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485" yWindow="0" windowWidth="29040" windowHeight="16440" tabRatio="500"/>
  </bookViews>
  <sheets>
    <sheet name="Sheet1" sheetId="1" r:id="rId1"/>
  </sheets>
  <definedNames>
    <definedName name="a">Sheet1!$C$19</definedName>
    <definedName name="D">Sheet1!$C$11</definedName>
    <definedName name="E">Sheet1!$C$9</definedName>
    <definedName name="Emod">Sheet1!$C$9</definedName>
    <definedName name="end">Sheet1!$C$20</definedName>
    <definedName name="g">Sheet1!$C$12</definedName>
    <definedName name="hc">Sheet1!$C$21</definedName>
    <definedName name="height">Sheet1!$C$16</definedName>
    <definedName name="lamda">Sheet1!$C$17</definedName>
    <definedName name="pinfil">Sheet1!$C$14</definedName>
    <definedName name="pinfill">Sheet1!$C$14</definedName>
    <definedName name="pload">Sheet1!$C$15</definedName>
    <definedName name="pm">Sheet1!$C$13</definedName>
    <definedName name="pr">Sheet1!$C$8</definedName>
    <definedName name="qx">Sheet1!$C$18</definedName>
    <definedName name="start">Sheet1!$C$19</definedName>
    <definedName name="Te">Sheet1!$C$10</definedName>
    <definedName name="v">Sheet1!$C$8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10" i="1"/>
  <c r="C16" i="1"/>
  <c r="C18" i="1"/>
  <c r="C10" i="1"/>
  <c r="C11" i="1"/>
  <c r="C17" i="1"/>
  <c r="C19" i="1"/>
  <c r="M10" i="1"/>
  <c r="C20" i="1"/>
  <c r="N10" i="1"/>
  <c r="O10" i="1"/>
  <c r="R10" i="1"/>
  <c r="C23" i="1"/>
  <c r="C15" i="1"/>
  <c r="C22" i="1"/>
  <c r="M11" i="1"/>
  <c r="N11" i="1"/>
  <c r="O11" i="1"/>
  <c r="R11" i="1"/>
  <c r="M12" i="1"/>
  <c r="N12" i="1"/>
  <c r="O12" i="1"/>
  <c r="R12" i="1"/>
  <c r="M13" i="1"/>
  <c r="N13" i="1"/>
  <c r="O13" i="1"/>
  <c r="R13" i="1"/>
  <c r="M14" i="1"/>
  <c r="N14" i="1"/>
  <c r="O14" i="1"/>
  <c r="R14" i="1"/>
  <c r="M15" i="1"/>
  <c r="N15" i="1"/>
  <c r="O15" i="1"/>
  <c r="R15" i="1"/>
  <c r="M16" i="1"/>
  <c r="N16" i="1"/>
  <c r="O16" i="1"/>
  <c r="R16" i="1"/>
  <c r="M17" i="1"/>
  <c r="N17" i="1"/>
  <c r="O17" i="1"/>
  <c r="R17" i="1"/>
  <c r="M18" i="1"/>
  <c r="N18" i="1"/>
  <c r="O18" i="1"/>
  <c r="R18" i="1"/>
  <c r="M19" i="1"/>
  <c r="N19" i="1"/>
  <c r="O19" i="1"/>
  <c r="R19" i="1"/>
  <c r="M20" i="1"/>
  <c r="N20" i="1"/>
  <c r="O20" i="1"/>
  <c r="R20" i="1"/>
  <c r="M21" i="1"/>
  <c r="N21" i="1"/>
  <c r="O21" i="1"/>
  <c r="R21" i="1"/>
  <c r="M22" i="1"/>
  <c r="N22" i="1"/>
  <c r="O22" i="1"/>
  <c r="R22" i="1"/>
  <c r="M23" i="1"/>
  <c r="N23" i="1"/>
  <c r="O23" i="1"/>
  <c r="R23" i="1"/>
  <c r="M24" i="1"/>
  <c r="N24" i="1"/>
  <c r="O24" i="1"/>
  <c r="R24" i="1"/>
  <c r="M25" i="1"/>
  <c r="N25" i="1"/>
  <c r="O25" i="1"/>
  <c r="R25" i="1"/>
  <c r="M26" i="1"/>
  <c r="N26" i="1"/>
  <c r="O26" i="1"/>
  <c r="R26" i="1"/>
  <c r="M27" i="1"/>
  <c r="N27" i="1"/>
  <c r="O27" i="1"/>
  <c r="R27" i="1"/>
  <c r="M28" i="1"/>
  <c r="N28" i="1"/>
  <c r="O28" i="1"/>
  <c r="R28" i="1"/>
  <c r="M29" i="1"/>
  <c r="N29" i="1"/>
  <c r="O29" i="1"/>
  <c r="R29" i="1"/>
  <c r="M30" i="1"/>
  <c r="N30" i="1"/>
  <c r="O30" i="1"/>
  <c r="R30" i="1"/>
  <c r="M31" i="1"/>
  <c r="N31" i="1"/>
  <c r="O31" i="1"/>
  <c r="R31" i="1"/>
  <c r="M32" i="1"/>
  <c r="N32" i="1"/>
  <c r="O32" i="1"/>
  <c r="R32" i="1"/>
  <c r="M33" i="1"/>
  <c r="N33" i="1"/>
  <c r="O33" i="1"/>
  <c r="R33" i="1"/>
  <c r="M34" i="1"/>
  <c r="N34" i="1"/>
  <c r="O34" i="1"/>
  <c r="R34" i="1"/>
  <c r="M35" i="1"/>
  <c r="N35" i="1"/>
  <c r="O35" i="1"/>
  <c r="R35" i="1"/>
  <c r="M36" i="1"/>
  <c r="N36" i="1"/>
  <c r="O36" i="1"/>
  <c r="R36" i="1"/>
  <c r="M37" i="1"/>
  <c r="N37" i="1"/>
  <c r="O37" i="1"/>
  <c r="R37" i="1"/>
  <c r="M38" i="1"/>
  <c r="N38" i="1"/>
  <c r="O38" i="1"/>
  <c r="R38" i="1"/>
  <c r="M39" i="1"/>
  <c r="N39" i="1"/>
  <c r="O39" i="1"/>
  <c r="R39" i="1"/>
  <c r="M40" i="1"/>
  <c r="N40" i="1"/>
  <c r="O40" i="1"/>
  <c r="R40" i="1"/>
  <c r="M41" i="1"/>
  <c r="N41" i="1"/>
  <c r="O41" i="1"/>
  <c r="R41" i="1"/>
  <c r="M42" i="1"/>
  <c r="N42" i="1"/>
  <c r="O42" i="1"/>
  <c r="R42" i="1"/>
  <c r="M43" i="1"/>
  <c r="N43" i="1"/>
  <c r="O43" i="1"/>
  <c r="R43" i="1"/>
  <c r="M44" i="1"/>
  <c r="N44" i="1"/>
  <c r="O44" i="1"/>
  <c r="R44" i="1"/>
  <c r="M45" i="1"/>
  <c r="N45" i="1"/>
  <c r="O45" i="1"/>
  <c r="R45" i="1"/>
  <c r="M46" i="1"/>
  <c r="N46" i="1"/>
  <c r="O46" i="1"/>
  <c r="R46" i="1"/>
  <c r="M47" i="1"/>
  <c r="N47" i="1"/>
  <c r="O47" i="1"/>
  <c r="R47" i="1"/>
  <c r="M48" i="1"/>
  <c r="N48" i="1"/>
  <c r="O48" i="1"/>
  <c r="R48" i="1"/>
  <c r="M49" i="1"/>
  <c r="N49" i="1"/>
  <c r="O49" i="1"/>
  <c r="R49" i="1"/>
  <c r="M50" i="1"/>
  <c r="N50" i="1"/>
  <c r="O50" i="1"/>
  <c r="R50" i="1"/>
  <c r="M51" i="1"/>
  <c r="N51" i="1"/>
  <c r="O51" i="1"/>
  <c r="R51" i="1"/>
  <c r="M52" i="1"/>
  <c r="N52" i="1"/>
  <c r="O52" i="1"/>
  <c r="R52" i="1"/>
  <c r="M53" i="1"/>
  <c r="N53" i="1"/>
  <c r="O53" i="1"/>
  <c r="R53" i="1"/>
  <c r="M54" i="1"/>
  <c r="N54" i="1"/>
  <c r="O54" i="1"/>
  <c r="R54" i="1"/>
  <c r="M55" i="1"/>
  <c r="N55" i="1"/>
  <c r="O55" i="1"/>
  <c r="R55" i="1"/>
  <c r="M56" i="1"/>
  <c r="N56" i="1"/>
  <c r="O56" i="1"/>
  <c r="R56" i="1"/>
  <c r="M57" i="1"/>
  <c r="N57" i="1"/>
  <c r="O57" i="1"/>
  <c r="R57" i="1"/>
  <c r="M58" i="1"/>
  <c r="N58" i="1"/>
  <c r="O58" i="1"/>
  <c r="R58" i="1"/>
  <c r="M59" i="1"/>
  <c r="N59" i="1"/>
  <c r="O59" i="1"/>
  <c r="R59" i="1"/>
  <c r="M60" i="1"/>
  <c r="N60" i="1"/>
  <c r="O60" i="1"/>
  <c r="R60" i="1"/>
  <c r="M61" i="1"/>
  <c r="N61" i="1"/>
  <c r="O61" i="1"/>
  <c r="R61" i="1"/>
  <c r="M62" i="1"/>
  <c r="N62" i="1"/>
  <c r="O62" i="1"/>
  <c r="R62" i="1"/>
  <c r="M63" i="1"/>
  <c r="N63" i="1"/>
  <c r="O63" i="1"/>
  <c r="R63" i="1"/>
  <c r="M64" i="1"/>
  <c r="N64" i="1"/>
  <c r="O64" i="1"/>
  <c r="R64" i="1"/>
  <c r="M65" i="1"/>
  <c r="N65" i="1"/>
  <c r="O65" i="1"/>
  <c r="R65" i="1"/>
  <c r="M66" i="1"/>
  <c r="N66" i="1"/>
  <c r="O66" i="1"/>
  <c r="R66" i="1"/>
  <c r="M67" i="1"/>
  <c r="N67" i="1"/>
  <c r="O67" i="1"/>
  <c r="R67" i="1"/>
  <c r="M68" i="1"/>
  <c r="N68" i="1"/>
  <c r="O68" i="1"/>
  <c r="R68" i="1"/>
  <c r="M69" i="1"/>
  <c r="N69" i="1"/>
  <c r="O69" i="1"/>
  <c r="R69" i="1"/>
  <c r="M70" i="1"/>
  <c r="N70" i="1"/>
  <c r="O70" i="1"/>
  <c r="R70" i="1"/>
  <c r="M71" i="1"/>
  <c r="N71" i="1"/>
  <c r="O71" i="1"/>
  <c r="R71" i="1"/>
  <c r="M72" i="1"/>
  <c r="N72" i="1"/>
  <c r="O72" i="1"/>
  <c r="R72" i="1"/>
  <c r="M73" i="1"/>
  <c r="N73" i="1"/>
  <c r="O73" i="1"/>
  <c r="R73" i="1"/>
  <c r="M74" i="1"/>
  <c r="N74" i="1"/>
  <c r="O74" i="1"/>
  <c r="R74" i="1"/>
  <c r="M75" i="1"/>
  <c r="N75" i="1"/>
  <c r="O75" i="1"/>
  <c r="R75" i="1"/>
  <c r="M76" i="1"/>
  <c r="N76" i="1"/>
  <c r="O76" i="1"/>
  <c r="R76" i="1"/>
  <c r="M77" i="1"/>
  <c r="N77" i="1"/>
  <c r="O77" i="1"/>
  <c r="R77" i="1"/>
  <c r="M78" i="1"/>
  <c r="N78" i="1"/>
  <c r="O78" i="1"/>
  <c r="R78" i="1"/>
  <c r="M79" i="1"/>
  <c r="N79" i="1"/>
  <c r="O79" i="1"/>
  <c r="R79" i="1"/>
  <c r="M80" i="1"/>
  <c r="N80" i="1"/>
  <c r="O80" i="1"/>
  <c r="R80" i="1"/>
  <c r="M81" i="1"/>
  <c r="N81" i="1"/>
  <c r="O81" i="1"/>
  <c r="R81" i="1"/>
  <c r="M82" i="1"/>
  <c r="N82" i="1"/>
  <c r="O82" i="1"/>
  <c r="R82" i="1"/>
  <c r="M83" i="1"/>
  <c r="N83" i="1"/>
  <c r="O83" i="1"/>
  <c r="R83" i="1"/>
  <c r="M84" i="1"/>
  <c r="N84" i="1"/>
  <c r="O84" i="1"/>
  <c r="R84" i="1"/>
  <c r="M85" i="1"/>
  <c r="N85" i="1"/>
  <c r="O85" i="1"/>
  <c r="R85" i="1"/>
  <c r="M86" i="1"/>
  <c r="N86" i="1"/>
  <c r="O86" i="1"/>
  <c r="R86" i="1"/>
  <c r="M87" i="1"/>
  <c r="N87" i="1"/>
  <c r="O87" i="1"/>
  <c r="R87" i="1"/>
  <c r="M88" i="1"/>
  <c r="N88" i="1"/>
  <c r="O88" i="1"/>
  <c r="R88" i="1"/>
  <c r="M89" i="1"/>
  <c r="N89" i="1"/>
  <c r="O89" i="1"/>
  <c r="R89" i="1"/>
  <c r="M90" i="1"/>
  <c r="N90" i="1"/>
  <c r="O90" i="1"/>
  <c r="R90" i="1"/>
  <c r="M91" i="1"/>
  <c r="N91" i="1"/>
  <c r="O91" i="1"/>
  <c r="R91" i="1"/>
  <c r="M92" i="1"/>
  <c r="N92" i="1"/>
  <c r="O92" i="1"/>
  <c r="R92" i="1"/>
  <c r="M93" i="1"/>
  <c r="N93" i="1"/>
  <c r="O93" i="1"/>
  <c r="R93" i="1"/>
  <c r="M94" i="1"/>
  <c r="N94" i="1"/>
  <c r="O94" i="1"/>
  <c r="R94" i="1"/>
  <c r="M95" i="1"/>
  <c r="N95" i="1"/>
  <c r="O95" i="1"/>
  <c r="R95" i="1"/>
  <c r="M96" i="1"/>
  <c r="N96" i="1"/>
  <c r="O96" i="1"/>
  <c r="R96" i="1"/>
  <c r="M97" i="1"/>
  <c r="N97" i="1"/>
  <c r="O97" i="1"/>
  <c r="R97" i="1"/>
  <c r="M98" i="1"/>
  <c r="N98" i="1"/>
  <c r="O98" i="1"/>
  <c r="R98" i="1"/>
  <c r="M99" i="1"/>
  <c r="N99" i="1"/>
  <c r="O99" i="1"/>
  <c r="R99" i="1"/>
  <c r="M100" i="1"/>
  <c r="N100" i="1"/>
  <c r="O100" i="1"/>
  <c r="R100" i="1"/>
  <c r="M101" i="1"/>
  <c r="N101" i="1"/>
  <c r="O101" i="1"/>
  <c r="R101" i="1"/>
  <c r="M102" i="1"/>
  <c r="N102" i="1"/>
  <c r="O102" i="1"/>
  <c r="R102" i="1"/>
  <c r="M103" i="1"/>
  <c r="N103" i="1"/>
  <c r="O103" i="1"/>
  <c r="R103" i="1"/>
  <c r="M104" i="1"/>
  <c r="N104" i="1"/>
  <c r="O104" i="1"/>
  <c r="R104" i="1"/>
  <c r="M105" i="1"/>
  <c r="N105" i="1"/>
  <c r="O105" i="1"/>
  <c r="R105" i="1"/>
  <c r="N106" i="1"/>
  <c r="M106" i="1"/>
  <c r="O106" i="1"/>
  <c r="R106" i="1"/>
  <c r="N107" i="1"/>
  <c r="M107" i="1"/>
  <c r="O107" i="1"/>
  <c r="R107" i="1"/>
  <c r="N108" i="1"/>
  <c r="M108" i="1"/>
  <c r="O108" i="1"/>
  <c r="R108" i="1"/>
  <c r="N109" i="1"/>
  <c r="M109" i="1"/>
  <c r="O109" i="1"/>
  <c r="R109" i="1"/>
  <c r="N110" i="1"/>
  <c r="M110" i="1"/>
  <c r="O110" i="1"/>
  <c r="R110" i="1"/>
  <c r="N111" i="1"/>
  <c r="M111" i="1"/>
  <c r="O111" i="1"/>
  <c r="R111" i="1"/>
  <c r="N112" i="1"/>
  <c r="M112" i="1"/>
  <c r="O112" i="1"/>
  <c r="R112" i="1"/>
  <c r="N113" i="1"/>
  <c r="M113" i="1"/>
  <c r="O113" i="1"/>
  <c r="R113" i="1"/>
  <c r="N114" i="1"/>
  <c r="M114" i="1"/>
  <c r="O114" i="1"/>
  <c r="R114" i="1"/>
  <c r="N115" i="1"/>
  <c r="M115" i="1"/>
  <c r="O115" i="1"/>
  <c r="R115" i="1"/>
  <c r="M116" i="1"/>
  <c r="N116" i="1"/>
  <c r="O116" i="1"/>
  <c r="R116" i="1"/>
  <c r="M117" i="1"/>
  <c r="N117" i="1"/>
  <c r="O117" i="1"/>
  <c r="R117" i="1"/>
  <c r="M118" i="1"/>
  <c r="N118" i="1"/>
  <c r="O118" i="1"/>
  <c r="R118" i="1"/>
  <c r="M119" i="1"/>
  <c r="N119" i="1"/>
  <c r="O119" i="1"/>
  <c r="R119" i="1"/>
  <c r="M120" i="1"/>
  <c r="N120" i="1"/>
  <c r="O120" i="1"/>
  <c r="R120" i="1"/>
  <c r="M121" i="1"/>
  <c r="N121" i="1"/>
  <c r="O121" i="1"/>
  <c r="R121" i="1"/>
  <c r="M122" i="1"/>
  <c r="N122" i="1"/>
  <c r="O122" i="1"/>
  <c r="R122" i="1"/>
  <c r="M123" i="1"/>
  <c r="N123" i="1"/>
  <c r="O123" i="1"/>
  <c r="R123" i="1"/>
  <c r="M124" i="1"/>
  <c r="N124" i="1"/>
  <c r="O124" i="1"/>
  <c r="R124" i="1"/>
  <c r="M125" i="1"/>
  <c r="N125" i="1"/>
  <c r="O125" i="1"/>
  <c r="R125" i="1"/>
  <c r="M126" i="1"/>
  <c r="N126" i="1"/>
  <c r="O126" i="1"/>
  <c r="R126" i="1"/>
  <c r="M127" i="1"/>
  <c r="N127" i="1"/>
  <c r="O127" i="1"/>
  <c r="R127" i="1"/>
  <c r="M128" i="1"/>
  <c r="N128" i="1"/>
  <c r="O128" i="1"/>
  <c r="R128" i="1"/>
  <c r="M129" i="1"/>
  <c r="N129" i="1"/>
  <c r="O129" i="1"/>
  <c r="R129" i="1"/>
  <c r="M130" i="1"/>
  <c r="N130" i="1"/>
  <c r="O130" i="1"/>
  <c r="R130" i="1"/>
  <c r="M131" i="1"/>
  <c r="N131" i="1"/>
  <c r="O131" i="1"/>
  <c r="R131" i="1"/>
  <c r="M132" i="1"/>
  <c r="N132" i="1"/>
  <c r="O132" i="1"/>
  <c r="R132" i="1"/>
  <c r="M133" i="1"/>
  <c r="N133" i="1"/>
  <c r="O133" i="1"/>
  <c r="R133" i="1"/>
  <c r="M134" i="1"/>
  <c r="N134" i="1"/>
  <c r="O134" i="1"/>
  <c r="R134" i="1"/>
  <c r="M135" i="1"/>
  <c r="N135" i="1"/>
  <c r="O135" i="1"/>
  <c r="R135" i="1"/>
  <c r="M136" i="1"/>
  <c r="N136" i="1"/>
  <c r="O136" i="1"/>
  <c r="R136" i="1"/>
  <c r="M137" i="1"/>
  <c r="N137" i="1"/>
  <c r="O137" i="1"/>
  <c r="R137" i="1"/>
  <c r="M138" i="1"/>
  <c r="N138" i="1"/>
  <c r="O138" i="1"/>
  <c r="R138" i="1"/>
  <c r="M139" i="1"/>
  <c r="N139" i="1"/>
  <c r="O139" i="1"/>
  <c r="R139" i="1"/>
  <c r="M140" i="1"/>
  <c r="N140" i="1"/>
  <c r="O140" i="1"/>
  <c r="R140" i="1"/>
  <c r="M141" i="1"/>
  <c r="N141" i="1"/>
  <c r="O141" i="1"/>
  <c r="R141" i="1"/>
  <c r="M142" i="1"/>
  <c r="N142" i="1"/>
  <c r="O142" i="1"/>
  <c r="R142" i="1"/>
  <c r="M143" i="1"/>
  <c r="N143" i="1"/>
  <c r="O143" i="1"/>
  <c r="R143" i="1"/>
  <c r="M144" i="1"/>
  <c r="N144" i="1"/>
  <c r="O144" i="1"/>
  <c r="R144" i="1"/>
  <c r="M145" i="1"/>
  <c r="N145" i="1"/>
  <c r="O145" i="1"/>
  <c r="R145" i="1"/>
  <c r="M146" i="1"/>
  <c r="N146" i="1"/>
  <c r="O146" i="1"/>
  <c r="R146" i="1"/>
  <c r="M147" i="1"/>
  <c r="N147" i="1"/>
  <c r="O147" i="1"/>
  <c r="R147" i="1"/>
  <c r="M148" i="1"/>
  <c r="N148" i="1"/>
  <c r="O148" i="1"/>
  <c r="R148" i="1"/>
  <c r="M149" i="1"/>
  <c r="N149" i="1"/>
  <c r="O149" i="1"/>
  <c r="R149" i="1"/>
  <c r="M150" i="1"/>
  <c r="N150" i="1"/>
  <c r="O150" i="1"/>
  <c r="R150" i="1"/>
  <c r="M151" i="1"/>
  <c r="N151" i="1"/>
  <c r="O151" i="1"/>
  <c r="R151" i="1"/>
  <c r="M152" i="1"/>
  <c r="N152" i="1"/>
  <c r="O152" i="1"/>
  <c r="R152" i="1"/>
  <c r="M153" i="1"/>
  <c r="N153" i="1"/>
  <c r="O153" i="1"/>
  <c r="R153" i="1"/>
  <c r="M154" i="1"/>
  <c r="N154" i="1"/>
  <c r="O154" i="1"/>
  <c r="R154" i="1"/>
  <c r="M155" i="1"/>
  <c r="N155" i="1"/>
  <c r="O155" i="1"/>
  <c r="R155" i="1"/>
  <c r="M156" i="1"/>
  <c r="N156" i="1"/>
  <c r="O156" i="1"/>
  <c r="R156" i="1"/>
  <c r="M157" i="1"/>
  <c r="N157" i="1"/>
  <c r="O157" i="1"/>
  <c r="R157" i="1"/>
  <c r="M158" i="1"/>
  <c r="N158" i="1"/>
  <c r="O158" i="1"/>
  <c r="R158" i="1"/>
  <c r="M159" i="1"/>
  <c r="N159" i="1"/>
  <c r="O159" i="1"/>
  <c r="R159" i="1"/>
  <c r="M160" i="1"/>
  <c r="N160" i="1"/>
  <c r="O160" i="1"/>
  <c r="R160" i="1"/>
  <c r="M161" i="1"/>
  <c r="N161" i="1"/>
  <c r="O161" i="1"/>
  <c r="R161" i="1"/>
  <c r="M162" i="1"/>
  <c r="N162" i="1"/>
  <c r="O162" i="1"/>
  <c r="R162" i="1"/>
  <c r="M163" i="1"/>
  <c r="N163" i="1"/>
  <c r="O163" i="1"/>
  <c r="R163" i="1"/>
  <c r="M164" i="1"/>
  <c r="N164" i="1"/>
  <c r="O164" i="1"/>
  <c r="R164" i="1"/>
  <c r="M165" i="1"/>
  <c r="N165" i="1"/>
  <c r="O165" i="1"/>
  <c r="R165" i="1"/>
  <c r="M166" i="1"/>
  <c r="N166" i="1"/>
  <c r="O166" i="1"/>
  <c r="R166" i="1"/>
  <c r="M167" i="1"/>
  <c r="N167" i="1"/>
  <c r="O167" i="1"/>
  <c r="R167" i="1"/>
  <c r="M168" i="1"/>
  <c r="N168" i="1"/>
  <c r="O168" i="1"/>
  <c r="R168" i="1"/>
  <c r="M169" i="1"/>
  <c r="N169" i="1"/>
  <c r="O169" i="1"/>
  <c r="R169" i="1"/>
  <c r="M170" i="1"/>
  <c r="N170" i="1"/>
  <c r="O170" i="1"/>
  <c r="R170" i="1"/>
  <c r="M171" i="1"/>
  <c r="N171" i="1"/>
  <c r="O171" i="1"/>
  <c r="R171" i="1"/>
  <c r="M172" i="1"/>
  <c r="N172" i="1"/>
  <c r="O172" i="1"/>
  <c r="R172" i="1"/>
  <c r="M173" i="1"/>
  <c r="N173" i="1"/>
  <c r="O173" i="1"/>
  <c r="R173" i="1"/>
  <c r="M174" i="1"/>
  <c r="N174" i="1"/>
  <c r="O174" i="1"/>
  <c r="R174" i="1"/>
  <c r="M175" i="1"/>
  <c r="N175" i="1"/>
  <c r="O175" i="1"/>
  <c r="R175" i="1"/>
  <c r="M176" i="1"/>
  <c r="N176" i="1"/>
  <c r="O176" i="1"/>
  <c r="R176" i="1"/>
  <c r="M177" i="1"/>
  <c r="N177" i="1"/>
  <c r="O177" i="1"/>
  <c r="R177" i="1"/>
  <c r="M178" i="1"/>
  <c r="N178" i="1"/>
  <c r="O178" i="1"/>
  <c r="R178" i="1"/>
  <c r="M179" i="1"/>
  <c r="N179" i="1"/>
  <c r="O179" i="1"/>
  <c r="R179" i="1"/>
  <c r="M180" i="1"/>
  <c r="N180" i="1"/>
  <c r="O180" i="1"/>
  <c r="R180" i="1"/>
  <c r="M181" i="1"/>
  <c r="N181" i="1"/>
  <c r="O181" i="1"/>
  <c r="R181" i="1"/>
  <c r="M182" i="1"/>
  <c r="N182" i="1"/>
  <c r="O182" i="1"/>
  <c r="R182" i="1"/>
  <c r="M183" i="1"/>
  <c r="N183" i="1"/>
  <c r="O183" i="1"/>
  <c r="R183" i="1"/>
  <c r="M184" i="1"/>
  <c r="N184" i="1"/>
  <c r="O184" i="1"/>
  <c r="R184" i="1"/>
  <c r="M185" i="1"/>
  <c r="N185" i="1"/>
  <c r="O185" i="1"/>
  <c r="R185" i="1"/>
  <c r="M186" i="1"/>
  <c r="N186" i="1"/>
  <c r="O186" i="1"/>
  <c r="R186" i="1"/>
  <c r="M187" i="1"/>
  <c r="N187" i="1"/>
  <c r="O187" i="1"/>
  <c r="R187" i="1"/>
  <c r="M188" i="1"/>
  <c r="N188" i="1"/>
  <c r="O188" i="1"/>
  <c r="R188" i="1"/>
  <c r="M189" i="1"/>
  <c r="N189" i="1"/>
  <c r="O189" i="1"/>
  <c r="R189" i="1"/>
  <c r="M190" i="1"/>
  <c r="N190" i="1"/>
  <c r="O190" i="1"/>
  <c r="R190" i="1"/>
  <c r="M191" i="1"/>
  <c r="N191" i="1"/>
  <c r="O191" i="1"/>
  <c r="R191" i="1"/>
  <c r="M192" i="1"/>
  <c r="N192" i="1"/>
  <c r="O192" i="1"/>
  <c r="R192" i="1"/>
  <c r="M193" i="1"/>
  <c r="N193" i="1"/>
  <c r="O193" i="1"/>
  <c r="R193" i="1"/>
  <c r="M194" i="1"/>
  <c r="N194" i="1"/>
  <c r="O194" i="1"/>
  <c r="R194" i="1"/>
  <c r="M195" i="1"/>
  <c r="N195" i="1"/>
  <c r="O195" i="1"/>
  <c r="R195" i="1"/>
  <c r="M196" i="1"/>
  <c r="N196" i="1"/>
  <c r="O196" i="1"/>
  <c r="R196" i="1"/>
  <c r="M197" i="1"/>
  <c r="N197" i="1"/>
  <c r="O197" i="1"/>
  <c r="R197" i="1"/>
  <c r="M198" i="1"/>
  <c r="N198" i="1"/>
  <c r="O198" i="1"/>
  <c r="R198" i="1"/>
  <c r="M199" i="1"/>
  <c r="N199" i="1"/>
  <c r="O199" i="1"/>
  <c r="R199" i="1"/>
  <c r="M200" i="1"/>
  <c r="N200" i="1"/>
  <c r="O200" i="1"/>
  <c r="R200" i="1"/>
  <c r="M201" i="1"/>
  <c r="N201" i="1"/>
  <c r="O201" i="1"/>
  <c r="R201" i="1"/>
  <c r="M202" i="1"/>
  <c r="N202" i="1"/>
  <c r="O202" i="1"/>
  <c r="R202" i="1"/>
  <c r="M203" i="1"/>
  <c r="N203" i="1"/>
  <c r="O203" i="1"/>
  <c r="R203" i="1"/>
  <c r="M204" i="1"/>
  <c r="N204" i="1"/>
  <c r="O204" i="1"/>
  <c r="R204" i="1"/>
  <c r="M205" i="1"/>
  <c r="N205" i="1"/>
  <c r="O205" i="1"/>
  <c r="R205" i="1"/>
  <c r="M206" i="1"/>
  <c r="N206" i="1"/>
  <c r="O206" i="1"/>
  <c r="R206" i="1"/>
  <c r="M207" i="1"/>
  <c r="N207" i="1"/>
  <c r="O207" i="1"/>
  <c r="R207" i="1"/>
  <c r="M208" i="1"/>
  <c r="N208" i="1"/>
  <c r="O208" i="1"/>
  <c r="R208" i="1"/>
  <c r="M209" i="1"/>
  <c r="N209" i="1"/>
  <c r="O209" i="1"/>
  <c r="R209" i="1"/>
  <c r="M210" i="1"/>
  <c r="N210" i="1"/>
  <c r="O210" i="1"/>
  <c r="R210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</calcChain>
</file>

<file path=xl/sharedStrings.xml><?xml version="1.0" encoding="utf-8"?>
<sst xmlns="http://schemas.openxmlformats.org/spreadsheetml/2006/main" count="82" uniqueCount="69">
  <si>
    <t>Te</t>
  </si>
  <si>
    <t>D</t>
  </si>
  <si>
    <t>Pa</t>
  </si>
  <si>
    <t>m</t>
  </si>
  <si>
    <t>g</t>
  </si>
  <si>
    <t>Nm</t>
  </si>
  <si>
    <t>pm</t>
  </si>
  <si>
    <t>kg.m-3</t>
  </si>
  <si>
    <t>lamda</t>
  </si>
  <si>
    <t>a</t>
  </si>
  <si>
    <t>b</t>
  </si>
  <si>
    <t>pinfill</t>
  </si>
  <si>
    <t>pload</t>
  </si>
  <si>
    <t>qx</t>
  </si>
  <si>
    <t>height</t>
  </si>
  <si>
    <t>x</t>
  </si>
  <si>
    <t>start</t>
  </si>
  <si>
    <t>end</t>
  </si>
  <si>
    <t>y</t>
  </si>
  <si>
    <t>v</t>
  </si>
  <si>
    <t>E</t>
  </si>
  <si>
    <t>Effective Elastic Thickness</t>
  </si>
  <si>
    <t>Youngs Modulus</t>
  </si>
  <si>
    <t>Poissons Ratio</t>
  </si>
  <si>
    <t>gravity</t>
  </si>
  <si>
    <t>Flexural wavelength</t>
  </si>
  <si>
    <t>Height of load</t>
  </si>
  <si>
    <t>density of infill</t>
  </si>
  <si>
    <t>density of mantle</t>
  </si>
  <si>
    <t>Load</t>
  </si>
  <si>
    <t>x-end for load</t>
  </si>
  <si>
    <t>km</t>
  </si>
  <si>
    <t>Load width</t>
  </si>
  <si>
    <t>Load height</t>
  </si>
  <si>
    <t>Load density</t>
  </si>
  <si>
    <t>density of load</t>
  </si>
  <si>
    <t>x-start for load</t>
  </si>
  <si>
    <t>kg.m-4</t>
  </si>
  <si>
    <t>N</t>
  </si>
  <si>
    <t>Units</t>
  </si>
  <si>
    <t>Elastic thickness, Te</t>
  </si>
  <si>
    <t>Airy compensation depth</t>
  </si>
  <si>
    <t>y+h</t>
  </si>
  <si>
    <t>h</t>
  </si>
  <si>
    <t>normal crustal thickness</t>
  </si>
  <si>
    <t>hc</t>
  </si>
  <si>
    <t>moho</t>
  </si>
  <si>
    <t>Parameter</t>
  </si>
  <si>
    <t>Value</t>
  </si>
  <si>
    <t>Symbol</t>
  </si>
  <si>
    <t>Flexural rigidity</t>
  </si>
  <si>
    <t>load height (m)</t>
  </si>
  <si>
    <t>surface deflection (m)</t>
  </si>
  <si>
    <t>distance (m)</t>
  </si>
  <si>
    <t>surface topography (m)</t>
  </si>
  <si>
    <t>Moho deflection (m)</t>
  </si>
  <si>
    <t>coefficeint b: distance to end of load-x (m)</t>
  </si>
  <si>
    <t>coefficient a: distance to start of load-x (m)</t>
  </si>
  <si>
    <t>Model Parameter</t>
  </si>
  <si>
    <t>Watts,  A. B., 2001, Isostasy and Flexure of the Lithosphere, Cambridge University Press, Cambridge, pp. 458.</t>
  </si>
  <si>
    <t>Chapter 3, Theory of Elastic Plates</t>
  </si>
  <si>
    <t>Equation 3.10, p. 93</t>
  </si>
  <si>
    <t>Flexural parameter,lamda</t>
  </si>
  <si>
    <t>Equation 3.20, p.96</t>
  </si>
  <si>
    <t>Elastic Plate Model of Regional Isostatic Compensation of the Lithosphere</t>
  </si>
  <si>
    <t>m.s-2</t>
  </si>
  <si>
    <t>Adjust model using these parameters</t>
  </si>
  <si>
    <t>Deflection of an infinite elastic beam under surface load. Surface deflection of the lithosphere, y, caused by load, qx, calculated using Equations 3.32, 3.33 and 3.34 p. 101-102 from Watts (2001).</t>
  </si>
  <si>
    <t>distance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</si>
</sst>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CE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2" borderId="0" xfId="0" applyFont="1" applyFill="1"/>
    <xf numFmtId="0" fontId="4" fillId="0" borderId="0" xfId="0" applyFont="1"/>
    <xf numFmtId="0" fontId="4" fillId="3" borderId="0" xfId="0" applyFont="1" applyFill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4" borderId="0" xfId="0" applyFont="1" applyFill="1"/>
    <xf numFmtId="0" fontId="0" fillId="4" borderId="0" xfId="0" applyFill="1"/>
    <xf numFmtId="11" fontId="0" fillId="4" borderId="0" xfId="0" applyNumberFormat="1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right"/>
    </xf>
    <xf numFmtId="0" fontId="5" fillId="6" borderId="0" xfId="0" applyFont="1" applyFill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mruColors>
      <color rgb="FF00CE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Elastic Plate Model</a:t>
            </a:r>
          </a:p>
        </c:rich>
      </c:tx>
      <c:layout>
        <c:manualLayout>
          <c:xMode val="edge"/>
          <c:yMode val="edge"/>
          <c:x val="0.6937232242077993"/>
          <c:y val="4.20775780672559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0318962670962"/>
          <c:y val="7.5060532687651296E-2"/>
          <c:w val="0.42901164548215798"/>
          <c:h val="0.79551252847380405"/>
        </c:manualLayout>
      </c:layout>
      <c:scatterChart>
        <c:scatterStyle val="lineMarker"/>
        <c:varyColors val="0"/>
        <c:ser>
          <c:idx val="0"/>
          <c:order val="0"/>
          <c:tx>
            <c:v>y-surface deflection</c:v>
          </c:tx>
          <c:spPr>
            <a:ln w="1905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Sheet1!$L$10:$L$210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Sheet1!$O$10:$O$210</c:f>
              <c:numCache>
                <c:formatCode>General</c:formatCode>
                <c:ptCount val="201"/>
                <c:pt idx="0">
                  <c:v>-1.750983837887601E-4</c:v>
                </c:pt>
                <c:pt idx="1">
                  <c:v>-2.0757150039176804E-4</c:v>
                </c:pt>
                <c:pt idx="2">
                  <c:v>-2.460646499791219E-4</c:v>
                </c:pt>
                <c:pt idx="3">
                  <c:v>-2.9169343231640299E-4</c:v>
                </c:pt>
                <c:pt idx="4">
                  <c:v>-3.4578010603580228E-4</c:v>
                </c:pt>
                <c:pt idx="5">
                  <c:v>-4.0989185675046615E-4</c:v>
                </c:pt>
                <c:pt idx="6">
                  <c:v>-4.8588614884415764E-4</c:v>
                </c:pt>
                <c:pt idx="7">
                  <c:v>-5.7596447168618045E-4</c:v>
                </c:pt>
                <c:pt idx="8">
                  <c:v>-6.8273603347114771E-4</c:v>
                </c:pt>
                <c:pt idx="9">
                  <c:v>-8.092932431624034E-4</c:v>
                </c:pt>
                <c:pt idx="10">
                  <c:v>-9.5930116141284172E-4</c:v>
                </c:pt>
                <c:pt idx="11">
                  <c:v>-1.1371035046644693E-3</c:v>
                </c:pt>
                <c:pt idx="12">
                  <c:v>-1.3478482645194688E-3</c:v>
                </c:pt>
                <c:pt idx="13">
                  <c:v>-1.5976365707100404E-3</c:v>
                </c:pt>
                <c:pt idx="14">
                  <c:v>-1.8936990968976737E-3</c:v>
                </c:pt>
                <c:pt idx="15">
                  <c:v>-2.2446051034451459E-3</c:v>
                </c:pt>
                <c:pt idx="16">
                  <c:v>-2.6605101531407827E-3</c:v>
                </c:pt>
                <c:pt idx="17">
                  <c:v>-3.1534496517593149E-3</c:v>
                </c:pt>
                <c:pt idx="18">
                  <c:v>-3.7376866874776989E-3</c:v>
                </c:pt>
                <c:pt idx="19">
                  <c:v>-4.4301242096252995E-3</c:v>
                </c:pt>
                <c:pt idx="20">
                  <c:v>-5.2507934431721588E-3</c:v>
                </c:pt>
                <c:pt idx="21">
                  <c:v>-6.2234326342149038E-3</c:v>
                </c:pt>
                <c:pt idx="22">
                  <c:v>-7.3761728268520281E-3</c:v>
                </c:pt>
                <c:pt idx="23">
                  <c:v>-8.7423504582859642E-3</c:v>
                </c:pt>
                <c:pt idx="24">
                  <c:v>-1.0361470215644443E-2</c:v>
                </c:pt>
                <c:pt idx="25">
                  <c:v>-1.2280345930181282E-2</c:v>
                </c:pt>
                <c:pt idx="26">
                  <c:v>-1.4554452416946223E-2</c:v>
                </c:pt>
                <c:pt idx="27">
                  <c:v>-1.7249527248475876E-2</c:v>
                </c:pt>
                <c:pt idx="28">
                  <c:v>-2.0443468654610657E-2</c:v>
                </c:pt>
                <c:pt idx="29">
                  <c:v>-2.422858427454469E-2</c:v>
                </c:pt>
                <c:pt idx="30">
                  <c:v>-2.8714255597310737E-2</c:v>
                </c:pt>
                <c:pt idx="31">
                  <c:v>-3.4030094904058457E-2</c:v>
                </c:pt>
                <c:pt idx="32">
                  <c:v>-4.032968571437507E-2</c:v>
                </c:pt>
                <c:pt idx="33">
                  <c:v>-4.7795014547805631E-2</c:v>
                </c:pt>
                <c:pt idx="34">
                  <c:v>-5.6641721724262135E-2</c:v>
                </c:pt>
                <c:pt idx="35">
                  <c:v>-6.7125322516036617E-2</c:v>
                </c:pt>
                <c:pt idx="36">
                  <c:v>-7.9548577908185397E-2</c:v>
                </c:pt>
                <c:pt idx="37">
                  <c:v>-9.4270227326896022E-2</c:v>
                </c:pt>
                <c:pt idx="38">
                  <c:v>-0.11171533490908044</c:v>
                </c:pt>
                <c:pt idx="39">
                  <c:v>-0.13238754733854655</c:v>
                </c:pt>
                <c:pt idx="40">
                  <c:v>-0.15688361630030848</c:v>
                </c:pt>
                <c:pt idx="41">
                  <c:v>-0.18591060378699528</c:v>
                </c:pt>
                <c:pt idx="42">
                  <c:v>-0.22030626570369949</c:v>
                </c:pt>
                <c:pt idx="43">
                  <c:v>-0.26106320067947664</c:v>
                </c:pt>
                <c:pt idx="44">
                  <c:v>-0.30935745933377734</c:v>
                </c:pt>
                <c:pt idx="45">
                  <c:v>-0.3665824375780033</c:v>
                </c:pt>
                <c:pt idx="46">
                  <c:v>-0.43438902954375919</c:v>
                </c:pt>
                <c:pt idx="47">
                  <c:v>-0.51473319578804977</c:v>
                </c:pt>
                <c:pt idx="48">
                  <c:v>-0.60993231570459194</c:v>
                </c:pt>
                <c:pt idx="49">
                  <c:v>-0.7227319456965513</c:v>
                </c:pt>
                <c:pt idx="50">
                  <c:v>-0.85638490389564592</c:v>
                </c:pt>
                <c:pt idx="51">
                  <c:v>-1.0147449566399913</c:v>
                </c:pt>
                <c:pt idx="52">
                  <c:v>-1.2023778017266267</c:v>
                </c:pt>
                <c:pt idx="53">
                  <c:v>-1.4246925406890925</c:v>
                </c:pt>
                <c:pt idx="54">
                  <c:v>-1.6880974212923474</c:v>
                </c:pt>
                <c:pt idx="55">
                  <c:v>-2.0001843289946417</c:v>
                </c:pt>
                <c:pt idx="56">
                  <c:v>-2.3699473323229827</c:v>
                </c:pt>
                <c:pt idx="57">
                  <c:v>-2.8080415656598179</c:v>
                </c:pt>
                <c:pt idx="58">
                  <c:v>-3.3270898919283129</c:v>
                </c:pt>
                <c:pt idx="59">
                  <c:v>-3.9420461603516346</c:v>
                </c:pt>
                <c:pt idx="60">
                  <c:v>-4.6706255002364294</c:v>
                </c:pt>
                <c:pt idx="61">
                  <c:v>-5.5338140172375212</c:v>
                </c:pt>
                <c:pt idx="62">
                  <c:v>-6.556472539039353</c:v>
                </c:pt>
                <c:pt idx="63">
                  <c:v>-7.7680517582559663</c:v>
                </c:pt>
                <c:pt idx="64">
                  <c:v>-9.2034393190727553</c:v>
                </c:pt>
                <c:pt idx="65">
                  <c:v>-10.903963182466518</c:v>
                </c:pt>
                <c:pt idx="66">
                  <c:v>-12.918580091381459</c:v>
                </c:pt>
                <c:pt idx="67">
                  <c:v>-15.305283270651159</c:v>
                </c:pt>
                <c:pt idx="68">
                  <c:v>-18.132769789078797</c:v>
                </c:pt>
                <c:pt idx="69">
                  <c:v>-21.48241546331267</c:v>
                </c:pt>
                <c:pt idx="70">
                  <c:v>-25.450614008596133</c:v>
                </c:pt>
                <c:pt idx="71">
                  <c:v>-30.151547593079862</c:v>
                </c:pt>
                <c:pt idx="72">
                  <c:v>-35.720468329687996</c:v>
                </c:pt>
                <c:pt idx="73">
                  <c:v>-42.317584897205798</c:v>
                </c:pt>
                <c:pt idx="74">
                  <c:v>-50.132665840284645</c:v>
                </c:pt>
                <c:pt idx="75">
                  <c:v>-59.390491653740135</c:v>
                </c:pt>
                <c:pt idx="76">
                  <c:v>-70.357312098700049</c:v>
                </c:pt>
                <c:pt idx="77">
                  <c:v>-83.348494024088339</c:v>
                </c:pt>
                <c:pt idx="78">
                  <c:v>-98.737579102199831</c:v>
                </c:pt>
                <c:pt idx="79">
                  <c:v>-116.96701130928081</c:v>
                </c:pt>
                <c:pt idx="80">
                  <c:v>-138.56084184855311</c:v>
                </c:pt>
                <c:pt idx="81">
                  <c:v>-164.13977589450394</c:v>
                </c:pt>
                <c:pt idx="82">
                  <c:v>-194.43899265621098</c:v>
                </c:pt>
                <c:pt idx="83">
                  <c:v>-230.32924973531283</c:v>
                </c:pt>
                <c:pt idx="84">
                  <c:v>-272.84187686582578</c:v>
                </c:pt>
                <c:pt idx="85">
                  <c:v>-323.19837556178493</c:v>
                </c:pt>
                <c:pt idx="86">
                  <c:v>-382.84547315365734</c:v>
                </c:pt>
                <c:pt idx="87">
                  <c:v>-453.49663594133449</c:v>
                </c:pt>
                <c:pt idx="88">
                  <c:v>-537.18123120058863</c:v>
                </c:pt>
                <c:pt idx="89">
                  <c:v>-636.30274684382016</c:v>
                </c:pt>
                <c:pt idx="90">
                  <c:v>-753.70773692097396</c:v>
                </c:pt>
                <c:pt idx="91">
                  <c:v>-892.76746827148588</c:v>
                </c:pt>
                <c:pt idx="92">
                  <c:v>-1057.4746072863279</c:v>
                </c:pt>
                <c:pt idx="93">
                  <c:v>-1252.5577163094342</c:v>
                </c:pt>
                <c:pt idx="94">
                  <c:v>-1483.616839010999</c:v>
                </c:pt>
                <c:pt idx="95">
                  <c:v>-1757.2840576764695</c:v>
                </c:pt>
                <c:pt idx="96">
                  <c:v>-2019.5669576381517</c:v>
                </c:pt>
                <c:pt idx="97">
                  <c:v>-2216.1461970149376</c:v>
                </c:pt>
                <c:pt idx="98">
                  <c:v>-2352.6636994820692</c:v>
                </c:pt>
                <c:pt idx="99">
                  <c:v>-2433.0377191723246</c:v>
                </c:pt>
                <c:pt idx="100">
                  <c:v>-2459.5751623268675</c:v>
                </c:pt>
                <c:pt idx="101">
                  <c:v>-2433.0377191723246</c:v>
                </c:pt>
                <c:pt idx="102">
                  <c:v>-2352.6636994820688</c:v>
                </c:pt>
                <c:pt idx="103">
                  <c:v>-2216.1461970149376</c:v>
                </c:pt>
                <c:pt idx="104">
                  <c:v>-2019.566957638152</c:v>
                </c:pt>
                <c:pt idx="105">
                  <c:v>-1757.2840576764695</c:v>
                </c:pt>
                <c:pt idx="106">
                  <c:v>-1483.616839010999</c:v>
                </c:pt>
                <c:pt idx="107">
                  <c:v>-1252.5577163094342</c:v>
                </c:pt>
                <c:pt idx="108">
                  <c:v>-1057.4746072863279</c:v>
                </c:pt>
                <c:pt idx="109">
                  <c:v>-892.76746827148588</c:v>
                </c:pt>
                <c:pt idx="110">
                  <c:v>-753.70773692097396</c:v>
                </c:pt>
                <c:pt idx="111">
                  <c:v>-636.30274684382016</c:v>
                </c:pt>
                <c:pt idx="112">
                  <c:v>-537.18123120058863</c:v>
                </c:pt>
                <c:pt idx="113">
                  <c:v>-453.49663594133449</c:v>
                </c:pt>
                <c:pt idx="114">
                  <c:v>-382.84547315365734</c:v>
                </c:pt>
                <c:pt idx="115">
                  <c:v>-323.19837556178493</c:v>
                </c:pt>
                <c:pt idx="116">
                  <c:v>-272.84187686582578</c:v>
                </c:pt>
                <c:pt idx="117">
                  <c:v>-230.32924973531283</c:v>
                </c:pt>
                <c:pt idx="118">
                  <c:v>-194.43899265621098</c:v>
                </c:pt>
                <c:pt idx="119">
                  <c:v>-164.13977589450394</c:v>
                </c:pt>
                <c:pt idx="120">
                  <c:v>-138.56084184855311</c:v>
                </c:pt>
                <c:pt idx="121">
                  <c:v>-116.96701130928081</c:v>
                </c:pt>
                <c:pt idx="122">
                  <c:v>-98.737579102199831</c:v>
                </c:pt>
                <c:pt idx="123">
                  <c:v>-83.348494024088339</c:v>
                </c:pt>
                <c:pt idx="124">
                  <c:v>-70.357312098700049</c:v>
                </c:pt>
                <c:pt idx="125">
                  <c:v>-59.390491653740135</c:v>
                </c:pt>
                <c:pt idx="126">
                  <c:v>-50.132665840284645</c:v>
                </c:pt>
                <c:pt idx="127">
                  <c:v>-42.317584897205798</c:v>
                </c:pt>
                <c:pt idx="128">
                  <c:v>-35.720468329687996</c:v>
                </c:pt>
                <c:pt idx="129">
                  <c:v>-30.151547593079862</c:v>
                </c:pt>
                <c:pt idx="130">
                  <c:v>-25.450614008596133</c:v>
                </c:pt>
                <c:pt idx="131">
                  <c:v>-21.48241546331267</c:v>
                </c:pt>
                <c:pt idx="132">
                  <c:v>-18.132769789078797</c:v>
                </c:pt>
                <c:pt idx="133">
                  <c:v>-15.305283270651159</c:v>
                </c:pt>
                <c:pt idx="134">
                  <c:v>-12.918580091381459</c:v>
                </c:pt>
                <c:pt idx="135">
                  <c:v>-10.903963182466518</c:v>
                </c:pt>
                <c:pt idx="136">
                  <c:v>-9.2034393190727553</c:v>
                </c:pt>
                <c:pt idx="137">
                  <c:v>-7.7680517582559663</c:v>
                </c:pt>
                <c:pt idx="138">
                  <c:v>-6.556472539039353</c:v>
                </c:pt>
                <c:pt idx="139">
                  <c:v>-5.5338140172375212</c:v>
                </c:pt>
                <c:pt idx="140">
                  <c:v>-4.6706255002364294</c:v>
                </c:pt>
                <c:pt idx="141">
                  <c:v>-3.9420461603516346</c:v>
                </c:pt>
                <c:pt idx="142">
                  <c:v>-3.3270898919283129</c:v>
                </c:pt>
                <c:pt idx="143">
                  <c:v>-2.8080415656598179</c:v>
                </c:pt>
                <c:pt idx="144">
                  <c:v>-2.3699473323229827</c:v>
                </c:pt>
                <c:pt idx="145">
                  <c:v>-2.0001843289946417</c:v>
                </c:pt>
                <c:pt idx="146">
                  <c:v>-1.6880974212923474</c:v>
                </c:pt>
                <c:pt idx="147">
                  <c:v>-1.4246925406890925</c:v>
                </c:pt>
                <c:pt idx="148">
                  <c:v>-1.2023778017266267</c:v>
                </c:pt>
                <c:pt idx="149">
                  <c:v>-1.0147449566399913</c:v>
                </c:pt>
                <c:pt idx="150">
                  <c:v>-0.85638490389564592</c:v>
                </c:pt>
                <c:pt idx="151">
                  <c:v>-0.7227319456965513</c:v>
                </c:pt>
                <c:pt idx="152">
                  <c:v>-0.60993231570459194</c:v>
                </c:pt>
                <c:pt idx="153">
                  <c:v>-0.51473319578804977</c:v>
                </c:pt>
                <c:pt idx="154">
                  <c:v>-0.43438902954375919</c:v>
                </c:pt>
                <c:pt idx="155">
                  <c:v>-0.3665824375780033</c:v>
                </c:pt>
                <c:pt idx="156">
                  <c:v>-0.30935745933377734</c:v>
                </c:pt>
                <c:pt idx="157">
                  <c:v>-0.26106320067947664</c:v>
                </c:pt>
                <c:pt idx="158">
                  <c:v>-0.22030626570369949</c:v>
                </c:pt>
                <c:pt idx="159">
                  <c:v>-0.18591060378699528</c:v>
                </c:pt>
                <c:pt idx="160">
                  <c:v>-0.15688361630030848</c:v>
                </c:pt>
                <c:pt idx="161">
                  <c:v>-0.13238754733854655</c:v>
                </c:pt>
                <c:pt idx="162">
                  <c:v>-0.11171533490908044</c:v>
                </c:pt>
                <c:pt idx="163">
                  <c:v>-9.4270227326896022E-2</c:v>
                </c:pt>
                <c:pt idx="164">
                  <c:v>-7.9548577908185397E-2</c:v>
                </c:pt>
                <c:pt idx="165">
                  <c:v>-6.7125322516036617E-2</c:v>
                </c:pt>
                <c:pt idx="166">
                  <c:v>-5.6641721724262135E-2</c:v>
                </c:pt>
                <c:pt idx="167">
                  <c:v>-4.7795014547805631E-2</c:v>
                </c:pt>
                <c:pt idx="168">
                  <c:v>-4.032968571437507E-2</c:v>
                </c:pt>
                <c:pt idx="169">
                  <c:v>-3.4030094904058457E-2</c:v>
                </c:pt>
                <c:pt idx="170">
                  <c:v>-2.8714255597310737E-2</c:v>
                </c:pt>
                <c:pt idx="171">
                  <c:v>-2.422858427454469E-2</c:v>
                </c:pt>
                <c:pt idx="172">
                  <c:v>-2.0443468654610657E-2</c:v>
                </c:pt>
                <c:pt idx="173">
                  <c:v>-1.7249527248475876E-2</c:v>
                </c:pt>
                <c:pt idx="174">
                  <c:v>-1.4554452416946223E-2</c:v>
                </c:pt>
                <c:pt idx="175">
                  <c:v>-1.2280345930181282E-2</c:v>
                </c:pt>
                <c:pt idx="176">
                  <c:v>-1.0361470215644443E-2</c:v>
                </c:pt>
                <c:pt idx="177">
                  <c:v>-8.7423504582859642E-3</c:v>
                </c:pt>
                <c:pt idx="178">
                  <c:v>-7.3761728268520281E-3</c:v>
                </c:pt>
                <c:pt idx="179">
                  <c:v>-6.2234326342149038E-3</c:v>
                </c:pt>
                <c:pt idx="180">
                  <c:v>-5.2507934431721588E-3</c:v>
                </c:pt>
                <c:pt idx="181">
                  <c:v>-4.4301242096252995E-3</c:v>
                </c:pt>
                <c:pt idx="182">
                  <c:v>-3.7376866874776989E-3</c:v>
                </c:pt>
                <c:pt idx="183">
                  <c:v>-3.1534496517593149E-3</c:v>
                </c:pt>
                <c:pt idx="184">
                  <c:v>-2.6605101531407827E-3</c:v>
                </c:pt>
                <c:pt idx="185">
                  <c:v>-2.2446051034451459E-3</c:v>
                </c:pt>
                <c:pt idx="186">
                  <c:v>-1.8936990968976737E-3</c:v>
                </c:pt>
                <c:pt idx="187">
                  <c:v>-1.5976365707100404E-3</c:v>
                </c:pt>
                <c:pt idx="188">
                  <c:v>-1.3478482645194688E-3</c:v>
                </c:pt>
                <c:pt idx="189">
                  <c:v>-1.1371035046644693E-3</c:v>
                </c:pt>
                <c:pt idx="190">
                  <c:v>-9.5930116141284172E-4</c:v>
                </c:pt>
                <c:pt idx="191">
                  <c:v>-8.092932431624034E-4</c:v>
                </c:pt>
                <c:pt idx="192">
                  <c:v>-6.8273603347114771E-4</c:v>
                </c:pt>
                <c:pt idx="193">
                  <c:v>-5.7596447168618045E-4</c:v>
                </c:pt>
                <c:pt idx="194">
                  <c:v>-4.8588614884415764E-4</c:v>
                </c:pt>
                <c:pt idx="195">
                  <c:v>-4.0989185675046615E-4</c:v>
                </c:pt>
                <c:pt idx="196">
                  <c:v>-3.4578010603580228E-4</c:v>
                </c:pt>
                <c:pt idx="197">
                  <c:v>-2.9169343231640299E-4</c:v>
                </c:pt>
                <c:pt idx="198">
                  <c:v>-2.460646499791219E-4</c:v>
                </c:pt>
                <c:pt idx="199">
                  <c:v>-2.0757150039176804E-4</c:v>
                </c:pt>
                <c:pt idx="200">
                  <c:v>-1.750983837887601E-4</c:v>
                </c:pt>
              </c:numCache>
            </c:numRef>
          </c:yVal>
          <c:smooth val="0"/>
        </c:ser>
        <c:ser>
          <c:idx val="1"/>
          <c:order val="1"/>
          <c:tx>
            <c:v>height of surface load (h)</c:v>
          </c:tx>
          <c:spPr>
            <a:ln w="25400" cap="rnd">
              <a:solidFill>
                <a:srgbClr val="00CE00"/>
              </a:solidFill>
              <a:prstDash val="solid"/>
            </a:ln>
          </c:spPr>
          <c:marker>
            <c:symbol val="none"/>
          </c:marker>
          <c:xVal>
            <c:numRef>
              <c:f>Sheet1!$L$10:$L$210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Sheet1!$P$10:$P$210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5000</c:v>
                </c:pt>
                <c:pt idx="97">
                  <c:v>5000</c:v>
                </c:pt>
                <c:pt idx="98">
                  <c:v>5000</c:v>
                </c:pt>
                <c:pt idx="99">
                  <c:v>5000</c:v>
                </c:pt>
                <c:pt idx="100">
                  <c:v>5000</c:v>
                </c:pt>
                <c:pt idx="101">
                  <c:v>5000</c:v>
                </c:pt>
                <c:pt idx="102">
                  <c:v>5000</c:v>
                </c:pt>
                <c:pt idx="103">
                  <c:v>5000</c:v>
                </c:pt>
                <c:pt idx="104">
                  <c:v>5000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 surface topography (y+h)</c:v>
          </c:tx>
          <c:spPr>
            <a:ln w="508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Sheet1!$L$10:$L$210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Sheet1!$Q$10:$Q$210</c:f>
              <c:numCache>
                <c:formatCode>General</c:formatCode>
                <c:ptCount val="201"/>
                <c:pt idx="0">
                  <c:v>-1.750983837887601E-4</c:v>
                </c:pt>
                <c:pt idx="1">
                  <c:v>-2.0757150039176804E-4</c:v>
                </c:pt>
                <c:pt idx="2">
                  <c:v>-2.460646499791219E-4</c:v>
                </c:pt>
                <c:pt idx="3">
                  <c:v>-2.9169343231640299E-4</c:v>
                </c:pt>
                <c:pt idx="4">
                  <c:v>-3.4578010603580228E-4</c:v>
                </c:pt>
                <c:pt idx="5">
                  <c:v>-4.0989185675046615E-4</c:v>
                </c:pt>
                <c:pt idx="6">
                  <c:v>-4.8588614884415764E-4</c:v>
                </c:pt>
                <c:pt idx="7">
                  <c:v>-5.7596447168618045E-4</c:v>
                </c:pt>
                <c:pt idx="8">
                  <c:v>-6.8273603347114771E-4</c:v>
                </c:pt>
                <c:pt idx="9">
                  <c:v>-8.092932431624034E-4</c:v>
                </c:pt>
                <c:pt idx="10">
                  <c:v>-9.5930116141284172E-4</c:v>
                </c:pt>
                <c:pt idx="11">
                  <c:v>-1.1371035046644693E-3</c:v>
                </c:pt>
                <c:pt idx="12">
                  <c:v>-1.3478482645194688E-3</c:v>
                </c:pt>
                <c:pt idx="13">
                  <c:v>-1.5976365707100404E-3</c:v>
                </c:pt>
                <c:pt idx="14">
                  <c:v>-1.8936990968976737E-3</c:v>
                </c:pt>
                <c:pt idx="15">
                  <c:v>-2.2446051034451459E-3</c:v>
                </c:pt>
                <c:pt idx="16">
                  <c:v>-2.6605101531407827E-3</c:v>
                </c:pt>
                <c:pt idx="17">
                  <c:v>-3.1534496517593149E-3</c:v>
                </c:pt>
                <c:pt idx="18">
                  <c:v>-3.7376866874776989E-3</c:v>
                </c:pt>
                <c:pt idx="19">
                  <c:v>-4.4301242096252995E-3</c:v>
                </c:pt>
                <c:pt idx="20">
                  <c:v>-5.2507934431721588E-3</c:v>
                </c:pt>
                <c:pt idx="21">
                  <c:v>-6.2234326342149038E-3</c:v>
                </c:pt>
                <c:pt idx="22">
                  <c:v>-7.3761728268520281E-3</c:v>
                </c:pt>
                <c:pt idx="23">
                  <c:v>-8.7423504582859642E-3</c:v>
                </c:pt>
                <c:pt idx="24">
                  <c:v>-1.0361470215644443E-2</c:v>
                </c:pt>
                <c:pt idx="25">
                  <c:v>-1.2280345930181282E-2</c:v>
                </c:pt>
                <c:pt idx="26">
                  <c:v>-1.4554452416946223E-2</c:v>
                </c:pt>
                <c:pt idx="27">
                  <c:v>-1.7249527248475876E-2</c:v>
                </c:pt>
                <c:pt idx="28">
                  <c:v>-2.0443468654610657E-2</c:v>
                </c:pt>
                <c:pt idx="29">
                  <c:v>-2.422858427454469E-2</c:v>
                </c:pt>
                <c:pt idx="30">
                  <c:v>-2.8714255597310737E-2</c:v>
                </c:pt>
                <c:pt idx="31">
                  <c:v>-3.4030094904058457E-2</c:v>
                </c:pt>
                <c:pt idx="32">
                  <c:v>-4.032968571437507E-2</c:v>
                </c:pt>
                <c:pt idx="33">
                  <c:v>-4.7795014547805631E-2</c:v>
                </c:pt>
                <c:pt idx="34">
                  <c:v>-5.6641721724262135E-2</c:v>
                </c:pt>
                <c:pt idx="35">
                  <c:v>-6.7125322516036617E-2</c:v>
                </c:pt>
                <c:pt idx="36">
                  <c:v>-7.9548577908185397E-2</c:v>
                </c:pt>
                <c:pt idx="37">
                  <c:v>-9.4270227326896022E-2</c:v>
                </c:pt>
                <c:pt idx="38">
                  <c:v>-0.11171533490908044</c:v>
                </c:pt>
                <c:pt idx="39">
                  <c:v>-0.13238754733854655</c:v>
                </c:pt>
                <c:pt idx="40">
                  <c:v>-0.15688361630030848</c:v>
                </c:pt>
                <c:pt idx="41">
                  <c:v>-0.18591060378699528</c:v>
                </c:pt>
                <c:pt idx="42">
                  <c:v>-0.22030626570369949</c:v>
                </c:pt>
                <c:pt idx="43">
                  <c:v>-0.26106320067947664</c:v>
                </c:pt>
                <c:pt idx="44">
                  <c:v>-0.30935745933377734</c:v>
                </c:pt>
                <c:pt idx="45">
                  <c:v>-0.3665824375780033</c:v>
                </c:pt>
                <c:pt idx="46">
                  <c:v>-0.43438902954375919</c:v>
                </c:pt>
                <c:pt idx="47">
                  <c:v>-0.51473319578804977</c:v>
                </c:pt>
                <c:pt idx="48">
                  <c:v>-0.60993231570459194</c:v>
                </c:pt>
                <c:pt idx="49">
                  <c:v>-0.7227319456965513</c:v>
                </c:pt>
                <c:pt idx="50">
                  <c:v>-0.85638490389564592</c:v>
                </c:pt>
                <c:pt idx="51">
                  <c:v>-1.0147449566399913</c:v>
                </c:pt>
                <c:pt idx="52">
                  <c:v>-1.2023778017266267</c:v>
                </c:pt>
                <c:pt idx="53">
                  <c:v>-1.4246925406890925</c:v>
                </c:pt>
                <c:pt idx="54">
                  <c:v>-1.6880974212923474</c:v>
                </c:pt>
                <c:pt idx="55">
                  <c:v>-2.0001843289946417</c:v>
                </c:pt>
                <c:pt idx="56">
                  <c:v>-2.3699473323229827</c:v>
                </c:pt>
                <c:pt idx="57">
                  <c:v>-2.8080415656598179</c:v>
                </c:pt>
                <c:pt idx="58">
                  <c:v>-3.3270898919283129</c:v>
                </c:pt>
                <c:pt idx="59">
                  <c:v>-3.9420461603516346</c:v>
                </c:pt>
                <c:pt idx="60">
                  <c:v>-4.6706255002364294</c:v>
                </c:pt>
                <c:pt idx="61">
                  <c:v>-5.5338140172375212</c:v>
                </c:pt>
                <c:pt idx="62">
                  <c:v>-6.556472539039353</c:v>
                </c:pt>
                <c:pt idx="63">
                  <c:v>-7.7680517582559663</c:v>
                </c:pt>
                <c:pt idx="64">
                  <c:v>-9.2034393190727553</c:v>
                </c:pt>
                <c:pt idx="65">
                  <c:v>-10.903963182466518</c:v>
                </c:pt>
                <c:pt idx="66">
                  <c:v>-12.918580091381459</c:v>
                </c:pt>
                <c:pt idx="67">
                  <c:v>-15.305283270651159</c:v>
                </c:pt>
                <c:pt idx="68">
                  <c:v>-18.132769789078797</c:v>
                </c:pt>
                <c:pt idx="69">
                  <c:v>-21.48241546331267</c:v>
                </c:pt>
                <c:pt idx="70">
                  <c:v>-25.450614008596133</c:v>
                </c:pt>
                <c:pt idx="71">
                  <c:v>-30.151547593079862</c:v>
                </c:pt>
                <c:pt idx="72">
                  <c:v>-35.720468329687996</c:v>
                </c:pt>
                <c:pt idx="73">
                  <c:v>-42.317584897205798</c:v>
                </c:pt>
                <c:pt idx="74">
                  <c:v>-50.132665840284645</c:v>
                </c:pt>
                <c:pt idx="75">
                  <c:v>-59.390491653740135</c:v>
                </c:pt>
                <c:pt idx="76">
                  <c:v>-70.357312098700049</c:v>
                </c:pt>
                <c:pt idx="77">
                  <c:v>-83.348494024088339</c:v>
                </c:pt>
                <c:pt idx="78">
                  <c:v>-98.737579102199831</c:v>
                </c:pt>
                <c:pt idx="79">
                  <c:v>-116.96701130928081</c:v>
                </c:pt>
                <c:pt idx="80">
                  <c:v>-138.56084184855311</c:v>
                </c:pt>
                <c:pt idx="81">
                  <c:v>-164.13977589450394</c:v>
                </c:pt>
                <c:pt idx="82">
                  <c:v>-194.43899265621098</c:v>
                </c:pt>
                <c:pt idx="83">
                  <c:v>-230.32924973531283</c:v>
                </c:pt>
                <c:pt idx="84">
                  <c:v>-272.84187686582578</c:v>
                </c:pt>
                <c:pt idx="85">
                  <c:v>-323.19837556178493</c:v>
                </c:pt>
                <c:pt idx="86">
                  <c:v>-382.84547315365734</c:v>
                </c:pt>
                <c:pt idx="87">
                  <c:v>-453.49663594133449</c:v>
                </c:pt>
                <c:pt idx="88">
                  <c:v>-537.18123120058863</c:v>
                </c:pt>
                <c:pt idx="89">
                  <c:v>-636.30274684382016</c:v>
                </c:pt>
                <c:pt idx="90">
                  <c:v>-753.70773692097396</c:v>
                </c:pt>
                <c:pt idx="91">
                  <c:v>-892.76746827148588</c:v>
                </c:pt>
                <c:pt idx="92">
                  <c:v>-1057.4746072863279</c:v>
                </c:pt>
                <c:pt idx="93">
                  <c:v>-1252.5577163094342</c:v>
                </c:pt>
                <c:pt idx="94">
                  <c:v>-1483.616839010999</c:v>
                </c:pt>
                <c:pt idx="95">
                  <c:v>-1757.2840576764695</c:v>
                </c:pt>
                <c:pt idx="96">
                  <c:v>2980.4330423618485</c:v>
                </c:pt>
                <c:pt idx="97">
                  <c:v>2783.8538029850624</c:v>
                </c:pt>
                <c:pt idx="98">
                  <c:v>2647.3363005179308</c:v>
                </c:pt>
                <c:pt idx="99">
                  <c:v>2566.9622808276754</c:v>
                </c:pt>
                <c:pt idx="100">
                  <c:v>2540.4248376731325</c:v>
                </c:pt>
                <c:pt idx="101">
                  <c:v>2566.9622808276754</c:v>
                </c:pt>
                <c:pt idx="102">
                  <c:v>2647.3363005179312</c:v>
                </c:pt>
                <c:pt idx="103">
                  <c:v>2783.8538029850624</c:v>
                </c:pt>
                <c:pt idx="104">
                  <c:v>2980.433042361848</c:v>
                </c:pt>
                <c:pt idx="105">
                  <c:v>-1757.2840576764695</c:v>
                </c:pt>
                <c:pt idx="106">
                  <c:v>-1483.616839010999</c:v>
                </c:pt>
                <c:pt idx="107">
                  <c:v>-1252.5577163094342</c:v>
                </c:pt>
                <c:pt idx="108">
                  <c:v>-1057.4746072863279</c:v>
                </c:pt>
                <c:pt idx="109">
                  <c:v>-892.76746827148588</c:v>
                </c:pt>
                <c:pt idx="110">
                  <c:v>-753.70773692097396</c:v>
                </c:pt>
                <c:pt idx="111">
                  <c:v>-636.30274684382016</c:v>
                </c:pt>
                <c:pt idx="112">
                  <c:v>-537.18123120058863</c:v>
                </c:pt>
                <c:pt idx="113">
                  <c:v>-453.49663594133449</c:v>
                </c:pt>
                <c:pt idx="114">
                  <c:v>-382.84547315365734</c:v>
                </c:pt>
                <c:pt idx="115">
                  <c:v>-323.19837556178493</c:v>
                </c:pt>
                <c:pt idx="116">
                  <c:v>-272.84187686582578</c:v>
                </c:pt>
                <c:pt idx="117">
                  <c:v>-230.32924973531283</c:v>
                </c:pt>
                <c:pt idx="118">
                  <c:v>-194.43899265621098</c:v>
                </c:pt>
                <c:pt idx="119">
                  <c:v>-164.13977589450394</c:v>
                </c:pt>
                <c:pt idx="120">
                  <c:v>-138.56084184855311</c:v>
                </c:pt>
                <c:pt idx="121">
                  <c:v>-116.96701130928081</c:v>
                </c:pt>
                <c:pt idx="122">
                  <c:v>-98.737579102199831</c:v>
                </c:pt>
                <c:pt idx="123">
                  <c:v>-83.348494024088339</c:v>
                </c:pt>
                <c:pt idx="124">
                  <c:v>-70.357312098700049</c:v>
                </c:pt>
                <c:pt idx="125">
                  <c:v>-59.390491653740135</c:v>
                </c:pt>
                <c:pt idx="126">
                  <c:v>-50.132665840284645</c:v>
                </c:pt>
                <c:pt idx="127">
                  <c:v>-42.317584897205798</c:v>
                </c:pt>
                <c:pt idx="128">
                  <c:v>-35.720468329687996</c:v>
                </c:pt>
                <c:pt idx="129">
                  <c:v>-30.151547593079862</c:v>
                </c:pt>
                <c:pt idx="130">
                  <c:v>-25.450614008596133</c:v>
                </c:pt>
                <c:pt idx="131">
                  <c:v>-21.48241546331267</c:v>
                </c:pt>
                <c:pt idx="132">
                  <c:v>-18.132769789078797</c:v>
                </c:pt>
                <c:pt idx="133">
                  <c:v>-15.305283270651159</c:v>
                </c:pt>
                <c:pt idx="134">
                  <c:v>-12.918580091381459</c:v>
                </c:pt>
                <c:pt idx="135">
                  <c:v>-10.903963182466518</c:v>
                </c:pt>
                <c:pt idx="136">
                  <c:v>-9.2034393190727553</c:v>
                </c:pt>
                <c:pt idx="137">
                  <c:v>-7.7680517582559663</c:v>
                </c:pt>
                <c:pt idx="138">
                  <c:v>-6.556472539039353</c:v>
                </c:pt>
                <c:pt idx="139">
                  <c:v>-5.5338140172375212</c:v>
                </c:pt>
                <c:pt idx="140">
                  <c:v>-4.6706255002364294</c:v>
                </c:pt>
                <c:pt idx="141">
                  <c:v>-3.9420461603516346</c:v>
                </c:pt>
                <c:pt idx="142">
                  <c:v>-3.3270898919283129</c:v>
                </c:pt>
                <c:pt idx="143">
                  <c:v>-2.8080415656598179</c:v>
                </c:pt>
                <c:pt idx="144">
                  <c:v>-2.3699473323229827</c:v>
                </c:pt>
                <c:pt idx="145">
                  <c:v>-2.0001843289946417</c:v>
                </c:pt>
                <c:pt idx="146">
                  <c:v>-1.6880974212923474</c:v>
                </c:pt>
                <c:pt idx="147">
                  <c:v>-1.4246925406890925</c:v>
                </c:pt>
                <c:pt idx="148">
                  <c:v>-1.2023778017266267</c:v>
                </c:pt>
                <c:pt idx="149">
                  <c:v>-1.0147449566399913</c:v>
                </c:pt>
                <c:pt idx="150">
                  <c:v>-0.85638490389564592</c:v>
                </c:pt>
                <c:pt idx="151">
                  <c:v>-0.7227319456965513</c:v>
                </c:pt>
                <c:pt idx="152">
                  <c:v>-0.60993231570459194</c:v>
                </c:pt>
                <c:pt idx="153">
                  <c:v>-0.51473319578804977</c:v>
                </c:pt>
                <c:pt idx="154">
                  <c:v>-0.43438902954375919</c:v>
                </c:pt>
                <c:pt idx="155">
                  <c:v>-0.3665824375780033</c:v>
                </c:pt>
                <c:pt idx="156">
                  <c:v>-0.30935745933377734</c:v>
                </c:pt>
                <c:pt idx="157">
                  <c:v>-0.26106320067947664</c:v>
                </c:pt>
                <c:pt idx="158">
                  <c:v>-0.22030626570369949</c:v>
                </c:pt>
                <c:pt idx="159">
                  <c:v>-0.18591060378699528</c:v>
                </c:pt>
                <c:pt idx="160">
                  <c:v>-0.15688361630030848</c:v>
                </c:pt>
                <c:pt idx="161">
                  <c:v>-0.13238754733854655</c:v>
                </c:pt>
                <c:pt idx="162">
                  <c:v>-0.11171533490908044</c:v>
                </c:pt>
                <c:pt idx="163">
                  <c:v>-9.4270227326896022E-2</c:v>
                </c:pt>
                <c:pt idx="164">
                  <c:v>-7.9548577908185397E-2</c:v>
                </c:pt>
                <c:pt idx="165">
                  <c:v>-6.7125322516036617E-2</c:v>
                </c:pt>
                <c:pt idx="166">
                  <c:v>-5.6641721724262135E-2</c:v>
                </c:pt>
                <c:pt idx="167">
                  <c:v>-4.7795014547805631E-2</c:v>
                </c:pt>
                <c:pt idx="168">
                  <c:v>-4.032968571437507E-2</c:v>
                </c:pt>
                <c:pt idx="169">
                  <c:v>-3.4030094904058457E-2</c:v>
                </c:pt>
                <c:pt idx="170">
                  <c:v>-2.8714255597310737E-2</c:v>
                </c:pt>
                <c:pt idx="171">
                  <c:v>-2.422858427454469E-2</c:v>
                </c:pt>
                <c:pt idx="172">
                  <c:v>-2.0443468654610657E-2</c:v>
                </c:pt>
                <c:pt idx="173">
                  <c:v>-1.7249527248475876E-2</c:v>
                </c:pt>
                <c:pt idx="174">
                  <c:v>-1.4554452416946223E-2</c:v>
                </c:pt>
                <c:pt idx="175">
                  <c:v>-1.2280345930181282E-2</c:v>
                </c:pt>
                <c:pt idx="176">
                  <c:v>-1.0361470215644443E-2</c:v>
                </c:pt>
                <c:pt idx="177">
                  <c:v>-8.7423504582859642E-3</c:v>
                </c:pt>
                <c:pt idx="178">
                  <c:v>-7.3761728268520281E-3</c:v>
                </c:pt>
                <c:pt idx="179">
                  <c:v>-6.2234326342149038E-3</c:v>
                </c:pt>
                <c:pt idx="180">
                  <c:v>-5.2507934431721588E-3</c:v>
                </c:pt>
                <c:pt idx="181">
                  <c:v>-4.4301242096252995E-3</c:v>
                </c:pt>
                <c:pt idx="182">
                  <c:v>-3.7376866874776989E-3</c:v>
                </c:pt>
                <c:pt idx="183">
                  <c:v>-3.1534496517593149E-3</c:v>
                </c:pt>
                <c:pt idx="184">
                  <c:v>-2.6605101531407827E-3</c:v>
                </c:pt>
                <c:pt idx="185">
                  <c:v>-2.2446051034451459E-3</c:v>
                </c:pt>
                <c:pt idx="186">
                  <c:v>-1.8936990968976737E-3</c:v>
                </c:pt>
                <c:pt idx="187">
                  <c:v>-1.5976365707100404E-3</c:v>
                </c:pt>
                <c:pt idx="188">
                  <c:v>-1.3478482645194688E-3</c:v>
                </c:pt>
                <c:pt idx="189">
                  <c:v>-1.1371035046644693E-3</c:v>
                </c:pt>
                <c:pt idx="190">
                  <c:v>-9.5930116141284172E-4</c:v>
                </c:pt>
                <c:pt idx="191">
                  <c:v>-8.092932431624034E-4</c:v>
                </c:pt>
                <c:pt idx="192">
                  <c:v>-6.8273603347114771E-4</c:v>
                </c:pt>
                <c:pt idx="193">
                  <c:v>-5.7596447168618045E-4</c:v>
                </c:pt>
                <c:pt idx="194">
                  <c:v>-4.8588614884415764E-4</c:v>
                </c:pt>
                <c:pt idx="195">
                  <c:v>-4.0989185675046615E-4</c:v>
                </c:pt>
                <c:pt idx="196">
                  <c:v>-3.4578010603580228E-4</c:v>
                </c:pt>
                <c:pt idx="197">
                  <c:v>-2.9169343231640299E-4</c:v>
                </c:pt>
                <c:pt idx="198">
                  <c:v>-2.460646499791219E-4</c:v>
                </c:pt>
                <c:pt idx="199">
                  <c:v>-2.0757150039176804E-4</c:v>
                </c:pt>
                <c:pt idx="200">
                  <c:v>-1.750983837887601E-4</c:v>
                </c:pt>
              </c:numCache>
            </c:numRef>
          </c:yVal>
          <c:smooth val="0"/>
        </c:ser>
        <c:ser>
          <c:idx val="3"/>
          <c:order val="3"/>
          <c:tx>
            <c:v>Airy-type (local)  compensation depth</c:v>
          </c:tx>
          <c:spPr>
            <a:ln w="508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1000</c:v>
              </c:pt>
            </c:numLit>
          </c:xVal>
          <c:yVal>
            <c:numRef>
              <c:f>(Sheet1!$C$22,Sheet1!$C$22)</c:f>
              <c:numCache>
                <c:formatCode>General</c:formatCode>
                <c:ptCount val="2"/>
                <c:pt idx="0">
                  <c:v>-34194.756554307118</c:v>
                </c:pt>
                <c:pt idx="1">
                  <c:v>-34194.756554307118</c:v>
                </c:pt>
              </c:numCache>
            </c:numRef>
          </c:yVal>
          <c:smooth val="0"/>
        </c:ser>
        <c:ser>
          <c:idx val="4"/>
          <c:order val="4"/>
          <c:tx>
            <c:v>Moho</c:v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Sheet1!$L$10:$L$210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Sheet1!$R$10:$R$210</c:f>
              <c:numCache>
                <c:formatCode>General</c:formatCode>
                <c:ptCount val="201"/>
                <c:pt idx="0">
                  <c:v>-30000.000175098383</c:v>
                </c:pt>
                <c:pt idx="1">
                  <c:v>-30000.000207571502</c:v>
                </c:pt>
                <c:pt idx="2">
                  <c:v>-30000.00024606465</c:v>
                </c:pt>
                <c:pt idx="3">
                  <c:v>-30000.000291693432</c:v>
                </c:pt>
                <c:pt idx="4">
                  <c:v>-30000.000345780107</c:v>
                </c:pt>
                <c:pt idx="5">
                  <c:v>-30000.000409891858</c:v>
                </c:pt>
                <c:pt idx="6">
                  <c:v>-30000.00048588615</c:v>
                </c:pt>
                <c:pt idx="7">
                  <c:v>-30000.00057596447</c:v>
                </c:pt>
                <c:pt idx="8">
                  <c:v>-30000.000682736034</c:v>
                </c:pt>
                <c:pt idx="9">
                  <c:v>-30000.000809293244</c:v>
                </c:pt>
                <c:pt idx="10">
                  <c:v>-30000.00095930116</c:v>
                </c:pt>
                <c:pt idx="11">
                  <c:v>-30000.001137103503</c:v>
                </c:pt>
                <c:pt idx="12">
                  <c:v>-30000.001347848265</c:v>
                </c:pt>
                <c:pt idx="13">
                  <c:v>-30000.001597636572</c:v>
                </c:pt>
                <c:pt idx="14">
                  <c:v>-30000.001893699096</c:v>
                </c:pt>
                <c:pt idx="15">
                  <c:v>-30000.002244605104</c:v>
                </c:pt>
                <c:pt idx="16">
                  <c:v>-30000.002660510152</c:v>
                </c:pt>
                <c:pt idx="17">
                  <c:v>-30000.003153449652</c:v>
                </c:pt>
                <c:pt idx="18">
                  <c:v>-30000.003737686686</c:v>
                </c:pt>
                <c:pt idx="19">
                  <c:v>-30000.004430124209</c:v>
                </c:pt>
                <c:pt idx="20">
                  <c:v>-30000.005250793442</c:v>
                </c:pt>
                <c:pt idx="21">
                  <c:v>-30000.006223432632</c:v>
                </c:pt>
                <c:pt idx="22">
                  <c:v>-30000.007376172827</c:v>
                </c:pt>
                <c:pt idx="23">
                  <c:v>-30000.008742350459</c:v>
                </c:pt>
                <c:pt idx="24">
                  <c:v>-30000.010361470217</c:v>
                </c:pt>
                <c:pt idx="25">
                  <c:v>-30000.012280345931</c:v>
                </c:pt>
                <c:pt idx="26">
                  <c:v>-30000.014554452417</c:v>
                </c:pt>
                <c:pt idx="27">
                  <c:v>-30000.017249527249</c:v>
                </c:pt>
                <c:pt idx="28">
                  <c:v>-30000.020443468653</c:v>
                </c:pt>
                <c:pt idx="29">
                  <c:v>-30000.024228584276</c:v>
                </c:pt>
                <c:pt idx="30">
                  <c:v>-30000.028714255597</c:v>
                </c:pt>
                <c:pt idx="31">
                  <c:v>-30000.034030094903</c:v>
                </c:pt>
                <c:pt idx="32">
                  <c:v>-30000.040329685715</c:v>
                </c:pt>
                <c:pt idx="33">
                  <c:v>-30000.047795014547</c:v>
                </c:pt>
                <c:pt idx="34">
                  <c:v>-30000.056641721723</c:v>
                </c:pt>
                <c:pt idx="35">
                  <c:v>-30000.067125322515</c:v>
                </c:pt>
                <c:pt idx="36">
                  <c:v>-30000.079548577909</c:v>
                </c:pt>
                <c:pt idx="37">
                  <c:v>-30000.094270227328</c:v>
                </c:pt>
                <c:pt idx="38">
                  <c:v>-30000.111715334908</c:v>
                </c:pt>
                <c:pt idx="39">
                  <c:v>-30000.132387547339</c:v>
                </c:pt>
                <c:pt idx="40">
                  <c:v>-30000.156883616299</c:v>
                </c:pt>
                <c:pt idx="41">
                  <c:v>-30000.185910603788</c:v>
                </c:pt>
                <c:pt idx="42">
                  <c:v>-30000.220306265703</c:v>
                </c:pt>
                <c:pt idx="43">
                  <c:v>-30000.26106320068</c:v>
                </c:pt>
                <c:pt idx="44">
                  <c:v>-30000.309357459333</c:v>
                </c:pt>
                <c:pt idx="45">
                  <c:v>-30000.366582437578</c:v>
                </c:pt>
                <c:pt idx="46">
                  <c:v>-30000.434389029542</c:v>
                </c:pt>
                <c:pt idx="47">
                  <c:v>-30000.514733195789</c:v>
                </c:pt>
                <c:pt idx="48">
                  <c:v>-30000.609932315703</c:v>
                </c:pt>
                <c:pt idx="49">
                  <c:v>-30000.722731945698</c:v>
                </c:pt>
                <c:pt idx="50">
                  <c:v>-30000.856384903895</c:v>
                </c:pt>
                <c:pt idx="51">
                  <c:v>-30001.014744956639</c:v>
                </c:pt>
                <c:pt idx="52">
                  <c:v>-30001.202377801728</c:v>
                </c:pt>
                <c:pt idx="53">
                  <c:v>-30001.424692540688</c:v>
                </c:pt>
                <c:pt idx="54">
                  <c:v>-30001.688097421291</c:v>
                </c:pt>
                <c:pt idx="55">
                  <c:v>-30002.000184328994</c:v>
                </c:pt>
                <c:pt idx="56">
                  <c:v>-30002.369947332321</c:v>
                </c:pt>
                <c:pt idx="57">
                  <c:v>-30002.808041565659</c:v>
                </c:pt>
                <c:pt idx="58">
                  <c:v>-30003.327089891929</c:v>
                </c:pt>
                <c:pt idx="59">
                  <c:v>-30003.942046160351</c:v>
                </c:pt>
                <c:pt idx="60">
                  <c:v>-30004.670625500235</c:v>
                </c:pt>
                <c:pt idx="61">
                  <c:v>-30005.533814017239</c:v>
                </c:pt>
                <c:pt idx="62">
                  <c:v>-30006.55647253904</c:v>
                </c:pt>
                <c:pt idx="63">
                  <c:v>-30007.768051758256</c:v>
                </c:pt>
                <c:pt idx="64">
                  <c:v>-30009.203439319073</c:v>
                </c:pt>
                <c:pt idx="65">
                  <c:v>-30010.903963182467</c:v>
                </c:pt>
                <c:pt idx="66">
                  <c:v>-30012.91858009138</c:v>
                </c:pt>
                <c:pt idx="67">
                  <c:v>-30015.305283270653</c:v>
                </c:pt>
                <c:pt idx="68">
                  <c:v>-30018.132769789077</c:v>
                </c:pt>
                <c:pt idx="69">
                  <c:v>-30021.482415463313</c:v>
                </c:pt>
                <c:pt idx="70">
                  <c:v>-30025.450614008598</c:v>
                </c:pt>
                <c:pt idx="71">
                  <c:v>-30030.151547593079</c:v>
                </c:pt>
                <c:pt idx="72">
                  <c:v>-30035.720468329688</c:v>
                </c:pt>
                <c:pt idx="73">
                  <c:v>-30042.317584897206</c:v>
                </c:pt>
                <c:pt idx="74">
                  <c:v>-30050.132665840283</c:v>
                </c:pt>
                <c:pt idx="75">
                  <c:v>-30059.390491653739</c:v>
                </c:pt>
                <c:pt idx="76">
                  <c:v>-30070.357312098698</c:v>
                </c:pt>
                <c:pt idx="77">
                  <c:v>-30083.348494024089</c:v>
                </c:pt>
                <c:pt idx="78">
                  <c:v>-30098.737579102199</c:v>
                </c:pt>
                <c:pt idx="79">
                  <c:v>-30116.96701130928</c:v>
                </c:pt>
                <c:pt idx="80">
                  <c:v>-30138.560841848554</c:v>
                </c:pt>
                <c:pt idx="81">
                  <c:v>-30164.139775894502</c:v>
                </c:pt>
                <c:pt idx="82">
                  <c:v>-30194.438992656211</c:v>
                </c:pt>
                <c:pt idx="83">
                  <c:v>-30230.329249735314</c:v>
                </c:pt>
                <c:pt idx="84">
                  <c:v>-30272.841876865827</c:v>
                </c:pt>
                <c:pt idx="85">
                  <c:v>-30323.198375561784</c:v>
                </c:pt>
                <c:pt idx="86">
                  <c:v>-30382.845473153659</c:v>
                </c:pt>
                <c:pt idx="87">
                  <c:v>-30453.496635941334</c:v>
                </c:pt>
                <c:pt idx="88">
                  <c:v>-30537.18123120059</c:v>
                </c:pt>
                <c:pt idx="89">
                  <c:v>-30636.302746843819</c:v>
                </c:pt>
                <c:pt idx="90">
                  <c:v>-30753.707736920973</c:v>
                </c:pt>
                <c:pt idx="91">
                  <c:v>-30892.767468271486</c:v>
                </c:pt>
                <c:pt idx="92">
                  <c:v>-31057.474607286327</c:v>
                </c:pt>
                <c:pt idx="93">
                  <c:v>-31252.557716309435</c:v>
                </c:pt>
                <c:pt idx="94">
                  <c:v>-31483.616839011</c:v>
                </c:pt>
                <c:pt idx="95">
                  <c:v>-31757.284057676468</c:v>
                </c:pt>
                <c:pt idx="96">
                  <c:v>-32019.566957638152</c:v>
                </c:pt>
                <c:pt idx="97">
                  <c:v>-32216.146197014939</c:v>
                </c:pt>
                <c:pt idx="98">
                  <c:v>-32352.663699482069</c:v>
                </c:pt>
                <c:pt idx="99">
                  <c:v>-32433.037719172324</c:v>
                </c:pt>
                <c:pt idx="100">
                  <c:v>-32459.575162326866</c:v>
                </c:pt>
                <c:pt idx="101">
                  <c:v>-32433.037719172324</c:v>
                </c:pt>
                <c:pt idx="102">
                  <c:v>-32352.663699482069</c:v>
                </c:pt>
                <c:pt idx="103">
                  <c:v>-32216.146197014939</c:v>
                </c:pt>
                <c:pt idx="104">
                  <c:v>-32019.566957638152</c:v>
                </c:pt>
                <c:pt idx="105">
                  <c:v>-31757.284057676468</c:v>
                </c:pt>
                <c:pt idx="106">
                  <c:v>-31483.616839011</c:v>
                </c:pt>
                <c:pt idx="107">
                  <c:v>-31252.557716309435</c:v>
                </c:pt>
                <c:pt idx="108">
                  <c:v>-31057.474607286327</c:v>
                </c:pt>
                <c:pt idx="109">
                  <c:v>-30892.767468271486</c:v>
                </c:pt>
                <c:pt idx="110">
                  <c:v>-30753.707736920973</c:v>
                </c:pt>
                <c:pt idx="111">
                  <c:v>-30636.302746843819</c:v>
                </c:pt>
                <c:pt idx="112">
                  <c:v>-30537.18123120059</c:v>
                </c:pt>
                <c:pt idx="113">
                  <c:v>-30453.496635941334</c:v>
                </c:pt>
                <c:pt idx="114">
                  <c:v>-30382.845473153659</c:v>
                </c:pt>
                <c:pt idx="115">
                  <c:v>-30323.198375561784</c:v>
                </c:pt>
                <c:pt idx="116">
                  <c:v>-30272.841876865827</c:v>
                </c:pt>
                <c:pt idx="117">
                  <c:v>-30230.329249735314</c:v>
                </c:pt>
                <c:pt idx="118">
                  <c:v>-30194.438992656211</c:v>
                </c:pt>
                <c:pt idx="119">
                  <c:v>-30164.139775894502</c:v>
                </c:pt>
                <c:pt idx="120">
                  <c:v>-30138.560841848554</c:v>
                </c:pt>
                <c:pt idx="121">
                  <c:v>-30116.96701130928</c:v>
                </c:pt>
                <c:pt idx="122">
                  <c:v>-30098.737579102199</c:v>
                </c:pt>
                <c:pt idx="123">
                  <c:v>-30083.348494024089</c:v>
                </c:pt>
                <c:pt idx="124">
                  <c:v>-30070.357312098698</c:v>
                </c:pt>
                <c:pt idx="125">
                  <c:v>-30059.390491653739</c:v>
                </c:pt>
                <c:pt idx="126">
                  <c:v>-30050.132665840283</c:v>
                </c:pt>
                <c:pt idx="127">
                  <c:v>-30042.317584897206</c:v>
                </c:pt>
                <c:pt idx="128">
                  <c:v>-30035.720468329688</c:v>
                </c:pt>
                <c:pt idx="129">
                  <c:v>-30030.151547593079</c:v>
                </c:pt>
                <c:pt idx="130">
                  <c:v>-30025.450614008598</c:v>
                </c:pt>
                <c:pt idx="131">
                  <c:v>-30021.482415463313</c:v>
                </c:pt>
                <c:pt idx="132">
                  <c:v>-30018.132769789077</c:v>
                </c:pt>
                <c:pt idx="133">
                  <c:v>-30015.305283270653</c:v>
                </c:pt>
                <c:pt idx="134">
                  <c:v>-30012.91858009138</c:v>
                </c:pt>
                <c:pt idx="135">
                  <c:v>-30010.903963182467</c:v>
                </c:pt>
                <c:pt idx="136">
                  <c:v>-30009.203439319073</c:v>
                </c:pt>
                <c:pt idx="137">
                  <c:v>-30007.768051758256</c:v>
                </c:pt>
                <c:pt idx="138">
                  <c:v>-30006.55647253904</c:v>
                </c:pt>
                <c:pt idx="139">
                  <c:v>-30005.533814017239</c:v>
                </c:pt>
                <c:pt idx="140">
                  <c:v>-30004.670625500235</c:v>
                </c:pt>
                <c:pt idx="141">
                  <c:v>-30003.942046160351</c:v>
                </c:pt>
                <c:pt idx="142">
                  <c:v>-30003.327089891929</c:v>
                </c:pt>
                <c:pt idx="143">
                  <c:v>-30002.808041565659</c:v>
                </c:pt>
                <c:pt idx="144">
                  <c:v>-30002.369947332321</c:v>
                </c:pt>
                <c:pt idx="145">
                  <c:v>-30002.000184328994</c:v>
                </c:pt>
                <c:pt idx="146">
                  <c:v>-30001.688097421291</c:v>
                </c:pt>
                <c:pt idx="147">
                  <c:v>-30001.424692540688</c:v>
                </c:pt>
                <c:pt idx="148">
                  <c:v>-30001.202377801728</c:v>
                </c:pt>
                <c:pt idx="149">
                  <c:v>-30001.014744956639</c:v>
                </c:pt>
                <c:pt idx="150">
                  <c:v>-30000.856384903895</c:v>
                </c:pt>
                <c:pt idx="151">
                  <c:v>-30000.722731945698</c:v>
                </c:pt>
                <c:pt idx="152">
                  <c:v>-30000.609932315703</c:v>
                </c:pt>
                <c:pt idx="153">
                  <c:v>-30000.514733195789</c:v>
                </c:pt>
                <c:pt idx="154">
                  <c:v>-30000.434389029542</c:v>
                </c:pt>
                <c:pt idx="155">
                  <c:v>-30000.366582437578</c:v>
                </c:pt>
                <c:pt idx="156">
                  <c:v>-30000.309357459333</c:v>
                </c:pt>
                <c:pt idx="157">
                  <c:v>-30000.26106320068</c:v>
                </c:pt>
                <c:pt idx="158">
                  <c:v>-30000.220306265703</c:v>
                </c:pt>
                <c:pt idx="159">
                  <c:v>-30000.185910603788</c:v>
                </c:pt>
                <c:pt idx="160">
                  <c:v>-30000.156883616299</c:v>
                </c:pt>
                <c:pt idx="161">
                  <c:v>-30000.132387547339</c:v>
                </c:pt>
                <c:pt idx="162">
                  <c:v>-30000.111715334908</c:v>
                </c:pt>
                <c:pt idx="163">
                  <c:v>-30000.094270227328</c:v>
                </c:pt>
                <c:pt idx="164">
                  <c:v>-30000.079548577909</c:v>
                </c:pt>
                <c:pt idx="165">
                  <c:v>-30000.067125322515</c:v>
                </c:pt>
                <c:pt idx="166">
                  <c:v>-30000.056641721723</c:v>
                </c:pt>
                <c:pt idx="167">
                  <c:v>-30000.047795014547</c:v>
                </c:pt>
                <c:pt idx="168">
                  <c:v>-30000.040329685715</c:v>
                </c:pt>
                <c:pt idx="169">
                  <c:v>-30000.034030094903</c:v>
                </c:pt>
                <c:pt idx="170">
                  <c:v>-30000.028714255597</c:v>
                </c:pt>
                <c:pt idx="171">
                  <c:v>-30000.024228584276</c:v>
                </c:pt>
                <c:pt idx="172">
                  <c:v>-30000.020443468653</c:v>
                </c:pt>
                <c:pt idx="173">
                  <c:v>-30000.017249527249</c:v>
                </c:pt>
                <c:pt idx="174">
                  <c:v>-30000.014554452417</c:v>
                </c:pt>
                <c:pt idx="175">
                  <c:v>-30000.012280345931</c:v>
                </c:pt>
                <c:pt idx="176">
                  <c:v>-30000.010361470217</c:v>
                </c:pt>
                <c:pt idx="177">
                  <c:v>-30000.008742350459</c:v>
                </c:pt>
                <c:pt idx="178">
                  <c:v>-30000.007376172827</c:v>
                </c:pt>
                <c:pt idx="179">
                  <c:v>-30000.006223432632</c:v>
                </c:pt>
                <c:pt idx="180">
                  <c:v>-30000.005250793442</c:v>
                </c:pt>
                <c:pt idx="181">
                  <c:v>-30000.004430124209</c:v>
                </c:pt>
                <c:pt idx="182">
                  <c:v>-30000.003737686686</c:v>
                </c:pt>
                <c:pt idx="183">
                  <c:v>-30000.003153449652</c:v>
                </c:pt>
                <c:pt idx="184">
                  <c:v>-30000.002660510152</c:v>
                </c:pt>
                <c:pt idx="185">
                  <c:v>-30000.002244605104</c:v>
                </c:pt>
                <c:pt idx="186">
                  <c:v>-30000.001893699096</c:v>
                </c:pt>
                <c:pt idx="187">
                  <c:v>-30000.001597636572</c:v>
                </c:pt>
                <c:pt idx="188">
                  <c:v>-30000.001347848265</c:v>
                </c:pt>
                <c:pt idx="189">
                  <c:v>-30000.001137103503</c:v>
                </c:pt>
                <c:pt idx="190">
                  <c:v>-30000.00095930116</c:v>
                </c:pt>
                <c:pt idx="191">
                  <c:v>-30000.000809293244</c:v>
                </c:pt>
                <c:pt idx="192">
                  <c:v>-30000.000682736034</c:v>
                </c:pt>
                <c:pt idx="193">
                  <c:v>-30000.00057596447</c:v>
                </c:pt>
                <c:pt idx="194">
                  <c:v>-30000.00048588615</c:v>
                </c:pt>
                <c:pt idx="195">
                  <c:v>-30000.000409891858</c:v>
                </c:pt>
                <c:pt idx="196">
                  <c:v>-30000.000345780107</c:v>
                </c:pt>
                <c:pt idx="197">
                  <c:v>-30000.000291693432</c:v>
                </c:pt>
                <c:pt idx="198">
                  <c:v>-30000.00024606465</c:v>
                </c:pt>
                <c:pt idx="199">
                  <c:v>-30000.000207571502</c:v>
                </c:pt>
                <c:pt idx="200">
                  <c:v>-30000.000175098383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4528"/>
        <c:axId val="43668992"/>
      </c:scatterChart>
      <c:valAx>
        <c:axId val="43654528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km</a:t>
                </a:r>
              </a:p>
            </c:rich>
          </c:tx>
          <c:layout>
            <c:manualLayout>
              <c:xMode val="edge"/>
              <c:yMode val="edge"/>
              <c:x val="0.62635824692979902"/>
              <c:y val="0.381743220784325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8100"/>
        </c:spPr>
        <c:txPr>
          <a:bodyPr/>
          <a:lstStyle/>
          <a:p>
            <a:pPr>
              <a:defRPr sz="1800" b="1" i="0"/>
            </a:pPr>
            <a:endParaRPr lang="en-US"/>
          </a:p>
        </c:txPr>
        <c:crossAx val="43668992"/>
        <c:crosses val="autoZero"/>
        <c:crossBetween val="midCat"/>
        <c:majorUnit val="100"/>
      </c:valAx>
      <c:valAx>
        <c:axId val="43668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Height (metres)</a:t>
                </a:r>
              </a:p>
            </c:rich>
          </c:tx>
          <c:layout>
            <c:manualLayout>
              <c:xMode val="edge"/>
              <c:yMode val="edge"/>
              <c:x val="3.86718536325555E-2"/>
              <c:y val="0.26699406309974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8100"/>
        </c:spPr>
        <c:txPr>
          <a:bodyPr/>
          <a:lstStyle/>
          <a:p>
            <a:pPr>
              <a:defRPr sz="1800" b="1" i="0"/>
            </a:pPr>
            <a:endParaRPr lang="en-US"/>
          </a:p>
        </c:txPr>
        <c:crossAx val="43654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01207470565922"/>
          <c:y val="0.1828303852102022"/>
          <c:w val="0.2456530889353436"/>
          <c:h val="0.45884483104831647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1348316</xdr:colOff>
      <xdr:row>26</xdr:row>
      <xdr:rowOff>167216</xdr:rowOff>
    </xdr:from>
    <xdr:to>
      <xdr:col>17</xdr:col>
      <xdr:colOff>105832</xdr:colOff>
      <xdr:row>56</xdr:row>
      <xdr:rowOff>16933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0.68045</cdr:x>
      <cdr:y>0.8244</cdr:y>
    </cdr:from>
    <cdr:to>
      <cdr:x>0.74139</cdr:x>
      <cdr:y>0.97985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08684" y="484928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"/>
  <sheetViews>
    <sheetView tabSelected="1" zoomScale="90" zoomScaleNormal="90" workbookViewId="0">
      <selection activeCell="J25" sqref="J25"/>
    </sheetView>
  </sheetViews>
  <sheetFormatPr defaultColWidth="11" defaultRowHeight="15.75" x14ac:dyDescent="0.25"/>
  <cols>
    <col min="1" max="1" width="25.5" customWidth="1"/>
    <col min="3" max="3" width="12.125" bestFit="1" customWidth="1"/>
    <col min="6" max="6" width="22" customWidth="1"/>
    <col min="21" max="21" width="15.5" customWidth="1"/>
  </cols>
  <sheetData>
    <row r="1" spans="1:18" ht="18.75" x14ac:dyDescent="0.3">
      <c r="A1" s="4" t="s">
        <v>64</v>
      </c>
    </row>
    <row r="3" spans="1:18" x14ac:dyDescent="0.25">
      <c r="A3" t="s">
        <v>59</v>
      </c>
    </row>
    <row r="4" spans="1:18" x14ac:dyDescent="0.25">
      <c r="A4" t="s">
        <v>60</v>
      </c>
    </row>
    <row r="5" spans="1:18" x14ac:dyDescent="0.25">
      <c r="A5" t="s">
        <v>67</v>
      </c>
    </row>
    <row r="7" spans="1:18" x14ac:dyDescent="0.25">
      <c r="A7" s="14" t="s">
        <v>58</v>
      </c>
      <c r="B7" s="14" t="s">
        <v>49</v>
      </c>
      <c r="C7" s="14"/>
      <c r="D7" s="15" t="s">
        <v>39</v>
      </c>
    </row>
    <row r="8" spans="1:18" ht="63" x14ac:dyDescent="0.25">
      <c r="A8" t="s">
        <v>23</v>
      </c>
      <c r="B8" t="s">
        <v>19</v>
      </c>
      <c r="C8">
        <v>0.25</v>
      </c>
      <c r="D8" s="1"/>
      <c r="K8" s="6" t="s">
        <v>53</v>
      </c>
      <c r="L8" s="6" t="s">
        <v>68</v>
      </c>
      <c r="M8" s="6" t="s">
        <v>57</v>
      </c>
      <c r="N8" s="6" t="s">
        <v>56</v>
      </c>
      <c r="O8" s="6" t="s">
        <v>52</v>
      </c>
      <c r="P8" s="6" t="s">
        <v>51</v>
      </c>
      <c r="Q8" s="6" t="s">
        <v>54</v>
      </c>
      <c r="R8" s="6" t="s">
        <v>55</v>
      </c>
    </row>
    <row r="9" spans="1:18" x14ac:dyDescent="0.25">
      <c r="A9" s="12" t="s">
        <v>22</v>
      </c>
      <c r="B9" s="12" t="s">
        <v>20</v>
      </c>
      <c r="C9" s="13">
        <v>65000000000</v>
      </c>
      <c r="D9" s="16" t="s">
        <v>2</v>
      </c>
      <c r="K9" s="1" t="s">
        <v>15</v>
      </c>
      <c r="L9" s="1" t="s">
        <v>15</v>
      </c>
      <c r="M9" s="1" t="s">
        <v>9</v>
      </c>
      <c r="N9" s="1" t="s">
        <v>10</v>
      </c>
      <c r="O9" s="1" t="s">
        <v>18</v>
      </c>
      <c r="P9" s="1" t="s">
        <v>43</v>
      </c>
      <c r="Q9" s="1" t="s">
        <v>42</v>
      </c>
      <c r="R9" s="1" t="s">
        <v>46</v>
      </c>
    </row>
    <row r="10" spans="1:18" x14ac:dyDescent="0.25">
      <c r="A10" t="s">
        <v>21</v>
      </c>
      <c r="B10" t="s">
        <v>0</v>
      </c>
      <c r="C10">
        <f>G22*1000</f>
        <v>10000</v>
      </c>
      <c r="D10" s="1" t="s">
        <v>3</v>
      </c>
      <c r="K10">
        <v>0</v>
      </c>
      <c r="L10">
        <f>K10/1000</f>
        <v>0</v>
      </c>
      <c r="M10">
        <f t="shared" ref="M10:M73" si="0">(IF(K10&lt;start,start-K10,IF(K10&gt;start,K10-start,0)))</f>
        <v>475000</v>
      </c>
      <c r="N10">
        <f t="shared" ref="N10:N73" si="1">(IF(K10&lt;end,end-K10,IF(K10&gt;end,K10-end,0)))</f>
        <v>525000</v>
      </c>
      <c r="O10">
        <f>IF(K10&lt;=start,qx/(2*(pm-pinfill)*g)*(EXP(-lamda*M10)*COS(RADIANS(lamda*M10))-EXP(-lamda*N10)*COS(RADIANS(lamda*N10))),IF(AND(start&lt;K10,K10&lt;=end),qx/(2*(pm-pinfill)*g)*(2-(EXP(-lamda*N10)*COS(RADIANS(lamda*N10)))-EXP(-lamda*M10)*COS(RADIANS(lamda*M10))),IF(K10&gt;end,-qx/(2*(pm-pinfill)*g)*(EXP(-lamda*M10)*COS(RADIANS(lamda*M10))-EXP(-lamda*N10)*COS(RADIANS(lamda*N10))))))</f>
        <v>-1.750983837887601E-4</v>
      </c>
      <c r="P10">
        <f t="shared" ref="P10:P73" si="2">IF(K10&lt;start,0,IF(AND(start&lt;K10,K10&lt;end),height*-1,0))</f>
        <v>0</v>
      </c>
      <c r="Q10">
        <f>P10+O10</f>
        <v>-1.750983837887601E-4</v>
      </c>
      <c r="R10">
        <f>O10-hc</f>
        <v>-30000.000175098383</v>
      </c>
    </row>
    <row r="11" spans="1:18" x14ac:dyDescent="0.25">
      <c r="A11" s="12" t="s">
        <v>50</v>
      </c>
      <c r="B11" s="12" t="s">
        <v>1</v>
      </c>
      <c r="C11" s="12">
        <f>E*Te^3/(12*(1-v^2))</f>
        <v>5.7777777777777773E+21</v>
      </c>
      <c r="D11" s="16" t="s">
        <v>5</v>
      </c>
      <c r="E11" t="s">
        <v>61</v>
      </c>
      <c r="K11">
        <v>5000</v>
      </c>
      <c r="L11">
        <f t="shared" ref="L11:L74" si="3">K11/1000</f>
        <v>5</v>
      </c>
      <c r="M11">
        <f t="shared" si="0"/>
        <v>470000</v>
      </c>
      <c r="N11">
        <f t="shared" si="1"/>
        <v>520000</v>
      </c>
      <c r="O11">
        <f>IF(K11&lt;=start,qx/(2*(pm-pinfill)*g)*(EXP(-lamda*M11)*COS(RADIANS(lamda*M11))-EXP(-lamda*N11)*COS(RADIANS(lamda*N11))),IF(AND(start&lt;K11,K11&lt;=end),qx/(2*(pm-pinfill)*g)*(2-(EXP(-lamda*N11)*COS(RADIANS(lamda*N11)))-EXP(-lamda*M11)*COS(RADIANS(lamda*M11))),IF(K11&gt;end,-qx/(2*(pm-pinfill)*g)*(EXP(-lamda*M11)*COS(RADIANS(lamda*M11))-EXP(-lamda*N11)*COS(RADIANS(lamda*N11))))))</f>
        <v>-2.0757150039176804E-4</v>
      </c>
      <c r="P11">
        <f t="shared" si="2"/>
        <v>0</v>
      </c>
      <c r="Q11">
        <f t="shared" ref="Q11:Q74" si="4">P11+O11</f>
        <v>-2.0757150039176804E-4</v>
      </c>
      <c r="R11">
        <f t="shared" ref="R11:R73" si="5">O11-hc</f>
        <v>-30000.000207571502</v>
      </c>
    </row>
    <row r="12" spans="1:18" x14ac:dyDescent="0.25">
      <c r="A12" t="s">
        <v>24</v>
      </c>
      <c r="B12" t="s">
        <v>4</v>
      </c>
      <c r="C12">
        <v>9.8000000000000007</v>
      </c>
      <c r="D12" s="1" t="s">
        <v>65</v>
      </c>
      <c r="K12">
        <v>10000</v>
      </c>
      <c r="L12">
        <f t="shared" si="3"/>
        <v>10</v>
      </c>
      <c r="M12">
        <f t="shared" si="0"/>
        <v>465000</v>
      </c>
      <c r="N12">
        <f t="shared" si="1"/>
        <v>515000</v>
      </c>
      <c r="O12">
        <f>IF(K12&lt;=start,qx/(2*(pm-pinfill)*g)*(EXP(-lamda*M12)*COS(RADIANS(lamda*M12))-EXP(-lamda*N12)*COS(RADIANS(lamda*N12))),IF(AND(start&lt;K12,K12&lt;=end),qx/(2*(pm-pinfill)*g)*(2-(EXP(-lamda*N12)*COS(RADIANS(lamda*N12)))-EXP(-lamda*M12)*COS(RADIANS(lamda*M12))),IF(K12&gt;end,-qx/(2*(pm-pinfill)*g)*(EXP(-lamda*M12)*COS(RADIANS(lamda*M12))-EXP(-lamda*N12)*COS(RADIANS(lamda*N12))))))</f>
        <v>-2.460646499791219E-4</v>
      </c>
      <c r="P12">
        <f t="shared" si="2"/>
        <v>0</v>
      </c>
      <c r="Q12">
        <f t="shared" si="4"/>
        <v>-2.460646499791219E-4</v>
      </c>
      <c r="R12">
        <f t="shared" si="5"/>
        <v>-30000.00024606465</v>
      </c>
    </row>
    <row r="13" spans="1:18" x14ac:dyDescent="0.25">
      <c r="A13" s="12" t="s">
        <v>28</v>
      </c>
      <c r="B13" s="12" t="s">
        <v>6</v>
      </c>
      <c r="C13" s="12">
        <v>3100</v>
      </c>
      <c r="D13" s="16" t="s">
        <v>7</v>
      </c>
      <c r="K13">
        <v>15000</v>
      </c>
      <c r="L13">
        <f t="shared" si="3"/>
        <v>15</v>
      </c>
      <c r="M13">
        <f t="shared" si="0"/>
        <v>460000</v>
      </c>
      <c r="N13">
        <f t="shared" si="1"/>
        <v>510000</v>
      </c>
      <c r="O13">
        <f>IF(K13&lt;=start,qx/(2*(pm-pinfill)*g)*(EXP(-lamda*M13)*COS(RADIANS(lamda*M13))-EXP(-lamda*N13)*COS(RADIANS(lamda*N13))),IF(AND(start&lt;K13,K13&lt;=end),qx/(2*(pm-pinfill)*g)*(2-(EXP(-lamda*N13)*COS(RADIANS(lamda*N13)))-EXP(-lamda*M13)*COS(RADIANS(lamda*M13))),IF(K13&gt;end,-qx/(2*(pm-pinfill)*g)*(EXP(-lamda*M13)*COS(RADIANS(lamda*M13))-EXP(-lamda*N13)*COS(RADIANS(lamda*N13))))))</f>
        <v>-2.9169343231640299E-4</v>
      </c>
      <c r="P13">
        <f t="shared" si="2"/>
        <v>0</v>
      </c>
      <c r="Q13">
        <f t="shared" si="4"/>
        <v>-2.9169343231640299E-4</v>
      </c>
      <c r="R13">
        <f t="shared" si="5"/>
        <v>-30000.000291693432</v>
      </c>
    </row>
    <row r="14" spans="1:18" x14ac:dyDescent="0.25">
      <c r="A14" t="s">
        <v>27</v>
      </c>
      <c r="B14" t="s">
        <v>11</v>
      </c>
      <c r="C14">
        <v>0</v>
      </c>
      <c r="D14" s="1" t="s">
        <v>7</v>
      </c>
      <c r="K14">
        <v>20000</v>
      </c>
      <c r="L14">
        <f t="shared" si="3"/>
        <v>20</v>
      </c>
      <c r="M14">
        <f t="shared" si="0"/>
        <v>455000</v>
      </c>
      <c r="N14">
        <f t="shared" si="1"/>
        <v>505000</v>
      </c>
      <c r="O14">
        <f>IF(K14&lt;=start,qx/(2*(pm-pinfill)*g)*(EXP(-lamda*M14)*COS(RADIANS(lamda*M14))-EXP(-lamda*N14)*COS(RADIANS(lamda*N14))),IF(AND(start&lt;K14,K14&lt;=end),qx/(2*(pm-pinfill)*g)*(2-(EXP(-lamda*N14)*COS(RADIANS(lamda*N14)))-EXP(-lamda*M14)*COS(RADIANS(lamda*M14))),IF(K14&gt;end,-qx/(2*(pm-pinfill)*g)*(EXP(-lamda*M14)*COS(RADIANS(lamda*M14))-EXP(-lamda*N14)*COS(RADIANS(lamda*N14))))))</f>
        <v>-3.4578010603580228E-4</v>
      </c>
      <c r="P14">
        <f t="shared" si="2"/>
        <v>0</v>
      </c>
      <c r="Q14">
        <f t="shared" si="4"/>
        <v>-3.4578010603580228E-4</v>
      </c>
      <c r="R14">
        <f t="shared" si="5"/>
        <v>-30000.000345780107</v>
      </c>
    </row>
    <row r="15" spans="1:18" x14ac:dyDescent="0.25">
      <c r="A15" s="12" t="s">
        <v>35</v>
      </c>
      <c r="B15" s="12" t="s">
        <v>12</v>
      </c>
      <c r="C15" s="12">
        <f>G25</f>
        <v>2670</v>
      </c>
      <c r="D15" s="16" t="s">
        <v>37</v>
      </c>
      <c r="K15">
        <v>25000</v>
      </c>
      <c r="L15">
        <f t="shared" si="3"/>
        <v>25</v>
      </c>
      <c r="M15">
        <f t="shared" si="0"/>
        <v>450000</v>
      </c>
      <c r="N15">
        <f t="shared" si="1"/>
        <v>500000</v>
      </c>
      <c r="O15">
        <f>IF(K15&lt;=start,qx/(2*(pm-pinfill)*g)*(EXP(-lamda*M15)*COS(RADIANS(lamda*M15))-EXP(-lamda*N15)*COS(RADIANS(lamda*N15))),IF(AND(start&lt;K15,K15&lt;=end),qx/(2*(pm-pinfill)*g)*(2-(EXP(-lamda*N15)*COS(RADIANS(lamda*N15)))-EXP(-lamda*M15)*COS(RADIANS(lamda*M15))),IF(K15&gt;end,-qx/(2*(pm-pinfill)*g)*(EXP(-lamda*M15)*COS(RADIANS(lamda*M15))-EXP(-lamda*N15)*COS(RADIANS(lamda*N15))))))</f>
        <v>-4.0989185675046615E-4</v>
      </c>
      <c r="P15">
        <f t="shared" si="2"/>
        <v>0</v>
      </c>
      <c r="Q15">
        <f t="shared" si="4"/>
        <v>-4.0989185675046615E-4</v>
      </c>
      <c r="R15">
        <f t="shared" si="5"/>
        <v>-30000.000409891858</v>
      </c>
    </row>
    <row r="16" spans="1:18" x14ac:dyDescent="0.25">
      <c r="A16" t="s">
        <v>26</v>
      </c>
      <c r="B16" t="s">
        <v>14</v>
      </c>
      <c r="C16">
        <f>G24*-1000</f>
        <v>-5000</v>
      </c>
      <c r="D16" s="1" t="s">
        <v>3</v>
      </c>
      <c r="K16">
        <v>30000</v>
      </c>
      <c r="L16">
        <f t="shared" si="3"/>
        <v>30</v>
      </c>
      <c r="M16">
        <f t="shared" si="0"/>
        <v>445000</v>
      </c>
      <c r="N16">
        <f t="shared" si="1"/>
        <v>495000</v>
      </c>
      <c r="O16">
        <f>IF(K16&lt;=start,qx/(2*(pm-pinfill)*g)*(EXP(-lamda*M16)*COS(RADIANS(lamda*M16))-EXP(-lamda*N16)*COS(RADIANS(lamda*N16))),IF(AND(start&lt;K16,K16&lt;=end),qx/(2*(pm-pinfill)*g)*(2-(EXP(-lamda*N16)*COS(RADIANS(lamda*N16)))-EXP(-lamda*M16)*COS(RADIANS(lamda*M16))),IF(K16&gt;end,-qx/(2*(pm-pinfill)*g)*(EXP(-lamda*M16)*COS(RADIANS(lamda*M16))-EXP(-lamda*N16)*COS(RADIANS(lamda*N16))))))</f>
        <v>-4.8588614884415764E-4</v>
      </c>
      <c r="P16">
        <f t="shared" si="2"/>
        <v>0</v>
      </c>
      <c r="Q16">
        <f t="shared" si="4"/>
        <v>-4.8588614884415764E-4</v>
      </c>
      <c r="R16">
        <f t="shared" si="5"/>
        <v>-30000.00048588615</v>
      </c>
    </row>
    <row r="17" spans="1:18" x14ac:dyDescent="0.25">
      <c r="A17" s="12" t="s">
        <v>62</v>
      </c>
      <c r="B17" s="12" t="s">
        <v>8</v>
      </c>
      <c r="C17" s="12">
        <f>(((pm-pinfill)*g)/(4*D))^0.25</f>
        <v>3.3860372850992889E-5</v>
      </c>
      <c r="D17" s="16" t="s">
        <v>3</v>
      </c>
      <c r="E17" t="s">
        <v>63</v>
      </c>
      <c r="K17">
        <v>35000</v>
      </c>
      <c r="L17">
        <f t="shared" si="3"/>
        <v>35</v>
      </c>
      <c r="M17">
        <f t="shared" si="0"/>
        <v>440000</v>
      </c>
      <c r="N17">
        <f t="shared" si="1"/>
        <v>490000</v>
      </c>
      <c r="O17">
        <f>IF(K17&lt;=start,qx/(2*(pm-pinfill)*g)*(EXP(-lamda*M17)*COS(RADIANS(lamda*M17))-EXP(-lamda*N17)*COS(RADIANS(lamda*N17))),IF(AND(start&lt;K17,K17&lt;=end),qx/(2*(pm-pinfill)*g)*(2-(EXP(-lamda*N17)*COS(RADIANS(lamda*N17)))-EXP(-lamda*M17)*COS(RADIANS(lamda*M17))),IF(K17&gt;end,-qx/(2*(pm-pinfill)*g)*(EXP(-lamda*M17)*COS(RADIANS(lamda*M17))-EXP(-lamda*N17)*COS(RADIANS(lamda*N17))))))</f>
        <v>-5.7596447168618045E-4</v>
      </c>
      <c r="P17">
        <f t="shared" si="2"/>
        <v>0</v>
      </c>
      <c r="Q17">
        <f t="shared" si="4"/>
        <v>-5.7596447168618045E-4</v>
      </c>
      <c r="R17">
        <f t="shared" si="5"/>
        <v>-30000.00057596447</v>
      </c>
    </row>
    <row r="18" spans="1:18" x14ac:dyDescent="0.25">
      <c r="A18" t="s">
        <v>29</v>
      </c>
      <c r="B18" t="s">
        <v>13</v>
      </c>
      <c r="C18">
        <f>pload*height*g</f>
        <v>-130830000.00000001</v>
      </c>
      <c r="D18" s="1" t="s">
        <v>38</v>
      </c>
      <c r="K18">
        <v>40000</v>
      </c>
      <c r="L18">
        <f t="shared" si="3"/>
        <v>40</v>
      </c>
      <c r="M18">
        <f t="shared" si="0"/>
        <v>435000</v>
      </c>
      <c r="N18">
        <f t="shared" si="1"/>
        <v>485000</v>
      </c>
      <c r="O18">
        <f>IF(K18&lt;=start,qx/(2*(pm-pinfill)*g)*(EXP(-lamda*M18)*COS(RADIANS(lamda*M18))-EXP(-lamda*N18)*COS(RADIANS(lamda*N18))),IF(AND(start&lt;K18,K18&lt;=end),qx/(2*(pm-pinfill)*g)*(2-(EXP(-lamda*N18)*COS(RADIANS(lamda*N18)))-EXP(-lamda*M18)*COS(RADIANS(lamda*M18))),IF(K18&gt;end,-qx/(2*(pm-pinfill)*g)*(EXP(-lamda*M18)*COS(RADIANS(lamda*M18))-EXP(-lamda*N18)*COS(RADIANS(lamda*N18))))))</f>
        <v>-6.8273603347114771E-4</v>
      </c>
      <c r="P18">
        <f t="shared" si="2"/>
        <v>0</v>
      </c>
      <c r="Q18">
        <f t="shared" si="4"/>
        <v>-6.8273603347114771E-4</v>
      </c>
      <c r="R18">
        <f t="shared" si="5"/>
        <v>-30000.000682736034</v>
      </c>
    </row>
    <row r="19" spans="1:18" x14ac:dyDescent="0.25">
      <c r="A19" s="12" t="s">
        <v>36</v>
      </c>
      <c r="B19" s="12" t="s">
        <v>16</v>
      </c>
      <c r="C19" s="12">
        <f>500000-G23*1000/2</f>
        <v>475000</v>
      </c>
      <c r="D19" s="16" t="s">
        <v>3</v>
      </c>
      <c r="K19">
        <v>45000</v>
      </c>
      <c r="L19">
        <f t="shared" si="3"/>
        <v>45</v>
      </c>
      <c r="M19">
        <f t="shared" si="0"/>
        <v>430000</v>
      </c>
      <c r="N19">
        <f t="shared" si="1"/>
        <v>480000</v>
      </c>
      <c r="O19">
        <f>IF(K19&lt;=start,qx/(2*(pm-pinfill)*g)*(EXP(-lamda*M19)*COS(RADIANS(lamda*M19))-EXP(-lamda*N19)*COS(RADIANS(lamda*N19))),IF(AND(start&lt;K19,K19&lt;=end),qx/(2*(pm-pinfill)*g)*(2-(EXP(-lamda*N19)*COS(RADIANS(lamda*N19)))-EXP(-lamda*M19)*COS(RADIANS(lamda*M19))),IF(K19&gt;end,-qx/(2*(pm-pinfill)*g)*(EXP(-lamda*M19)*COS(RADIANS(lamda*M19))-EXP(-lamda*N19)*COS(RADIANS(lamda*N19))))))</f>
        <v>-8.092932431624034E-4</v>
      </c>
      <c r="P19">
        <f t="shared" si="2"/>
        <v>0</v>
      </c>
      <c r="Q19">
        <f t="shared" si="4"/>
        <v>-8.092932431624034E-4</v>
      </c>
      <c r="R19">
        <f t="shared" si="5"/>
        <v>-30000.000809293244</v>
      </c>
    </row>
    <row r="20" spans="1:18" ht="21" x14ac:dyDescent="0.35">
      <c r="A20" t="s">
        <v>30</v>
      </c>
      <c r="B20" t="s">
        <v>17</v>
      </c>
      <c r="C20">
        <f>500000+G23*1000/2</f>
        <v>525000</v>
      </c>
      <c r="D20" s="1" t="s">
        <v>3</v>
      </c>
      <c r="F20" s="18" t="s">
        <v>66</v>
      </c>
      <c r="G20" s="18"/>
      <c r="H20" s="18"/>
      <c r="K20">
        <v>50000</v>
      </c>
      <c r="L20">
        <f t="shared" si="3"/>
        <v>50</v>
      </c>
      <c r="M20">
        <f t="shared" si="0"/>
        <v>425000</v>
      </c>
      <c r="N20">
        <f t="shared" si="1"/>
        <v>475000</v>
      </c>
      <c r="O20">
        <f>IF(K20&lt;=start,qx/(2*(pm-pinfill)*g)*(EXP(-lamda*M20)*COS(RADIANS(lamda*M20))-EXP(-lamda*N20)*COS(RADIANS(lamda*N20))),IF(AND(start&lt;K20,K20&lt;=end),qx/(2*(pm-pinfill)*g)*(2-(EXP(-lamda*N20)*COS(RADIANS(lamda*N20)))-EXP(-lamda*M20)*COS(RADIANS(lamda*M20))),IF(K20&gt;end,-qx/(2*(pm-pinfill)*g)*(EXP(-lamda*M20)*COS(RADIANS(lamda*M20))-EXP(-lamda*N20)*COS(RADIANS(lamda*N20))))))</f>
        <v>-9.5930116141284172E-4</v>
      </c>
      <c r="P20">
        <f t="shared" si="2"/>
        <v>0</v>
      </c>
      <c r="Q20">
        <f t="shared" si="4"/>
        <v>-9.5930116141284172E-4</v>
      </c>
      <c r="R20">
        <f t="shared" si="5"/>
        <v>-30000.00095930116</v>
      </c>
    </row>
    <row r="21" spans="1:18" ht="18.75" x14ac:dyDescent="0.3">
      <c r="A21" s="12" t="s">
        <v>44</v>
      </c>
      <c r="B21" s="12" t="s">
        <v>45</v>
      </c>
      <c r="C21" s="12">
        <v>30000</v>
      </c>
      <c r="D21" s="16" t="s">
        <v>3</v>
      </c>
      <c r="F21" s="3" t="s">
        <v>47</v>
      </c>
      <c r="G21" s="3" t="s">
        <v>48</v>
      </c>
      <c r="H21" s="3" t="s">
        <v>39</v>
      </c>
      <c r="K21">
        <v>55000</v>
      </c>
      <c r="L21">
        <f t="shared" si="3"/>
        <v>55</v>
      </c>
      <c r="M21">
        <f t="shared" si="0"/>
        <v>420000</v>
      </c>
      <c r="N21">
        <f t="shared" si="1"/>
        <v>470000</v>
      </c>
      <c r="O21">
        <f>IF(K21&lt;=start,qx/(2*(pm-pinfill)*g)*(EXP(-lamda*M21)*COS(RADIANS(lamda*M21))-EXP(-lamda*N21)*COS(RADIANS(lamda*N21))),IF(AND(start&lt;K21,K21&lt;=end),qx/(2*(pm-pinfill)*g)*(2-(EXP(-lamda*N21)*COS(RADIANS(lamda*N21)))-EXP(-lamda*M21)*COS(RADIANS(lamda*M21))),IF(K21&gt;end,-qx/(2*(pm-pinfill)*g)*(EXP(-lamda*M21)*COS(RADIANS(lamda*M21))-EXP(-lamda*N21)*COS(RADIANS(lamda*N21))))))</f>
        <v>-1.1371035046644693E-3</v>
      </c>
      <c r="P21">
        <f t="shared" si="2"/>
        <v>0</v>
      </c>
      <c r="Q21">
        <f t="shared" si="4"/>
        <v>-1.1371035046644693E-3</v>
      </c>
      <c r="R21">
        <f t="shared" si="5"/>
        <v>-30000.001137103503</v>
      </c>
    </row>
    <row r="22" spans="1:18" ht="18.75" x14ac:dyDescent="0.3">
      <c r="A22" s="2" t="s">
        <v>41</v>
      </c>
      <c r="C22">
        <f>(height-height*(pm-pload)/pload)-hc</f>
        <v>-34194.756554307118</v>
      </c>
      <c r="D22" s="1" t="s">
        <v>3</v>
      </c>
      <c r="F22" s="4" t="s">
        <v>40</v>
      </c>
      <c r="G22" s="7">
        <v>10</v>
      </c>
      <c r="H22" s="4" t="s">
        <v>31</v>
      </c>
      <c r="K22">
        <v>60000</v>
      </c>
      <c r="L22">
        <f t="shared" si="3"/>
        <v>60</v>
      </c>
      <c r="M22">
        <f t="shared" si="0"/>
        <v>415000</v>
      </c>
      <c r="N22">
        <f t="shared" si="1"/>
        <v>465000</v>
      </c>
      <c r="O22">
        <f>IF(K22&lt;=start,qx/(2*(pm-pinfill)*g)*(EXP(-lamda*M22)*COS(RADIANS(lamda*M22))-EXP(-lamda*N22)*COS(RADIANS(lamda*N22))),IF(AND(start&lt;K22,K22&lt;=end),qx/(2*(pm-pinfill)*g)*(2-(EXP(-lamda*N22)*COS(RADIANS(lamda*N22)))-EXP(-lamda*M22)*COS(RADIANS(lamda*M22))),IF(K22&gt;end,-qx/(2*(pm-pinfill)*g)*(EXP(-lamda*M22)*COS(RADIANS(lamda*M22))-EXP(-lamda*N22)*COS(RADIANS(lamda*N22))))))</f>
        <v>-1.3478482645194688E-3</v>
      </c>
      <c r="P22">
        <f t="shared" si="2"/>
        <v>0</v>
      </c>
      <c r="Q22">
        <f t="shared" si="4"/>
        <v>-1.3478482645194688E-3</v>
      </c>
      <c r="R22">
        <f t="shared" si="5"/>
        <v>-30000.001347848265</v>
      </c>
    </row>
    <row r="23" spans="1:18" ht="18.75" x14ac:dyDescent="0.3">
      <c r="A23" s="11" t="s">
        <v>25</v>
      </c>
      <c r="B23" s="12"/>
      <c r="C23" s="17">
        <f>1/(lamda*1000)</f>
        <v>29.533047506612942</v>
      </c>
      <c r="D23" s="16" t="s">
        <v>31</v>
      </c>
      <c r="F23" s="5" t="s">
        <v>32</v>
      </c>
      <c r="G23" s="8">
        <v>50</v>
      </c>
      <c r="H23" s="5" t="s">
        <v>31</v>
      </c>
      <c r="K23">
        <v>65000</v>
      </c>
      <c r="L23">
        <f t="shared" si="3"/>
        <v>65</v>
      </c>
      <c r="M23">
        <f t="shared" si="0"/>
        <v>410000</v>
      </c>
      <c r="N23">
        <f t="shared" si="1"/>
        <v>460000</v>
      </c>
      <c r="O23">
        <f>IF(K23&lt;=start,qx/(2*(pm-pinfill)*g)*(EXP(-lamda*M23)*COS(RADIANS(lamda*M23))-EXP(-lamda*N23)*COS(RADIANS(lamda*N23))),IF(AND(start&lt;K23,K23&lt;=end),qx/(2*(pm-pinfill)*g)*(2-(EXP(-lamda*N23)*COS(RADIANS(lamda*N23)))-EXP(-lamda*M23)*COS(RADIANS(lamda*M23))),IF(K23&gt;end,-qx/(2*(pm-pinfill)*g)*(EXP(-lamda*M23)*COS(RADIANS(lamda*M23))-EXP(-lamda*N23)*COS(RADIANS(lamda*N23))))))</f>
        <v>-1.5976365707100404E-3</v>
      </c>
      <c r="P23">
        <f t="shared" si="2"/>
        <v>0</v>
      </c>
      <c r="Q23">
        <f t="shared" si="4"/>
        <v>-1.5976365707100404E-3</v>
      </c>
      <c r="R23">
        <f t="shared" si="5"/>
        <v>-30000.001597636572</v>
      </c>
    </row>
    <row r="24" spans="1:18" ht="18.75" x14ac:dyDescent="0.3">
      <c r="F24" s="4" t="s">
        <v>33</v>
      </c>
      <c r="G24" s="9">
        <v>5</v>
      </c>
      <c r="H24" s="4" t="s">
        <v>31</v>
      </c>
      <c r="K24">
        <v>70000</v>
      </c>
      <c r="L24">
        <f t="shared" si="3"/>
        <v>70</v>
      </c>
      <c r="M24">
        <f t="shared" si="0"/>
        <v>405000</v>
      </c>
      <c r="N24">
        <f t="shared" si="1"/>
        <v>455000</v>
      </c>
      <c r="O24">
        <f>IF(K24&lt;=start,qx/(2*(pm-pinfill)*g)*(EXP(-lamda*M24)*COS(RADIANS(lamda*M24))-EXP(-lamda*N24)*COS(RADIANS(lamda*N24))),IF(AND(start&lt;K24,K24&lt;=end),qx/(2*(pm-pinfill)*g)*(2-(EXP(-lamda*N24)*COS(RADIANS(lamda*N24)))-EXP(-lamda*M24)*COS(RADIANS(lamda*M24))),IF(K24&gt;end,-qx/(2*(pm-pinfill)*g)*(EXP(-lamda*M24)*COS(RADIANS(lamda*M24))-EXP(-lamda*N24)*COS(RADIANS(lamda*N24))))))</f>
        <v>-1.8936990968976737E-3</v>
      </c>
      <c r="P24">
        <f t="shared" si="2"/>
        <v>0</v>
      </c>
      <c r="Q24">
        <f t="shared" si="4"/>
        <v>-1.8936990968976737E-3</v>
      </c>
      <c r="R24">
        <f t="shared" si="5"/>
        <v>-30000.001893699096</v>
      </c>
    </row>
    <row r="25" spans="1:18" ht="18.75" x14ac:dyDescent="0.3">
      <c r="F25" s="5" t="s">
        <v>34</v>
      </c>
      <c r="G25" s="10">
        <v>2670</v>
      </c>
      <c r="H25" s="5" t="s">
        <v>7</v>
      </c>
      <c r="K25">
        <v>75000</v>
      </c>
      <c r="L25">
        <f t="shared" si="3"/>
        <v>75</v>
      </c>
      <c r="M25">
        <f t="shared" si="0"/>
        <v>400000</v>
      </c>
      <c r="N25">
        <f t="shared" si="1"/>
        <v>450000</v>
      </c>
      <c r="O25">
        <f>IF(K25&lt;=start,qx/(2*(pm-pinfill)*g)*(EXP(-lamda*M25)*COS(RADIANS(lamda*M25))-EXP(-lamda*N25)*COS(RADIANS(lamda*N25))),IF(AND(start&lt;K25,K25&lt;=end),qx/(2*(pm-pinfill)*g)*(2-(EXP(-lamda*N25)*COS(RADIANS(lamda*N25)))-EXP(-lamda*M25)*COS(RADIANS(lamda*M25))),IF(K25&gt;end,-qx/(2*(pm-pinfill)*g)*(EXP(-lamda*M25)*COS(RADIANS(lamda*M25))-EXP(-lamda*N25)*COS(RADIANS(lamda*N25))))))</f>
        <v>-2.2446051034451459E-3</v>
      </c>
      <c r="P25">
        <f t="shared" si="2"/>
        <v>0</v>
      </c>
      <c r="Q25">
        <f t="shared" si="4"/>
        <v>-2.2446051034451459E-3</v>
      </c>
      <c r="R25">
        <f t="shared" si="5"/>
        <v>-30000.002244605104</v>
      </c>
    </row>
    <row r="26" spans="1:18" x14ac:dyDescent="0.25">
      <c r="K26">
        <v>80000</v>
      </c>
      <c r="L26">
        <f t="shared" si="3"/>
        <v>80</v>
      </c>
      <c r="M26">
        <f t="shared" si="0"/>
        <v>395000</v>
      </c>
      <c r="N26">
        <f t="shared" si="1"/>
        <v>445000</v>
      </c>
      <c r="O26">
        <f>IF(K26&lt;=start,qx/(2*(pm-pinfill)*g)*(EXP(-lamda*M26)*COS(RADIANS(lamda*M26))-EXP(-lamda*N26)*COS(RADIANS(lamda*N26))),IF(AND(start&lt;K26,K26&lt;=end),qx/(2*(pm-pinfill)*g)*(2-(EXP(-lamda*N26)*COS(RADIANS(lamda*N26)))-EXP(-lamda*M26)*COS(RADIANS(lamda*M26))),IF(K26&gt;end,-qx/(2*(pm-pinfill)*g)*(EXP(-lamda*M26)*COS(RADIANS(lamda*M26))-EXP(-lamda*N26)*COS(RADIANS(lamda*N26))))))</f>
        <v>-2.6605101531407827E-3</v>
      </c>
      <c r="P26">
        <f t="shared" si="2"/>
        <v>0</v>
      </c>
      <c r="Q26">
        <f t="shared" si="4"/>
        <v>-2.6605101531407827E-3</v>
      </c>
      <c r="R26">
        <f t="shared" si="5"/>
        <v>-30000.002660510152</v>
      </c>
    </row>
    <row r="27" spans="1:18" x14ac:dyDescent="0.25">
      <c r="K27">
        <v>85000</v>
      </c>
      <c r="L27">
        <f t="shared" si="3"/>
        <v>85</v>
      </c>
      <c r="M27">
        <f t="shared" si="0"/>
        <v>390000</v>
      </c>
      <c r="N27">
        <f t="shared" si="1"/>
        <v>440000</v>
      </c>
      <c r="O27">
        <f>IF(K27&lt;=start,qx/(2*(pm-pinfill)*g)*(EXP(-lamda*M27)*COS(RADIANS(lamda*M27))-EXP(-lamda*N27)*COS(RADIANS(lamda*N27))),IF(AND(start&lt;K27,K27&lt;=end),qx/(2*(pm-pinfill)*g)*(2-(EXP(-lamda*N27)*COS(RADIANS(lamda*N27)))-EXP(-lamda*M27)*COS(RADIANS(lamda*M27))),IF(K27&gt;end,-qx/(2*(pm-pinfill)*g)*(EXP(-lamda*M27)*COS(RADIANS(lamda*M27))-EXP(-lamda*N27)*COS(RADIANS(lamda*N27))))))</f>
        <v>-3.1534496517593149E-3</v>
      </c>
      <c r="P27">
        <f t="shared" si="2"/>
        <v>0</v>
      </c>
      <c r="Q27">
        <f t="shared" si="4"/>
        <v>-3.1534496517593149E-3</v>
      </c>
      <c r="R27">
        <f t="shared" si="5"/>
        <v>-30000.003153449652</v>
      </c>
    </row>
    <row r="28" spans="1:18" x14ac:dyDescent="0.25">
      <c r="K28">
        <v>90000</v>
      </c>
      <c r="L28">
        <f t="shared" si="3"/>
        <v>90</v>
      </c>
      <c r="M28">
        <f t="shared" si="0"/>
        <v>385000</v>
      </c>
      <c r="N28">
        <f t="shared" si="1"/>
        <v>435000</v>
      </c>
      <c r="O28">
        <f>IF(K28&lt;=start,qx/(2*(pm-pinfill)*g)*(EXP(-lamda*M28)*COS(RADIANS(lamda*M28))-EXP(-lamda*N28)*COS(RADIANS(lamda*N28))),IF(AND(start&lt;K28,K28&lt;=end),qx/(2*(pm-pinfill)*g)*(2-(EXP(-lamda*N28)*COS(RADIANS(lamda*N28)))-EXP(-lamda*M28)*COS(RADIANS(lamda*M28))),IF(K28&gt;end,-qx/(2*(pm-pinfill)*g)*(EXP(-lamda*M28)*COS(RADIANS(lamda*M28))-EXP(-lamda*N28)*COS(RADIANS(lamda*N28))))))</f>
        <v>-3.7376866874776989E-3</v>
      </c>
      <c r="P28">
        <f t="shared" si="2"/>
        <v>0</v>
      </c>
      <c r="Q28">
        <f t="shared" si="4"/>
        <v>-3.7376866874776989E-3</v>
      </c>
      <c r="R28">
        <f t="shared" si="5"/>
        <v>-30000.003737686686</v>
      </c>
    </row>
    <row r="29" spans="1:18" x14ac:dyDescent="0.25">
      <c r="K29">
        <v>95000</v>
      </c>
      <c r="L29">
        <f t="shared" si="3"/>
        <v>95</v>
      </c>
      <c r="M29">
        <f t="shared" si="0"/>
        <v>380000</v>
      </c>
      <c r="N29">
        <f t="shared" si="1"/>
        <v>430000</v>
      </c>
      <c r="O29">
        <f>IF(K29&lt;=start,qx/(2*(pm-pinfill)*g)*(EXP(-lamda*M29)*COS(RADIANS(lamda*M29))-EXP(-lamda*N29)*COS(RADIANS(lamda*N29))),IF(AND(start&lt;K29,K29&lt;=end),qx/(2*(pm-pinfill)*g)*(2-(EXP(-lamda*N29)*COS(RADIANS(lamda*N29)))-EXP(-lamda*M29)*COS(RADIANS(lamda*M29))),IF(K29&gt;end,-qx/(2*(pm-pinfill)*g)*(EXP(-lamda*M29)*COS(RADIANS(lamda*M29))-EXP(-lamda*N29)*COS(RADIANS(lamda*N29))))))</f>
        <v>-4.4301242096252995E-3</v>
      </c>
      <c r="P29">
        <f t="shared" si="2"/>
        <v>0</v>
      </c>
      <c r="Q29">
        <f t="shared" si="4"/>
        <v>-4.4301242096252995E-3</v>
      </c>
      <c r="R29">
        <f t="shared" si="5"/>
        <v>-30000.004430124209</v>
      </c>
    </row>
    <row r="30" spans="1:18" x14ac:dyDescent="0.25">
      <c r="K30">
        <v>100000</v>
      </c>
      <c r="L30">
        <f t="shared" si="3"/>
        <v>100</v>
      </c>
      <c r="M30">
        <f t="shared" si="0"/>
        <v>375000</v>
      </c>
      <c r="N30">
        <f t="shared" si="1"/>
        <v>425000</v>
      </c>
      <c r="O30">
        <f>IF(K30&lt;=start,qx/(2*(pm-pinfill)*g)*(EXP(-lamda*M30)*COS(RADIANS(lamda*M30))-EXP(-lamda*N30)*COS(RADIANS(lamda*N30))),IF(AND(start&lt;K30,K30&lt;=end),qx/(2*(pm-pinfill)*g)*(2-(EXP(-lamda*N30)*COS(RADIANS(lamda*N30)))-EXP(-lamda*M30)*COS(RADIANS(lamda*M30))),IF(K30&gt;end,-qx/(2*(pm-pinfill)*g)*(EXP(-lamda*M30)*COS(RADIANS(lamda*M30))-EXP(-lamda*N30)*COS(RADIANS(lamda*N30))))))</f>
        <v>-5.2507934431721588E-3</v>
      </c>
      <c r="P30">
        <f t="shared" si="2"/>
        <v>0</v>
      </c>
      <c r="Q30">
        <f t="shared" si="4"/>
        <v>-5.2507934431721588E-3</v>
      </c>
      <c r="R30">
        <f t="shared" si="5"/>
        <v>-30000.005250793442</v>
      </c>
    </row>
    <row r="31" spans="1:18" x14ac:dyDescent="0.25">
      <c r="K31">
        <v>105000</v>
      </c>
      <c r="L31">
        <f t="shared" si="3"/>
        <v>105</v>
      </c>
      <c r="M31">
        <f t="shared" si="0"/>
        <v>370000</v>
      </c>
      <c r="N31">
        <f t="shared" si="1"/>
        <v>420000</v>
      </c>
      <c r="O31">
        <f>IF(K31&lt;=start,qx/(2*(pm-pinfill)*g)*(EXP(-lamda*M31)*COS(RADIANS(lamda*M31))-EXP(-lamda*N31)*COS(RADIANS(lamda*N31))),IF(AND(start&lt;K31,K31&lt;=end),qx/(2*(pm-pinfill)*g)*(2-(EXP(-lamda*N31)*COS(RADIANS(lamda*N31)))-EXP(-lamda*M31)*COS(RADIANS(lamda*M31))),IF(K31&gt;end,-qx/(2*(pm-pinfill)*g)*(EXP(-lamda*M31)*COS(RADIANS(lamda*M31))-EXP(-lamda*N31)*COS(RADIANS(lamda*N31))))))</f>
        <v>-6.2234326342149038E-3</v>
      </c>
      <c r="P31">
        <f t="shared" si="2"/>
        <v>0</v>
      </c>
      <c r="Q31">
        <f t="shared" si="4"/>
        <v>-6.2234326342149038E-3</v>
      </c>
      <c r="R31">
        <f t="shared" si="5"/>
        <v>-30000.006223432632</v>
      </c>
    </row>
    <row r="32" spans="1:18" x14ac:dyDescent="0.25">
      <c r="K32">
        <v>110000</v>
      </c>
      <c r="L32">
        <f t="shared" si="3"/>
        <v>110</v>
      </c>
      <c r="M32">
        <f t="shared" si="0"/>
        <v>365000</v>
      </c>
      <c r="N32">
        <f t="shared" si="1"/>
        <v>415000</v>
      </c>
      <c r="O32">
        <f>IF(K32&lt;=start,qx/(2*(pm-pinfill)*g)*(EXP(-lamda*M32)*COS(RADIANS(lamda*M32))-EXP(-lamda*N32)*COS(RADIANS(lamda*N32))),IF(AND(start&lt;K32,K32&lt;=end),qx/(2*(pm-pinfill)*g)*(2-(EXP(-lamda*N32)*COS(RADIANS(lamda*N32)))-EXP(-lamda*M32)*COS(RADIANS(lamda*M32))),IF(K32&gt;end,-qx/(2*(pm-pinfill)*g)*(EXP(-lamda*M32)*COS(RADIANS(lamda*M32))-EXP(-lamda*N32)*COS(RADIANS(lamda*N32))))))</f>
        <v>-7.3761728268520281E-3</v>
      </c>
      <c r="P32">
        <f t="shared" si="2"/>
        <v>0</v>
      </c>
      <c r="Q32">
        <f t="shared" si="4"/>
        <v>-7.3761728268520281E-3</v>
      </c>
      <c r="R32">
        <f t="shared" si="5"/>
        <v>-30000.007376172827</v>
      </c>
    </row>
    <row r="33" spans="11:18" x14ac:dyDescent="0.25">
      <c r="K33">
        <v>115000</v>
      </c>
      <c r="L33">
        <f t="shared" si="3"/>
        <v>115</v>
      </c>
      <c r="M33">
        <f t="shared" si="0"/>
        <v>360000</v>
      </c>
      <c r="N33">
        <f t="shared" si="1"/>
        <v>410000</v>
      </c>
      <c r="O33">
        <f>IF(K33&lt;=start,qx/(2*(pm-pinfill)*g)*(EXP(-lamda*M33)*COS(RADIANS(lamda*M33))-EXP(-lamda*N33)*COS(RADIANS(lamda*N33))),IF(AND(start&lt;K33,K33&lt;=end),qx/(2*(pm-pinfill)*g)*(2-(EXP(-lamda*N33)*COS(RADIANS(lamda*N33)))-EXP(-lamda*M33)*COS(RADIANS(lamda*M33))),IF(K33&gt;end,-qx/(2*(pm-pinfill)*g)*(EXP(-lamda*M33)*COS(RADIANS(lamda*M33))-EXP(-lamda*N33)*COS(RADIANS(lamda*N33))))))</f>
        <v>-8.7423504582859642E-3</v>
      </c>
      <c r="P33">
        <f t="shared" si="2"/>
        <v>0</v>
      </c>
      <c r="Q33">
        <f t="shared" si="4"/>
        <v>-8.7423504582859642E-3</v>
      </c>
      <c r="R33">
        <f t="shared" si="5"/>
        <v>-30000.008742350459</v>
      </c>
    </row>
    <row r="34" spans="11:18" x14ac:dyDescent="0.25">
      <c r="K34">
        <v>120000</v>
      </c>
      <c r="L34">
        <f t="shared" si="3"/>
        <v>120</v>
      </c>
      <c r="M34">
        <f t="shared" si="0"/>
        <v>355000</v>
      </c>
      <c r="N34">
        <f t="shared" si="1"/>
        <v>405000</v>
      </c>
      <c r="O34">
        <f>IF(K34&lt;=start,qx/(2*(pm-pinfill)*g)*(EXP(-lamda*M34)*COS(RADIANS(lamda*M34))-EXP(-lamda*N34)*COS(RADIANS(lamda*N34))),IF(AND(start&lt;K34,K34&lt;=end),qx/(2*(pm-pinfill)*g)*(2-(EXP(-lamda*N34)*COS(RADIANS(lamda*N34)))-EXP(-lamda*M34)*COS(RADIANS(lamda*M34))),IF(K34&gt;end,-qx/(2*(pm-pinfill)*g)*(EXP(-lamda*M34)*COS(RADIANS(lamda*M34))-EXP(-lamda*N34)*COS(RADIANS(lamda*N34))))))</f>
        <v>-1.0361470215644443E-2</v>
      </c>
      <c r="P34">
        <f t="shared" si="2"/>
        <v>0</v>
      </c>
      <c r="Q34">
        <f t="shared" si="4"/>
        <v>-1.0361470215644443E-2</v>
      </c>
      <c r="R34">
        <f t="shared" si="5"/>
        <v>-30000.010361470217</v>
      </c>
    </row>
    <row r="35" spans="11:18" x14ac:dyDescent="0.25">
      <c r="K35">
        <v>125000</v>
      </c>
      <c r="L35">
        <f t="shared" si="3"/>
        <v>125</v>
      </c>
      <c r="M35">
        <f t="shared" si="0"/>
        <v>350000</v>
      </c>
      <c r="N35">
        <f t="shared" si="1"/>
        <v>400000</v>
      </c>
      <c r="O35">
        <f>IF(K35&lt;=start,qx/(2*(pm-pinfill)*g)*(EXP(-lamda*M35)*COS(RADIANS(lamda*M35))-EXP(-lamda*N35)*COS(RADIANS(lamda*N35))),IF(AND(start&lt;K35,K35&lt;=end),qx/(2*(pm-pinfill)*g)*(2-(EXP(-lamda*N35)*COS(RADIANS(lamda*N35)))-EXP(-lamda*M35)*COS(RADIANS(lamda*M35))),IF(K35&gt;end,-qx/(2*(pm-pinfill)*g)*(EXP(-lamda*M35)*COS(RADIANS(lamda*M35))-EXP(-lamda*N35)*COS(RADIANS(lamda*N35))))))</f>
        <v>-1.2280345930181282E-2</v>
      </c>
      <c r="P35">
        <f t="shared" si="2"/>
        <v>0</v>
      </c>
      <c r="Q35">
        <f t="shared" si="4"/>
        <v>-1.2280345930181282E-2</v>
      </c>
      <c r="R35">
        <f t="shared" si="5"/>
        <v>-30000.012280345931</v>
      </c>
    </row>
    <row r="36" spans="11:18" x14ac:dyDescent="0.25">
      <c r="K36">
        <v>130000</v>
      </c>
      <c r="L36">
        <f t="shared" si="3"/>
        <v>130</v>
      </c>
      <c r="M36">
        <f t="shared" si="0"/>
        <v>345000</v>
      </c>
      <c r="N36">
        <f t="shared" si="1"/>
        <v>395000</v>
      </c>
      <c r="O36">
        <f>IF(K36&lt;=start,qx/(2*(pm-pinfill)*g)*(EXP(-lamda*M36)*COS(RADIANS(lamda*M36))-EXP(-lamda*N36)*COS(RADIANS(lamda*N36))),IF(AND(start&lt;K36,K36&lt;=end),qx/(2*(pm-pinfill)*g)*(2-(EXP(-lamda*N36)*COS(RADIANS(lamda*N36)))-EXP(-lamda*M36)*COS(RADIANS(lamda*M36))),IF(K36&gt;end,-qx/(2*(pm-pinfill)*g)*(EXP(-lamda*M36)*COS(RADIANS(lamda*M36))-EXP(-lamda*N36)*COS(RADIANS(lamda*N36))))))</f>
        <v>-1.4554452416946223E-2</v>
      </c>
      <c r="P36">
        <f t="shared" si="2"/>
        <v>0</v>
      </c>
      <c r="Q36">
        <f t="shared" si="4"/>
        <v>-1.4554452416946223E-2</v>
      </c>
      <c r="R36">
        <f t="shared" si="5"/>
        <v>-30000.014554452417</v>
      </c>
    </row>
    <row r="37" spans="11:18" x14ac:dyDescent="0.25">
      <c r="K37">
        <v>135000</v>
      </c>
      <c r="L37">
        <f t="shared" si="3"/>
        <v>135</v>
      </c>
      <c r="M37">
        <f t="shared" si="0"/>
        <v>340000</v>
      </c>
      <c r="N37">
        <f t="shared" si="1"/>
        <v>390000</v>
      </c>
      <c r="O37">
        <f>IF(K37&lt;=start,qx/(2*(pm-pinfill)*g)*(EXP(-lamda*M37)*COS(RADIANS(lamda*M37))-EXP(-lamda*N37)*COS(RADIANS(lamda*N37))),IF(AND(start&lt;K37,K37&lt;=end),qx/(2*(pm-pinfill)*g)*(2-(EXP(-lamda*N37)*COS(RADIANS(lamda*N37)))-EXP(-lamda*M37)*COS(RADIANS(lamda*M37))),IF(K37&gt;end,-qx/(2*(pm-pinfill)*g)*(EXP(-lamda*M37)*COS(RADIANS(lamda*M37))-EXP(-lamda*N37)*COS(RADIANS(lamda*N37))))))</f>
        <v>-1.7249527248475876E-2</v>
      </c>
      <c r="P37">
        <f t="shared" si="2"/>
        <v>0</v>
      </c>
      <c r="Q37">
        <f t="shared" si="4"/>
        <v>-1.7249527248475876E-2</v>
      </c>
      <c r="R37">
        <f t="shared" si="5"/>
        <v>-30000.017249527249</v>
      </c>
    </row>
    <row r="38" spans="11:18" x14ac:dyDescent="0.25">
      <c r="K38">
        <v>140000</v>
      </c>
      <c r="L38">
        <f t="shared" si="3"/>
        <v>140</v>
      </c>
      <c r="M38">
        <f t="shared" si="0"/>
        <v>335000</v>
      </c>
      <c r="N38">
        <f t="shared" si="1"/>
        <v>385000</v>
      </c>
      <c r="O38">
        <f>IF(K38&lt;=start,qx/(2*(pm-pinfill)*g)*(EXP(-lamda*M38)*COS(RADIANS(lamda*M38))-EXP(-lamda*N38)*COS(RADIANS(lamda*N38))),IF(AND(start&lt;K38,K38&lt;=end),qx/(2*(pm-pinfill)*g)*(2-(EXP(-lamda*N38)*COS(RADIANS(lamda*N38)))-EXP(-lamda*M38)*COS(RADIANS(lamda*M38))),IF(K38&gt;end,-qx/(2*(pm-pinfill)*g)*(EXP(-lamda*M38)*COS(RADIANS(lamda*M38))-EXP(-lamda*N38)*COS(RADIANS(lamda*N38))))))</f>
        <v>-2.0443468654610657E-2</v>
      </c>
      <c r="P38">
        <f t="shared" si="2"/>
        <v>0</v>
      </c>
      <c r="Q38">
        <f t="shared" si="4"/>
        <v>-2.0443468654610657E-2</v>
      </c>
      <c r="R38">
        <f t="shared" si="5"/>
        <v>-30000.020443468653</v>
      </c>
    </row>
    <row r="39" spans="11:18" x14ac:dyDescent="0.25">
      <c r="K39">
        <v>145000</v>
      </c>
      <c r="L39">
        <f t="shared" si="3"/>
        <v>145</v>
      </c>
      <c r="M39">
        <f t="shared" si="0"/>
        <v>330000</v>
      </c>
      <c r="N39">
        <f t="shared" si="1"/>
        <v>380000</v>
      </c>
      <c r="O39">
        <f>IF(K39&lt;=start,qx/(2*(pm-pinfill)*g)*(EXP(-lamda*M39)*COS(RADIANS(lamda*M39))-EXP(-lamda*N39)*COS(RADIANS(lamda*N39))),IF(AND(start&lt;K39,K39&lt;=end),qx/(2*(pm-pinfill)*g)*(2-(EXP(-lamda*N39)*COS(RADIANS(lamda*N39)))-EXP(-lamda*M39)*COS(RADIANS(lamda*M39))),IF(K39&gt;end,-qx/(2*(pm-pinfill)*g)*(EXP(-lamda*M39)*COS(RADIANS(lamda*M39))-EXP(-lamda*N39)*COS(RADIANS(lamda*N39))))))</f>
        <v>-2.422858427454469E-2</v>
      </c>
      <c r="P39">
        <f t="shared" si="2"/>
        <v>0</v>
      </c>
      <c r="Q39">
        <f t="shared" si="4"/>
        <v>-2.422858427454469E-2</v>
      </c>
      <c r="R39">
        <f t="shared" si="5"/>
        <v>-30000.024228584276</v>
      </c>
    </row>
    <row r="40" spans="11:18" x14ac:dyDescent="0.25">
      <c r="K40">
        <v>150000</v>
      </c>
      <c r="L40">
        <f t="shared" si="3"/>
        <v>150</v>
      </c>
      <c r="M40">
        <f t="shared" si="0"/>
        <v>325000</v>
      </c>
      <c r="N40">
        <f t="shared" si="1"/>
        <v>375000</v>
      </c>
      <c r="O40">
        <f>IF(K40&lt;=start,qx/(2*(pm-pinfill)*g)*(EXP(-lamda*M40)*COS(RADIANS(lamda*M40))-EXP(-lamda*N40)*COS(RADIANS(lamda*N40))),IF(AND(start&lt;K40,K40&lt;=end),qx/(2*(pm-pinfill)*g)*(2-(EXP(-lamda*N40)*COS(RADIANS(lamda*N40)))-EXP(-lamda*M40)*COS(RADIANS(lamda*M40))),IF(K40&gt;end,-qx/(2*(pm-pinfill)*g)*(EXP(-lamda*M40)*COS(RADIANS(lamda*M40))-EXP(-lamda*N40)*COS(RADIANS(lamda*N40))))))</f>
        <v>-2.8714255597310737E-2</v>
      </c>
      <c r="P40">
        <f t="shared" si="2"/>
        <v>0</v>
      </c>
      <c r="Q40">
        <f t="shared" si="4"/>
        <v>-2.8714255597310737E-2</v>
      </c>
      <c r="R40">
        <f t="shared" si="5"/>
        <v>-30000.028714255597</v>
      </c>
    </row>
    <row r="41" spans="11:18" x14ac:dyDescent="0.25">
      <c r="K41">
        <v>155000</v>
      </c>
      <c r="L41">
        <f t="shared" si="3"/>
        <v>155</v>
      </c>
      <c r="M41">
        <f t="shared" si="0"/>
        <v>320000</v>
      </c>
      <c r="N41">
        <f t="shared" si="1"/>
        <v>370000</v>
      </c>
      <c r="O41">
        <f>IF(K41&lt;=start,qx/(2*(pm-pinfill)*g)*(EXP(-lamda*M41)*COS(RADIANS(lamda*M41))-EXP(-lamda*N41)*COS(RADIANS(lamda*N41))),IF(AND(start&lt;K41,K41&lt;=end),qx/(2*(pm-pinfill)*g)*(2-(EXP(-lamda*N41)*COS(RADIANS(lamda*N41)))-EXP(-lamda*M41)*COS(RADIANS(lamda*M41))),IF(K41&gt;end,-qx/(2*(pm-pinfill)*g)*(EXP(-lamda*M41)*COS(RADIANS(lamda*M41))-EXP(-lamda*N41)*COS(RADIANS(lamda*N41))))))</f>
        <v>-3.4030094904058457E-2</v>
      </c>
      <c r="P41">
        <f t="shared" si="2"/>
        <v>0</v>
      </c>
      <c r="Q41">
        <f t="shared" si="4"/>
        <v>-3.4030094904058457E-2</v>
      </c>
      <c r="R41">
        <f t="shared" si="5"/>
        <v>-30000.034030094903</v>
      </c>
    </row>
    <row r="42" spans="11:18" x14ac:dyDescent="0.25">
      <c r="K42">
        <v>160000</v>
      </c>
      <c r="L42">
        <f t="shared" si="3"/>
        <v>160</v>
      </c>
      <c r="M42">
        <f t="shared" si="0"/>
        <v>315000</v>
      </c>
      <c r="N42">
        <f t="shared" si="1"/>
        <v>365000</v>
      </c>
      <c r="O42">
        <f>IF(K42&lt;=start,qx/(2*(pm-pinfill)*g)*(EXP(-lamda*M42)*COS(RADIANS(lamda*M42))-EXP(-lamda*N42)*COS(RADIANS(lamda*N42))),IF(AND(start&lt;K42,K42&lt;=end),qx/(2*(pm-pinfill)*g)*(2-(EXP(-lamda*N42)*COS(RADIANS(lamda*N42)))-EXP(-lamda*M42)*COS(RADIANS(lamda*M42))),IF(K42&gt;end,-qx/(2*(pm-pinfill)*g)*(EXP(-lamda*M42)*COS(RADIANS(lamda*M42))-EXP(-lamda*N42)*COS(RADIANS(lamda*N42))))))</f>
        <v>-4.032968571437507E-2</v>
      </c>
      <c r="P42">
        <f t="shared" si="2"/>
        <v>0</v>
      </c>
      <c r="Q42">
        <f t="shared" si="4"/>
        <v>-4.032968571437507E-2</v>
      </c>
      <c r="R42">
        <f t="shared" si="5"/>
        <v>-30000.040329685715</v>
      </c>
    </row>
    <row r="43" spans="11:18" x14ac:dyDescent="0.25">
      <c r="K43">
        <v>165000</v>
      </c>
      <c r="L43">
        <f t="shared" si="3"/>
        <v>165</v>
      </c>
      <c r="M43">
        <f t="shared" si="0"/>
        <v>310000</v>
      </c>
      <c r="N43">
        <f t="shared" si="1"/>
        <v>360000</v>
      </c>
      <c r="O43">
        <f>IF(K43&lt;=start,qx/(2*(pm-pinfill)*g)*(EXP(-lamda*M43)*COS(RADIANS(lamda*M43))-EXP(-lamda*N43)*COS(RADIANS(lamda*N43))),IF(AND(start&lt;K43,K43&lt;=end),qx/(2*(pm-pinfill)*g)*(2-(EXP(-lamda*N43)*COS(RADIANS(lamda*N43)))-EXP(-lamda*M43)*COS(RADIANS(lamda*M43))),IF(K43&gt;end,-qx/(2*(pm-pinfill)*g)*(EXP(-lamda*M43)*COS(RADIANS(lamda*M43))-EXP(-lamda*N43)*COS(RADIANS(lamda*N43))))))</f>
        <v>-4.7795014547805631E-2</v>
      </c>
      <c r="P43">
        <f t="shared" si="2"/>
        <v>0</v>
      </c>
      <c r="Q43">
        <f t="shared" si="4"/>
        <v>-4.7795014547805631E-2</v>
      </c>
      <c r="R43">
        <f t="shared" si="5"/>
        <v>-30000.047795014547</v>
      </c>
    </row>
    <row r="44" spans="11:18" x14ac:dyDescent="0.25">
      <c r="K44">
        <v>170000</v>
      </c>
      <c r="L44">
        <f t="shared" si="3"/>
        <v>170</v>
      </c>
      <c r="M44">
        <f t="shared" si="0"/>
        <v>305000</v>
      </c>
      <c r="N44">
        <f t="shared" si="1"/>
        <v>355000</v>
      </c>
      <c r="O44">
        <f>IF(K44&lt;=start,qx/(2*(pm-pinfill)*g)*(EXP(-lamda*M44)*COS(RADIANS(lamda*M44))-EXP(-lamda*N44)*COS(RADIANS(lamda*N44))),IF(AND(start&lt;K44,K44&lt;=end),qx/(2*(pm-pinfill)*g)*(2-(EXP(-lamda*N44)*COS(RADIANS(lamda*N44)))-EXP(-lamda*M44)*COS(RADIANS(lamda*M44))),IF(K44&gt;end,-qx/(2*(pm-pinfill)*g)*(EXP(-lamda*M44)*COS(RADIANS(lamda*M44))-EXP(-lamda*N44)*COS(RADIANS(lamda*N44))))))</f>
        <v>-5.6641721724262135E-2</v>
      </c>
      <c r="P44">
        <f t="shared" si="2"/>
        <v>0</v>
      </c>
      <c r="Q44">
        <f t="shared" si="4"/>
        <v>-5.6641721724262135E-2</v>
      </c>
      <c r="R44">
        <f t="shared" si="5"/>
        <v>-30000.056641721723</v>
      </c>
    </row>
    <row r="45" spans="11:18" x14ac:dyDescent="0.25">
      <c r="K45">
        <v>175000</v>
      </c>
      <c r="L45">
        <f t="shared" si="3"/>
        <v>175</v>
      </c>
      <c r="M45">
        <f t="shared" si="0"/>
        <v>300000</v>
      </c>
      <c r="N45">
        <f t="shared" si="1"/>
        <v>350000</v>
      </c>
      <c r="O45">
        <f>IF(K45&lt;=start,qx/(2*(pm-pinfill)*g)*(EXP(-lamda*M45)*COS(RADIANS(lamda*M45))-EXP(-lamda*N45)*COS(RADIANS(lamda*N45))),IF(AND(start&lt;K45,K45&lt;=end),qx/(2*(pm-pinfill)*g)*(2-(EXP(-lamda*N45)*COS(RADIANS(lamda*N45)))-EXP(-lamda*M45)*COS(RADIANS(lamda*M45))),IF(K45&gt;end,-qx/(2*(pm-pinfill)*g)*(EXP(-lamda*M45)*COS(RADIANS(lamda*M45))-EXP(-lamda*N45)*COS(RADIANS(lamda*N45))))))</f>
        <v>-6.7125322516036617E-2</v>
      </c>
      <c r="P45">
        <f t="shared" si="2"/>
        <v>0</v>
      </c>
      <c r="Q45">
        <f t="shared" si="4"/>
        <v>-6.7125322516036617E-2</v>
      </c>
      <c r="R45">
        <f t="shared" si="5"/>
        <v>-30000.067125322515</v>
      </c>
    </row>
    <row r="46" spans="11:18" x14ac:dyDescent="0.25">
      <c r="K46">
        <v>180000</v>
      </c>
      <c r="L46">
        <f t="shared" si="3"/>
        <v>180</v>
      </c>
      <c r="M46">
        <f t="shared" si="0"/>
        <v>295000</v>
      </c>
      <c r="N46">
        <f t="shared" si="1"/>
        <v>345000</v>
      </c>
      <c r="O46">
        <f>IF(K46&lt;=start,qx/(2*(pm-pinfill)*g)*(EXP(-lamda*M46)*COS(RADIANS(lamda*M46))-EXP(-lamda*N46)*COS(RADIANS(lamda*N46))),IF(AND(start&lt;K46,K46&lt;=end),qx/(2*(pm-pinfill)*g)*(2-(EXP(-lamda*N46)*COS(RADIANS(lamda*N46)))-EXP(-lamda*M46)*COS(RADIANS(lamda*M46))),IF(K46&gt;end,-qx/(2*(pm-pinfill)*g)*(EXP(-lamda*M46)*COS(RADIANS(lamda*M46))-EXP(-lamda*N46)*COS(RADIANS(lamda*N46))))))</f>
        <v>-7.9548577908185397E-2</v>
      </c>
      <c r="P46">
        <f t="shared" si="2"/>
        <v>0</v>
      </c>
      <c r="Q46">
        <f t="shared" si="4"/>
        <v>-7.9548577908185397E-2</v>
      </c>
      <c r="R46">
        <f t="shared" si="5"/>
        <v>-30000.079548577909</v>
      </c>
    </row>
    <row r="47" spans="11:18" x14ac:dyDescent="0.25">
      <c r="K47">
        <v>185000</v>
      </c>
      <c r="L47">
        <f t="shared" si="3"/>
        <v>185</v>
      </c>
      <c r="M47">
        <f t="shared" si="0"/>
        <v>290000</v>
      </c>
      <c r="N47">
        <f t="shared" si="1"/>
        <v>340000</v>
      </c>
      <c r="O47">
        <f>IF(K47&lt;=start,qx/(2*(pm-pinfill)*g)*(EXP(-lamda*M47)*COS(RADIANS(lamda*M47))-EXP(-lamda*N47)*COS(RADIANS(lamda*N47))),IF(AND(start&lt;K47,K47&lt;=end),qx/(2*(pm-pinfill)*g)*(2-(EXP(-lamda*N47)*COS(RADIANS(lamda*N47)))-EXP(-lamda*M47)*COS(RADIANS(lamda*M47))),IF(K47&gt;end,-qx/(2*(pm-pinfill)*g)*(EXP(-lamda*M47)*COS(RADIANS(lamda*M47))-EXP(-lamda*N47)*COS(RADIANS(lamda*N47))))))</f>
        <v>-9.4270227326896022E-2</v>
      </c>
      <c r="P47">
        <f t="shared" si="2"/>
        <v>0</v>
      </c>
      <c r="Q47">
        <f t="shared" si="4"/>
        <v>-9.4270227326896022E-2</v>
      </c>
      <c r="R47">
        <f t="shared" si="5"/>
        <v>-30000.094270227328</v>
      </c>
    </row>
    <row r="48" spans="11:18" x14ac:dyDescent="0.25">
      <c r="K48">
        <v>190000</v>
      </c>
      <c r="L48">
        <f t="shared" si="3"/>
        <v>190</v>
      </c>
      <c r="M48">
        <f t="shared" si="0"/>
        <v>285000</v>
      </c>
      <c r="N48">
        <f t="shared" si="1"/>
        <v>335000</v>
      </c>
      <c r="O48">
        <f>IF(K48&lt;=start,qx/(2*(pm-pinfill)*g)*(EXP(-lamda*M48)*COS(RADIANS(lamda*M48))-EXP(-lamda*N48)*COS(RADIANS(lamda*N48))),IF(AND(start&lt;K48,K48&lt;=end),qx/(2*(pm-pinfill)*g)*(2-(EXP(-lamda*N48)*COS(RADIANS(lamda*N48)))-EXP(-lamda*M48)*COS(RADIANS(lamda*M48))),IF(K48&gt;end,-qx/(2*(pm-pinfill)*g)*(EXP(-lamda*M48)*COS(RADIANS(lamda*M48))-EXP(-lamda*N48)*COS(RADIANS(lamda*N48))))))</f>
        <v>-0.11171533490908044</v>
      </c>
      <c r="P48">
        <f t="shared" si="2"/>
        <v>0</v>
      </c>
      <c r="Q48">
        <f t="shared" si="4"/>
        <v>-0.11171533490908044</v>
      </c>
      <c r="R48">
        <f t="shared" si="5"/>
        <v>-30000.111715334908</v>
      </c>
    </row>
    <row r="49" spans="11:18" x14ac:dyDescent="0.25">
      <c r="K49">
        <v>195000</v>
      </c>
      <c r="L49">
        <f t="shared" si="3"/>
        <v>195</v>
      </c>
      <c r="M49">
        <f t="shared" si="0"/>
        <v>280000</v>
      </c>
      <c r="N49">
        <f t="shared" si="1"/>
        <v>330000</v>
      </c>
      <c r="O49">
        <f>IF(K49&lt;=start,qx/(2*(pm-pinfill)*g)*(EXP(-lamda*M49)*COS(RADIANS(lamda*M49))-EXP(-lamda*N49)*COS(RADIANS(lamda*N49))),IF(AND(start&lt;K49,K49&lt;=end),qx/(2*(pm-pinfill)*g)*(2-(EXP(-lamda*N49)*COS(RADIANS(lamda*N49)))-EXP(-lamda*M49)*COS(RADIANS(lamda*M49))),IF(K49&gt;end,-qx/(2*(pm-pinfill)*g)*(EXP(-lamda*M49)*COS(RADIANS(lamda*M49))-EXP(-lamda*N49)*COS(RADIANS(lamda*N49))))))</f>
        <v>-0.13238754733854655</v>
      </c>
      <c r="P49">
        <f t="shared" si="2"/>
        <v>0</v>
      </c>
      <c r="Q49">
        <f t="shared" si="4"/>
        <v>-0.13238754733854655</v>
      </c>
      <c r="R49">
        <f t="shared" si="5"/>
        <v>-30000.132387547339</v>
      </c>
    </row>
    <row r="50" spans="11:18" x14ac:dyDescent="0.25">
      <c r="K50">
        <v>200000</v>
      </c>
      <c r="L50">
        <f t="shared" si="3"/>
        <v>200</v>
      </c>
      <c r="M50">
        <f t="shared" si="0"/>
        <v>275000</v>
      </c>
      <c r="N50">
        <f t="shared" si="1"/>
        <v>325000</v>
      </c>
      <c r="O50">
        <f>IF(K50&lt;=start,qx/(2*(pm-pinfill)*g)*(EXP(-lamda*M50)*COS(RADIANS(lamda*M50))-EXP(-lamda*N50)*COS(RADIANS(lamda*N50))),IF(AND(start&lt;K50,K50&lt;=end),qx/(2*(pm-pinfill)*g)*(2-(EXP(-lamda*N50)*COS(RADIANS(lamda*N50)))-EXP(-lamda*M50)*COS(RADIANS(lamda*M50))),IF(K50&gt;end,-qx/(2*(pm-pinfill)*g)*(EXP(-lamda*M50)*COS(RADIANS(lamda*M50))-EXP(-lamda*N50)*COS(RADIANS(lamda*N50))))))</f>
        <v>-0.15688361630030848</v>
      </c>
      <c r="P50">
        <f t="shared" si="2"/>
        <v>0</v>
      </c>
      <c r="Q50">
        <f t="shared" si="4"/>
        <v>-0.15688361630030848</v>
      </c>
      <c r="R50">
        <f t="shared" si="5"/>
        <v>-30000.156883616299</v>
      </c>
    </row>
    <row r="51" spans="11:18" x14ac:dyDescent="0.25">
      <c r="K51">
        <v>205000</v>
      </c>
      <c r="L51">
        <f t="shared" si="3"/>
        <v>205</v>
      </c>
      <c r="M51">
        <f t="shared" si="0"/>
        <v>270000</v>
      </c>
      <c r="N51">
        <f t="shared" si="1"/>
        <v>320000</v>
      </c>
      <c r="O51">
        <f>IF(K51&lt;=start,qx/(2*(pm-pinfill)*g)*(EXP(-lamda*M51)*COS(RADIANS(lamda*M51))-EXP(-lamda*N51)*COS(RADIANS(lamda*N51))),IF(AND(start&lt;K51,K51&lt;=end),qx/(2*(pm-pinfill)*g)*(2-(EXP(-lamda*N51)*COS(RADIANS(lamda*N51)))-EXP(-lamda*M51)*COS(RADIANS(lamda*M51))),IF(K51&gt;end,-qx/(2*(pm-pinfill)*g)*(EXP(-lamda*M51)*COS(RADIANS(lamda*M51))-EXP(-lamda*N51)*COS(RADIANS(lamda*N51))))))</f>
        <v>-0.18591060378699528</v>
      </c>
      <c r="P51">
        <f t="shared" si="2"/>
        <v>0</v>
      </c>
      <c r="Q51">
        <f t="shared" si="4"/>
        <v>-0.18591060378699528</v>
      </c>
      <c r="R51">
        <f t="shared" si="5"/>
        <v>-30000.185910603788</v>
      </c>
    </row>
    <row r="52" spans="11:18" x14ac:dyDescent="0.25">
      <c r="K52">
        <v>210000</v>
      </c>
      <c r="L52">
        <f t="shared" si="3"/>
        <v>210</v>
      </c>
      <c r="M52">
        <f t="shared" si="0"/>
        <v>265000</v>
      </c>
      <c r="N52">
        <f t="shared" si="1"/>
        <v>315000</v>
      </c>
      <c r="O52">
        <f>IF(K52&lt;=start,qx/(2*(pm-pinfill)*g)*(EXP(-lamda*M52)*COS(RADIANS(lamda*M52))-EXP(-lamda*N52)*COS(RADIANS(lamda*N52))),IF(AND(start&lt;K52,K52&lt;=end),qx/(2*(pm-pinfill)*g)*(2-(EXP(-lamda*N52)*COS(RADIANS(lamda*N52)))-EXP(-lamda*M52)*COS(RADIANS(lamda*M52))),IF(K52&gt;end,-qx/(2*(pm-pinfill)*g)*(EXP(-lamda*M52)*COS(RADIANS(lamda*M52))-EXP(-lamda*N52)*COS(RADIANS(lamda*N52))))))</f>
        <v>-0.22030626570369949</v>
      </c>
      <c r="P52">
        <f t="shared" si="2"/>
        <v>0</v>
      </c>
      <c r="Q52">
        <f t="shared" si="4"/>
        <v>-0.22030626570369949</v>
      </c>
      <c r="R52">
        <f t="shared" si="5"/>
        <v>-30000.220306265703</v>
      </c>
    </row>
    <row r="53" spans="11:18" x14ac:dyDescent="0.25">
      <c r="K53">
        <v>215000</v>
      </c>
      <c r="L53">
        <f t="shared" si="3"/>
        <v>215</v>
      </c>
      <c r="M53">
        <f t="shared" si="0"/>
        <v>260000</v>
      </c>
      <c r="N53">
        <f t="shared" si="1"/>
        <v>310000</v>
      </c>
      <c r="O53">
        <f>IF(K53&lt;=start,qx/(2*(pm-pinfill)*g)*(EXP(-lamda*M53)*COS(RADIANS(lamda*M53))-EXP(-lamda*N53)*COS(RADIANS(lamda*N53))),IF(AND(start&lt;K53,K53&lt;=end),qx/(2*(pm-pinfill)*g)*(2-(EXP(-lamda*N53)*COS(RADIANS(lamda*N53)))-EXP(-lamda*M53)*COS(RADIANS(lamda*M53))),IF(K53&gt;end,-qx/(2*(pm-pinfill)*g)*(EXP(-lamda*M53)*COS(RADIANS(lamda*M53))-EXP(-lamda*N53)*COS(RADIANS(lamda*N53))))))</f>
        <v>-0.26106320067947664</v>
      </c>
      <c r="P53">
        <f t="shared" si="2"/>
        <v>0</v>
      </c>
      <c r="Q53">
        <f t="shared" si="4"/>
        <v>-0.26106320067947664</v>
      </c>
      <c r="R53">
        <f t="shared" si="5"/>
        <v>-30000.26106320068</v>
      </c>
    </row>
    <row r="54" spans="11:18" x14ac:dyDescent="0.25">
      <c r="K54">
        <v>220000</v>
      </c>
      <c r="L54">
        <f t="shared" si="3"/>
        <v>220</v>
      </c>
      <c r="M54">
        <f t="shared" si="0"/>
        <v>255000</v>
      </c>
      <c r="N54">
        <f t="shared" si="1"/>
        <v>305000</v>
      </c>
      <c r="O54">
        <f>IF(K54&lt;=start,qx/(2*(pm-pinfill)*g)*(EXP(-lamda*M54)*COS(RADIANS(lamda*M54))-EXP(-lamda*N54)*COS(RADIANS(lamda*N54))),IF(AND(start&lt;K54,K54&lt;=end),qx/(2*(pm-pinfill)*g)*(2-(EXP(-lamda*N54)*COS(RADIANS(lamda*N54)))-EXP(-lamda*M54)*COS(RADIANS(lamda*M54))),IF(K54&gt;end,-qx/(2*(pm-pinfill)*g)*(EXP(-lamda*M54)*COS(RADIANS(lamda*M54))-EXP(-lamda*N54)*COS(RADIANS(lamda*N54))))))</f>
        <v>-0.30935745933377734</v>
      </c>
      <c r="P54">
        <f t="shared" si="2"/>
        <v>0</v>
      </c>
      <c r="Q54">
        <f t="shared" si="4"/>
        <v>-0.30935745933377734</v>
      </c>
      <c r="R54">
        <f t="shared" si="5"/>
        <v>-30000.309357459333</v>
      </c>
    </row>
    <row r="55" spans="11:18" x14ac:dyDescent="0.25">
      <c r="K55">
        <v>225000</v>
      </c>
      <c r="L55">
        <f t="shared" si="3"/>
        <v>225</v>
      </c>
      <c r="M55">
        <f t="shared" si="0"/>
        <v>250000</v>
      </c>
      <c r="N55">
        <f t="shared" si="1"/>
        <v>300000</v>
      </c>
      <c r="O55">
        <f>IF(K55&lt;=start,qx/(2*(pm-pinfill)*g)*(EXP(-lamda*M55)*COS(RADIANS(lamda*M55))-EXP(-lamda*N55)*COS(RADIANS(lamda*N55))),IF(AND(start&lt;K55,K55&lt;=end),qx/(2*(pm-pinfill)*g)*(2-(EXP(-lamda*N55)*COS(RADIANS(lamda*N55)))-EXP(-lamda*M55)*COS(RADIANS(lamda*M55))),IF(K55&gt;end,-qx/(2*(pm-pinfill)*g)*(EXP(-lamda*M55)*COS(RADIANS(lamda*M55))-EXP(-lamda*N55)*COS(RADIANS(lamda*N55))))))</f>
        <v>-0.3665824375780033</v>
      </c>
      <c r="P55">
        <f t="shared" si="2"/>
        <v>0</v>
      </c>
      <c r="Q55">
        <f t="shared" si="4"/>
        <v>-0.3665824375780033</v>
      </c>
      <c r="R55">
        <f t="shared" si="5"/>
        <v>-30000.366582437578</v>
      </c>
    </row>
    <row r="56" spans="11:18" x14ac:dyDescent="0.25">
      <c r="K56">
        <v>230000</v>
      </c>
      <c r="L56">
        <f t="shared" si="3"/>
        <v>230</v>
      </c>
      <c r="M56">
        <f t="shared" si="0"/>
        <v>245000</v>
      </c>
      <c r="N56">
        <f t="shared" si="1"/>
        <v>295000</v>
      </c>
      <c r="O56">
        <f>IF(K56&lt;=start,qx/(2*(pm-pinfill)*g)*(EXP(-lamda*M56)*COS(RADIANS(lamda*M56))-EXP(-lamda*N56)*COS(RADIANS(lamda*N56))),IF(AND(start&lt;K56,K56&lt;=end),qx/(2*(pm-pinfill)*g)*(2-(EXP(-lamda*N56)*COS(RADIANS(lamda*N56)))-EXP(-lamda*M56)*COS(RADIANS(lamda*M56))),IF(K56&gt;end,-qx/(2*(pm-pinfill)*g)*(EXP(-lamda*M56)*COS(RADIANS(lamda*M56))-EXP(-lamda*N56)*COS(RADIANS(lamda*N56))))))</f>
        <v>-0.43438902954375919</v>
      </c>
      <c r="P56">
        <f t="shared" si="2"/>
        <v>0</v>
      </c>
      <c r="Q56">
        <f t="shared" si="4"/>
        <v>-0.43438902954375919</v>
      </c>
      <c r="R56">
        <f t="shared" si="5"/>
        <v>-30000.434389029542</v>
      </c>
    </row>
    <row r="57" spans="11:18" x14ac:dyDescent="0.25">
      <c r="K57">
        <v>235000</v>
      </c>
      <c r="L57">
        <f t="shared" si="3"/>
        <v>235</v>
      </c>
      <c r="M57">
        <f t="shared" si="0"/>
        <v>240000</v>
      </c>
      <c r="N57">
        <f t="shared" si="1"/>
        <v>290000</v>
      </c>
      <c r="O57">
        <f>IF(K57&lt;=start,qx/(2*(pm-pinfill)*g)*(EXP(-lamda*M57)*COS(RADIANS(lamda*M57))-EXP(-lamda*N57)*COS(RADIANS(lamda*N57))),IF(AND(start&lt;K57,K57&lt;=end),qx/(2*(pm-pinfill)*g)*(2-(EXP(-lamda*N57)*COS(RADIANS(lamda*N57)))-EXP(-lamda*M57)*COS(RADIANS(lamda*M57))),IF(K57&gt;end,-qx/(2*(pm-pinfill)*g)*(EXP(-lamda*M57)*COS(RADIANS(lamda*M57))-EXP(-lamda*N57)*COS(RADIANS(lamda*N57))))))</f>
        <v>-0.51473319578804977</v>
      </c>
      <c r="P57">
        <f t="shared" si="2"/>
        <v>0</v>
      </c>
      <c r="Q57">
        <f t="shared" si="4"/>
        <v>-0.51473319578804977</v>
      </c>
      <c r="R57">
        <f t="shared" si="5"/>
        <v>-30000.514733195789</v>
      </c>
    </row>
    <row r="58" spans="11:18" x14ac:dyDescent="0.25">
      <c r="K58">
        <v>240000</v>
      </c>
      <c r="L58">
        <f t="shared" si="3"/>
        <v>240</v>
      </c>
      <c r="M58">
        <f t="shared" si="0"/>
        <v>235000</v>
      </c>
      <c r="N58">
        <f t="shared" si="1"/>
        <v>285000</v>
      </c>
      <c r="O58">
        <f>IF(K58&lt;=start,qx/(2*(pm-pinfill)*g)*(EXP(-lamda*M58)*COS(RADIANS(lamda*M58))-EXP(-lamda*N58)*COS(RADIANS(lamda*N58))),IF(AND(start&lt;K58,K58&lt;=end),qx/(2*(pm-pinfill)*g)*(2-(EXP(-lamda*N58)*COS(RADIANS(lamda*N58)))-EXP(-lamda*M58)*COS(RADIANS(lamda*M58))),IF(K58&gt;end,-qx/(2*(pm-pinfill)*g)*(EXP(-lamda*M58)*COS(RADIANS(lamda*M58))-EXP(-lamda*N58)*COS(RADIANS(lamda*N58))))))</f>
        <v>-0.60993231570459194</v>
      </c>
      <c r="P58">
        <f t="shared" si="2"/>
        <v>0</v>
      </c>
      <c r="Q58">
        <f t="shared" si="4"/>
        <v>-0.60993231570459194</v>
      </c>
      <c r="R58">
        <f t="shared" si="5"/>
        <v>-30000.609932315703</v>
      </c>
    </row>
    <row r="59" spans="11:18" x14ac:dyDescent="0.25">
      <c r="K59">
        <v>245000</v>
      </c>
      <c r="L59">
        <f t="shared" si="3"/>
        <v>245</v>
      </c>
      <c r="M59">
        <f t="shared" si="0"/>
        <v>230000</v>
      </c>
      <c r="N59">
        <f t="shared" si="1"/>
        <v>280000</v>
      </c>
      <c r="O59">
        <f>IF(K59&lt;=start,qx/(2*(pm-pinfill)*g)*(EXP(-lamda*M59)*COS(RADIANS(lamda*M59))-EXP(-lamda*N59)*COS(RADIANS(lamda*N59))),IF(AND(start&lt;K59,K59&lt;=end),qx/(2*(pm-pinfill)*g)*(2-(EXP(-lamda*N59)*COS(RADIANS(lamda*N59)))-EXP(-lamda*M59)*COS(RADIANS(lamda*M59))),IF(K59&gt;end,-qx/(2*(pm-pinfill)*g)*(EXP(-lamda*M59)*COS(RADIANS(lamda*M59))-EXP(-lamda*N59)*COS(RADIANS(lamda*N59))))))</f>
        <v>-0.7227319456965513</v>
      </c>
      <c r="P59">
        <f t="shared" si="2"/>
        <v>0</v>
      </c>
      <c r="Q59">
        <f t="shared" si="4"/>
        <v>-0.7227319456965513</v>
      </c>
      <c r="R59">
        <f t="shared" si="5"/>
        <v>-30000.722731945698</v>
      </c>
    </row>
    <row r="60" spans="11:18" x14ac:dyDescent="0.25">
      <c r="K60">
        <v>250000</v>
      </c>
      <c r="L60">
        <f t="shared" si="3"/>
        <v>250</v>
      </c>
      <c r="M60">
        <f t="shared" si="0"/>
        <v>225000</v>
      </c>
      <c r="N60">
        <f t="shared" si="1"/>
        <v>275000</v>
      </c>
      <c r="O60">
        <f>IF(K60&lt;=start,qx/(2*(pm-pinfill)*g)*(EXP(-lamda*M60)*COS(RADIANS(lamda*M60))-EXP(-lamda*N60)*COS(RADIANS(lamda*N60))),IF(AND(start&lt;K60,K60&lt;=end),qx/(2*(pm-pinfill)*g)*(2-(EXP(-lamda*N60)*COS(RADIANS(lamda*N60)))-EXP(-lamda*M60)*COS(RADIANS(lamda*M60))),IF(K60&gt;end,-qx/(2*(pm-pinfill)*g)*(EXP(-lamda*M60)*COS(RADIANS(lamda*M60))-EXP(-lamda*N60)*COS(RADIANS(lamda*N60))))))</f>
        <v>-0.85638490389564592</v>
      </c>
      <c r="P60">
        <f t="shared" si="2"/>
        <v>0</v>
      </c>
      <c r="Q60">
        <f t="shared" si="4"/>
        <v>-0.85638490389564592</v>
      </c>
      <c r="R60">
        <f t="shared" si="5"/>
        <v>-30000.856384903895</v>
      </c>
    </row>
    <row r="61" spans="11:18" x14ac:dyDescent="0.25">
      <c r="K61">
        <v>255000</v>
      </c>
      <c r="L61">
        <f t="shared" si="3"/>
        <v>255</v>
      </c>
      <c r="M61">
        <f t="shared" si="0"/>
        <v>220000</v>
      </c>
      <c r="N61">
        <f t="shared" si="1"/>
        <v>270000</v>
      </c>
      <c r="O61">
        <f>IF(K61&lt;=start,qx/(2*(pm-pinfill)*g)*(EXP(-lamda*M61)*COS(RADIANS(lamda*M61))-EXP(-lamda*N61)*COS(RADIANS(lamda*N61))),IF(AND(start&lt;K61,K61&lt;=end),qx/(2*(pm-pinfill)*g)*(2-(EXP(-lamda*N61)*COS(RADIANS(lamda*N61)))-EXP(-lamda*M61)*COS(RADIANS(lamda*M61))),IF(K61&gt;end,-qx/(2*(pm-pinfill)*g)*(EXP(-lamda*M61)*COS(RADIANS(lamda*M61))-EXP(-lamda*N61)*COS(RADIANS(lamda*N61))))))</f>
        <v>-1.0147449566399913</v>
      </c>
      <c r="P61">
        <f t="shared" si="2"/>
        <v>0</v>
      </c>
      <c r="Q61">
        <f t="shared" si="4"/>
        <v>-1.0147449566399913</v>
      </c>
      <c r="R61">
        <f t="shared" si="5"/>
        <v>-30001.014744956639</v>
      </c>
    </row>
    <row r="62" spans="11:18" x14ac:dyDescent="0.25">
      <c r="K62">
        <v>260000</v>
      </c>
      <c r="L62">
        <f t="shared" si="3"/>
        <v>260</v>
      </c>
      <c r="M62">
        <f t="shared" si="0"/>
        <v>215000</v>
      </c>
      <c r="N62">
        <f t="shared" si="1"/>
        <v>265000</v>
      </c>
      <c r="O62">
        <f>IF(K62&lt;=start,qx/(2*(pm-pinfill)*g)*(EXP(-lamda*M62)*COS(RADIANS(lamda*M62))-EXP(-lamda*N62)*COS(RADIANS(lamda*N62))),IF(AND(start&lt;K62,K62&lt;=end),qx/(2*(pm-pinfill)*g)*(2-(EXP(-lamda*N62)*COS(RADIANS(lamda*N62)))-EXP(-lamda*M62)*COS(RADIANS(lamda*M62))),IF(K62&gt;end,-qx/(2*(pm-pinfill)*g)*(EXP(-lamda*M62)*COS(RADIANS(lamda*M62))-EXP(-lamda*N62)*COS(RADIANS(lamda*N62))))))</f>
        <v>-1.2023778017266267</v>
      </c>
      <c r="P62">
        <f t="shared" si="2"/>
        <v>0</v>
      </c>
      <c r="Q62">
        <f t="shared" si="4"/>
        <v>-1.2023778017266267</v>
      </c>
      <c r="R62">
        <f t="shared" si="5"/>
        <v>-30001.202377801728</v>
      </c>
    </row>
    <row r="63" spans="11:18" x14ac:dyDescent="0.25">
      <c r="K63">
        <v>265000</v>
      </c>
      <c r="L63">
        <f t="shared" si="3"/>
        <v>265</v>
      </c>
      <c r="M63">
        <f t="shared" si="0"/>
        <v>210000</v>
      </c>
      <c r="N63">
        <f t="shared" si="1"/>
        <v>260000</v>
      </c>
      <c r="O63">
        <f>IF(K63&lt;=start,qx/(2*(pm-pinfill)*g)*(EXP(-lamda*M63)*COS(RADIANS(lamda*M63))-EXP(-lamda*N63)*COS(RADIANS(lamda*N63))),IF(AND(start&lt;K63,K63&lt;=end),qx/(2*(pm-pinfill)*g)*(2-(EXP(-lamda*N63)*COS(RADIANS(lamda*N63)))-EXP(-lamda*M63)*COS(RADIANS(lamda*M63))),IF(K63&gt;end,-qx/(2*(pm-pinfill)*g)*(EXP(-lamda*M63)*COS(RADIANS(lamda*M63))-EXP(-lamda*N63)*COS(RADIANS(lamda*N63))))))</f>
        <v>-1.4246925406890925</v>
      </c>
      <c r="P63">
        <f t="shared" si="2"/>
        <v>0</v>
      </c>
      <c r="Q63">
        <f t="shared" si="4"/>
        <v>-1.4246925406890925</v>
      </c>
      <c r="R63">
        <f t="shared" si="5"/>
        <v>-30001.424692540688</v>
      </c>
    </row>
    <row r="64" spans="11:18" x14ac:dyDescent="0.25">
      <c r="K64">
        <v>270000</v>
      </c>
      <c r="L64">
        <f t="shared" si="3"/>
        <v>270</v>
      </c>
      <c r="M64">
        <f t="shared" si="0"/>
        <v>205000</v>
      </c>
      <c r="N64">
        <f t="shared" si="1"/>
        <v>255000</v>
      </c>
      <c r="O64">
        <f>IF(K64&lt;=start,qx/(2*(pm-pinfill)*g)*(EXP(-lamda*M64)*COS(RADIANS(lamda*M64))-EXP(-lamda*N64)*COS(RADIANS(lamda*N64))),IF(AND(start&lt;K64,K64&lt;=end),qx/(2*(pm-pinfill)*g)*(2-(EXP(-lamda*N64)*COS(RADIANS(lamda*N64)))-EXP(-lamda*M64)*COS(RADIANS(lamda*M64))),IF(K64&gt;end,-qx/(2*(pm-pinfill)*g)*(EXP(-lamda*M64)*COS(RADIANS(lamda*M64))-EXP(-lamda*N64)*COS(RADIANS(lamda*N64))))))</f>
        <v>-1.6880974212923474</v>
      </c>
      <c r="P64">
        <f t="shared" si="2"/>
        <v>0</v>
      </c>
      <c r="Q64">
        <f t="shared" si="4"/>
        <v>-1.6880974212923474</v>
      </c>
      <c r="R64">
        <f t="shared" si="5"/>
        <v>-30001.688097421291</v>
      </c>
    </row>
    <row r="65" spans="11:18" x14ac:dyDescent="0.25">
      <c r="K65">
        <v>275000</v>
      </c>
      <c r="L65">
        <f t="shared" si="3"/>
        <v>275</v>
      </c>
      <c r="M65">
        <f t="shared" si="0"/>
        <v>200000</v>
      </c>
      <c r="N65">
        <f t="shared" si="1"/>
        <v>250000</v>
      </c>
      <c r="O65">
        <f>IF(K65&lt;=start,qx/(2*(pm-pinfill)*g)*(EXP(-lamda*M65)*COS(RADIANS(lamda*M65))-EXP(-lamda*N65)*COS(RADIANS(lamda*N65))),IF(AND(start&lt;K65,K65&lt;=end),qx/(2*(pm-pinfill)*g)*(2-(EXP(-lamda*N65)*COS(RADIANS(lamda*N65)))-EXP(-lamda*M65)*COS(RADIANS(lamda*M65))),IF(K65&gt;end,-qx/(2*(pm-pinfill)*g)*(EXP(-lamda*M65)*COS(RADIANS(lamda*M65))-EXP(-lamda*N65)*COS(RADIANS(lamda*N65))))))</f>
        <v>-2.0001843289946417</v>
      </c>
      <c r="P65">
        <f t="shared" si="2"/>
        <v>0</v>
      </c>
      <c r="Q65">
        <f t="shared" si="4"/>
        <v>-2.0001843289946417</v>
      </c>
      <c r="R65">
        <f t="shared" si="5"/>
        <v>-30002.000184328994</v>
      </c>
    </row>
    <row r="66" spans="11:18" x14ac:dyDescent="0.25">
      <c r="K66">
        <v>280000</v>
      </c>
      <c r="L66">
        <f t="shared" si="3"/>
        <v>280</v>
      </c>
      <c r="M66">
        <f t="shared" si="0"/>
        <v>195000</v>
      </c>
      <c r="N66">
        <f t="shared" si="1"/>
        <v>245000</v>
      </c>
      <c r="O66">
        <f>IF(K66&lt;=start,qx/(2*(pm-pinfill)*g)*(EXP(-lamda*M66)*COS(RADIANS(lamda*M66))-EXP(-lamda*N66)*COS(RADIANS(lamda*N66))),IF(AND(start&lt;K66,K66&lt;=end),qx/(2*(pm-pinfill)*g)*(2-(EXP(-lamda*N66)*COS(RADIANS(lamda*N66)))-EXP(-lamda*M66)*COS(RADIANS(lamda*M66))),IF(K66&gt;end,-qx/(2*(pm-pinfill)*g)*(EXP(-lamda*M66)*COS(RADIANS(lamda*M66))-EXP(-lamda*N66)*COS(RADIANS(lamda*N66))))))</f>
        <v>-2.3699473323229827</v>
      </c>
      <c r="P66">
        <f t="shared" si="2"/>
        <v>0</v>
      </c>
      <c r="Q66">
        <f t="shared" si="4"/>
        <v>-2.3699473323229827</v>
      </c>
      <c r="R66">
        <f t="shared" si="5"/>
        <v>-30002.369947332321</v>
      </c>
    </row>
    <row r="67" spans="11:18" x14ac:dyDescent="0.25">
      <c r="K67">
        <v>285000</v>
      </c>
      <c r="L67">
        <f t="shared" si="3"/>
        <v>285</v>
      </c>
      <c r="M67">
        <f t="shared" si="0"/>
        <v>190000</v>
      </c>
      <c r="N67">
        <f t="shared" si="1"/>
        <v>240000</v>
      </c>
      <c r="O67">
        <f>IF(K67&lt;=start,qx/(2*(pm-pinfill)*g)*(EXP(-lamda*M67)*COS(RADIANS(lamda*M67))-EXP(-lamda*N67)*COS(RADIANS(lamda*N67))),IF(AND(start&lt;K67,K67&lt;=end),qx/(2*(pm-pinfill)*g)*(2-(EXP(-lamda*N67)*COS(RADIANS(lamda*N67)))-EXP(-lamda*M67)*COS(RADIANS(lamda*M67))),IF(K67&gt;end,-qx/(2*(pm-pinfill)*g)*(EXP(-lamda*M67)*COS(RADIANS(lamda*M67))-EXP(-lamda*N67)*COS(RADIANS(lamda*N67))))))</f>
        <v>-2.8080415656598179</v>
      </c>
      <c r="P67">
        <f t="shared" si="2"/>
        <v>0</v>
      </c>
      <c r="Q67">
        <f t="shared" si="4"/>
        <v>-2.8080415656598179</v>
      </c>
      <c r="R67">
        <f t="shared" si="5"/>
        <v>-30002.808041565659</v>
      </c>
    </row>
    <row r="68" spans="11:18" x14ac:dyDescent="0.25">
      <c r="K68">
        <v>290000</v>
      </c>
      <c r="L68">
        <f t="shared" si="3"/>
        <v>290</v>
      </c>
      <c r="M68">
        <f t="shared" si="0"/>
        <v>185000</v>
      </c>
      <c r="N68">
        <f t="shared" si="1"/>
        <v>235000</v>
      </c>
      <c r="O68">
        <f>IF(K68&lt;=start,qx/(2*(pm-pinfill)*g)*(EXP(-lamda*M68)*COS(RADIANS(lamda*M68))-EXP(-lamda*N68)*COS(RADIANS(lamda*N68))),IF(AND(start&lt;K68,K68&lt;=end),qx/(2*(pm-pinfill)*g)*(2-(EXP(-lamda*N68)*COS(RADIANS(lamda*N68)))-EXP(-lamda*M68)*COS(RADIANS(lamda*M68))),IF(K68&gt;end,-qx/(2*(pm-pinfill)*g)*(EXP(-lamda*M68)*COS(RADIANS(lamda*M68))-EXP(-lamda*N68)*COS(RADIANS(lamda*N68))))))</f>
        <v>-3.3270898919283129</v>
      </c>
      <c r="P68">
        <f t="shared" si="2"/>
        <v>0</v>
      </c>
      <c r="Q68">
        <f t="shared" si="4"/>
        <v>-3.3270898919283129</v>
      </c>
      <c r="R68">
        <f t="shared" si="5"/>
        <v>-30003.327089891929</v>
      </c>
    </row>
    <row r="69" spans="11:18" x14ac:dyDescent="0.25">
      <c r="K69">
        <v>295000</v>
      </c>
      <c r="L69">
        <f t="shared" si="3"/>
        <v>295</v>
      </c>
      <c r="M69">
        <f t="shared" si="0"/>
        <v>180000</v>
      </c>
      <c r="N69">
        <f t="shared" si="1"/>
        <v>230000</v>
      </c>
      <c r="O69">
        <f>IF(K69&lt;=start,qx/(2*(pm-pinfill)*g)*(EXP(-lamda*M69)*COS(RADIANS(lamda*M69))-EXP(-lamda*N69)*COS(RADIANS(lamda*N69))),IF(AND(start&lt;K69,K69&lt;=end),qx/(2*(pm-pinfill)*g)*(2-(EXP(-lamda*N69)*COS(RADIANS(lamda*N69)))-EXP(-lamda*M69)*COS(RADIANS(lamda*M69))),IF(K69&gt;end,-qx/(2*(pm-pinfill)*g)*(EXP(-lamda*M69)*COS(RADIANS(lamda*M69))-EXP(-lamda*N69)*COS(RADIANS(lamda*N69))))))</f>
        <v>-3.9420461603516346</v>
      </c>
      <c r="P69">
        <f t="shared" si="2"/>
        <v>0</v>
      </c>
      <c r="Q69">
        <f t="shared" si="4"/>
        <v>-3.9420461603516346</v>
      </c>
      <c r="R69">
        <f t="shared" si="5"/>
        <v>-30003.942046160351</v>
      </c>
    </row>
    <row r="70" spans="11:18" x14ac:dyDescent="0.25">
      <c r="K70">
        <v>300000</v>
      </c>
      <c r="L70">
        <f t="shared" si="3"/>
        <v>300</v>
      </c>
      <c r="M70">
        <f t="shared" si="0"/>
        <v>175000</v>
      </c>
      <c r="N70">
        <f t="shared" si="1"/>
        <v>225000</v>
      </c>
      <c r="O70">
        <f>IF(K70&lt;=start,qx/(2*(pm-pinfill)*g)*(EXP(-lamda*M70)*COS(RADIANS(lamda*M70))-EXP(-lamda*N70)*COS(RADIANS(lamda*N70))),IF(AND(start&lt;K70,K70&lt;=end),qx/(2*(pm-pinfill)*g)*(2-(EXP(-lamda*N70)*COS(RADIANS(lamda*N70)))-EXP(-lamda*M70)*COS(RADIANS(lamda*M70))),IF(K70&gt;end,-qx/(2*(pm-pinfill)*g)*(EXP(-lamda*M70)*COS(RADIANS(lamda*M70))-EXP(-lamda*N70)*COS(RADIANS(lamda*N70))))))</f>
        <v>-4.6706255002364294</v>
      </c>
      <c r="P70">
        <f t="shared" si="2"/>
        <v>0</v>
      </c>
      <c r="Q70">
        <f t="shared" si="4"/>
        <v>-4.6706255002364294</v>
      </c>
      <c r="R70">
        <f t="shared" si="5"/>
        <v>-30004.670625500235</v>
      </c>
    </row>
    <row r="71" spans="11:18" x14ac:dyDescent="0.25">
      <c r="K71">
        <v>305000</v>
      </c>
      <c r="L71">
        <f t="shared" si="3"/>
        <v>305</v>
      </c>
      <c r="M71">
        <f t="shared" si="0"/>
        <v>170000</v>
      </c>
      <c r="N71">
        <f t="shared" si="1"/>
        <v>220000</v>
      </c>
      <c r="O71">
        <f>IF(K71&lt;=start,qx/(2*(pm-pinfill)*g)*(EXP(-lamda*M71)*COS(RADIANS(lamda*M71))-EXP(-lamda*N71)*COS(RADIANS(lamda*N71))),IF(AND(start&lt;K71,K71&lt;=end),qx/(2*(pm-pinfill)*g)*(2-(EXP(-lamda*N71)*COS(RADIANS(lamda*N71)))-EXP(-lamda*M71)*COS(RADIANS(lamda*M71))),IF(K71&gt;end,-qx/(2*(pm-pinfill)*g)*(EXP(-lamda*M71)*COS(RADIANS(lamda*M71))-EXP(-lamda*N71)*COS(RADIANS(lamda*N71))))))</f>
        <v>-5.5338140172375212</v>
      </c>
      <c r="P71">
        <f t="shared" si="2"/>
        <v>0</v>
      </c>
      <c r="Q71">
        <f t="shared" si="4"/>
        <v>-5.5338140172375212</v>
      </c>
      <c r="R71">
        <f t="shared" si="5"/>
        <v>-30005.533814017239</v>
      </c>
    </row>
    <row r="72" spans="11:18" x14ac:dyDescent="0.25">
      <c r="K72">
        <v>310000</v>
      </c>
      <c r="L72">
        <f t="shared" si="3"/>
        <v>310</v>
      </c>
      <c r="M72">
        <f t="shared" si="0"/>
        <v>165000</v>
      </c>
      <c r="N72">
        <f t="shared" si="1"/>
        <v>215000</v>
      </c>
      <c r="O72">
        <f>IF(K72&lt;=start,qx/(2*(pm-pinfill)*g)*(EXP(-lamda*M72)*COS(RADIANS(lamda*M72))-EXP(-lamda*N72)*COS(RADIANS(lamda*N72))),IF(AND(start&lt;K72,K72&lt;=end),qx/(2*(pm-pinfill)*g)*(2-(EXP(-lamda*N72)*COS(RADIANS(lamda*N72)))-EXP(-lamda*M72)*COS(RADIANS(lamda*M72))),IF(K72&gt;end,-qx/(2*(pm-pinfill)*g)*(EXP(-lamda*M72)*COS(RADIANS(lamda*M72))-EXP(-lamda*N72)*COS(RADIANS(lamda*N72))))))</f>
        <v>-6.556472539039353</v>
      </c>
      <c r="P72">
        <f t="shared" si="2"/>
        <v>0</v>
      </c>
      <c r="Q72">
        <f t="shared" si="4"/>
        <v>-6.556472539039353</v>
      </c>
      <c r="R72">
        <f t="shared" si="5"/>
        <v>-30006.55647253904</v>
      </c>
    </row>
    <row r="73" spans="11:18" x14ac:dyDescent="0.25">
      <c r="K73">
        <v>315000</v>
      </c>
      <c r="L73">
        <f t="shared" si="3"/>
        <v>315</v>
      </c>
      <c r="M73">
        <f t="shared" si="0"/>
        <v>160000</v>
      </c>
      <c r="N73">
        <f t="shared" si="1"/>
        <v>210000</v>
      </c>
      <c r="O73">
        <f>IF(K73&lt;=start,qx/(2*(pm-pinfill)*g)*(EXP(-lamda*M73)*COS(RADIANS(lamda*M73))-EXP(-lamda*N73)*COS(RADIANS(lamda*N73))),IF(AND(start&lt;K73,K73&lt;=end),qx/(2*(pm-pinfill)*g)*(2-(EXP(-lamda*N73)*COS(RADIANS(lamda*N73)))-EXP(-lamda*M73)*COS(RADIANS(lamda*M73))),IF(K73&gt;end,-qx/(2*(pm-pinfill)*g)*(EXP(-lamda*M73)*COS(RADIANS(lamda*M73))-EXP(-lamda*N73)*COS(RADIANS(lamda*N73))))))</f>
        <v>-7.7680517582559663</v>
      </c>
      <c r="P73">
        <f t="shared" si="2"/>
        <v>0</v>
      </c>
      <c r="Q73">
        <f t="shared" si="4"/>
        <v>-7.7680517582559663</v>
      </c>
      <c r="R73">
        <f t="shared" si="5"/>
        <v>-30007.768051758256</v>
      </c>
    </row>
    <row r="74" spans="11:18" x14ac:dyDescent="0.25">
      <c r="K74">
        <v>320000</v>
      </c>
      <c r="L74">
        <f t="shared" si="3"/>
        <v>320</v>
      </c>
      <c r="M74">
        <f t="shared" ref="M74:M137" si="6">(IF(K74&lt;start,start-K74,IF(K74&gt;start,K74-start,0)))</f>
        <v>155000</v>
      </c>
      <c r="N74">
        <f t="shared" ref="N74:N137" si="7">(IF(K74&lt;end,end-K74,IF(K74&gt;end,K74-end,0)))</f>
        <v>205000</v>
      </c>
      <c r="O74">
        <f t="shared" ref="O74:O137" si="8">IF(K74&lt;=start,qx/(2*(pm-pinfill)*g)*(EXP(-lamda*M74)*COS(RADIANS(lamda*M74))-EXP(-lamda*N74)*COS(RADIANS(lamda*N74))),IF(AND(start&lt;K74,K74&lt;=end),qx/(2*(pm-pinfill)*g)*(2-(EXP(-lamda*N74)*COS(RADIANS(lamda*N74)))-EXP(-lamda*M74)*COS(RADIANS(lamda*M74))),IF(K74&gt;end,-qx/(2*(pm-pinfill)*g)*(EXP(-lamda*M74)*COS(RADIANS(lamda*M74))-EXP(-lamda*N74)*COS(RADIANS(lamda*N74))))))</f>
        <v>-9.2034393190727553</v>
      </c>
      <c r="P74">
        <f t="shared" ref="P74:P137" si="9">IF(K74&lt;start,0,IF(AND(start&lt;K74,K74&lt;end),height*-1,0))</f>
        <v>0</v>
      </c>
      <c r="Q74">
        <f t="shared" si="4"/>
        <v>-9.2034393190727553</v>
      </c>
      <c r="R74">
        <f t="shared" ref="R74:R137" si="10">O74-hc</f>
        <v>-30009.203439319073</v>
      </c>
    </row>
    <row r="75" spans="11:18" x14ac:dyDescent="0.25">
      <c r="K75">
        <v>325000</v>
      </c>
      <c r="L75">
        <f t="shared" ref="L75:L138" si="11">K75/1000</f>
        <v>325</v>
      </c>
      <c r="M75">
        <f t="shared" si="6"/>
        <v>150000</v>
      </c>
      <c r="N75">
        <f t="shared" si="7"/>
        <v>200000</v>
      </c>
      <c r="O75">
        <f t="shared" si="8"/>
        <v>-10.903963182466518</v>
      </c>
      <c r="P75">
        <f t="shared" si="9"/>
        <v>0</v>
      </c>
      <c r="Q75">
        <f t="shared" ref="Q75:Q138" si="12">P75+O75</f>
        <v>-10.903963182466518</v>
      </c>
      <c r="R75">
        <f t="shared" si="10"/>
        <v>-30010.903963182467</v>
      </c>
    </row>
    <row r="76" spans="11:18" x14ac:dyDescent="0.25">
      <c r="K76">
        <v>330000</v>
      </c>
      <c r="L76">
        <f t="shared" si="11"/>
        <v>330</v>
      </c>
      <c r="M76">
        <f t="shared" si="6"/>
        <v>145000</v>
      </c>
      <c r="N76">
        <f t="shared" si="7"/>
        <v>195000</v>
      </c>
      <c r="O76">
        <f t="shared" si="8"/>
        <v>-12.918580091381459</v>
      </c>
      <c r="P76">
        <f t="shared" si="9"/>
        <v>0</v>
      </c>
      <c r="Q76">
        <f t="shared" si="12"/>
        <v>-12.918580091381459</v>
      </c>
      <c r="R76">
        <f t="shared" si="10"/>
        <v>-30012.91858009138</v>
      </c>
    </row>
    <row r="77" spans="11:18" x14ac:dyDescent="0.25">
      <c r="K77">
        <v>335000</v>
      </c>
      <c r="L77">
        <f t="shared" si="11"/>
        <v>335</v>
      </c>
      <c r="M77">
        <f t="shared" si="6"/>
        <v>140000</v>
      </c>
      <c r="N77">
        <f t="shared" si="7"/>
        <v>190000</v>
      </c>
      <c r="O77">
        <f t="shared" si="8"/>
        <v>-15.305283270651159</v>
      </c>
      <c r="P77">
        <f t="shared" si="9"/>
        <v>0</v>
      </c>
      <c r="Q77">
        <f t="shared" si="12"/>
        <v>-15.305283270651159</v>
      </c>
      <c r="R77">
        <f t="shared" si="10"/>
        <v>-30015.305283270653</v>
      </c>
    </row>
    <row r="78" spans="11:18" x14ac:dyDescent="0.25">
      <c r="K78">
        <v>340000</v>
      </c>
      <c r="L78">
        <f t="shared" si="11"/>
        <v>340</v>
      </c>
      <c r="M78">
        <f t="shared" si="6"/>
        <v>135000</v>
      </c>
      <c r="N78">
        <f t="shared" si="7"/>
        <v>185000</v>
      </c>
      <c r="O78">
        <f t="shared" si="8"/>
        <v>-18.132769789078797</v>
      </c>
      <c r="P78">
        <f t="shared" si="9"/>
        <v>0</v>
      </c>
      <c r="Q78">
        <f t="shared" si="12"/>
        <v>-18.132769789078797</v>
      </c>
      <c r="R78">
        <f t="shared" si="10"/>
        <v>-30018.132769789077</v>
      </c>
    </row>
    <row r="79" spans="11:18" x14ac:dyDescent="0.25">
      <c r="K79">
        <v>345000</v>
      </c>
      <c r="L79">
        <f t="shared" si="11"/>
        <v>345</v>
      </c>
      <c r="M79">
        <f t="shared" si="6"/>
        <v>130000</v>
      </c>
      <c r="N79">
        <f t="shared" si="7"/>
        <v>180000</v>
      </c>
      <c r="O79">
        <f t="shared" si="8"/>
        <v>-21.48241546331267</v>
      </c>
      <c r="P79">
        <f t="shared" si="9"/>
        <v>0</v>
      </c>
      <c r="Q79">
        <f t="shared" si="12"/>
        <v>-21.48241546331267</v>
      </c>
      <c r="R79">
        <f t="shared" si="10"/>
        <v>-30021.482415463313</v>
      </c>
    </row>
    <row r="80" spans="11:18" x14ac:dyDescent="0.25">
      <c r="K80">
        <v>350000</v>
      </c>
      <c r="L80">
        <f t="shared" si="11"/>
        <v>350</v>
      </c>
      <c r="M80">
        <f t="shared" si="6"/>
        <v>125000</v>
      </c>
      <c r="N80">
        <f t="shared" si="7"/>
        <v>175000</v>
      </c>
      <c r="O80">
        <f t="shared" si="8"/>
        <v>-25.450614008596133</v>
      </c>
      <c r="P80">
        <f t="shared" si="9"/>
        <v>0</v>
      </c>
      <c r="Q80">
        <f t="shared" si="12"/>
        <v>-25.450614008596133</v>
      </c>
      <c r="R80">
        <f t="shared" si="10"/>
        <v>-30025.450614008598</v>
      </c>
    </row>
    <row r="81" spans="11:18" x14ac:dyDescent="0.25">
      <c r="K81">
        <v>355000</v>
      </c>
      <c r="L81">
        <f t="shared" si="11"/>
        <v>355</v>
      </c>
      <c r="M81">
        <f t="shared" si="6"/>
        <v>120000</v>
      </c>
      <c r="N81">
        <f t="shared" si="7"/>
        <v>170000</v>
      </c>
      <c r="O81">
        <f t="shared" si="8"/>
        <v>-30.151547593079862</v>
      </c>
      <c r="P81">
        <f t="shared" si="9"/>
        <v>0</v>
      </c>
      <c r="Q81">
        <f t="shared" si="12"/>
        <v>-30.151547593079862</v>
      </c>
      <c r="R81">
        <f t="shared" si="10"/>
        <v>-30030.151547593079</v>
      </c>
    </row>
    <row r="82" spans="11:18" x14ac:dyDescent="0.25">
      <c r="K82">
        <v>360000</v>
      </c>
      <c r="L82">
        <f t="shared" si="11"/>
        <v>360</v>
      </c>
      <c r="M82">
        <f t="shared" si="6"/>
        <v>115000</v>
      </c>
      <c r="N82">
        <f t="shared" si="7"/>
        <v>165000</v>
      </c>
      <c r="O82">
        <f t="shared" si="8"/>
        <v>-35.720468329687996</v>
      </c>
      <c r="P82">
        <f t="shared" si="9"/>
        <v>0</v>
      </c>
      <c r="Q82">
        <f t="shared" si="12"/>
        <v>-35.720468329687996</v>
      </c>
      <c r="R82">
        <f t="shared" si="10"/>
        <v>-30035.720468329688</v>
      </c>
    </row>
    <row r="83" spans="11:18" x14ac:dyDescent="0.25">
      <c r="K83">
        <v>365000</v>
      </c>
      <c r="L83">
        <f t="shared" si="11"/>
        <v>365</v>
      </c>
      <c r="M83">
        <f t="shared" si="6"/>
        <v>110000</v>
      </c>
      <c r="N83">
        <f t="shared" si="7"/>
        <v>160000</v>
      </c>
      <c r="O83">
        <f t="shared" si="8"/>
        <v>-42.317584897205798</v>
      </c>
      <c r="P83">
        <f t="shared" si="9"/>
        <v>0</v>
      </c>
      <c r="Q83">
        <f t="shared" si="12"/>
        <v>-42.317584897205798</v>
      </c>
      <c r="R83">
        <f t="shared" si="10"/>
        <v>-30042.317584897206</v>
      </c>
    </row>
    <row r="84" spans="11:18" x14ac:dyDescent="0.25">
      <c r="K84">
        <v>370000</v>
      </c>
      <c r="L84">
        <f t="shared" si="11"/>
        <v>370</v>
      </c>
      <c r="M84">
        <f t="shared" si="6"/>
        <v>105000</v>
      </c>
      <c r="N84">
        <f t="shared" si="7"/>
        <v>155000</v>
      </c>
      <c r="O84">
        <f t="shared" si="8"/>
        <v>-50.132665840284645</v>
      </c>
      <c r="P84">
        <f t="shared" si="9"/>
        <v>0</v>
      </c>
      <c r="Q84">
        <f t="shared" si="12"/>
        <v>-50.132665840284645</v>
      </c>
      <c r="R84">
        <f t="shared" si="10"/>
        <v>-30050.132665840283</v>
      </c>
    </row>
    <row r="85" spans="11:18" x14ac:dyDescent="0.25">
      <c r="K85">
        <v>375000</v>
      </c>
      <c r="L85">
        <f t="shared" si="11"/>
        <v>375</v>
      </c>
      <c r="M85">
        <f t="shared" si="6"/>
        <v>100000</v>
      </c>
      <c r="N85">
        <f t="shared" si="7"/>
        <v>150000</v>
      </c>
      <c r="O85">
        <f t="shared" si="8"/>
        <v>-59.390491653740135</v>
      </c>
      <c r="P85">
        <f t="shared" si="9"/>
        <v>0</v>
      </c>
      <c r="Q85">
        <f t="shared" si="12"/>
        <v>-59.390491653740135</v>
      </c>
      <c r="R85">
        <f t="shared" si="10"/>
        <v>-30059.390491653739</v>
      </c>
    </row>
    <row r="86" spans="11:18" x14ac:dyDescent="0.25">
      <c r="K86">
        <v>380000</v>
      </c>
      <c r="L86">
        <f t="shared" si="11"/>
        <v>380</v>
      </c>
      <c r="M86">
        <f t="shared" si="6"/>
        <v>95000</v>
      </c>
      <c r="N86">
        <f t="shared" si="7"/>
        <v>145000</v>
      </c>
      <c r="O86">
        <f t="shared" si="8"/>
        <v>-70.357312098700049</v>
      </c>
      <c r="P86">
        <f t="shared" si="9"/>
        <v>0</v>
      </c>
      <c r="Q86">
        <f t="shared" si="12"/>
        <v>-70.357312098700049</v>
      </c>
      <c r="R86">
        <f t="shared" si="10"/>
        <v>-30070.357312098698</v>
      </c>
    </row>
    <row r="87" spans="11:18" x14ac:dyDescent="0.25">
      <c r="K87">
        <v>385000</v>
      </c>
      <c r="L87">
        <f t="shared" si="11"/>
        <v>385</v>
      </c>
      <c r="M87">
        <f t="shared" si="6"/>
        <v>90000</v>
      </c>
      <c r="N87">
        <f t="shared" si="7"/>
        <v>140000</v>
      </c>
      <c r="O87">
        <f t="shared" si="8"/>
        <v>-83.348494024088339</v>
      </c>
      <c r="P87">
        <f t="shared" si="9"/>
        <v>0</v>
      </c>
      <c r="Q87">
        <f t="shared" si="12"/>
        <v>-83.348494024088339</v>
      </c>
      <c r="R87">
        <f t="shared" si="10"/>
        <v>-30083.348494024089</v>
      </c>
    </row>
    <row r="88" spans="11:18" x14ac:dyDescent="0.25">
      <c r="K88">
        <v>390000</v>
      </c>
      <c r="L88">
        <f t="shared" si="11"/>
        <v>390</v>
      </c>
      <c r="M88">
        <f t="shared" si="6"/>
        <v>85000</v>
      </c>
      <c r="N88">
        <f t="shared" si="7"/>
        <v>135000</v>
      </c>
      <c r="O88">
        <f t="shared" si="8"/>
        <v>-98.737579102199831</v>
      </c>
      <c r="P88">
        <f t="shared" si="9"/>
        <v>0</v>
      </c>
      <c r="Q88">
        <f t="shared" si="12"/>
        <v>-98.737579102199831</v>
      </c>
      <c r="R88">
        <f t="shared" si="10"/>
        <v>-30098.737579102199</v>
      </c>
    </row>
    <row r="89" spans="11:18" x14ac:dyDescent="0.25">
      <c r="K89">
        <v>395000</v>
      </c>
      <c r="L89">
        <f t="shared" si="11"/>
        <v>395</v>
      </c>
      <c r="M89">
        <f t="shared" si="6"/>
        <v>80000</v>
      </c>
      <c r="N89">
        <f t="shared" si="7"/>
        <v>130000</v>
      </c>
      <c r="O89">
        <f t="shared" si="8"/>
        <v>-116.96701130928081</v>
      </c>
      <c r="P89">
        <f t="shared" si="9"/>
        <v>0</v>
      </c>
      <c r="Q89">
        <f t="shared" si="12"/>
        <v>-116.96701130928081</v>
      </c>
      <c r="R89">
        <f t="shared" si="10"/>
        <v>-30116.96701130928</v>
      </c>
    </row>
    <row r="90" spans="11:18" x14ac:dyDescent="0.25">
      <c r="K90">
        <v>400000</v>
      </c>
      <c r="L90">
        <f t="shared" si="11"/>
        <v>400</v>
      </c>
      <c r="M90">
        <f t="shared" si="6"/>
        <v>75000</v>
      </c>
      <c r="N90">
        <f t="shared" si="7"/>
        <v>125000</v>
      </c>
      <c r="O90">
        <f t="shared" si="8"/>
        <v>-138.56084184855311</v>
      </c>
      <c r="P90">
        <f t="shared" si="9"/>
        <v>0</v>
      </c>
      <c r="Q90">
        <f t="shared" si="12"/>
        <v>-138.56084184855311</v>
      </c>
      <c r="R90">
        <f t="shared" si="10"/>
        <v>-30138.560841848554</v>
      </c>
    </row>
    <row r="91" spans="11:18" x14ac:dyDescent="0.25">
      <c r="K91">
        <v>405000</v>
      </c>
      <c r="L91">
        <f t="shared" si="11"/>
        <v>405</v>
      </c>
      <c r="M91">
        <f t="shared" si="6"/>
        <v>70000</v>
      </c>
      <c r="N91">
        <f t="shared" si="7"/>
        <v>120000</v>
      </c>
      <c r="O91">
        <f t="shared" si="8"/>
        <v>-164.13977589450394</v>
      </c>
      <c r="P91">
        <f t="shared" si="9"/>
        <v>0</v>
      </c>
      <c r="Q91">
        <f t="shared" si="12"/>
        <v>-164.13977589450394</v>
      </c>
      <c r="R91">
        <f t="shared" si="10"/>
        <v>-30164.139775894502</v>
      </c>
    </row>
    <row r="92" spans="11:18" x14ac:dyDescent="0.25">
      <c r="K92">
        <v>410000</v>
      </c>
      <c r="L92">
        <f t="shared" si="11"/>
        <v>410</v>
      </c>
      <c r="M92">
        <f t="shared" si="6"/>
        <v>65000</v>
      </c>
      <c r="N92">
        <f t="shared" si="7"/>
        <v>115000</v>
      </c>
      <c r="O92">
        <f t="shared" si="8"/>
        <v>-194.43899265621098</v>
      </c>
      <c r="P92">
        <f t="shared" si="9"/>
        <v>0</v>
      </c>
      <c r="Q92">
        <f t="shared" si="12"/>
        <v>-194.43899265621098</v>
      </c>
      <c r="R92">
        <f t="shared" si="10"/>
        <v>-30194.438992656211</v>
      </c>
    </row>
    <row r="93" spans="11:18" x14ac:dyDescent="0.25">
      <c r="K93">
        <v>415000</v>
      </c>
      <c r="L93">
        <f t="shared" si="11"/>
        <v>415</v>
      </c>
      <c r="M93">
        <f t="shared" si="6"/>
        <v>60000</v>
      </c>
      <c r="N93">
        <f t="shared" si="7"/>
        <v>110000</v>
      </c>
      <c r="O93">
        <f t="shared" si="8"/>
        <v>-230.32924973531283</v>
      </c>
      <c r="P93">
        <f t="shared" si="9"/>
        <v>0</v>
      </c>
      <c r="Q93">
        <f t="shared" si="12"/>
        <v>-230.32924973531283</v>
      </c>
      <c r="R93">
        <f t="shared" si="10"/>
        <v>-30230.329249735314</v>
      </c>
    </row>
    <row r="94" spans="11:18" x14ac:dyDescent="0.25">
      <c r="K94">
        <v>420000</v>
      </c>
      <c r="L94">
        <f t="shared" si="11"/>
        <v>420</v>
      </c>
      <c r="M94">
        <f t="shared" si="6"/>
        <v>55000</v>
      </c>
      <c r="N94">
        <f t="shared" si="7"/>
        <v>105000</v>
      </c>
      <c r="O94">
        <f t="shared" si="8"/>
        <v>-272.84187686582578</v>
      </c>
      <c r="P94">
        <f t="shared" si="9"/>
        <v>0</v>
      </c>
      <c r="Q94">
        <f t="shared" si="12"/>
        <v>-272.84187686582578</v>
      </c>
      <c r="R94">
        <f t="shared" si="10"/>
        <v>-30272.841876865827</v>
      </c>
    </row>
    <row r="95" spans="11:18" x14ac:dyDescent="0.25">
      <c r="K95">
        <v>425000</v>
      </c>
      <c r="L95">
        <f t="shared" si="11"/>
        <v>425</v>
      </c>
      <c r="M95">
        <f t="shared" si="6"/>
        <v>50000</v>
      </c>
      <c r="N95">
        <f t="shared" si="7"/>
        <v>100000</v>
      </c>
      <c r="O95">
        <f t="shared" si="8"/>
        <v>-323.19837556178493</v>
      </c>
      <c r="P95">
        <f t="shared" si="9"/>
        <v>0</v>
      </c>
      <c r="Q95">
        <f t="shared" si="12"/>
        <v>-323.19837556178493</v>
      </c>
      <c r="R95">
        <f t="shared" si="10"/>
        <v>-30323.198375561784</v>
      </c>
    </row>
    <row r="96" spans="11:18" x14ac:dyDescent="0.25">
      <c r="K96">
        <v>430000</v>
      </c>
      <c r="L96">
        <f t="shared" si="11"/>
        <v>430</v>
      </c>
      <c r="M96">
        <f t="shared" si="6"/>
        <v>45000</v>
      </c>
      <c r="N96">
        <f t="shared" si="7"/>
        <v>95000</v>
      </c>
      <c r="O96">
        <f t="shared" si="8"/>
        <v>-382.84547315365734</v>
      </c>
      <c r="P96">
        <f t="shared" si="9"/>
        <v>0</v>
      </c>
      <c r="Q96">
        <f t="shared" si="12"/>
        <v>-382.84547315365734</v>
      </c>
      <c r="R96">
        <f t="shared" si="10"/>
        <v>-30382.845473153659</v>
      </c>
    </row>
    <row r="97" spans="11:18" x14ac:dyDescent="0.25">
      <c r="K97">
        <v>435000</v>
      </c>
      <c r="L97">
        <f t="shared" si="11"/>
        <v>435</v>
      </c>
      <c r="M97">
        <f t="shared" si="6"/>
        <v>40000</v>
      </c>
      <c r="N97">
        <f t="shared" si="7"/>
        <v>90000</v>
      </c>
      <c r="O97">
        <f t="shared" si="8"/>
        <v>-453.49663594133449</v>
      </c>
      <c r="P97">
        <f t="shared" si="9"/>
        <v>0</v>
      </c>
      <c r="Q97">
        <f t="shared" si="12"/>
        <v>-453.49663594133449</v>
      </c>
      <c r="R97">
        <f t="shared" si="10"/>
        <v>-30453.496635941334</v>
      </c>
    </row>
    <row r="98" spans="11:18" x14ac:dyDescent="0.25">
      <c r="K98">
        <v>440000</v>
      </c>
      <c r="L98">
        <f t="shared" si="11"/>
        <v>440</v>
      </c>
      <c r="M98">
        <f t="shared" si="6"/>
        <v>35000</v>
      </c>
      <c r="N98">
        <f t="shared" si="7"/>
        <v>85000</v>
      </c>
      <c r="O98">
        <f t="shared" si="8"/>
        <v>-537.18123120058863</v>
      </c>
      <c r="P98">
        <f t="shared" si="9"/>
        <v>0</v>
      </c>
      <c r="Q98">
        <f t="shared" si="12"/>
        <v>-537.18123120058863</v>
      </c>
      <c r="R98">
        <f t="shared" si="10"/>
        <v>-30537.18123120059</v>
      </c>
    </row>
    <row r="99" spans="11:18" x14ac:dyDescent="0.25">
      <c r="K99">
        <v>445000</v>
      </c>
      <c r="L99">
        <f t="shared" si="11"/>
        <v>445</v>
      </c>
      <c r="M99">
        <f t="shared" si="6"/>
        <v>30000</v>
      </c>
      <c r="N99">
        <f t="shared" si="7"/>
        <v>80000</v>
      </c>
      <c r="O99">
        <f t="shared" si="8"/>
        <v>-636.30274684382016</v>
      </c>
      <c r="P99">
        <f t="shared" si="9"/>
        <v>0</v>
      </c>
      <c r="Q99">
        <f t="shared" si="12"/>
        <v>-636.30274684382016</v>
      </c>
      <c r="R99">
        <f t="shared" si="10"/>
        <v>-30636.302746843819</v>
      </c>
    </row>
    <row r="100" spans="11:18" x14ac:dyDescent="0.25">
      <c r="K100">
        <v>450000</v>
      </c>
      <c r="L100">
        <f t="shared" si="11"/>
        <v>450</v>
      </c>
      <c r="M100">
        <f t="shared" si="6"/>
        <v>25000</v>
      </c>
      <c r="N100">
        <f t="shared" si="7"/>
        <v>75000</v>
      </c>
      <c r="O100">
        <f t="shared" si="8"/>
        <v>-753.70773692097396</v>
      </c>
      <c r="P100">
        <f t="shared" si="9"/>
        <v>0</v>
      </c>
      <c r="Q100">
        <f t="shared" si="12"/>
        <v>-753.70773692097396</v>
      </c>
      <c r="R100">
        <f t="shared" si="10"/>
        <v>-30753.707736920973</v>
      </c>
    </row>
    <row r="101" spans="11:18" x14ac:dyDescent="0.25">
      <c r="K101">
        <v>455000</v>
      </c>
      <c r="L101">
        <f t="shared" si="11"/>
        <v>455</v>
      </c>
      <c r="M101">
        <f t="shared" si="6"/>
        <v>20000</v>
      </c>
      <c r="N101">
        <f t="shared" si="7"/>
        <v>70000</v>
      </c>
      <c r="O101">
        <f t="shared" si="8"/>
        <v>-892.76746827148588</v>
      </c>
      <c r="P101">
        <f t="shared" si="9"/>
        <v>0</v>
      </c>
      <c r="Q101">
        <f t="shared" si="12"/>
        <v>-892.76746827148588</v>
      </c>
      <c r="R101">
        <f t="shared" si="10"/>
        <v>-30892.767468271486</v>
      </c>
    </row>
    <row r="102" spans="11:18" x14ac:dyDescent="0.25">
      <c r="K102">
        <v>460000</v>
      </c>
      <c r="L102">
        <f t="shared" si="11"/>
        <v>460</v>
      </c>
      <c r="M102">
        <f t="shared" si="6"/>
        <v>15000</v>
      </c>
      <c r="N102">
        <f t="shared" si="7"/>
        <v>65000</v>
      </c>
      <c r="O102">
        <f t="shared" si="8"/>
        <v>-1057.4746072863279</v>
      </c>
      <c r="P102">
        <f t="shared" si="9"/>
        <v>0</v>
      </c>
      <c r="Q102">
        <f t="shared" si="12"/>
        <v>-1057.4746072863279</v>
      </c>
      <c r="R102">
        <f t="shared" si="10"/>
        <v>-31057.474607286327</v>
      </c>
    </row>
    <row r="103" spans="11:18" x14ac:dyDescent="0.25">
      <c r="K103">
        <v>465000</v>
      </c>
      <c r="L103">
        <f t="shared" si="11"/>
        <v>465</v>
      </c>
      <c r="M103">
        <f t="shared" si="6"/>
        <v>10000</v>
      </c>
      <c r="N103">
        <f t="shared" si="7"/>
        <v>60000</v>
      </c>
      <c r="O103">
        <f t="shared" si="8"/>
        <v>-1252.5577163094342</v>
      </c>
      <c r="P103">
        <f t="shared" si="9"/>
        <v>0</v>
      </c>
      <c r="Q103">
        <f t="shared" si="12"/>
        <v>-1252.5577163094342</v>
      </c>
      <c r="R103">
        <f t="shared" si="10"/>
        <v>-31252.557716309435</v>
      </c>
    </row>
    <row r="104" spans="11:18" x14ac:dyDescent="0.25">
      <c r="K104">
        <v>470000</v>
      </c>
      <c r="L104">
        <f t="shared" si="11"/>
        <v>470</v>
      </c>
      <c r="M104">
        <f t="shared" si="6"/>
        <v>5000</v>
      </c>
      <c r="N104">
        <f t="shared" si="7"/>
        <v>55000</v>
      </c>
      <c r="O104">
        <f t="shared" si="8"/>
        <v>-1483.616839010999</v>
      </c>
      <c r="P104">
        <f t="shared" si="9"/>
        <v>0</v>
      </c>
      <c r="Q104">
        <f t="shared" si="12"/>
        <v>-1483.616839010999</v>
      </c>
      <c r="R104">
        <f t="shared" si="10"/>
        <v>-31483.616839011</v>
      </c>
    </row>
    <row r="105" spans="11:18" x14ac:dyDescent="0.25">
      <c r="K105">
        <v>475000</v>
      </c>
      <c r="L105">
        <f t="shared" si="11"/>
        <v>475</v>
      </c>
      <c r="M105">
        <f t="shared" si="6"/>
        <v>0</v>
      </c>
      <c r="N105">
        <f t="shared" si="7"/>
        <v>50000</v>
      </c>
      <c r="O105">
        <f t="shared" si="8"/>
        <v>-1757.2840576764695</v>
      </c>
      <c r="P105">
        <f t="shared" si="9"/>
        <v>0</v>
      </c>
      <c r="Q105">
        <f t="shared" si="12"/>
        <v>-1757.2840576764695</v>
      </c>
      <c r="R105">
        <f t="shared" si="10"/>
        <v>-31757.284057676468</v>
      </c>
    </row>
    <row r="106" spans="11:18" x14ac:dyDescent="0.25">
      <c r="K106">
        <v>480000</v>
      </c>
      <c r="L106">
        <f t="shared" si="11"/>
        <v>480</v>
      </c>
      <c r="M106">
        <f t="shared" si="6"/>
        <v>5000</v>
      </c>
      <c r="N106">
        <f t="shared" si="7"/>
        <v>45000</v>
      </c>
      <c r="O106">
        <f t="shared" si="8"/>
        <v>-2019.5669576381517</v>
      </c>
      <c r="P106">
        <f t="shared" si="9"/>
        <v>5000</v>
      </c>
      <c r="Q106">
        <f t="shared" si="12"/>
        <v>2980.4330423618485</v>
      </c>
      <c r="R106">
        <f t="shared" si="10"/>
        <v>-32019.566957638152</v>
      </c>
    </row>
    <row r="107" spans="11:18" x14ac:dyDescent="0.25">
      <c r="K107">
        <v>485000</v>
      </c>
      <c r="L107">
        <f t="shared" si="11"/>
        <v>485</v>
      </c>
      <c r="M107">
        <f t="shared" si="6"/>
        <v>10000</v>
      </c>
      <c r="N107">
        <f t="shared" si="7"/>
        <v>40000</v>
      </c>
      <c r="O107">
        <f t="shared" si="8"/>
        <v>-2216.1461970149376</v>
      </c>
      <c r="P107">
        <f t="shared" si="9"/>
        <v>5000</v>
      </c>
      <c r="Q107">
        <f t="shared" si="12"/>
        <v>2783.8538029850624</v>
      </c>
      <c r="R107">
        <f t="shared" si="10"/>
        <v>-32216.146197014939</v>
      </c>
    </row>
    <row r="108" spans="11:18" x14ac:dyDescent="0.25">
      <c r="K108">
        <v>490000</v>
      </c>
      <c r="L108">
        <f t="shared" si="11"/>
        <v>490</v>
      </c>
      <c r="M108">
        <f t="shared" si="6"/>
        <v>15000</v>
      </c>
      <c r="N108">
        <f t="shared" si="7"/>
        <v>35000</v>
      </c>
      <c r="O108">
        <f t="shared" si="8"/>
        <v>-2352.6636994820692</v>
      </c>
      <c r="P108">
        <f t="shared" si="9"/>
        <v>5000</v>
      </c>
      <c r="Q108">
        <f t="shared" si="12"/>
        <v>2647.3363005179308</v>
      </c>
      <c r="R108">
        <f t="shared" si="10"/>
        <v>-32352.663699482069</v>
      </c>
    </row>
    <row r="109" spans="11:18" x14ac:dyDescent="0.25">
      <c r="K109">
        <v>495000</v>
      </c>
      <c r="L109">
        <f t="shared" si="11"/>
        <v>495</v>
      </c>
      <c r="M109">
        <f t="shared" si="6"/>
        <v>20000</v>
      </c>
      <c r="N109">
        <f t="shared" si="7"/>
        <v>30000</v>
      </c>
      <c r="O109">
        <f t="shared" si="8"/>
        <v>-2433.0377191723246</v>
      </c>
      <c r="P109">
        <f t="shared" si="9"/>
        <v>5000</v>
      </c>
      <c r="Q109">
        <f t="shared" si="12"/>
        <v>2566.9622808276754</v>
      </c>
      <c r="R109">
        <f t="shared" si="10"/>
        <v>-32433.037719172324</v>
      </c>
    </row>
    <row r="110" spans="11:18" x14ac:dyDescent="0.25">
      <c r="K110">
        <v>500000</v>
      </c>
      <c r="L110">
        <f t="shared" si="11"/>
        <v>500</v>
      </c>
      <c r="M110">
        <f t="shared" si="6"/>
        <v>25000</v>
      </c>
      <c r="N110">
        <f t="shared" si="7"/>
        <v>25000</v>
      </c>
      <c r="O110">
        <f t="shared" si="8"/>
        <v>-2459.5751623268675</v>
      </c>
      <c r="P110">
        <f t="shared" si="9"/>
        <v>5000</v>
      </c>
      <c r="Q110">
        <f t="shared" si="12"/>
        <v>2540.4248376731325</v>
      </c>
      <c r="R110">
        <f t="shared" si="10"/>
        <v>-32459.575162326866</v>
      </c>
    </row>
    <row r="111" spans="11:18" x14ac:dyDescent="0.25">
      <c r="K111">
        <v>505000</v>
      </c>
      <c r="L111">
        <f t="shared" si="11"/>
        <v>505</v>
      </c>
      <c r="M111">
        <f t="shared" si="6"/>
        <v>30000</v>
      </c>
      <c r="N111">
        <f t="shared" si="7"/>
        <v>20000</v>
      </c>
      <c r="O111">
        <f t="shared" si="8"/>
        <v>-2433.0377191723246</v>
      </c>
      <c r="P111">
        <f t="shared" si="9"/>
        <v>5000</v>
      </c>
      <c r="Q111">
        <f t="shared" si="12"/>
        <v>2566.9622808276754</v>
      </c>
      <c r="R111">
        <f t="shared" si="10"/>
        <v>-32433.037719172324</v>
      </c>
    </row>
    <row r="112" spans="11:18" x14ac:dyDescent="0.25">
      <c r="K112">
        <v>510000</v>
      </c>
      <c r="L112">
        <f t="shared" si="11"/>
        <v>510</v>
      </c>
      <c r="M112">
        <f t="shared" si="6"/>
        <v>35000</v>
      </c>
      <c r="N112">
        <f t="shared" si="7"/>
        <v>15000</v>
      </c>
      <c r="O112">
        <f t="shared" si="8"/>
        <v>-2352.6636994820688</v>
      </c>
      <c r="P112">
        <f t="shared" si="9"/>
        <v>5000</v>
      </c>
      <c r="Q112">
        <f t="shared" si="12"/>
        <v>2647.3363005179312</v>
      </c>
      <c r="R112">
        <f t="shared" si="10"/>
        <v>-32352.663699482069</v>
      </c>
    </row>
    <row r="113" spans="11:18" x14ac:dyDescent="0.25">
      <c r="K113">
        <v>515000</v>
      </c>
      <c r="L113">
        <f t="shared" si="11"/>
        <v>515</v>
      </c>
      <c r="M113">
        <f t="shared" si="6"/>
        <v>40000</v>
      </c>
      <c r="N113">
        <f t="shared" si="7"/>
        <v>10000</v>
      </c>
      <c r="O113">
        <f t="shared" si="8"/>
        <v>-2216.1461970149376</v>
      </c>
      <c r="P113">
        <f t="shared" si="9"/>
        <v>5000</v>
      </c>
      <c r="Q113">
        <f t="shared" si="12"/>
        <v>2783.8538029850624</v>
      </c>
      <c r="R113">
        <f t="shared" si="10"/>
        <v>-32216.146197014939</v>
      </c>
    </row>
    <row r="114" spans="11:18" x14ac:dyDescent="0.25">
      <c r="K114">
        <v>520000</v>
      </c>
      <c r="L114">
        <f t="shared" si="11"/>
        <v>520</v>
      </c>
      <c r="M114">
        <f t="shared" si="6"/>
        <v>45000</v>
      </c>
      <c r="N114">
        <f t="shared" si="7"/>
        <v>5000</v>
      </c>
      <c r="O114">
        <f t="shared" si="8"/>
        <v>-2019.566957638152</v>
      </c>
      <c r="P114">
        <f t="shared" si="9"/>
        <v>5000</v>
      </c>
      <c r="Q114">
        <f t="shared" si="12"/>
        <v>2980.433042361848</v>
      </c>
      <c r="R114">
        <f t="shared" si="10"/>
        <v>-32019.566957638152</v>
      </c>
    </row>
    <row r="115" spans="11:18" x14ac:dyDescent="0.25">
      <c r="K115">
        <v>525000</v>
      </c>
      <c r="L115">
        <f t="shared" si="11"/>
        <v>525</v>
      </c>
      <c r="M115">
        <f t="shared" si="6"/>
        <v>50000</v>
      </c>
      <c r="N115">
        <f t="shared" si="7"/>
        <v>0</v>
      </c>
      <c r="O115">
        <f t="shared" si="8"/>
        <v>-1757.2840576764695</v>
      </c>
      <c r="P115">
        <f t="shared" si="9"/>
        <v>0</v>
      </c>
      <c r="Q115">
        <f t="shared" si="12"/>
        <v>-1757.2840576764695</v>
      </c>
      <c r="R115">
        <f t="shared" si="10"/>
        <v>-31757.284057676468</v>
      </c>
    </row>
    <row r="116" spans="11:18" x14ac:dyDescent="0.25">
      <c r="K116">
        <v>530000</v>
      </c>
      <c r="L116">
        <f t="shared" si="11"/>
        <v>530</v>
      </c>
      <c r="M116">
        <f t="shared" si="6"/>
        <v>55000</v>
      </c>
      <c r="N116">
        <f t="shared" si="7"/>
        <v>5000</v>
      </c>
      <c r="O116">
        <f t="shared" si="8"/>
        <v>-1483.616839010999</v>
      </c>
      <c r="P116">
        <f t="shared" si="9"/>
        <v>0</v>
      </c>
      <c r="Q116">
        <f t="shared" si="12"/>
        <v>-1483.616839010999</v>
      </c>
      <c r="R116">
        <f t="shared" si="10"/>
        <v>-31483.616839011</v>
      </c>
    </row>
    <row r="117" spans="11:18" x14ac:dyDescent="0.25">
      <c r="K117">
        <v>535000</v>
      </c>
      <c r="L117">
        <f t="shared" si="11"/>
        <v>535</v>
      </c>
      <c r="M117">
        <f t="shared" si="6"/>
        <v>60000</v>
      </c>
      <c r="N117">
        <f t="shared" si="7"/>
        <v>10000</v>
      </c>
      <c r="O117">
        <f t="shared" si="8"/>
        <v>-1252.5577163094342</v>
      </c>
      <c r="P117">
        <f t="shared" si="9"/>
        <v>0</v>
      </c>
      <c r="Q117">
        <f t="shared" si="12"/>
        <v>-1252.5577163094342</v>
      </c>
      <c r="R117">
        <f t="shared" si="10"/>
        <v>-31252.557716309435</v>
      </c>
    </row>
    <row r="118" spans="11:18" x14ac:dyDescent="0.25">
      <c r="K118">
        <v>540000</v>
      </c>
      <c r="L118">
        <f t="shared" si="11"/>
        <v>540</v>
      </c>
      <c r="M118">
        <f t="shared" si="6"/>
        <v>65000</v>
      </c>
      <c r="N118">
        <f t="shared" si="7"/>
        <v>15000</v>
      </c>
      <c r="O118">
        <f t="shared" si="8"/>
        <v>-1057.4746072863279</v>
      </c>
      <c r="P118">
        <f t="shared" si="9"/>
        <v>0</v>
      </c>
      <c r="Q118">
        <f t="shared" si="12"/>
        <v>-1057.4746072863279</v>
      </c>
      <c r="R118">
        <f t="shared" si="10"/>
        <v>-31057.474607286327</v>
      </c>
    </row>
    <row r="119" spans="11:18" x14ac:dyDescent="0.25">
      <c r="K119">
        <v>545000</v>
      </c>
      <c r="L119">
        <f t="shared" si="11"/>
        <v>545</v>
      </c>
      <c r="M119">
        <f t="shared" si="6"/>
        <v>70000</v>
      </c>
      <c r="N119">
        <f t="shared" si="7"/>
        <v>20000</v>
      </c>
      <c r="O119">
        <f t="shared" si="8"/>
        <v>-892.76746827148588</v>
      </c>
      <c r="P119">
        <f t="shared" si="9"/>
        <v>0</v>
      </c>
      <c r="Q119">
        <f t="shared" si="12"/>
        <v>-892.76746827148588</v>
      </c>
      <c r="R119">
        <f t="shared" si="10"/>
        <v>-30892.767468271486</v>
      </c>
    </row>
    <row r="120" spans="11:18" x14ac:dyDescent="0.25">
      <c r="K120">
        <v>550000</v>
      </c>
      <c r="L120">
        <f t="shared" si="11"/>
        <v>550</v>
      </c>
      <c r="M120">
        <f t="shared" si="6"/>
        <v>75000</v>
      </c>
      <c r="N120">
        <f t="shared" si="7"/>
        <v>25000</v>
      </c>
      <c r="O120">
        <f t="shared" si="8"/>
        <v>-753.70773692097396</v>
      </c>
      <c r="P120">
        <f t="shared" si="9"/>
        <v>0</v>
      </c>
      <c r="Q120">
        <f t="shared" si="12"/>
        <v>-753.70773692097396</v>
      </c>
      <c r="R120">
        <f t="shared" si="10"/>
        <v>-30753.707736920973</v>
      </c>
    </row>
    <row r="121" spans="11:18" x14ac:dyDescent="0.25">
      <c r="K121">
        <v>555000</v>
      </c>
      <c r="L121">
        <f t="shared" si="11"/>
        <v>555</v>
      </c>
      <c r="M121">
        <f t="shared" si="6"/>
        <v>80000</v>
      </c>
      <c r="N121">
        <f t="shared" si="7"/>
        <v>30000</v>
      </c>
      <c r="O121">
        <f t="shared" si="8"/>
        <v>-636.30274684382016</v>
      </c>
      <c r="P121">
        <f t="shared" si="9"/>
        <v>0</v>
      </c>
      <c r="Q121">
        <f t="shared" si="12"/>
        <v>-636.30274684382016</v>
      </c>
      <c r="R121">
        <f t="shared" si="10"/>
        <v>-30636.302746843819</v>
      </c>
    </row>
    <row r="122" spans="11:18" x14ac:dyDescent="0.25">
      <c r="K122">
        <v>560000</v>
      </c>
      <c r="L122">
        <f t="shared" si="11"/>
        <v>560</v>
      </c>
      <c r="M122">
        <f t="shared" si="6"/>
        <v>85000</v>
      </c>
      <c r="N122">
        <f t="shared" si="7"/>
        <v>35000</v>
      </c>
      <c r="O122">
        <f t="shared" si="8"/>
        <v>-537.18123120058863</v>
      </c>
      <c r="P122">
        <f t="shared" si="9"/>
        <v>0</v>
      </c>
      <c r="Q122">
        <f t="shared" si="12"/>
        <v>-537.18123120058863</v>
      </c>
      <c r="R122">
        <f t="shared" si="10"/>
        <v>-30537.18123120059</v>
      </c>
    </row>
    <row r="123" spans="11:18" x14ac:dyDescent="0.25">
      <c r="K123">
        <v>565000</v>
      </c>
      <c r="L123">
        <f t="shared" si="11"/>
        <v>565</v>
      </c>
      <c r="M123">
        <f t="shared" si="6"/>
        <v>90000</v>
      </c>
      <c r="N123">
        <f t="shared" si="7"/>
        <v>40000</v>
      </c>
      <c r="O123">
        <f t="shared" si="8"/>
        <v>-453.49663594133449</v>
      </c>
      <c r="P123">
        <f t="shared" si="9"/>
        <v>0</v>
      </c>
      <c r="Q123">
        <f t="shared" si="12"/>
        <v>-453.49663594133449</v>
      </c>
      <c r="R123">
        <f t="shared" si="10"/>
        <v>-30453.496635941334</v>
      </c>
    </row>
    <row r="124" spans="11:18" x14ac:dyDescent="0.25">
      <c r="K124">
        <v>570000</v>
      </c>
      <c r="L124">
        <f t="shared" si="11"/>
        <v>570</v>
      </c>
      <c r="M124">
        <f t="shared" si="6"/>
        <v>95000</v>
      </c>
      <c r="N124">
        <f t="shared" si="7"/>
        <v>45000</v>
      </c>
      <c r="O124">
        <f t="shared" si="8"/>
        <v>-382.84547315365734</v>
      </c>
      <c r="P124">
        <f t="shared" si="9"/>
        <v>0</v>
      </c>
      <c r="Q124">
        <f t="shared" si="12"/>
        <v>-382.84547315365734</v>
      </c>
      <c r="R124">
        <f t="shared" si="10"/>
        <v>-30382.845473153659</v>
      </c>
    </row>
    <row r="125" spans="11:18" x14ac:dyDescent="0.25">
      <c r="K125">
        <v>575000</v>
      </c>
      <c r="L125">
        <f t="shared" si="11"/>
        <v>575</v>
      </c>
      <c r="M125">
        <f t="shared" si="6"/>
        <v>100000</v>
      </c>
      <c r="N125">
        <f t="shared" si="7"/>
        <v>50000</v>
      </c>
      <c r="O125">
        <f t="shared" si="8"/>
        <v>-323.19837556178493</v>
      </c>
      <c r="P125">
        <f t="shared" si="9"/>
        <v>0</v>
      </c>
      <c r="Q125">
        <f t="shared" si="12"/>
        <v>-323.19837556178493</v>
      </c>
      <c r="R125">
        <f t="shared" si="10"/>
        <v>-30323.198375561784</v>
      </c>
    </row>
    <row r="126" spans="11:18" x14ac:dyDescent="0.25">
      <c r="K126">
        <v>580000</v>
      </c>
      <c r="L126">
        <f t="shared" si="11"/>
        <v>580</v>
      </c>
      <c r="M126">
        <f t="shared" si="6"/>
        <v>105000</v>
      </c>
      <c r="N126">
        <f t="shared" si="7"/>
        <v>55000</v>
      </c>
      <c r="O126">
        <f t="shared" si="8"/>
        <v>-272.84187686582578</v>
      </c>
      <c r="P126">
        <f t="shared" si="9"/>
        <v>0</v>
      </c>
      <c r="Q126">
        <f t="shared" si="12"/>
        <v>-272.84187686582578</v>
      </c>
      <c r="R126">
        <f t="shared" si="10"/>
        <v>-30272.841876865827</v>
      </c>
    </row>
    <row r="127" spans="11:18" x14ac:dyDescent="0.25">
      <c r="K127">
        <v>585000</v>
      </c>
      <c r="L127">
        <f t="shared" si="11"/>
        <v>585</v>
      </c>
      <c r="M127">
        <f t="shared" si="6"/>
        <v>110000</v>
      </c>
      <c r="N127">
        <f t="shared" si="7"/>
        <v>60000</v>
      </c>
      <c r="O127">
        <f t="shared" si="8"/>
        <v>-230.32924973531283</v>
      </c>
      <c r="P127">
        <f t="shared" si="9"/>
        <v>0</v>
      </c>
      <c r="Q127">
        <f t="shared" si="12"/>
        <v>-230.32924973531283</v>
      </c>
      <c r="R127">
        <f t="shared" si="10"/>
        <v>-30230.329249735314</v>
      </c>
    </row>
    <row r="128" spans="11:18" x14ac:dyDescent="0.25">
      <c r="K128">
        <v>590000</v>
      </c>
      <c r="L128">
        <f t="shared" si="11"/>
        <v>590</v>
      </c>
      <c r="M128">
        <f t="shared" si="6"/>
        <v>115000</v>
      </c>
      <c r="N128">
        <f t="shared" si="7"/>
        <v>65000</v>
      </c>
      <c r="O128">
        <f t="shared" si="8"/>
        <v>-194.43899265621098</v>
      </c>
      <c r="P128">
        <f t="shared" si="9"/>
        <v>0</v>
      </c>
      <c r="Q128">
        <f t="shared" si="12"/>
        <v>-194.43899265621098</v>
      </c>
      <c r="R128">
        <f t="shared" si="10"/>
        <v>-30194.438992656211</v>
      </c>
    </row>
    <row r="129" spans="11:18" x14ac:dyDescent="0.25">
      <c r="K129">
        <v>595000</v>
      </c>
      <c r="L129">
        <f t="shared" si="11"/>
        <v>595</v>
      </c>
      <c r="M129">
        <f t="shared" si="6"/>
        <v>120000</v>
      </c>
      <c r="N129">
        <f t="shared" si="7"/>
        <v>70000</v>
      </c>
      <c r="O129">
        <f t="shared" si="8"/>
        <v>-164.13977589450394</v>
      </c>
      <c r="P129">
        <f t="shared" si="9"/>
        <v>0</v>
      </c>
      <c r="Q129">
        <f t="shared" si="12"/>
        <v>-164.13977589450394</v>
      </c>
      <c r="R129">
        <f t="shared" si="10"/>
        <v>-30164.139775894502</v>
      </c>
    </row>
    <row r="130" spans="11:18" x14ac:dyDescent="0.25">
      <c r="K130">
        <v>600000</v>
      </c>
      <c r="L130">
        <f t="shared" si="11"/>
        <v>600</v>
      </c>
      <c r="M130">
        <f t="shared" si="6"/>
        <v>125000</v>
      </c>
      <c r="N130">
        <f t="shared" si="7"/>
        <v>75000</v>
      </c>
      <c r="O130">
        <f t="shared" si="8"/>
        <v>-138.56084184855311</v>
      </c>
      <c r="P130">
        <f t="shared" si="9"/>
        <v>0</v>
      </c>
      <c r="Q130">
        <f t="shared" si="12"/>
        <v>-138.56084184855311</v>
      </c>
      <c r="R130">
        <f t="shared" si="10"/>
        <v>-30138.560841848554</v>
      </c>
    </row>
    <row r="131" spans="11:18" x14ac:dyDescent="0.25">
      <c r="K131">
        <v>605000</v>
      </c>
      <c r="L131">
        <f t="shared" si="11"/>
        <v>605</v>
      </c>
      <c r="M131">
        <f t="shared" si="6"/>
        <v>130000</v>
      </c>
      <c r="N131">
        <f t="shared" si="7"/>
        <v>80000</v>
      </c>
      <c r="O131">
        <f t="shared" si="8"/>
        <v>-116.96701130928081</v>
      </c>
      <c r="P131">
        <f t="shared" si="9"/>
        <v>0</v>
      </c>
      <c r="Q131">
        <f t="shared" si="12"/>
        <v>-116.96701130928081</v>
      </c>
      <c r="R131">
        <f t="shared" si="10"/>
        <v>-30116.96701130928</v>
      </c>
    </row>
    <row r="132" spans="11:18" x14ac:dyDescent="0.25">
      <c r="K132">
        <v>610000</v>
      </c>
      <c r="L132">
        <f t="shared" si="11"/>
        <v>610</v>
      </c>
      <c r="M132">
        <f t="shared" si="6"/>
        <v>135000</v>
      </c>
      <c r="N132">
        <f t="shared" si="7"/>
        <v>85000</v>
      </c>
      <c r="O132">
        <f t="shared" si="8"/>
        <v>-98.737579102199831</v>
      </c>
      <c r="P132">
        <f t="shared" si="9"/>
        <v>0</v>
      </c>
      <c r="Q132">
        <f t="shared" si="12"/>
        <v>-98.737579102199831</v>
      </c>
      <c r="R132">
        <f t="shared" si="10"/>
        <v>-30098.737579102199</v>
      </c>
    </row>
    <row r="133" spans="11:18" x14ac:dyDescent="0.25">
      <c r="K133">
        <v>615000</v>
      </c>
      <c r="L133">
        <f t="shared" si="11"/>
        <v>615</v>
      </c>
      <c r="M133">
        <f t="shared" si="6"/>
        <v>140000</v>
      </c>
      <c r="N133">
        <f t="shared" si="7"/>
        <v>90000</v>
      </c>
      <c r="O133">
        <f t="shared" si="8"/>
        <v>-83.348494024088339</v>
      </c>
      <c r="P133">
        <f t="shared" si="9"/>
        <v>0</v>
      </c>
      <c r="Q133">
        <f t="shared" si="12"/>
        <v>-83.348494024088339</v>
      </c>
      <c r="R133">
        <f t="shared" si="10"/>
        <v>-30083.348494024089</v>
      </c>
    </row>
    <row r="134" spans="11:18" x14ac:dyDescent="0.25">
      <c r="K134">
        <v>620000</v>
      </c>
      <c r="L134">
        <f t="shared" si="11"/>
        <v>620</v>
      </c>
      <c r="M134">
        <f t="shared" si="6"/>
        <v>145000</v>
      </c>
      <c r="N134">
        <f t="shared" si="7"/>
        <v>95000</v>
      </c>
      <c r="O134">
        <f t="shared" si="8"/>
        <v>-70.357312098700049</v>
      </c>
      <c r="P134">
        <f t="shared" si="9"/>
        <v>0</v>
      </c>
      <c r="Q134">
        <f t="shared" si="12"/>
        <v>-70.357312098700049</v>
      </c>
      <c r="R134">
        <f t="shared" si="10"/>
        <v>-30070.357312098698</v>
      </c>
    </row>
    <row r="135" spans="11:18" x14ac:dyDescent="0.25">
      <c r="K135">
        <v>625000</v>
      </c>
      <c r="L135">
        <f t="shared" si="11"/>
        <v>625</v>
      </c>
      <c r="M135">
        <f t="shared" si="6"/>
        <v>150000</v>
      </c>
      <c r="N135">
        <f t="shared" si="7"/>
        <v>100000</v>
      </c>
      <c r="O135">
        <f t="shared" si="8"/>
        <v>-59.390491653740135</v>
      </c>
      <c r="P135">
        <f t="shared" si="9"/>
        <v>0</v>
      </c>
      <c r="Q135">
        <f t="shared" si="12"/>
        <v>-59.390491653740135</v>
      </c>
      <c r="R135">
        <f t="shared" si="10"/>
        <v>-30059.390491653739</v>
      </c>
    </row>
    <row r="136" spans="11:18" x14ac:dyDescent="0.25">
      <c r="K136">
        <v>630000</v>
      </c>
      <c r="L136">
        <f t="shared" si="11"/>
        <v>630</v>
      </c>
      <c r="M136">
        <f t="shared" si="6"/>
        <v>155000</v>
      </c>
      <c r="N136">
        <f t="shared" si="7"/>
        <v>105000</v>
      </c>
      <c r="O136">
        <f t="shared" si="8"/>
        <v>-50.132665840284645</v>
      </c>
      <c r="P136">
        <f t="shared" si="9"/>
        <v>0</v>
      </c>
      <c r="Q136">
        <f t="shared" si="12"/>
        <v>-50.132665840284645</v>
      </c>
      <c r="R136">
        <f t="shared" si="10"/>
        <v>-30050.132665840283</v>
      </c>
    </row>
    <row r="137" spans="11:18" x14ac:dyDescent="0.25">
      <c r="K137">
        <v>635000</v>
      </c>
      <c r="L137">
        <f t="shared" si="11"/>
        <v>635</v>
      </c>
      <c r="M137">
        <f t="shared" si="6"/>
        <v>160000</v>
      </c>
      <c r="N137">
        <f t="shared" si="7"/>
        <v>110000</v>
      </c>
      <c r="O137">
        <f t="shared" si="8"/>
        <v>-42.317584897205798</v>
      </c>
      <c r="P137">
        <f t="shared" si="9"/>
        <v>0</v>
      </c>
      <c r="Q137">
        <f t="shared" si="12"/>
        <v>-42.317584897205798</v>
      </c>
      <c r="R137">
        <f t="shared" si="10"/>
        <v>-30042.317584897206</v>
      </c>
    </row>
    <row r="138" spans="11:18" x14ac:dyDescent="0.25">
      <c r="K138">
        <v>640000</v>
      </c>
      <c r="L138">
        <f t="shared" si="11"/>
        <v>640</v>
      </c>
      <c r="M138">
        <f t="shared" ref="M138:M201" si="13">(IF(K138&lt;start,start-K138,IF(K138&gt;start,K138-start,0)))</f>
        <v>165000</v>
      </c>
      <c r="N138">
        <f t="shared" ref="N138:N201" si="14">(IF(K138&lt;end,end-K138,IF(K138&gt;end,K138-end,0)))</f>
        <v>115000</v>
      </c>
      <c r="O138">
        <f t="shared" ref="O138:O201" si="15">IF(K138&lt;=start,qx/(2*(pm-pinfill)*g)*(EXP(-lamda*M138)*COS(RADIANS(lamda*M138))-EXP(-lamda*N138)*COS(RADIANS(lamda*N138))),IF(AND(start&lt;K138,K138&lt;=end),qx/(2*(pm-pinfill)*g)*(2-(EXP(-lamda*N138)*COS(RADIANS(lamda*N138)))-EXP(-lamda*M138)*COS(RADIANS(lamda*M138))),IF(K138&gt;end,-qx/(2*(pm-pinfill)*g)*(EXP(-lamda*M138)*COS(RADIANS(lamda*M138))-EXP(-lamda*N138)*COS(RADIANS(lamda*N138))))))</f>
        <v>-35.720468329687996</v>
      </c>
      <c r="P138">
        <f t="shared" ref="P138:P201" si="16">IF(K138&lt;start,0,IF(AND(start&lt;K138,K138&lt;end),height*-1,0))</f>
        <v>0</v>
      </c>
      <c r="Q138">
        <f t="shared" si="12"/>
        <v>-35.720468329687996</v>
      </c>
      <c r="R138">
        <f t="shared" ref="R138:R201" si="17">O138-hc</f>
        <v>-30035.720468329688</v>
      </c>
    </row>
    <row r="139" spans="11:18" x14ac:dyDescent="0.25">
      <c r="K139">
        <v>645000</v>
      </c>
      <c r="L139">
        <f t="shared" ref="L139:L202" si="18">K139/1000</f>
        <v>645</v>
      </c>
      <c r="M139">
        <f t="shared" si="13"/>
        <v>170000</v>
      </c>
      <c r="N139">
        <f t="shared" si="14"/>
        <v>120000</v>
      </c>
      <c r="O139">
        <f t="shared" si="15"/>
        <v>-30.151547593079862</v>
      </c>
      <c r="P139">
        <f t="shared" si="16"/>
        <v>0</v>
      </c>
      <c r="Q139">
        <f t="shared" ref="Q139:Q202" si="19">P139+O139</f>
        <v>-30.151547593079862</v>
      </c>
      <c r="R139">
        <f t="shared" si="17"/>
        <v>-30030.151547593079</v>
      </c>
    </row>
    <row r="140" spans="11:18" x14ac:dyDescent="0.25">
      <c r="K140">
        <v>650000</v>
      </c>
      <c r="L140">
        <f t="shared" si="18"/>
        <v>650</v>
      </c>
      <c r="M140">
        <f t="shared" si="13"/>
        <v>175000</v>
      </c>
      <c r="N140">
        <f t="shared" si="14"/>
        <v>125000</v>
      </c>
      <c r="O140">
        <f t="shared" si="15"/>
        <v>-25.450614008596133</v>
      </c>
      <c r="P140">
        <f t="shared" si="16"/>
        <v>0</v>
      </c>
      <c r="Q140">
        <f t="shared" si="19"/>
        <v>-25.450614008596133</v>
      </c>
      <c r="R140">
        <f t="shared" si="17"/>
        <v>-30025.450614008598</v>
      </c>
    </row>
    <row r="141" spans="11:18" x14ac:dyDescent="0.25">
      <c r="K141">
        <v>655000</v>
      </c>
      <c r="L141">
        <f t="shared" si="18"/>
        <v>655</v>
      </c>
      <c r="M141">
        <f t="shared" si="13"/>
        <v>180000</v>
      </c>
      <c r="N141">
        <f t="shared" si="14"/>
        <v>130000</v>
      </c>
      <c r="O141">
        <f t="shared" si="15"/>
        <v>-21.48241546331267</v>
      </c>
      <c r="P141">
        <f t="shared" si="16"/>
        <v>0</v>
      </c>
      <c r="Q141">
        <f t="shared" si="19"/>
        <v>-21.48241546331267</v>
      </c>
      <c r="R141">
        <f t="shared" si="17"/>
        <v>-30021.482415463313</v>
      </c>
    </row>
    <row r="142" spans="11:18" x14ac:dyDescent="0.25">
      <c r="K142">
        <v>660000</v>
      </c>
      <c r="L142">
        <f t="shared" si="18"/>
        <v>660</v>
      </c>
      <c r="M142">
        <f t="shared" si="13"/>
        <v>185000</v>
      </c>
      <c r="N142">
        <f t="shared" si="14"/>
        <v>135000</v>
      </c>
      <c r="O142">
        <f t="shared" si="15"/>
        <v>-18.132769789078797</v>
      </c>
      <c r="P142">
        <f t="shared" si="16"/>
        <v>0</v>
      </c>
      <c r="Q142">
        <f t="shared" si="19"/>
        <v>-18.132769789078797</v>
      </c>
      <c r="R142">
        <f t="shared" si="17"/>
        <v>-30018.132769789077</v>
      </c>
    </row>
    <row r="143" spans="11:18" x14ac:dyDescent="0.25">
      <c r="K143">
        <v>665000</v>
      </c>
      <c r="L143">
        <f t="shared" si="18"/>
        <v>665</v>
      </c>
      <c r="M143">
        <f t="shared" si="13"/>
        <v>190000</v>
      </c>
      <c r="N143">
        <f t="shared" si="14"/>
        <v>140000</v>
      </c>
      <c r="O143">
        <f t="shared" si="15"/>
        <v>-15.305283270651159</v>
      </c>
      <c r="P143">
        <f t="shared" si="16"/>
        <v>0</v>
      </c>
      <c r="Q143">
        <f t="shared" si="19"/>
        <v>-15.305283270651159</v>
      </c>
      <c r="R143">
        <f t="shared" si="17"/>
        <v>-30015.305283270653</v>
      </c>
    </row>
    <row r="144" spans="11:18" x14ac:dyDescent="0.25">
      <c r="K144">
        <v>670000</v>
      </c>
      <c r="L144">
        <f t="shared" si="18"/>
        <v>670</v>
      </c>
      <c r="M144">
        <f t="shared" si="13"/>
        <v>195000</v>
      </c>
      <c r="N144">
        <f t="shared" si="14"/>
        <v>145000</v>
      </c>
      <c r="O144">
        <f t="shared" si="15"/>
        <v>-12.918580091381459</v>
      </c>
      <c r="P144">
        <f t="shared" si="16"/>
        <v>0</v>
      </c>
      <c r="Q144">
        <f t="shared" si="19"/>
        <v>-12.918580091381459</v>
      </c>
      <c r="R144">
        <f t="shared" si="17"/>
        <v>-30012.91858009138</v>
      </c>
    </row>
    <row r="145" spans="11:18" x14ac:dyDescent="0.25">
      <c r="K145">
        <v>675000</v>
      </c>
      <c r="L145">
        <f t="shared" si="18"/>
        <v>675</v>
      </c>
      <c r="M145">
        <f t="shared" si="13"/>
        <v>200000</v>
      </c>
      <c r="N145">
        <f t="shared" si="14"/>
        <v>150000</v>
      </c>
      <c r="O145">
        <f t="shared" si="15"/>
        <v>-10.903963182466518</v>
      </c>
      <c r="P145">
        <f t="shared" si="16"/>
        <v>0</v>
      </c>
      <c r="Q145">
        <f t="shared" si="19"/>
        <v>-10.903963182466518</v>
      </c>
      <c r="R145">
        <f t="shared" si="17"/>
        <v>-30010.903963182467</v>
      </c>
    </row>
    <row r="146" spans="11:18" x14ac:dyDescent="0.25">
      <c r="K146">
        <v>680000</v>
      </c>
      <c r="L146">
        <f t="shared" si="18"/>
        <v>680</v>
      </c>
      <c r="M146">
        <f t="shared" si="13"/>
        <v>205000</v>
      </c>
      <c r="N146">
        <f t="shared" si="14"/>
        <v>155000</v>
      </c>
      <c r="O146">
        <f t="shared" si="15"/>
        <v>-9.2034393190727553</v>
      </c>
      <c r="P146">
        <f t="shared" si="16"/>
        <v>0</v>
      </c>
      <c r="Q146">
        <f t="shared" si="19"/>
        <v>-9.2034393190727553</v>
      </c>
      <c r="R146">
        <f t="shared" si="17"/>
        <v>-30009.203439319073</v>
      </c>
    </row>
    <row r="147" spans="11:18" x14ac:dyDescent="0.25">
      <c r="K147">
        <v>685000</v>
      </c>
      <c r="L147">
        <f t="shared" si="18"/>
        <v>685</v>
      </c>
      <c r="M147">
        <f t="shared" si="13"/>
        <v>210000</v>
      </c>
      <c r="N147">
        <f t="shared" si="14"/>
        <v>160000</v>
      </c>
      <c r="O147">
        <f t="shared" si="15"/>
        <v>-7.7680517582559663</v>
      </c>
      <c r="P147">
        <f t="shared" si="16"/>
        <v>0</v>
      </c>
      <c r="Q147">
        <f t="shared" si="19"/>
        <v>-7.7680517582559663</v>
      </c>
      <c r="R147">
        <f t="shared" si="17"/>
        <v>-30007.768051758256</v>
      </c>
    </row>
    <row r="148" spans="11:18" x14ac:dyDescent="0.25">
      <c r="K148">
        <v>690000</v>
      </c>
      <c r="L148">
        <f t="shared" si="18"/>
        <v>690</v>
      </c>
      <c r="M148">
        <f t="shared" si="13"/>
        <v>215000</v>
      </c>
      <c r="N148">
        <f t="shared" si="14"/>
        <v>165000</v>
      </c>
      <c r="O148">
        <f t="shared" si="15"/>
        <v>-6.556472539039353</v>
      </c>
      <c r="P148">
        <f t="shared" si="16"/>
        <v>0</v>
      </c>
      <c r="Q148">
        <f t="shared" si="19"/>
        <v>-6.556472539039353</v>
      </c>
      <c r="R148">
        <f t="shared" si="17"/>
        <v>-30006.55647253904</v>
      </c>
    </row>
    <row r="149" spans="11:18" x14ac:dyDescent="0.25">
      <c r="K149">
        <v>695000</v>
      </c>
      <c r="L149">
        <f t="shared" si="18"/>
        <v>695</v>
      </c>
      <c r="M149">
        <f t="shared" si="13"/>
        <v>220000</v>
      </c>
      <c r="N149">
        <f t="shared" si="14"/>
        <v>170000</v>
      </c>
      <c r="O149">
        <f t="shared" si="15"/>
        <v>-5.5338140172375212</v>
      </c>
      <c r="P149">
        <f t="shared" si="16"/>
        <v>0</v>
      </c>
      <c r="Q149">
        <f t="shared" si="19"/>
        <v>-5.5338140172375212</v>
      </c>
      <c r="R149">
        <f t="shared" si="17"/>
        <v>-30005.533814017239</v>
      </c>
    </row>
    <row r="150" spans="11:18" x14ac:dyDescent="0.25">
      <c r="K150">
        <v>700000</v>
      </c>
      <c r="L150">
        <f t="shared" si="18"/>
        <v>700</v>
      </c>
      <c r="M150">
        <f t="shared" si="13"/>
        <v>225000</v>
      </c>
      <c r="N150">
        <f t="shared" si="14"/>
        <v>175000</v>
      </c>
      <c r="O150">
        <f t="shared" si="15"/>
        <v>-4.6706255002364294</v>
      </c>
      <c r="P150">
        <f t="shared" si="16"/>
        <v>0</v>
      </c>
      <c r="Q150">
        <f t="shared" si="19"/>
        <v>-4.6706255002364294</v>
      </c>
      <c r="R150">
        <f t="shared" si="17"/>
        <v>-30004.670625500235</v>
      </c>
    </row>
    <row r="151" spans="11:18" x14ac:dyDescent="0.25">
      <c r="K151">
        <v>705000</v>
      </c>
      <c r="L151">
        <f t="shared" si="18"/>
        <v>705</v>
      </c>
      <c r="M151">
        <f t="shared" si="13"/>
        <v>230000</v>
      </c>
      <c r="N151">
        <f t="shared" si="14"/>
        <v>180000</v>
      </c>
      <c r="O151">
        <f t="shared" si="15"/>
        <v>-3.9420461603516346</v>
      </c>
      <c r="P151">
        <f t="shared" si="16"/>
        <v>0</v>
      </c>
      <c r="Q151">
        <f t="shared" si="19"/>
        <v>-3.9420461603516346</v>
      </c>
      <c r="R151">
        <f t="shared" si="17"/>
        <v>-30003.942046160351</v>
      </c>
    </row>
    <row r="152" spans="11:18" x14ac:dyDescent="0.25">
      <c r="K152">
        <v>710000</v>
      </c>
      <c r="L152">
        <f t="shared" si="18"/>
        <v>710</v>
      </c>
      <c r="M152">
        <f t="shared" si="13"/>
        <v>235000</v>
      </c>
      <c r="N152">
        <f t="shared" si="14"/>
        <v>185000</v>
      </c>
      <c r="O152">
        <f t="shared" si="15"/>
        <v>-3.3270898919283129</v>
      </c>
      <c r="P152">
        <f t="shared" si="16"/>
        <v>0</v>
      </c>
      <c r="Q152">
        <f t="shared" si="19"/>
        <v>-3.3270898919283129</v>
      </c>
      <c r="R152">
        <f t="shared" si="17"/>
        <v>-30003.327089891929</v>
      </c>
    </row>
    <row r="153" spans="11:18" x14ac:dyDescent="0.25">
      <c r="K153">
        <v>715000</v>
      </c>
      <c r="L153">
        <f t="shared" si="18"/>
        <v>715</v>
      </c>
      <c r="M153">
        <f t="shared" si="13"/>
        <v>240000</v>
      </c>
      <c r="N153">
        <f t="shared" si="14"/>
        <v>190000</v>
      </c>
      <c r="O153">
        <f t="shared" si="15"/>
        <v>-2.8080415656598179</v>
      </c>
      <c r="P153">
        <f t="shared" si="16"/>
        <v>0</v>
      </c>
      <c r="Q153">
        <f t="shared" si="19"/>
        <v>-2.8080415656598179</v>
      </c>
      <c r="R153">
        <f t="shared" si="17"/>
        <v>-30002.808041565659</v>
      </c>
    </row>
    <row r="154" spans="11:18" x14ac:dyDescent="0.25">
      <c r="K154">
        <v>720000</v>
      </c>
      <c r="L154">
        <f t="shared" si="18"/>
        <v>720</v>
      </c>
      <c r="M154">
        <f t="shared" si="13"/>
        <v>245000</v>
      </c>
      <c r="N154">
        <f t="shared" si="14"/>
        <v>195000</v>
      </c>
      <c r="O154">
        <f t="shared" si="15"/>
        <v>-2.3699473323229827</v>
      </c>
      <c r="P154">
        <f t="shared" si="16"/>
        <v>0</v>
      </c>
      <c r="Q154">
        <f t="shared" si="19"/>
        <v>-2.3699473323229827</v>
      </c>
      <c r="R154">
        <f t="shared" si="17"/>
        <v>-30002.369947332321</v>
      </c>
    </row>
    <row r="155" spans="11:18" x14ac:dyDescent="0.25">
      <c r="K155">
        <v>725000</v>
      </c>
      <c r="L155">
        <f t="shared" si="18"/>
        <v>725</v>
      </c>
      <c r="M155">
        <f t="shared" si="13"/>
        <v>250000</v>
      </c>
      <c r="N155">
        <f t="shared" si="14"/>
        <v>200000</v>
      </c>
      <c r="O155">
        <f t="shared" si="15"/>
        <v>-2.0001843289946417</v>
      </c>
      <c r="P155">
        <f t="shared" si="16"/>
        <v>0</v>
      </c>
      <c r="Q155">
        <f t="shared" si="19"/>
        <v>-2.0001843289946417</v>
      </c>
      <c r="R155">
        <f t="shared" si="17"/>
        <v>-30002.000184328994</v>
      </c>
    </row>
    <row r="156" spans="11:18" x14ac:dyDescent="0.25">
      <c r="K156">
        <v>730000</v>
      </c>
      <c r="L156">
        <f t="shared" si="18"/>
        <v>730</v>
      </c>
      <c r="M156">
        <f t="shared" si="13"/>
        <v>255000</v>
      </c>
      <c r="N156">
        <f t="shared" si="14"/>
        <v>205000</v>
      </c>
      <c r="O156">
        <f t="shared" si="15"/>
        <v>-1.6880974212923474</v>
      </c>
      <c r="P156">
        <f t="shared" si="16"/>
        <v>0</v>
      </c>
      <c r="Q156">
        <f t="shared" si="19"/>
        <v>-1.6880974212923474</v>
      </c>
      <c r="R156">
        <f t="shared" si="17"/>
        <v>-30001.688097421291</v>
      </c>
    </row>
    <row r="157" spans="11:18" x14ac:dyDescent="0.25">
      <c r="K157">
        <v>735000</v>
      </c>
      <c r="L157">
        <f t="shared" si="18"/>
        <v>735</v>
      </c>
      <c r="M157">
        <f t="shared" si="13"/>
        <v>260000</v>
      </c>
      <c r="N157">
        <f t="shared" si="14"/>
        <v>210000</v>
      </c>
      <c r="O157">
        <f t="shared" si="15"/>
        <v>-1.4246925406890925</v>
      </c>
      <c r="P157">
        <f t="shared" si="16"/>
        <v>0</v>
      </c>
      <c r="Q157">
        <f t="shared" si="19"/>
        <v>-1.4246925406890925</v>
      </c>
      <c r="R157">
        <f t="shared" si="17"/>
        <v>-30001.424692540688</v>
      </c>
    </row>
    <row r="158" spans="11:18" x14ac:dyDescent="0.25">
      <c r="K158">
        <v>740000</v>
      </c>
      <c r="L158">
        <f t="shared" si="18"/>
        <v>740</v>
      </c>
      <c r="M158">
        <f t="shared" si="13"/>
        <v>265000</v>
      </c>
      <c r="N158">
        <f t="shared" si="14"/>
        <v>215000</v>
      </c>
      <c r="O158">
        <f t="shared" si="15"/>
        <v>-1.2023778017266267</v>
      </c>
      <c r="P158">
        <f t="shared" si="16"/>
        <v>0</v>
      </c>
      <c r="Q158">
        <f t="shared" si="19"/>
        <v>-1.2023778017266267</v>
      </c>
      <c r="R158">
        <f t="shared" si="17"/>
        <v>-30001.202377801728</v>
      </c>
    </row>
    <row r="159" spans="11:18" x14ac:dyDescent="0.25">
      <c r="K159">
        <v>745000</v>
      </c>
      <c r="L159">
        <f t="shared" si="18"/>
        <v>745</v>
      </c>
      <c r="M159">
        <f t="shared" si="13"/>
        <v>270000</v>
      </c>
      <c r="N159">
        <f t="shared" si="14"/>
        <v>220000</v>
      </c>
      <c r="O159">
        <f t="shared" si="15"/>
        <v>-1.0147449566399913</v>
      </c>
      <c r="P159">
        <f t="shared" si="16"/>
        <v>0</v>
      </c>
      <c r="Q159">
        <f t="shared" si="19"/>
        <v>-1.0147449566399913</v>
      </c>
      <c r="R159">
        <f t="shared" si="17"/>
        <v>-30001.014744956639</v>
      </c>
    </row>
    <row r="160" spans="11:18" x14ac:dyDescent="0.25">
      <c r="K160">
        <v>750000</v>
      </c>
      <c r="L160">
        <f t="shared" si="18"/>
        <v>750</v>
      </c>
      <c r="M160">
        <f t="shared" si="13"/>
        <v>275000</v>
      </c>
      <c r="N160">
        <f t="shared" si="14"/>
        <v>225000</v>
      </c>
      <c r="O160">
        <f t="shared" si="15"/>
        <v>-0.85638490389564592</v>
      </c>
      <c r="P160">
        <f t="shared" si="16"/>
        <v>0</v>
      </c>
      <c r="Q160">
        <f t="shared" si="19"/>
        <v>-0.85638490389564592</v>
      </c>
      <c r="R160">
        <f t="shared" si="17"/>
        <v>-30000.856384903895</v>
      </c>
    </row>
    <row r="161" spans="11:18" x14ac:dyDescent="0.25">
      <c r="K161">
        <v>755000</v>
      </c>
      <c r="L161">
        <f t="shared" si="18"/>
        <v>755</v>
      </c>
      <c r="M161">
        <f t="shared" si="13"/>
        <v>280000</v>
      </c>
      <c r="N161">
        <f t="shared" si="14"/>
        <v>230000</v>
      </c>
      <c r="O161">
        <f t="shared" si="15"/>
        <v>-0.7227319456965513</v>
      </c>
      <c r="P161">
        <f t="shared" si="16"/>
        <v>0</v>
      </c>
      <c r="Q161">
        <f t="shared" si="19"/>
        <v>-0.7227319456965513</v>
      </c>
      <c r="R161">
        <f t="shared" si="17"/>
        <v>-30000.722731945698</v>
      </c>
    </row>
    <row r="162" spans="11:18" x14ac:dyDescent="0.25">
      <c r="K162">
        <v>760000</v>
      </c>
      <c r="L162">
        <f t="shared" si="18"/>
        <v>760</v>
      </c>
      <c r="M162">
        <f t="shared" si="13"/>
        <v>285000</v>
      </c>
      <c r="N162">
        <f t="shared" si="14"/>
        <v>235000</v>
      </c>
      <c r="O162">
        <f t="shared" si="15"/>
        <v>-0.60993231570459194</v>
      </c>
      <c r="P162">
        <f t="shared" si="16"/>
        <v>0</v>
      </c>
      <c r="Q162">
        <f t="shared" si="19"/>
        <v>-0.60993231570459194</v>
      </c>
      <c r="R162">
        <f t="shared" si="17"/>
        <v>-30000.609932315703</v>
      </c>
    </row>
    <row r="163" spans="11:18" x14ac:dyDescent="0.25">
      <c r="K163">
        <v>765000</v>
      </c>
      <c r="L163">
        <f t="shared" si="18"/>
        <v>765</v>
      </c>
      <c r="M163">
        <f t="shared" si="13"/>
        <v>290000</v>
      </c>
      <c r="N163">
        <f t="shared" si="14"/>
        <v>240000</v>
      </c>
      <c r="O163">
        <f t="shared" si="15"/>
        <v>-0.51473319578804977</v>
      </c>
      <c r="P163">
        <f t="shared" si="16"/>
        <v>0</v>
      </c>
      <c r="Q163">
        <f t="shared" si="19"/>
        <v>-0.51473319578804977</v>
      </c>
      <c r="R163">
        <f t="shared" si="17"/>
        <v>-30000.514733195789</v>
      </c>
    </row>
    <row r="164" spans="11:18" x14ac:dyDescent="0.25">
      <c r="K164">
        <v>770000</v>
      </c>
      <c r="L164">
        <f t="shared" si="18"/>
        <v>770</v>
      </c>
      <c r="M164">
        <f t="shared" si="13"/>
        <v>295000</v>
      </c>
      <c r="N164">
        <f t="shared" si="14"/>
        <v>245000</v>
      </c>
      <c r="O164">
        <f t="shared" si="15"/>
        <v>-0.43438902954375919</v>
      </c>
      <c r="P164">
        <f t="shared" si="16"/>
        <v>0</v>
      </c>
      <c r="Q164">
        <f t="shared" si="19"/>
        <v>-0.43438902954375919</v>
      </c>
      <c r="R164">
        <f t="shared" si="17"/>
        <v>-30000.434389029542</v>
      </c>
    </row>
    <row r="165" spans="11:18" x14ac:dyDescent="0.25">
      <c r="K165">
        <v>775000</v>
      </c>
      <c r="L165">
        <f t="shared" si="18"/>
        <v>775</v>
      </c>
      <c r="M165">
        <f t="shared" si="13"/>
        <v>300000</v>
      </c>
      <c r="N165">
        <f t="shared" si="14"/>
        <v>250000</v>
      </c>
      <c r="O165">
        <f t="shared" si="15"/>
        <v>-0.3665824375780033</v>
      </c>
      <c r="P165">
        <f t="shared" si="16"/>
        <v>0</v>
      </c>
      <c r="Q165">
        <f t="shared" si="19"/>
        <v>-0.3665824375780033</v>
      </c>
      <c r="R165">
        <f t="shared" si="17"/>
        <v>-30000.366582437578</v>
      </c>
    </row>
    <row r="166" spans="11:18" x14ac:dyDescent="0.25">
      <c r="K166">
        <v>780000</v>
      </c>
      <c r="L166">
        <f t="shared" si="18"/>
        <v>780</v>
      </c>
      <c r="M166">
        <f t="shared" si="13"/>
        <v>305000</v>
      </c>
      <c r="N166">
        <f t="shared" si="14"/>
        <v>255000</v>
      </c>
      <c r="O166">
        <f t="shared" si="15"/>
        <v>-0.30935745933377734</v>
      </c>
      <c r="P166">
        <f t="shared" si="16"/>
        <v>0</v>
      </c>
      <c r="Q166">
        <f t="shared" si="19"/>
        <v>-0.30935745933377734</v>
      </c>
      <c r="R166">
        <f t="shared" si="17"/>
        <v>-30000.309357459333</v>
      </c>
    </row>
    <row r="167" spans="11:18" x14ac:dyDescent="0.25">
      <c r="K167">
        <v>785000</v>
      </c>
      <c r="L167">
        <f t="shared" si="18"/>
        <v>785</v>
      </c>
      <c r="M167">
        <f t="shared" si="13"/>
        <v>310000</v>
      </c>
      <c r="N167">
        <f t="shared" si="14"/>
        <v>260000</v>
      </c>
      <c r="O167">
        <f t="shared" si="15"/>
        <v>-0.26106320067947664</v>
      </c>
      <c r="P167">
        <f t="shared" si="16"/>
        <v>0</v>
      </c>
      <c r="Q167">
        <f t="shared" si="19"/>
        <v>-0.26106320067947664</v>
      </c>
      <c r="R167">
        <f t="shared" si="17"/>
        <v>-30000.26106320068</v>
      </c>
    </row>
    <row r="168" spans="11:18" x14ac:dyDescent="0.25">
      <c r="K168">
        <v>790000</v>
      </c>
      <c r="L168">
        <f t="shared" si="18"/>
        <v>790</v>
      </c>
      <c r="M168">
        <f t="shared" si="13"/>
        <v>315000</v>
      </c>
      <c r="N168">
        <f t="shared" si="14"/>
        <v>265000</v>
      </c>
      <c r="O168">
        <f t="shared" si="15"/>
        <v>-0.22030626570369949</v>
      </c>
      <c r="P168">
        <f t="shared" si="16"/>
        <v>0</v>
      </c>
      <c r="Q168">
        <f t="shared" si="19"/>
        <v>-0.22030626570369949</v>
      </c>
      <c r="R168">
        <f t="shared" si="17"/>
        <v>-30000.220306265703</v>
      </c>
    </row>
    <row r="169" spans="11:18" x14ac:dyDescent="0.25">
      <c r="K169">
        <v>795000</v>
      </c>
      <c r="L169">
        <f t="shared" si="18"/>
        <v>795</v>
      </c>
      <c r="M169">
        <f t="shared" si="13"/>
        <v>320000</v>
      </c>
      <c r="N169">
        <f t="shared" si="14"/>
        <v>270000</v>
      </c>
      <c r="O169">
        <f t="shared" si="15"/>
        <v>-0.18591060378699528</v>
      </c>
      <c r="P169">
        <f t="shared" si="16"/>
        <v>0</v>
      </c>
      <c r="Q169">
        <f t="shared" si="19"/>
        <v>-0.18591060378699528</v>
      </c>
      <c r="R169">
        <f t="shared" si="17"/>
        <v>-30000.185910603788</v>
      </c>
    </row>
    <row r="170" spans="11:18" x14ac:dyDescent="0.25">
      <c r="K170">
        <v>800000</v>
      </c>
      <c r="L170">
        <f t="shared" si="18"/>
        <v>800</v>
      </c>
      <c r="M170">
        <f t="shared" si="13"/>
        <v>325000</v>
      </c>
      <c r="N170">
        <f t="shared" si="14"/>
        <v>275000</v>
      </c>
      <c r="O170">
        <f t="shared" si="15"/>
        <v>-0.15688361630030848</v>
      </c>
      <c r="P170">
        <f t="shared" si="16"/>
        <v>0</v>
      </c>
      <c r="Q170">
        <f t="shared" si="19"/>
        <v>-0.15688361630030848</v>
      </c>
      <c r="R170">
        <f t="shared" si="17"/>
        <v>-30000.156883616299</v>
      </c>
    </row>
    <row r="171" spans="11:18" x14ac:dyDescent="0.25">
      <c r="K171">
        <v>805000</v>
      </c>
      <c r="L171">
        <f t="shared" si="18"/>
        <v>805</v>
      </c>
      <c r="M171">
        <f t="shared" si="13"/>
        <v>330000</v>
      </c>
      <c r="N171">
        <f t="shared" si="14"/>
        <v>280000</v>
      </c>
      <c r="O171">
        <f t="shared" si="15"/>
        <v>-0.13238754733854655</v>
      </c>
      <c r="P171">
        <f t="shared" si="16"/>
        <v>0</v>
      </c>
      <c r="Q171">
        <f t="shared" si="19"/>
        <v>-0.13238754733854655</v>
      </c>
      <c r="R171">
        <f t="shared" si="17"/>
        <v>-30000.132387547339</v>
      </c>
    </row>
    <row r="172" spans="11:18" x14ac:dyDescent="0.25">
      <c r="K172">
        <v>810000</v>
      </c>
      <c r="L172">
        <f t="shared" si="18"/>
        <v>810</v>
      </c>
      <c r="M172">
        <f t="shared" si="13"/>
        <v>335000</v>
      </c>
      <c r="N172">
        <f t="shared" si="14"/>
        <v>285000</v>
      </c>
      <c r="O172">
        <f t="shared" si="15"/>
        <v>-0.11171533490908044</v>
      </c>
      <c r="P172">
        <f t="shared" si="16"/>
        <v>0</v>
      </c>
      <c r="Q172">
        <f t="shared" si="19"/>
        <v>-0.11171533490908044</v>
      </c>
      <c r="R172">
        <f t="shared" si="17"/>
        <v>-30000.111715334908</v>
      </c>
    </row>
    <row r="173" spans="11:18" x14ac:dyDescent="0.25">
      <c r="K173">
        <v>815000</v>
      </c>
      <c r="L173">
        <f t="shared" si="18"/>
        <v>815</v>
      </c>
      <c r="M173">
        <f t="shared" si="13"/>
        <v>340000</v>
      </c>
      <c r="N173">
        <f t="shared" si="14"/>
        <v>290000</v>
      </c>
      <c r="O173">
        <f t="shared" si="15"/>
        <v>-9.4270227326896022E-2</v>
      </c>
      <c r="P173">
        <f t="shared" si="16"/>
        <v>0</v>
      </c>
      <c r="Q173">
        <f t="shared" si="19"/>
        <v>-9.4270227326896022E-2</v>
      </c>
      <c r="R173">
        <f t="shared" si="17"/>
        <v>-30000.094270227328</v>
      </c>
    </row>
    <row r="174" spans="11:18" x14ac:dyDescent="0.25">
      <c r="K174">
        <v>820000</v>
      </c>
      <c r="L174">
        <f t="shared" si="18"/>
        <v>820</v>
      </c>
      <c r="M174">
        <f t="shared" si="13"/>
        <v>345000</v>
      </c>
      <c r="N174">
        <f t="shared" si="14"/>
        <v>295000</v>
      </c>
      <c r="O174">
        <f t="shared" si="15"/>
        <v>-7.9548577908185397E-2</v>
      </c>
      <c r="P174">
        <f t="shared" si="16"/>
        <v>0</v>
      </c>
      <c r="Q174">
        <f t="shared" si="19"/>
        <v>-7.9548577908185397E-2</v>
      </c>
      <c r="R174">
        <f t="shared" si="17"/>
        <v>-30000.079548577909</v>
      </c>
    </row>
    <row r="175" spans="11:18" x14ac:dyDescent="0.25">
      <c r="K175">
        <v>825000</v>
      </c>
      <c r="L175">
        <f t="shared" si="18"/>
        <v>825</v>
      </c>
      <c r="M175">
        <f t="shared" si="13"/>
        <v>350000</v>
      </c>
      <c r="N175">
        <f t="shared" si="14"/>
        <v>300000</v>
      </c>
      <c r="O175">
        <f t="shared" si="15"/>
        <v>-6.7125322516036617E-2</v>
      </c>
      <c r="P175">
        <f t="shared" si="16"/>
        <v>0</v>
      </c>
      <c r="Q175">
        <f t="shared" si="19"/>
        <v>-6.7125322516036617E-2</v>
      </c>
      <c r="R175">
        <f t="shared" si="17"/>
        <v>-30000.067125322515</v>
      </c>
    </row>
    <row r="176" spans="11:18" x14ac:dyDescent="0.25">
      <c r="K176">
        <v>830000</v>
      </c>
      <c r="L176">
        <f t="shared" si="18"/>
        <v>830</v>
      </c>
      <c r="M176">
        <f t="shared" si="13"/>
        <v>355000</v>
      </c>
      <c r="N176">
        <f t="shared" si="14"/>
        <v>305000</v>
      </c>
      <c r="O176">
        <f t="shared" si="15"/>
        <v>-5.6641721724262135E-2</v>
      </c>
      <c r="P176">
        <f t="shared" si="16"/>
        <v>0</v>
      </c>
      <c r="Q176">
        <f t="shared" si="19"/>
        <v>-5.6641721724262135E-2</v>
      </c>
      <c r="R176">
        <f t="shared" si="17"/>
        <v>-30000.056641721723</v>
      </c>
    </row>
    <row r="177" spans="11:18" x14ac:dyDescent="0.25">
      <c r="K177">
        <v>835000</v>
      </c>
      <c r="L177">
        <f t="shared" si="18"/>
        <v>835</v>
      </c>
      <c r="M177">
        <f t="shared" si="13"/>
        <v>360000</v>
      </c>
      <c r="N177">
        <f t="shared" si="14"/>
        <v>310000</v>
      </c>
      <c r="O177">
        <f t="shared" si="15"/>
        <v>-4.7795014547805631E-2</v>
      </c>
      <c r="P177">
        <f t="shared" si="16"/>
        <v>0</v>
      </c>
      <c r="Q177">
        <f t="shared" si="19"/>
        <v>-4.7795014547805631E-2</v>
      </c>
      <c r="R177">
        <f t="shared" si="17"/>
        <v>-30000.047795014547</v>
      </c>
    </row>
    <row r="178" spans="11:18" x14ac:dyDescent="0.25">
      <c r="K178">
        <v>840000</v>
      </c>
      <c r="L178">
        <f t="shared" si="18"/>
        <v>840</v>
      </c>
      <c r="M178">
        <f t="shared" si="13"/>
        <v>365000</v>
      </c>
      <c r="N178">
        <f t="shared" si="14"/>
        <v>315000</v>
      </c>
      <c r="O178">
        <f t="shared" si="15"/>
        <v>-4.032968571437507E-2</v>
      </c>
      <c r="P178">
        <f t="shared" si="16"/>
        <v>0</v>
      </c>
      <c r="Q178">
        <f t="shared" si="19"/>
        <v>-4.032968571437507E-2</v>
      </c>
      <c r="R178">
        <f t="shared" si="17"/>
        <v>-30000.040329685715</v>
      </c>
    </row>
    <row r="179" spans="11:18" x14ac:dyDescent="0.25">
      <c r="K179">
        <v>845000</v>
      </c>
      <c r="L179">
        <f t="shared" si="18"/>
        <v>845</v>
      </c>
      <c r="M179">
        <f t="shared" si="13"/>
        <v>370000</v>
      </c>
      <c r="N179">
        <f t="shared" si="14"/>
        <v>320000</v>
      </c>
      <c r="O179">
        <f t="shared" si="15"/>
        <v>-3.4030094904058457E-2</v>
      </c>
      <c r="P179">
        <f t="shared" si="16"/>
        <v>0</v>
      </c>
      <c r="Q179">
        <f t="shared" si="19"/>
        <v>-3.4030094904058457E-2</v>
      </c>
      <c r="R179">
        <f t="shared" si="17"/>
        <v>-30000.034030094903</v>
      </c>
    </row>
    <row r="180" spans="11:18" x14ac:dyDescent="0.25">
      <c r="K180">
        <v>850000</v>
      </c>
      <c r="L180">
        <f t="shared" si="18"/>
        <v>850</v>
      </c>
      <c r="M180">
        <f t="shared" si="13"/>
        <v>375000</v>
      </c>
      <c r="N180">
        <f t="shared" si="14"/>
        <v>325000</v>
      </c>
      <c r="O180">
        <f t="shared" si="15"/>
        <v>-2.8714255597310737E-2</v>
      </c>
      <c r="P180">
        <f t="shared" si="16"/>
        <v>0</v>
      </c>
      <c r="Q180">
        <f t="shared" si="19"/>
        <v>-2.8714255597310737E-2</v>
      </c>
      <c r="R180">
        <f t="shared" si="17"/>
        <v>-30000.028714255597</v>
      </c>
    </row>
    <row r="181" spans="11:18" x14ac:dyDescent="0.25">
      <c r="K181">
        <v>855000</v>
      </c>
      <c r="L181">
        <f t="shared" si="18"/>
        <v>855</v>
      </c>
      <c r="M181">
        <f t="shared" si="13"/>
        <v>380000</v>
      </c>
      <c r="N181">
        <f t="shared" si="14"/>
        <v>330000</v>
      </c>
      <c r="O181">
        <f t="shared" si="15"/>
        <v>-2.422858427454469E-2</v>
      </c>
      <c r="P181">
        <f t="shared" si="16"/>
        <v>0</v>
      </c>
      <c r="Q181">
        <f t="shared" si="19"/>
        <v>-2.422858427454469E-2</v>
      </c>
      <c r="R181">
        <f t="shared" si="17"/>
        <v>-30000.024228584276</v>
      </c>
    </row>
    <row r="182" spans="11:18" x14ac:dyDescent="0.25">
      <c r="K182">
        <v>860000</v>
      </c>
      <c r="L182">
        <f t="shared" si="18"/>
        <v>860</v>
      </c>
      <c r="M182">
        <f t="shared" si="13"/>
        <v>385000</v>
      </c>
      <c r="N182">
        <f t="shared" si="14"/>
        <v>335000</v>
      </c>
      <c r="O182">
        <f t="shared" si="15"/>
        <v>-2.0443468654610657E-2</v>
      </c>
      <c r="P182">
        <f t="shared" si="16"/>
        <v>0</v>
      </c>
      <c r="Q182">
        <f t="shared" si="19"/>
        <v>-2.0443468654610657E-2</v>
      </c>
      <c r="R182">
        <f t="shared" si="17"/>
        <v>-30000.020443468653</v>
      </c>
    </row>
    <row r="183" spans="11:18" x14ac:dyDescent="0.25">
      <c r="K183">
        <v>865000</v>
      </c>
      <c r="L183">
        <f t="shared" si="18"/>
        <v>865</v>
      </c>
      <c r="M183">
        <f t="shared" si="13"/>
        <v>390000</v>
      </c>
      <c r="N183">
        <f t="shared" si="14"/>
        <v>340000</v>
      </c>
      <c r="O183">
        <f t="shared" si="15"/>
        <v>-1.7249527248475876E-2</v>
      </c>
      <c r="P183">
        <f t="shared" si="16"/>
        <v>0</v>
      </c>
      <c r="Q183">
        <f t="shared" si="19"/>
        <v>-1.7249527248475876E-2</v>
      </c>
      <c r="R183">
        <f t="shared" si="17"/>
        <v>-30000.017249527249</v>
      </c>
    </row>
    <row r="184" spans="11:18" x14ac:dyDescent="0.25">
      <c r="K184">
        <v>870000</v>
      </c>
      <c r="L184">
        <f t="shared" si="18"/>
        <v>870</v>
      </c>
      <c r="M184">
        <f t="shared" si="13"/>
        <v>395000</v>
      </c>
      <c r="N184">
        <f t="shared" si="14"/>
        <v>345000</v>
      </c>
      <c r="O184">
        <f t="shared" si="15"/>
        <v>-1.4554452416946223E-2</v>
      </c>
      <c r="P184">
        <f t="shared" si="16"/>
        <v>0</v>
      </c>
      <c r="Q184">
        <f t="shared" si="19"/>
        <v>-1.4554452416946223E-2</v>
      </c>
      <c r="R184">
        <f t="shared" si="17"/>
        <v>-30000.014554452417</v>
      </c>
    </row>
    <row r="185" spans="11:18" x14ac:dyDescent="0.25">
      <c r="K185">
        <v>875000</v>
      </c>
      <c r="L185">
        <f t="shared" si="18"/>
        <v>875</v>
      </c>
      <c r="M185">
        <f t="shared" si="13"/>
        <v>400000</v>
      </c>
      <c r="N185">
        <f t="shared" si="14"/>
        <v>350000</v>
      </c>
      <c r="O185">
        <f t="shared" si="15"/>
        <v>-1.2280345930181282E-2</v>
      </c>
      <c r="P185">
        <f t="shared" si="16"/>
        <v>0</v>
      </c>
      <c r="Q185">
        <f t="shared" si="19"/>
        <v>-1.2280345930181282E-2</v>
      </c>
      <c r="R185">
        <f t="shared" si="17"/>
        <v>-30000.012280345931</v>
      </c>
    </row>
    <row r="186" spans="11:18" x14ac:dyDescent="0.25">
      <c r="K186">
        <v>880000</v>
      </c>
      <c r="L186">
        <f t="shared" si="18"/>
        <v>880</v>
      </c>
      <c r="M186">
        <f t="shared" si="13"/>
        <v>405000</v>
      </c>
      <c r="N186">
        <f t="shared" si="14"/>
        <v>355000</v>
      </c>
      <c r="O186">
        <f t="shared" si="15"/>
        <v>-1.0361470215644443E-2</v>
      </c>
      <c r="P186">
        <f t="shared" si="16"/>
        <v>0</v>
      </c>
      <c r="Q186">
        <f t="shared" si="19"/>
        <v>-1.0361470215644443E-2</v>
      </c>
      <c r="R186">
        <f t="shared" si="17"/>
        <v>-30000.010361470217</v>
      </c>
    </row>
    <row r="187" spans="11:18" x14ac:dyDescent="0.25">
      <c r="K187">
        <v>885000</v>
      </c>
      <c r="L187">
        <f t="shared" si="18"/>
        <v>885</v>
      </c>
      <c r="M187">
        <f t="shared" si="13"/>
        <v>410000</v>
      </c>
      <c r="N187">
        <f t="shared" si="14"/>
        <v>360000</v>
      </c>
      <c r="O187">
        <f t="shared" si="15"/>
        <v>-8.7423504582859642E-3</v>
      </c>
      <c r="P187">
        <f t="shared" si="16"/>
        <v>0</v>
      </c>
      <c r="Q187">
        <f t="shared" si="19"/>
        <v>-8.7423504582859642E-3</v>
      </c>
      <c r="R187">
        <f t="shared" si="17"/>
        <v>-30000.008742350459</v>
      </c>
    </row>
    <row r="188" spans="11:18" x14ac:dyDescent="0.25">
      <c r="K188">
        <v>890000</v>
      </c>
      <c r="L188">
        <f t="shared" si="18"/>
        <v>890</v>
      </c>
      <c r="M188">
        <f t="shared" si="13"/>
        <v>415000</v>
      </c>
      <c r="N188">
        <f t="shared" si="14"/>
        <v>365000</v>
      </c>
      <c r="O188">
        <f t="shared" si="15"/>
        <v>-7.3761728268520281E-3</v>
      </c>
      <c r="P188">
        <f t="shared" si="16"/>
        <v>0</v>
      </c>
      <c r="Q188">
        <f t="shared" si="19"/>
        <v>-7.3761728268520281E-3</v>
      </c>
      <c r="R188">
        <f t="shared" si="17"/>
        <v>-30000.007376172827</v>
      </c>
    </row>
    <row r="189" spans="11:18" x14ac:dyDescent="0.25">
      <c r="K189">
        <v>895000</v>
      </c>
      <c r="L189">
        <f t="shared" si="18"/>
        <v>895</v>
      </c>
      <c r="M189">
        <f t="shared" si="13"/>
        <v>420000</v>
      </c>
      <c r="N189">
        <f t="shared" si="14"/>
        <v>370000</v>
      </c>
      <c r="O189">
        <f t="shared" si="15"/>
        <v>-6.2234326342149038E-3</v>
      </c>
      <c r="P189">
        <f t="shared" si="16"/>
        <v>0</v>
      </c>
      <c r="Q189">
        <f t="shared" si="19"/>
        <v>-6.2234326342149038E-3</v>
      </c>
      <c r="R189">
        <f t="shared" si="17"/>
        <v>-30000.006223432632</v>
      </c>
    </row>
    <row r="190" spans="11:18" x14ac:dyDescent="0.25">
      <c r="K190">
        <v>900000</v>
      </c>
      <c r="L190">
        <f t="shared" si="18"/>
        <v>900</v>
      </c>
      <c r="M190">
        <f t="shared" si="13"/>
        <v>425000</v>
      </c>
      <c r="N190">
        <f t="shared" si="14"/>
        <v>375000</v>
      </c>
      <c r="O190">
        <f t="shared" si="15"/>
        <v>-5.2507934431721588E-3</v>
      </c>
      <c r="P190">
        <f t="shared" si="16"/>
        <v>0</v>
      </c>
      <c r="Q190">
        <f t="shared" si="19"/>
        <v>-5.2507934431721588E-3</v>
      </c>
      <c r="R190">
        <f t="shared" si="17"/>
        <v>-30000.005250793442</v>
      </c>
    </row>
    <row r="191" spans="11:18" x14ac:dyDescent="0.25">
      <c r="K191">
        <v>905000</v>
      </c>
      <c r="L191">
        <f t="shared" si="18"/>
        <v>905</v>
      </c>
      <c r="M191">
        <f t="shared" si="13"/>
        <v>430000</v>
      </c>
      <c r="N191">
        <f t="shared" si="14"/>
        <v>380000</v>
      </c>
      <c r="O191">
        <f t="shared" si="15"/>
        <v>-4.4301242096252995E-3</v>
      </c>
      <c r="P191">
        <f t="shared" si="16"/>
        <v>0</v>
      </c>
      <c r="Q191">
        <f t="shared" si="19"/>
        <v>-4.4301242096252995E-3</v>
      </c>
      <c r="R191">
        <f t="shared" si="17"/>
        <v>-30000.004430124209</v>
      </c>
    </row>
    <row r="192" spans="11:18" x14ac:dyDescent="0.25">
      <c r="K192">
        <v>910000</v>
      </c>
      <c r="L192">
        <f t="shared" si="18"/>
        <v>910</v>
      </c>
      <c r="M192">
        <f t="shared" si="13"/>
        <v>435000</v>
      </c>
      <c r="N192">
        <f t="shared" si="14"/>
        <v>385000</v>
      </c>
      <c r="O192">
        <f t="shared" si="15"/>
        <v>-3.7376866874776989E-3</v>
      </c>
      <c r="P192">
        <f t="shared" si="16"/>
        <v>0</v>
      </c>
      <c r="Q192">
        <f t="shared" si="19"/>
        <v>-3.7376866874776989E-3</v>
      </c>
      <c r="R192">
        <f t="shared" si="17"/>
        <v>-30000.003737686686</v>
      </c>
    </row>
    <row r="193" spans="11:18" x14ac:dyDescent="0.25">
      <c r="K193">
        <v>915000</v>
      </c>
      <c r="L193">
        <f t="shared" si="18"/>
        <v>915</v>
      </c>
      <c r="M193">
        <f t="shared" si="13"/>
        <v>440000</v>
      </c>
      <c r="N193">
        <f t="shared" si="14"/>
        <v>390000</v>
      </c>
      <c r="O193">
        <f t="shared" si="15"/>
        <v>-3.1534496517593149E-3</v>
      </c>
      <c r="P193">
        <f t="shared" si="16"/>
        <v>0</v>
      </c>
      <c r="Q193">
        <f t="shared" si="19"/>
        <v>-3.1534496517593149E-3</v>
      </c>
      <c r="R193">
        <f t="shared" si="17"/>
        <v>-30000.003153449652</v>
      </c>
    </row>
    <row r="194" spans="11:18" x14ac:dyDescent="0.25">
      <c r="K194">
        <v>920000</v>
      </c>
      <c r="L194">
        <f t="shared" si="18"/>
        <v>920</v>
      </c>
      <c r="M194">
        <f t="shared" si="13"/>
        <v>445000</v>
      </c>
      <c r="N194">
        <f t="shared" si="14"/>
        <v>395000</v>
      </c>
      <c r="O194">
        <f t="shared" si="15"/>
        <v>-2.6605101531407827E-3</v>
      </c>
      <c r="P194">
        <f t="shared" si="16"/>
        <v>0</v>
      </c>
      <c r="Q194">
        <f t="shared" si="19"/>
        <v>-2.6605101531407827E-3</v>
      </c>
      <c r="R194">
        <f t="shared" si="17"/>
        <v>-30000.002660510152</v>
      </c>
    </row>
    <row r="195" spans="11:18" x14ac:dyDescent="0.25">
      <c r="K195">
        <v>925000</v>
      </c>
      <c r="L195">
        <f t="shared" si="18"/>
        <v>925</v>
      </c>
      <c r="M195">
        <f t="shared" si="13"/>
        <v>450000</v>
      </c>
      <c r="N195">
        <f t="shared" si="14"/>
        <v>400000</v>
      </c>
      <c r="O195">
        <f t="shared" si="15"/>
        <v>-2.2446051034451459E-3</v>
      </c>
      <c r="P195">
        <f t="shared" si="16"/>
        <v>0</v>
      </c>
      <c r="Q195">
        <f t="shared" si="19"/>
        <v>-2.2446051034451459E-3</v>
      </c>
      <c r="R195">
        <f t="shared" si="17"/>
        <v>-30000.002244605104</v>
      </c>
    </row>
    <row r="196" spans="11:18" x14ac:dyDescent="0.25">
      <c r="K196">
        <v>930000</v>
      </c>
      <c r="L196">
        <f t="shared" si="18"/>
        <v>930</v>
      </c>
      <c r="M196">
        <f t="shared" si="13"/>
        <v>455000</v>
      </c>
      <c r="N196">
        <f t="shared" si="14"/>
        <v>405000</v>
      </c>
      <c r="O196">
        <f t="shared" si="15"/>
        <v>-1.8936990968976737E-3</v>
      </c>
      <c r="P196">
        <f t="shared" si="16"/>
        <v>0</v>
      </c>
      <c r="Q196">
        <f t="shared" si="19"/>
        <v>-1.8936990968976737E-3</v>
      </c>
      <c r="R196">
        <f t="shared" si="17"/>
        <v>-30000.001893699096</v>
      </c>
    </row>
    <row r="197" spans="11:18" x14ac:dyDescent="0.25">
      <c r="K197">
        <v>935000</v>
      </c>
      <c r="L197">
        <f t="shared" si="18"/>
        <v>935</v>
      </c>
      <c r="M197">
        <f t="shared" si="13"/>
        <v>460000</v>
      </c>
      <c r="N197">
        <f t="shared" si="14"/>
        <v>410000</v>
      </c>
      <c r="O197">
        <f t="shared" si="15"/>
        <v>-1.5976365707100404E-3</v>
      </c>
      <c r="P197">
        <f t="shared" si="16"/>
        <v>0</v>
      </c>
      <c r="Q197">
        <f t="shared" si="19"/>
        <v>-1.5976365707100404E-3</v>
      </c>
      <c r="R197">
        <f t="shared" si="17"/>
        <v>-30000.001597636572</v>
      </c>
    </row>
    <row r="198" spans="11:18" x14ac:dyDescent="0.25">
      <c r="K198">
        <v>940000</v>
      </c>
      <c r="L198">
        <f t="shared" si="18"/>
        <v>940</v>
      </c>
      <c r="M198">
        <f t="shared" si="13"/>
        <v>465000</v>
      </c>
      <c r="N198">
        <f t="shared" si="14"/>
        <v>415000</v>
      </c>
      <c r="O198">
        <f t="shared" si="15"/>
        <v>-1.3478482645194688E-3</v>
      </c>
      <c r="P198">
        <f t="shared" si="16"/>
        <v>0</v>
      </c>
      <c r="Q198">
        <f t="shared" si="19"/>
        <v>-1.3478482645194688E-3</v>
      </c>
      <c r="R198">
        <f t="shared" si="17"/>
        <v>-30000.001347848265</v>
      </c>
    </row>
    <row r="199" spans="11:18" x14ac:dyDescent="0.25">
      <c r="K199">
        <v>945000</v>
      </c>
      <c r="L199">
        <f t="shared" si="18"/>
        <v>945</v>
      </c>
      <c r="M199">
        <f t="shared" si="13"/>
        <v>470000</v>
      </c>
      <c r="N199">
        <f t="shared" si="14"/>
        <v>420000</v>
      </c>
      <c r="O199">
        <f t="shared" si="15"/>
        <v>-1.1371035046644693E-3</v>
      </c>
      <c r="P199">
        <f t="shared" si="16"/>
        <v>0</v>
      </c>
      <c r="Q199">
        <f t="shared" si="19"/>
        <v>-1.1371035046644693E-3</v>
      </c>
      <c r="R199">
        <f t="shared" si="17"/>
        <v>-30000.001137103503</v>
      </c>
    </row>
    <row r="200" spans="11:18" x14ac:dyDescent="0.25">
      <c r="K200">
        <v>950000</v>
      </c>
      <c r="L200">
        <f t="shared" si="18"/>
        <v>950</v>
      </c>
      <c r="M200">
        <f t="shared" si="13"/>
        <v>475000</v>
      </c>
      <c r="N200">
        <f t="shared" si="14"/>
        <v>425000</v>
      </c>
      <c r="O200">
        <f t="shared" si="15"/>
        <v>-9.5930116141284172E-4</v>
      </c>
      <c r="P200">
        <f t="shared" si="16"/>
        <v>0</v>
      </c>
      <c r="Q200">
        <f t="shared" si="19"/>
        <v>-9.5930116141284172E-4</v>
      </c>
      <c r="R200">
        <f t="shared" si="17"/>
        <v>-30000.00095930116</v>
      </c>
    </row>
    <row r="201" spans="11:18" x14ac:dyDescent="0.25">
      <c r="K201">
        <v>955000</v>
      </c>
      <c r="L201">
        <f t="shared" si="18"/>
        <v>955</v>
      </c>
      <c r="M201">
        <f t="shared" si="13"/>
        <v>480000</v>
      </c>
      <c r="N201">
        <f t="shared" si="14"/>
        <v>430000</v>
      </c>
      <c r="O201">
        <f t="shared" si="15"/>
        <v>-8.092932431624034E-4</v>
      </c>
      <c r="P201">
        <f t="shared" si="16"/>
        <v>0</v>
      </c>
      <c r="Q201">
        <f t="shared" si="19"/>
        <v>-8.092932431624034E-4</v>
      </c>
      <c r="R201">
        <f t="shared" si="17"/>
        <v>-30000.000809293244</v>
      </c>
    </row>
    <row r="202" spans="11:18" x14ac:dyDescent="0.25">
      <c r="K202">
        <v>960000</v>
      </c>
      <c r="L202">
        <f t="shared" si="18"/>
        <v>960</v>
      </c>
      <c r="M202">
        <f t="shared" ref="M202:M265" si="20">(IF(K202&lt;start,start-K202,IF(K202&gt;start,K202-start,0)))</f>
        <v>485000</v>
      </c>
      <c r="N202">
        <f t="shared" ref="N202:N210" si="21">(IF(K202&lt;end,end-K202,IF(K202&gt;end,K202-end,0)))</f>
        <v>435000</v>
      </c>
      <c r="O202">
        <f t="shared" ref="O202:O265" si="22">IF(K202&lt;=start,qx/(2*(pm-pinfill)*g)*(EXP(-lamda*M202)*COS(RADIANS(lamda*M202))-EXP(-lamda*N202)*COS(RADIANS(lamda*N202))),IF(AND(start&lt;K202,K202&lt;=end),qx/(2*(pm-pinfill)*g)*(2-(EXP(-lamda*N202)*COS(RADIANS(lamda*N202)))-EXP(-lamda*M202)*COS(RADIANS(lamda*M202))),IF(K202&gt;end,-qx/(2*(pm-pinfill)*g)*(EXP(-lamda*M202)*COS(RADIANS(lamda*M202))-EXP(-lamda*N202)*COS(RADIANS(lamda*N202))))))</f>
        <v>-6.8273603347114771E-4</v>
      </c>
      <c r="P202">
        <f t="shared" ref="P202:P210" si="23">IF(K202&lt;start,0,IF(AND(start&lt;K202,K202&lt;end),height*-1,0))</f>
        <v>0</v>
      </c>
      <c r="Q202">
        <f t="shared" si="19"/>
        <v>-6.8273603347114771E-4</v>
      </c>
      <c r="R202">
        <f t="shared" ref="R202:R210" si="24">O202-hc</f>
        <v>-30000.000682736034</v>
      </c>
    </row>
    <row r="203" spans="11:18" x14ac:dyDescent="0.25">
      <c r="K203">
        <v>965000</v>
      </c>
      <c r="L203">
        <f t="shared" ref="L203:L210" si="25">K203/1000</f>
        <v>965</v>
      </c>
      <c r="M203">
        <f t="shared" si="20"/>
        <v>490000</v>
      </c>
      <c r="N203">
        <f t="shared" si="21"/>
        <v>440000</v>
      </c>
      <c r="O203">
        <f t="shared" si="22"/>
        <v>-5.7596447168618045E-4</v>
      </c>
      <c r="P203">
        <f t="shared" si="23"/>
        <v>0</v>
      </c>
      <c r="Q203">
        <f t="shared" ref="Q203:Q210" si="26">P203+O203</f>
        <v>-5.7596447168618045E-4</v>
      </c>
      <c r="R203">
        <f t="shared" si="24"/>
        <v>-30000.00057596447</v>
      </c>
    </row>
    <row r="204" spans="11:18" x14ac:dyDescent="0.25">
      <c r="K204">
        <v>970000</v>
      </c>
      <c r="L204">
        <f t="shared" si="25"/>
        <v>970</v>
      </c>
      <c r="M204">
        <f t="shared" si="20"/>
        <v>495000</v>
      </c>
      <c r="N204">
        <f t="shared" si="21"/>
        <v>445000</v>
      </c>
      <c r="O204">
        <f t="shared" si="22"/>
        <v>-4.8588614884415764E-4</v>
      </c>
      <c r="P204">
        <f t="shared" si="23"/>
        <v>0</v>
      </c>
      <c r="Q204">
        <f t="shared" si="26"/>
        <v>-4.8588614884415764E-4</v>
      </c>
      <c r="R204">
        <f t="shared" si="24"/>
        <v>-30000.00048588615</v>
      </c>
    </row>
    <row r="205" spans="11:18" x14ac:dyDescent="0.25">
      <c r="K205">
        <v>975000</v>
      </c>
      <c r="L205">
        <f t="shared" si="25"/>
        <v>975</v>
      </c>
      <c r="M205">
        <f t="shared" si="20"/>
        <v>500000</v>
      </c>
      <c r="N205">
        <f t="shared" si="21"/>
        <v>450000</v>
      </c>
      <c r="O205">
        <f t="shared" si="22"/>
        <v>-4.0989185675046615E-4</v>
      </c>
      <c r="P205">
        <f t="shared" si="23"/>
        <v>0</v>
      </c>
      <c r="Q205">
        <f t="shared" si="26"/>
        <v>-4.0989185675046615E-4</v>
      </c>
      <c r="R205">
        <f t="shared" si="24"/>
        <v>-30000.000409891858</v>
      </c>
    </row>
    <row r="206" spans="11:18" x14ac:dyDescent="0.25">
      <c r="K206">
        <v>980000</v>
      </c>
      <c r="L206">
        <f t="shared" si="25"/>
        <v>980</v>
      </c>
      <c r="M206">
        <f t="shared" si="20"/>
        <v>505000</v>
      </c>
      <c r="N206">
        <f t="shared" si="21"/>
        <v>455000</v>
      </c>
      <c r="O206">
        <f t="shared" si="22"/>
        <v>-3.4578010603580228E-4</v>
      </c>
      <c r="P206">
        <f t="shared" si="23"/>
        <v>0</v>
      </c>
      <c r="Q206">
        <f t="shared" si="26"/>
        <v>-3.4578010603580228E-4</v>
      </c>
      <c r="R206">
        <f t="shared" si="24"/>
        <v>-30000.000345780107</v>
      </c>
    </row>
    <row r="207" spans="11:18" x14ac:dyDescent="0.25">
      <c r="K207">
        <v>985000</v>
      </c>
      <c r="L207">
        <f t="shared" si="25"/>
        <v>985</v>
      </c>
      <c r="M207">
        <f t="shared" si="20"/>
        <v>510000</v>
      </c>
      <c r="N207">
        <f t="shared" si="21"/>
        <v>460000</v>
      </c>
      <c r="O207">
        <f t="shared" si="22"/>
        <v>-2.9169343231640299E-4</v>
      </c>
      <c r="P207">
        <f t="shared" si="23"/>
        <v>0</v>
      </c>
      <c r="Q207">
        <f t="shared" si="26"/>
        <v>-2.9169343231640299E-4</v>
      </c>
      <c r="R207">
        <f t="shared" si="24"/>
        <v>-30000.000291693432</v>
      </c>
    </row>
    <row r="208" spans="11:18" x14ac:dyDescent="0.25">
      <c r="K208">
        <v>990000</v>
      </c>
      <c r="L208">
        <f t="shared" si="25"/>
        <v>990</v>
      </c>
      <c r="M208">
        <f t="shared" si="20"/>
        <v>515000</v>
      </c>
      <c r="N208">
        <f t="shared" si="21"/>
        <v>465000</v>
      </c>
      <c r="O208">
        <f t="shared" si="22"/>
        <v>-2.460646499791219E-4</v>
      </c>
      <c r="P208">
        <f t="shared" si="23"/>
        <v>0</v>
      </c>
      <c r="Q208">
        <f t="shared" si="26"/>
        <v>-2.460646499791219E-4</v>
      </c>
      <c r="R208">
        <f t="shared" si="24"/>
        <v>-30000.00024606465</v>
      </c>
    </row>
    <row r="209" spans="11:18" x14ac:dyDescent="0.25">
      <c r="K209">
        <v>995000</v>
      </c>
      <c r="L209">
        <f t="shared" si="25"/>
        <v>995</v>
      </c>
      <c r="M209">
        <f t="shared" si="20"/>
        <v>520000</v>
      </c>
      <c r="N209">
        <f t="shared" si="21"/>
        <v>470000</v>
      </c>
      <c r="O209">
        <f t="shared" si="22"/>
        <v>-2.0757150039176804E-4</v>
      </c>
      <c r="P209">
        <f t="shared" si="23"/>
        <v>0</v>
      </c>
      <c r="Q209">
        <f t="shared" si="26"/>
        <v>-2.0757150039176804E-4</v>
      </c>
      <c r="R209">
        <f t="shared" si="24"/>
        <v>-30000.000207571502</v>
      </c>
    </row>
    <row r="210" spans="11:18" x14ac:dyDescent="0.25">
      <c r="K210">
        <v>1000000</v>
      </c>
      <c r="L210">
        <f t="shared" si="25"/>
        <v>1000</v>
      </c>
      <c r="M210">
        <f t="shared" si="20"/>
        <v>525000</v>
      </c>
      <c r="N210">
        <f t="shared" si="21"/>
        <v>475000</v>
      </c>
      <c r="O210">
        <f t="shared" si="22"/>
        <v>-1.750983837887601E-4</v>
      </c>
      <c r="P210">
        <f t="shared" si="23"/>
        <v>0</v>
      </c>
      <c r="Q210">
        <f t="shared" si="26"/>
        <v>-1.750983837887601E-4</v>
      </c>
      <c r="R210">
        <f t="shared" si="24"/>
        <v>-30000.000175098383</v>
      </c>
    </row>
  </sheetData>
  <mergeCells count="1">
    <mergeCell ref="F20:H20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Sheet1</vt:lpstr>
      <vt:lpstr>a</vt:lpstr>
      <vt:lpstr>D</vt:lpstr>
      <vt:lpstr>E</vt:lpstr>
      <vt:lpstr>Emod</vt:lpstr>
      <vt:lpstr>end</vt:lpstr>
      <vt:lpstr>g</vt:lpstr>
      <vt:lpstr>hc</vt:lpstr>
      <vt:lpstr>height</vt:lpstr>
      <vt:lpstr>lamda</vt:lpstr>
      <vt:lpstr>pinfil</vt:lpstr>
      <vt:lpstr>pinfill</vt:lpstr>
      <vt:lpstr>pload</vt:lpstr>
      <vt:lpstr>pm</vt:lpstr>
      <vt:lpstr>pr</vt:lpstr>
      <vt:lpstr>qx</vt:lpstr>
      <vt:lpstr>start</vt:lpstr>
      <vt:lpstr>Te</vt:lpstr>
      <vt:lpstr>v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Brown</dc:creator>
  <cp:lastModifiedBy>rod</cp:lastModifiedBy>
  <dcterms:created xsi:type="dcterms:W3CDTF">2014-11-04T15:30:24Z</dcterms:created>
  <dcterms:modified xsi:type="dcterms:W3CDTF">2014-11-09T13:22:11Z</dcterms:modified>
</cp:coreProperties>
</file>