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80" yWindow="0" windowWidth="29480" windowHeight="18660" tabRatio="500"/>
  </bookViews>
  <sheets>
    <sheet name="Sheet1" sheetId="1" r:id="rId1"/>
  </sheets>
  <definedNames>
    <definedName name="a">Sheet1!$C$19</definedName>
    <definedName name="D">Sheet1!$C$11</definedName>
    <definedName name="E">Sheet1!$C$9</definedName>
    <definedName name="Emod">Sheet1!$C$9</definedName>
    <definedName name="end">Sheet1!$C$20</definedName>
    <definedName name="g">Sheet1!$C$12</definedName>
    <definedName name="hc">Sheet1!$C$21</definedName>
    <definedName name="height">Sheet1!$C$16</definedName>
    <definedName name="lamda">Sheet1!$C$17</definedName>
    <definedName name="pinfil">Sheet1!$C$14</definedName>
    <definedName name="pinfill">Sheet1!$C$14</definedName>
    <definedName name="pload">Sheet1!$C$15</definedName>
    <definedName name="pm">Sheet1!$C$13</definedName>
    <definedName name="pr">Sheet1!$C$8</definedName>
    <definedName name="qx">Sheet1!$C$18</definedName>
    <definedName name="start">Sheet1!$C$19</definedName>
    <definedName name="Te">Sheet1!$C$10</definedName>
    <definedName name="v">Sheet1!$C$8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7" i="1"/>
  <c r="C25" i="1"/>
  <c r="C15" i="1"/>
  <c r="C16" i="1"/>
  <c r="C18" i="1"/>
  <c r="C19" i="1"/>
  <c r="L10" i="1"/>
  <c r="C20" i="1"/>
  <c r="M10" i="1"/>
  <c r="N10" i="1"/>
  <c r="C24" i="1"/>
  <c r="L11" i="1"/>
  <c r="M11" i="1"/>
  <c r="N11" i="1"/>
  <c r="Q11" i="1"/>
  <c r="L12" i="1"/>
  <c r="M12" i="1"/>
  <c r="N12" i="1"/>
  <c r="Q12" i="1"/>
  <c r="L13" i="1"/>
  <c r="M13" i="1"/>
  <c r="N13" i="1"/>
  <c r="Q13" i="1"/>
  <c r="L14" i="1"/>
  <c r="M14" i="1"/>
  <c r="N14" i="1"/>
  <c r="Q14" i="1"/>
  <c r="L15" i="1"/>
  <c r="M15" i="1"/>
  <c r="N15" i="1"/>
  <c r="Q15" i="1"/>
  <c r="L16" i="1"/>
  <c r="M16" i="1"/>
  <c r="N16" i="1"/>
  <c r="Q16" i="1"/>
  <c r="L17" i="1"/>
  <c r="M17" i="1"/>
  <c r="N17" i="1"/>
  <c r="Q17" i="1"/>
  <c r="L18" i="1"/>
  <c r="M18" i="1"/>
  <c r="N18" i="1"/>
  <c r="Q18" i="1"/>
  <c r="L19" i="1"/>
  <c r="M19" i="1"/>
  <c r="N19" i="1"/>
  <c r="Q19" i="1"/>
  <c r="L20" i="1"/>
  <c r="M20" i="1"/>
  <c r="N20" i="1"/>
  <c r="Q20" i="1"/>
  <c r="L21" i="1"/>
  <c r="M21" i="1"/>
  <c r="N21" i="1"/>
  <c r="Q21" i="1"/>
  <c r="L22" i="1"/>
  <c r="M22" i="1"/>
  <c r="N22" i="1"/>
  <c r="Q22" i="1"/>
  <c r="L23" i="1"/>
  <c r="M23" i="1"/>
  <c r="N23" i="1"/>
  <c r="Q23" i="1"/>
  <c r="L24" i="1"/>
  <c r="M24" i="1"/>
  <c r="N24" i="1"/>
  <c r="Q24" i="1"/>
  <c r="L25" i="1"/>
  <c r="M25" i="1"/>
  <c r="N25" i="1"/>
  <c r="Q25" i="1"/>
  <c r="L26" i="1"/>
  <c r="M26" i="1"/>
  <c r="N26" i="1"/>
  <c r="Q26" i="1"/>
  <c r="L27" i="1"/>
  <c r="M27" i="1"/>
  <c r="N27" i="1"/>
  <c r="Q27" i="1"/>
  <c r="L28" i="1"/>
  <c r="M28" i="1"/>
  <c r="N28" i="1"/>
  <c r="Q28" i="1"/>
  <c r="L29" i="1"/>
  <c r="M29" i="1"/>
  <c r="N29" i="1"/>
  <c r="Q29" i="1"/>
  <c r="L30" i="1"/>
  <c r="M30" i="1"/>
  <c r="N30" i="1"/>
  <c r="Q30" i="1"/>
  <c r="L31" i="1"/>
  <c r="M31" i="1"/>
  <c r="N31" i="1"/>
  <c r="Q31" i="1"/>
  <c r="L32" i="1"/>
  <c r="M32" i="1"/>
  <c r="N32" i="1"/>
  <c r="Q32" i="1"/>
  <c r="L33" i="1"/>
  <c r="M33" i="1"/>
  <c r="N33" i="1"/>
  <c r="Q33" i="1"/>
  <c r="L34" i="1"/>
  <c r="M34" i="1"/>
  <c r="N34" i="1"/>
  <c r="Q34" i="1"/>
  <c r="L35" i="1"/>
  <c r="M35" i="1"/>
  <c r="N35" i="1"/>
  <c r="Q35" i="1"/>
  <c r="L36" i="1"/>
  <c r="M36" i="1"/>
  <c r="N36" i="1"/>
  <c r="Q36" i="1"/>
  <c r="L37" i="1"/>
  <c r="M37" i="1"/>
  <c r="N37" i="1"/>
  <c r="Q37" i="1"/>
  <c r="L38" i="1"/>
  <c r="M38" i="1"/>
  <c r="N38" i="1"/>
  <c r="Q38" i="1"/>
  <c r="L39" i="1"/>
  <c r="M39" i="1"/>
  <c r="N39" i="1"/>
  <c r="Q39" i="1"/>
  <c r="L40" i="1"/>
  <c r="M40" i="1"/>
  <c r="N40" i="1"/>
  <c r="Q40" i="1"/>
  <c r="L41" i="1"/>
  <c r="M41" i="1"/>
  <c r="N41" i="1"/>
  <c r="Q41" i="1"/>
  <c r="L42" i="1"/>
  <c r="M42" i="1"/>
  <c r="N42" i="1"/>
  <c r="Q42" i="1"/>
  <c r="L43" i="1"/>
  <c r="M43" i="1"/>
  <c r="N43" i="1"/>
  <c r="Q43" i="1"/>
  <c r="L44" i="1"/>
  <c r="M44" i="1"/>
  <c r="N44" i="1"/>
  <c r="Q44" i="1"/>
  <c r="L45" i="1"/>
  <c r="M45" i="1"/>
  <c r="N45" i="1"/>
  <c r="Q45" i="1"/>
  <c r="L46" i="1"/>
  <c r="M46" i="1"/>
  <c r="N46" i="1"/>
  <c r="Q46" i="1"/>
  <c r="L47" i="1"/>
  <c r="M47" i="1"/>
  <c r="N47" i="1"/>
  <c r="Q47" i="1"/>
  <c r="L48" i="1"/>
  <c r="M48" i="1"/>
  <c r="N48" i="1"/>
  <c r="Q48" i="1"/>
  <c r="L49" i="1"/>
  <c r="M49" i="1"/>
  <c r="N49" i="1"/>
  <c r="Q49" i="1"/>
  <c r="L50" i="1"/>
  <c r="M50" i="1"/>
  <c r="N50" i="1"/>
  <c r="Q50" i="1"/>
  <c r="L51" i="1"/>
  <c r="M51" i="1"/>
  <c r="N51" i="1"/>
  <c r="Q51" i="1"/>
  <c r="L52" i="1"/>
  <c r="M52" i="1"/>
  <c r="N52" i="1"/>
  <c r="Q52" i="1"/>
  <c r="L53" i="1"/>
  <c r="M53" i="1"/>
  <c r="N53" i="1"/>
  <c r="Q53" i="1"/>
  <c r="L54" i="1"/>
  <c r="M54" i="1"/>
  <c r="N54" i="1"/>
  <c r="Q54" i="1"/>
  <c r="L55" i="1"/>
  <c r="M55" i="1"/>
  <c r="N55" i="1"/>
  <c r="Q55" i="1"/>
  <c r="L56" i="1"/>
  <c r="M56" i="1"/>
  <c r="N56" i="1"/>
  <c r="Q56" i="1"/>
  <c r="L57" i="1"/>
  <c r="M57" i="1"/>
  <c r="N57" i="1"/>
  <c r="Q57" i="1"/>
  <c r="L58" i="1"/>
  <c r="M58" i="1"/>
  <c r="N58" i="1"/>
  <c r="Q58" i="1"/>
  <c r="L59" i="1"/>
  <c r="M59" i="1"/>
  <c r="N59" i="1"/>
  <c r="Q59" i="1"/>
  <c r="L60" i="1"/>
  <c r="M60" i="1"/>
  <c r="N60" i="1"/>
  <c r="Q60" i="1"/>
  <c r="L61" i="1"/>
  <c r="M61" i="1"/>
  <c r="N61" i="1"/>
  <c r="Q61" i="1"/>
  <c r="L62" i="1"/>
  <c r="M62" i="1"/>
  <c r="N62" i="1"/>
  <c r="Q62" i="1"/>
  <c r="L63" i="1"/>
  <c r="M63" i="1"/>
  <c r="N63" i="1"/>
  <c r="Q63" i="1"/>
  <c r="L64" i="1"/>
  <c r="M64" i="1"/>
  <c r="N64" i="1"/>
  <c r="Q64" i="1"/>
  <c r="L65" i="1"/>
  <c r="M65" i="1"/>
  <c r="N65" i="1"/>
  <c r="Q65" i="1"/>
  <c r="L66" i="1"/>
  <c r="M66" i="1"/>
  <c r="N66" i="1"/>
  <c r="Q66" i="1"/>
  <c r="L67" i="1"/>
  <c r="M67" i="1"/>
  <c r="N67" i="1"/>
  <c r="Q67" i="1"/>
  <c r="L68" i="1"/>
  <c r="M68" i="1"/>
  <c r="N68" i="1"/>
  <c r="Q68" i="1"/>
  <c r="L69" i="1"/>
  <c r="M69" i="1"/>
  <c r="N69" i="1"/>
  <c r="Q69" i="1"/>
  <c r="L70" i="1"/>
  <c r="M70" i="1"/>
  <c r="N70" i="1"/>
  <c r="Q70" i="1"/>
  <c r="L71" i="1"/>
  <c r="M71" i="1"/>
  <c r="N71" i="1"/>
  <c r="Q71" i="1"/>
  <c r="L72" i="1"/>
  <c r="M72" i="1"/>
  <c r="N72" i="1"/>
  <c r="Q72" i="1"/>
  <c r="L73" i="1"/>
  <c r="M73" i="1"/>
  <c r="N73" i="1"/>
  <c r="Q73" i="1"/>
  <c r="L74" i="1"/>
  <c r="M74" i="1"/>
  <c r="N74" i="1"/>
  <c r="Q74" i="1"/>
  <c r="L75" i="1"/>
  <c r="M75" i="1"/>
  <c r="N75" i="1"/>
  <c r="Q75" i="1"/>
  <c r="L76" i="1"/>
  <c r="M76" i="1"/>
  <c r="N76" i="1"/>
  <c r="Q76" i="1"/>
  <c r="L77" i="1"/>
  <c r="M77" i="1"/>
  <c r="N77" i="1"/>
  <c r="Q77" i="1"/>
  <c r="L78" i="1"/>
  <c r="M78" i="1"/>
  <c r="N78" i="1"/>
  <c r="Q78" i="1"/>
  <c r="L79" i="1"/>
  <c r="M79" i="1"/>
  <c r="N79" i="1"/>
  <c r="Q79" i="1"/>
  <c r="L80" i="1"/>
  <c r="M80" i="1"/>
  <c r="N80" i="1"/>
  <c r="Q80" i="1"/>
  <c r="L81" i="1"/>
  <c r="M81" i="1"/>
  <c r="N81" i="1"/>
  <c r="Q81" i="1"/>
  <c r="L82" i="1"/>
  <c r="M82" i="1"/>
  <c r="N82" i="1"/>
  <c r="Q82" i="1"/>
  <c r="L83" i="1"/>
  <c r="M83" i="1"/>
  <c r="N83" i="1"/>
  <c r="Q83" i="1"/>
  <c r="L84" i="1"/>
  <c r="M84" i="1"/>
  <c r="N84" i="1"/>
  <c r="Q84" i="1"/>
  <c r="L85" i="1"/>
  <c r="M85" i="1"/>
  <c r="N85" i="1"/>
  <c r="Q85" i="1"/>
  <c r="L86" i="1"/>
  <c r="M86" i="1"/>
  <c r="N86" i="1"/>
  <c r="Q86" i="1"/>
  <c r="L87" i="1"/>
  <c r="M87" i="1"/>
  <c r="N87" i="1"/>
  <c r="Q87" i="1"/>
  <c r="L88" i="1"/>
  <c r="M88" i="1"/>
  <c r="N88" i="1"/>
  <c r="Q88" i="1"/>
  <c r="L89" i="1"/>
  <c r="M89" i="1"/>
  <c r="N89" i="1"/>
  <c r="Q89" i="1"/>
  <c r="L90" i="1"/>
  <c r="M90" i="1"/>
  <c r="N90" i="1"/>
  <c r="Q90" i="1"/>
  <c r="L91" i="1"/>
  <c r="M91" i="1"/>
  <c r="N91" i="1"/>
  <c r="Q91" i="1"/>
  <c r="L92" i="1"/>
  <c r="M92" i="1"/>
  <c r="N92" i="1"/>
  <c r="Q92" i="1"/>
  <c r="L93" i="1"/>
  <c r="M93" i="1"/>
  <c r="N93" i="1"/>
  <c r="Q93" i="1"/>
  <c r="L94" i="1"/>
  <c r="M94" i="1"/>
  <c r="N94" i="1"/>
  <c r="Q94" i="1"/>
  <c r="L95" i="1"/>
  <c r="M95" i="1"/>
  <c r="N95" i="1"/>
  <c r="Q95" i="1"/>
  <c r="L96" i="1"/>
  <c r="M96" i="1"/>
  <c r="N96" i="1"/>
  <c r="Q96" i="1"/>
  <c r="L97" i="1"/>
  <c r="M97" i="1"/>
  <c r="N97" i="1"/>
  <c r="Q97" i="1"/>
  <c r="L98" i="1"/>
  <c r="M98" i="1"/>
  <c r="N98" i="1"/>
  <c r="Q98" i="1"/>
  <c r="L99" i="1"/>
  <c r="M99" i="1"/>
  <c r="N99" i="1"/>
  <c r="Q99" i="1"/>
  <c r="L100" i="1"/>
  <c r="M100" i="1"/>
  <c r="N100" i="1"/>
  <c r="Q100" i="1"/>
  <c r="L101" i="1"/>
  <c r="M101" i="1"/>
  <c r="N101" i="1"/>
  <c r="Q101" i="1"/>
  <c r="L102" i="1"/>
  <c r="M102" i="1"/>
  <c r="N102" i="1"/>
  <c r="Q102" i="1"/>
  <c r="L103" i="1"/>
  <c r="M103" i="1"/>
  <c r="N103" i="1"/>
  <c r="Q103" i="1"/>
  <c r="L104" i="1"/>
  <c r="M104" i="1"/>
  <c r="N104" i="1"/>
  <c r="Q104" i="1"/>
  <c r="L105" i="1"/>
  <c r="M105" i="1"/>
  <c r="N105" i="1"/>
  <c r="Q105" i="1"/>
  <c r="M106" i="1"/>
  <c r="L106" i="1"/>
  <c r="N106" i="1"/>
  <c r="Q106" i="1"/>
  <c r="M107" i="1"/>
  <c r="L107" i="1"/>
  <c r="N107" i="1"/>
  <c r="Q107" i="1"/>
  <c r="M108" i="1"/>
  <c r="L108" i="1"/>
  <c r="N108" i="1"/>
  <c r="Q108" i="1"/>
  <c r="M109" i="1"/>
  <c r="L109" i="1"/>
  <c r="N109" i="1"/>
  <c r="Q109" i="1"/>
  <c r="M110" i="1"/>
  <c r="L110" i="1"/>
  <c r="N110" i="1"/>
  <c r="Q110" i="1"/>
  <c r="M111" i="1"/>
  <c r="L111" i="1"/>
  <c r="N111" i="1"/>
  <c r="Q111" i="1"/>
  <c r="M112" i="1"/>
  <c r="L112" i="1"/>
  <c r="N112" i="1"/>
  <c r="Q112" i="1"/>
  <c r="M113" i="1"/>
  <c r="L113" i="1"/>
  <c r="N113" i="1"/>
  <c r="Q113" i="1"/>
  <c r="M114" i="1"/>
  <c r="L114" i="1"/>
  <c r="N114" i="1"/>
  <c r="Q114" i="1"/>
  <c r="M115" i="1"/>
  <c r="L115" i="1"/>
  <c r="N115" i="1"/>
  <c r="Q115" i="1"/>
  <c r="L116" i="1"/>
  <c r="M116" i="1"/>
  <c r="N116" i="1"/>
  <c r="Q116" i="1"/>
  <c r="L117" i="1"/>
  <c r="M117" i="1"/>
  <c r="N117" i="1"/>
  <c r="Q117" i="1"/>
  <c r="L118" i="1"/>
  <c r="M118" i="1"/>
  <c r="N118" i="1"/>
  <c r="Q118" i="1"/>
  <c r="L119" i="1"/>
  <c r="M119" i="1"/>
  <c r="N119" i="1"/>
  <c r="Q119" i="1"/>
  <c r="L120" i="1"/>
  <c r="M120" i="1"/>
  <c r="N120" i="1"/>
  <c r="Q120" i="1"/>
  <c r="L121" i="1"/>
  <c r="M121" i="1"/>
  <c r="N121" i="1"/>
  <c r="Q121" i="1"/>
  <c r="L122" i="1"/>
  <c r="M122" i="1"/>
  <c r="N122" i="1"/>
  <c r="Q122" i="1"/>
  <c r="L123" i="1"/>
  <c r="M123" i="1"/>
  <c r="N123" i="1"/>
  <c r="Q123" i="1"/>
  <c r="L124" i="1"/>
  <c r="M124" i="1"/>
  <c r="N124" i="1"/>
  <c r="Q124" i="1"/>
  <c r="L125" i="1"/>
  <c r="M125" i="1"/>
  <c r="N125" i="1"/>
  <c r="Q125" i="1"/>
  <c r="L126" i="1"/>
  <c r="M126" i="1"/>
  <c r="N126" i="1"/>
  <c r="Q126" i="1"/>
  <c r="L127" i="1"/>
  <c r="M127" i="1"/>
  <c r="N127" i="1"/>
  <c r="Q127" i="1"/>
  <c r="L128" i="1"/>
  <c r="M128" i="1"/>
  <c r="N128" i="1"/>
  <c r="Q128" i="1"/>
  <c r="L129" i="1"/>
  <c r="M129" i="1"/>
  <c r="N129" i="1"/>
  <c r="Q129" i="1"/>
  <c r="L130" i="1"/>
  <c r="M130" i="1"/>
  <c r="N130" i="1"/>
  <c r="Q130" i="1"/>
  <c r="L131" i="1"/>
  <c r="M131" i="1"/>
  <c r="N131" i="1"/>
  <c r="Q131" i="1"/>
  <c r="L132" i="1"/>
  <c r="M132" i="1"/>
  <c r="N132" i="1"/>
  <c r="Q132" i="1"/>
  <c r="L133" i="1"/>
  <c r="M133" i="1"/>
  <c r="N133" i="1"/>
  <c r="Q133" i="1"/>
  <c r="L134" i="1"/>
  <c r="M134" i="1"/>
  <c r="N134" i="1"/>
  <c r="Q134" i="1"/>
  <c r="L135" i="1"/>
  <c r="M135" i="1"/>
  <c r="N135" i="1"/>
  <c r="Q135" i="1"/>
  <c r="L136" i="1"/>
  <c r="M136" i="1"/>
  <c r="N136" i="1"/>
  <c r="Q136" i="1"/>
  <c r="L137" i="1"/>
  <c r="M137" i="1"/>
  <c r="N137" i="1"/>
  <c r="Q137" i="1"/>
  <c r="L138" i="1"/>
  <c r="M138" i="1"/>
  <c r="N138" i="1"/>
  <c r="Q138" i="1"/>
  <c r="L139" i="1"/>
  <c r="M139" i="1"/>
  <c r="N139" i="1"/>
  <c r="Q139" i="1"/>
  <c r="L140" i="1"/>
  <c r="M140" i="1"/>
  <c r="N140" i="1"/>
  <c r="Q140" i="1"/>
  <c r="L141" i="1"/>
  <c r="M141" i="1"/>
  <c r="N141" i="1"/>
  <c r="Q141" i="1"/>
  <c r="L142" i="1"/>
  <c r="M142" i="1"/>
  <c r="N142" i="1"/>
  <c r="Q142" i="1"/>
  <c r="L143" i="1"/>
  <c r="M143" i="1"/>
  <c r="N143" i="1"/>
  <c r="Q143" i="1"/>
  <c r="L144" i="1"/>
  <c r="M144" i="1"/>
  <c r="N144" i="1"/>
  <c r="Q144" i="1"/>
  <c r="L145" i="1"/>
  <c r="M145" i="1"/>
  <c r="N145" i="1"/>
  <c r="Q145" i="1"/>
  <c r="L146" i="1"/>
  <c r="M146" i="1"/>
  <c r="N146" i="1"/>
  <c r="Q146" i="1"/>
  <c r="L147" i="1"/>
  <c r="M147" i="1"/>
  <c r="N147" i="1"/>
  <c r="Q147" i="1"/>
  <c r="L148" i="1"/>
  <c r="M148" i="1"/>
  <c r="N148" i="1"/>
  <c r="Q148" i="1"/>
  <c r="L149" i="1"/>
  <c r="M149" i="1"/>
  <c r="N149" i="1"/>
  <c r="Q149" i="1"/>
  <c r="L150" i="1"/>
  <c r="M150" i="1"/>
  <c r="N150" i="1"/>
  <c r="Q150" i="1"/>
  <c r="L151" i="1"/>
  <c r="M151" i="1"/>
  <c r="N151" i="1"/>
  <c r="Q151" i="1"/>
  <c r="L152" i="1"/>
  <c r="M152" i="1"/>
  <c r="N152" i="1"/>
  <c r="Q152" i="1"/>
  <c r="L153" i="1"/>
  <c r="M153" i="1"/>
  <c r="N153" i="1"/>
  <c r="Q153" i="1"/>
  <c r="L154" i="1"/>
  <c r="M154" i="1"/>
  <c r="N154" i="1"/>
  <c r="Q154" i="1"/>
  <c r="L155" i="1"/>
  <c r="M155" i="1"/>
  <c r="N155" i="1"/>
  <c r="Q155" i="1"/>
  <c r="L156" i="1"/>
  <c r="M156" i="1"/>
  <c r="N156" i="1"/>
  <c r="Q156" i="1"/>
  <c r="L157" i="1"/>
  <c r="M157" i="1"/>
  <c r="N157" i="1"/>
  <c r="Q157" i="1"/>
  <c r="L158" i="1"/>
  <c r="M158" i="1"/>
  <c r="N158" i="1"/>
  <c r="Q158" i="1"/>
  <c r="L159" i="1"/>
  <c r="M159" i="1"/>
  <c r="N159" i="1"/>
  <c r="Q159" i="1"/>
  <c r="L160" i="1"/>
  <c r="M160" i="1"/>
  <c r="N160" i="1"/>
  <c r="Q160" i="1"/>
  <c r="L161" i="1"/>
  <c r="M161" i="1"/>
  <c r="N161" i="1"/>
  <c r="Q161" i="1"/>
  <c r="L162" i="1"/>
  <c r="M162" i="1"/>
  <c r="N162" i="1"/>
  <c r="Q162" i="1"/>
  <c r="L163" i="1"/>
  <c r="M163" i="1"/>
  <c r="N163" i="1"/>
  <c r="Q163" i="1"/>
  <c r="L164" i="1"/>
  <c r="M164" i="1"/>
  <c r="N164" i="1"/>
  <c r="Q164" i="1"/>
  <c r="L165" i="1"/>
  <c r="M165" i="1"/>
  <c r="N165" i="1"/>
  <c r="Q165" i="1"/>
  <c r="L166" i="1"/>
  <c r="M166" i="1"/>
  <c r="N166" i="1"/>
  <c r="Q166" i="1"/>
  <c r="L167" i="1"/>
  <c r="M167" i="1"/>
  <c r="N167" i="1"/>
  <c r="Q167" i="1"/>
  <c r="L168" i="1"/>
  <c r="M168" i="1"/>
  <c r="N168" i="1"/>
  <c r="Q168" i="1"/>
  <c r="L169" i="1"/>
  <c r="M169" i="1"/>
  <c r="N169" i="1"/>
  <c r="Q169" i="1"/>
  <c r="L170" i="1"/>
  <c r="M170" i="1"/>
  <c r="N170" i="1"/>
  <c r="Q170" i="1"/>
  <c r="L171" i="1"/>
  <c r="M171" i="1"/>
  <c r="N171" i="1"/>
  <c r="Q171" i="1"/>
  <c r="L172" i="1"/>
  <c r="M172" i="1"/>
  <c r="N172" i="1"/>
  <c r="Q172" i="1"/>
  <c r="L173" i="1"/>
  <c r="M173" i="1"/>
  <c r="N173" i="1"/>
  <c r="Q173" i="1"/>
  <c r="L174" i="1"/>
  <c r="M174" i="1"/>
  <c r="N174" i="1"/>
  <c r="Q174" i="1"/>
  <c r="L175" i="1"/>
  <c r="M175" i="1"/>
  <c r="N175" i="1"/>
  <c r="Q175" i="1"/>
  <c r="L176" i="1"/>
  <c r="M176" i="1"/>
  <c r="N176" i="1"/>
  <c r="Q176" i="1"/>
  <c r="L177" i="1"/>
  <c r="M177" i="1"/>
  <c r="N177" i="1"/>
  <c r="Q177" i="1"/>
  <c r="L178" i="1"/>
  <c r="M178" i="1"/>
  <c r="N178" i="1"/>
  <c r="Q178" i="1"/>
  <c r="L179" i="1"/>
  <c r="M179" i="1"/>
  <c r="N179" i="1"/>
  <c r="Q179" i="1"/>
  <c r="L180" i="1"/>
  <c r="M180" i="1"/>
  <c r="N180" i="1"/>
  <c r="Q180" i="1"/>
  <c r="L181" i="1"/>
  <c r="M181" i="1"/>
  <c r="N181" i="1"/>
  <c r="Q181" i="1"/>
  <c r="L182" i="1"/>
  <c r="M182" i="1"/>
  <c r="N182" i="1"/>
  <c r="Q182" i="1"/>
  <c r="L183" i="1"/>
  <c r="M183" i="1"/>
  <c r="N183" i="1"/>
  <c r="Q183" i="1"/>
  <c r="L184" i="1"/>
  <c r="M184" i="1"/>
  <c r="N184" i="1"/>
  <c r="Q184" i="1"/>
  <c r="L185" i="1"/>
  <c r="M185" i="1"/>
  <c r="N185" i="1"/>
  <c r="Q185" i="1"/>
  <c r="L186" i="1"/>
  <c r="M186" i="1"/>
  <c r="N186" i="1"/>
  <c r="Q186" i="1"/>
  <c r="L187" i="1"/>
  <c r="M187" i="1"/>
  <c r="N187" i="1"/>
  <c r="Q187" i="1"/>
  <c r="L188" i="1"/>
  <c r="M188" i="1"/>
  <c r="N188" i="1"/>
  <c r="Q188" i="1"/>
  <c r="L189" i="1"/>
  <c r="M189" i="1"/>
  <c r="N189" i="1"/>
  <c r="Q189" i="1"/>
  <c r="L190" i="1"/>
  <c r="M190" i="1"/>
  <c r="N190" i="1"/>
  <c r="Q190" i="1"/>
  <c r="L191" i="1"/>
  <c r="M191" i="1"/>
  <c r="N191" i="1"/>
  <c r="Q191" i="1"/>
  <c r="L192" i="1"/>
  <c r="M192" i="1"/>
  <c r="N192" i="1"/>
  <c r="Q192" i="1"/>
  <c r="L193" i="1"/>
  <c r="M193" i="1"/>
  <c r="N193" i="1"/>
  <c r="Q193" i="1"/>
  <c r="L194" i="1"/>
  <c r="M194" i="1"/>
  <c r="N194" i="1"/>
  <c r="Q194" i="1"/>
  <c r="L195" i="1"/>
  <c r="M195" i="1"/>
  <c r="N195" i="1"/>
  <c r="Q195" i="1"/>
  <c r="L196" i="1"/>
  <c r="M196" i="1"/>
  <c r="N196" i="1"/>
  <c r="Q196" i="1"/>
  <c r="L197" i="1"/>
  <c r="M197" i="1"/>
  <c r="N197" i="1"/>
  <c r="Q197" i="1"/>
  <c r="L198" i="1"/>
  <c r="M198" i="1"/>
  <c r="N198" i="1"/>
  <c r="Q198" i="1"/>
  <c r="L199" i="1"/>
  <c r="M199" i="1"/>
  <c r="N199" i="1"/>
  <c r="Q199" i="1"/>
  <c r="L200" i="1"/>
  <c r="M200" i="1"/>
  <c r="N200" i="1"/>
  <c r="Q200" i="1"/>
  <c r="L201" i="1"/>
  <c r="M201" i="1"/>
  <c r="N201" i="1"/>
  <c r="Q201" i="1"/>
  <c r="L202" i="1"/>
  <c r="M202" i="1"/>
  <c r="N202" i="1"/>
  <c r="Q202" i="1"/>
  <c r="L203" i="1"/>
  <c r="M203" i="1"/>
  <c r="N203" i="1"/>
  <c r="Q203" i="1"/>
  <c r="L204" i="1"/>
  <c r="M204" i="1"/>
  <c r="N204" i="1"/>
  <c r="Q204" i="1"/>
  <c r="L205" i="1"/>
  <c r="M205" i="1"/>
  <c r="N205" i="1"/>
  <c r="Q205" i="1"/>
  <c r="L206" i="1"/>
  <c r="M206" i="1"/>
  <c r="N206" i="1"/>
  <c r="Q206" i="1"/>
  <c r="L207" i="1"/>
  <c r="M207" i="1"/>
  <c r="N207" i="1"/>
  <c r="Q207" i="1"/>
  <c r="L208" i="1"/>
  <c r="M208" i="1"/>
  <c r="N208" i="1"/>
  <c r="Q208" i="1"/>
  <c r="L209" i="1"/>
  <c r="M209" i="1"/>
  <c r="N209" i="1"/>
  <c r="Q209" i="1"/>
  <c r="L210" i="1"/>
  <c r="M210" i="1"/>
  <c r="N210" i="1"/>
  <c r="Q210" i="1"/>
  <c r="Q10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C23" i="1"/>
  <c r="C22" i="1"/>
</calcChain>
</file>

<file path=xl/sharedStrings.xml><?xml version="1.0" encoding="utf-8"?>
<sst xmlns="http://schemas.openxmlformats.org/spreadsheetml/2006/main" count="85" uniqueCount="69">
  <si>
    <t>Te</t>
  </si>
  <si>
    <t>D</t>
  </si>
  <si>
    <t>Pa</t>
  </si>
  <si>
    <t>m</t>
  </si>
  <si>
    <t>g</t>
  </si>
  <si>
    <t>m/s-2</t>
  </si>
  <si>
    <t>Nm</t>
  </si>
  <si>
    <t>pm</t>
  </si>
  <si>
    <t>kg.m-3</t>
  </si>
  <si>
    <t>lamda</t>
  </si>
  <si>
    <t>a</t>
  </si>
  <si>
    <t>b</t>
  </si>
  <si>
    <t>pinfill</t>
  </si>
  <si>
    <t>pload</t>
  </si>
  <si>
    <t>qx</t>
  </si>
  <si>
    <t>height</t>
  </si>
  <si>
    <t>x</t>
  </si>
  <si>
    <t>start</t>
  </si>
  <si>
    <t>end</t>
  </si>
  <si>
    <t>y</t>
  </si>
  <si>
    <t>v</t>
  </si>
  <si>
    <t>E</t>
  </si>
  <si>
    <t>Effective Elastic Thickness</t>
  </si>
  <si>
    <t>Youngs Modulus</t>
  </si>
  <si>
    <t>Poissons Ratio</t>
  </si>
  <si>
    <t>gravity</t>
  </si>
  <si>
    <t>Flexural wavelength</t>
  </si>
  <si>
    <t>Height of load</t>
  </si>
  <si>
    <t>density of infill</t>
  </si>
  <si>
    <t>density of mantle</t>
  </si>
  <si>
    <t>Load</t>
  </si>
  <si>
    <t>x-end for load</t>
  </si>
  <si>
    <t>km</t>
  </si>
  <si>
    <t>Load width</t>
  </si>
  <si>
    <t>Load height</t>
  </si>
  <si>
    <t>Load density</t>
  </si>
  <si>
    <t>density of load</t>
  </si>
  <si>
    <t>x-start for load</t>
  </si>
  <si>
    <t>kg.m-4</t>
  </si>
  <si>
    <t>N</t>
  </si>
  <si>
    <t>Units</t>
  </si>
  <si>
    <t>coefficient a</t>
  </si>
  <si>
    <t>coefficient b</t>
  </si>
  <si>
    <t>Elastic thickness, Te</t>
  </si>
  <si>
    <t>Airy compensation depth</t>
  </si>
  <si>
    <t>y+h</t>
  </si>
  <si>
    <t>h</t>
  </si>
  <si>
    <t>normal crustal thickness</t>
  </si>
  <si>
    <t>hc</t>
  </si>
  <si>
    <t>moho</t>
  </si>
  <si>
    <t>Parameter</t>
  </si>
  <si>
    <t>Value</t>
  </si>
  <si>
    <t>Symbol</t>
  </si>
  <si>
    <t>Flexural rigidity</t>
  </si>
  <si>
    <t>load height (m)</t>
  </si>
  <si>
    <t>surface deflection (m)</t>
  </si>
  <si>
    <t>distance (m)</t>
  </si>
  <si>
    <t>surface topography (m)</t>
  </si>
  <si>
    <t>Moho deflection (m)</t>
  </si>
  <si>
    <t>coefficeint b: distance to end of load-x (m)</t>
  </si>
  <si>
    <t>coefficient a: distance to start of load-x (m)</t>
  </si>
  <si>
    <t>Model Parameter</t>
  </si>
  <si>
    <t>Watts,  A. B., 2001, Isostasy and Flexure of the Lithosphere, Cambridge University Press, Cambridge, pp. 458.</t>
  </si>
  <si>
    <t>Chapter 3, Theory of Elastic Plates</t>
  </si>
  <si>
    <t>Equation 3.10, p. 93</t>
  </si>
  <si>
    <t>Flexural parameter,lamda</t>
  </si>
  <si>
    <t>Equation 3.20, p.96</t>
  </si>
  <si>
    <t>Deflection of an infinite elastic beam under surface load. Surface deflection, y, calculated using Equations 3.32, 3.33 and 3.34 p. 101-102.</t>
  </si>
  <si>
    <t>Elastic Plate Model of Regional Isostatic Compensation of the Lithosphere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</si>
</sst>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00CE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Elastic Plate Model</a:t>
            </a:r>
          </a:p>
        </c:rich>
      </c:tx>
      <c:layout>
        <c:manualLayout>
          <c:xMode val="edge"/>
          <c:yMode val="edge"/>
          <c:x val="0.737561286329154"/>
          <c:y val="0.06378132118451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318962670962"/>
          <c:y val="0.0750605326876513"/>
          <c:w val="0.429011645482158"/>
          <c:h val="0.795512528473804"/>
        </c:manualLayout>
      </c:layout>
      <c:scatterChart>
        <c:scatterStyle val="lineMarker"/>
        <c:varyColors val="0"/>
        <c:ser>
          <c:idx val="0"/>
          <c:order val="0"/>
          <c:tx>
            <c:v>y-surface deflection</c:v>
          </c:tx>
          <c:spPr>
            <a:ln w="1905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Sheet1!$K$10:$K$210</c:f>
              <c:numCache>
                <c:formatCode>General</c:formatCode>
                <c:ptCount val="2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</c:numCache>
            </c:numRef>
          </c:xVal>
          <c:yVal>
            <c:numRef>
              <c:f>Sheet1!$N$10:$N$210</c:f>
              <c:numCache>
                <c:formatCode>General</c:formatCode>
                <c:ptCount val="201"/>
                <c:pt idx="0">
                  <c:v>-0.0105753139813559</c:v>
                </c:pt>
                <c:pt idx="1">
                  <c:v>-0.0119875304671179</c:v>
                </c:pt>
                <c:pt idx="2">
                  <c:v>-0.0135882657494687</c:v>
                </c:pt>
                <c:pt idx="3">
                  <c:v>-0.0154026765707235</c:v>
                </c:pt>
                <c:pt idx="4">
                  <c:v>-0.0174592755141956</c:v>
                </c:pt>
                <c:pt idx="5">
                  <c:v>-0.0197903785075981</c:v>
                </c:pt>
                <c:pt idx="6">
                  <c:v>-0.022432611980497</c:v>
                </c:pt>
                <c:pt idx="7">
                  <c:v>-0.0254274876251869</c:v>
                </c:pt>
                <c:pt idx="8">
                  <c:v>-0.0288220537693083</c:v>
                </c:pt>
                <c:pt idx="9">
                  <c:v>-0.0326696335684917</c:v>
                </c:pt>
                <c:pt idx="10">
                  <c:v>-0.0370306615870645</c:v>
                </c:pt>
                <c:pt idx="11">
                  <c:v>-0.0419736318756705</c:v>
                </c:pt>
                <c:pt idx="12">
                  <c:v>-0.0475761724006158</c:v>
                </c:pt>
                <c:pt idx="13">
                  <c:v>-0.053926262658192</c:v>
                </c:pt>
                <c:pt idx="14">
                  <c:v>-0.0611236135490676</c:v>
                </c:pt>
                <c:pt idx="15">
                  <c:v>-0.0692812311281395</c:v>
                </c:pt>
                <c:pt idx="16">
                  <c:v>-0.0785271887237284</c:v>
                </c:pt>
                <c:pt idx="17">
                  <c:v>-0.0890066351816821</c:v>
                </c:pt>
                <c:pt idx="18">
                  <c:v>-0.100884070685815</c:v>
                </c:pt>
                <c:pt idx="19">
                  <c:v>-0.114345925793945</c:v>
                </c:pt>
                <c:pt idx="20">
                  <c:v>-0.129603484074044</c:v>
                </c:pt>
                <c:pt idx="21">
                  <c:v>-0.146896194101869</c:v>
                </c:pt>
                <c:pt idx="22">
                  <c:v>-0.166495422673945</c:v>
                </c:pt>
                <c:pt idx="23">
                  <c:v>-0.188708707993092</c:v>
                </c:pt>
                <c:pt idx="24">
                  <c:v>-0.213884579405772</c:v>
                </c:pt>
                <c:pt idx="25">
                  <c:v>-0.242418019133569</c:v>
                </c:pt>
                <c:pt idx="26">
                  <c:v>-0.274756651483555</c:v>
                </c:pt>
                <c:pt idx="27">
                  <c:v>-0.311407756401131</c:v>
                </c:pt>
                <c:pt idx="28">
                  <c:v>-0.352946217121811</c:v>
                </c:pt>
                <c:pt idx="29">
                  <c:v>-0.400023526286847</c:v>
                </c:pt>
                <c:pt idx="30">
                  <c:v>-0.453377991439672</c:v>
                </c:pt>
                <c:pt idx="31">
                  <c:v>-0.513846299574447</c:v>
                </c:pt>
                <c:pt idx="32">
                  <c:v>-0.582376621657405</c:v>
                </c:pt>
                <c:pt idx="33">
                  <c:v>-0.66004346211804</c:v>
                </c:pt>
                <c:pt idx="34">
                  <c:v>-0.748064485586429</c:v>
                </c:pt>
                <c:pt idx="35">
                  <c:v>-0.847819584061071</c:v>
                </c:pt>
                <c:pt idx="36">
                  <c:v>-0.960872482711121</c:v>
                </c:pt>
                <c:pt idx="37">
                  <c:v>-1.088995222194502</c:v>
                </c:pt>
                <c:pt idx="38">
                  <c:v>-1.234195900328434</c:v>
                </c:pt>
                <c:pt idx="39">
                  <c:v>-1.398750106883292</c:v>
                </c:pt>
                <c:pt idx="40">
                  <c:v>-1.585236542979135</c:v>
                </c:pt>
                <c:pt idx="41">
                  <c:v>-1.796577381947628</c:v>
                </c:pt>
                <c:pt idx="42">
                  <c:v>-2.036084002600592</c:v>
                </c:pt>
                <c:pt idx="43">
                  <c:v>-2.307508809776115</c:v>
                </c:pt>
                <c:pt idx="44">
                  <c:v>-2.615103952123516</c:v>
                </c:pt>
                <c:pt idx="45">
                  <c:v>-2.963687854823272</c:v>
                </c:pt>
                <c:pt idx="46">
                  <c:v>-3.358720606997718</c:v>
                </c:pt>
                <c:pt idx="47">
                  <c:v>-3.806389381857504</c:v>
                </c:pt>
                <c:pt idx="48">
                  <c:v>-4.313705224303965</c:v>
                </c:pt>
                <c:pt idx="49">
                  <c:v>-4.888612718212958</c:v>
                </c:pt>
                <c:pt idx="50">
                  <c:v>-5.540114246729362</c:v>
                </c:pt>
                <c:pt idx="51">
                  <c:v>-6.278410786739842</c:v>
                </c:pt>
                <c:pt idx="52">
                  <c:v>-7.115061436817141</c:v>
                </c:pt>
                <c:pt idx="53">
                  <c:v>-8.063164170367253</c:v>
                </c:pt>
                <c:pt idx="54">
                  <c:v>-9.137560637020737</c:v>
                </c:pt>
                <c:pt idx="55">
                  <c:v>-10.35506821065608</c:v>
                </c:pt>
                <c:pt idx="56">
                  <c:v>-11.73474290767825</c:v>
                </c:pt>
                <c:pt idx="57">
                  <c:v>-13.29817728092724</c:v>
                </c:pt>
                <c:pt idx="58">
                  <c:v>-15.06983794036852</c:v>
                </c:pt>
                <c:pt idx="59">
                  <c:v>-17.07744797002699</c:v>
                </c:pt>
                <c:pt idx="60">
                  <c:v>-19.35242021110149</c:v>
                </c:pt>
                <c:pt idx="61">
                  <c:v>-21.9303481747579</c:v>
                </c:pt>
                <c:pt idx="62">
                  <c:v>-24.85156224710565</c:v>
                </c:pt>
                <c:pt idx="63">
                  <c:v>-28.1617598673261</c:v>
                </c:pt>
                <c:pt idx="64">
                  <c:v>-31.91271951370642</c:v>
                </c:pt>
                <c:pt idx="65">
                  <c:v>-36.16310963941443</c:v>
                </c:pt>
                <c:pt idx="66">
                  <c:v>-40.9794051805877</c:v>
                </c:pt>
                <c:pt idx="67">
                  <c:v>-46.43692593676936</c:v>
                </c:pt>
                <c:pt idx="68">
                  <c:v>-52.62101302402751</c:v>
                </c:pt>
                <c:pt idx="69">
                  <c:v>-59.62836175383988</c:v>
                </c:pt>
                <c:pt idx="70">
                  <c:v>-67.56853172953502</c:v>
                </c:pt>
                <c:pt idx="71">
                  <c:v>-76.56565771472512</c:v>
                </c:pt>
                <c:pt idx="72">
                  <c:v>-86.76038795776185</c:v>
                </c:pt>
                <c:pt idx="73">
                  <c:v>-98.31208020151642</c:v>
                </c:pt>
                <c:pt idx="74">
                  <c:v>-111.4012896239188</c:v>
                </c:pt>
                <c:pt idx="75">
                  <c:v>-126.232587504207</c:v>
                </c:pt>
                <c:pt idx="76">
                  <c:v>-143.0377545635444</c:v>
                </c:pt>
                <c:pt idx="77">
                  <c:v>-162.0793987667813</c:v>
                </c:pt>
                <c:pt idx="78">
                  <c:v>-183.6550539855101</c:v>
                </c:pt>
                <c:pt idx="79">
                  <c:v>-208.1018234141148</c:v>
                </c:pt>
                <c:pt idx="80">
                  <c:v>-235.8016401168179</c:v>
                </c:pt>
                <c:pt idx="81">
                  <c:v>-267.1872266968015</c:v>
                </c:pt>
                <c:pt idx="82">
                  <c:v>-302.7488469679089</c:v>
                </c:pt>
                <c:pt idx="83">
                  <c:v>-343.0419548445961</c:v>
                </c:pt>
                <c:pt idx="84">
                  <c:v>-388.6958596385983</c:v>
                </c:pt>
                <c:pt idx="85">
                  <c:v>-440.4235427785207</c:v>
                </c:pt>
                <c:pt idx="86">
                  <c:v>-499.0327788974446</c:v>
                </c:pt>
                <c:pt idx="87">
                  <c:v>-565.4387345424648</c:v>
                </c:pt>
                <c:pt idx="88">
                  <c:v>-640.678240764673</c:v>
                </c:pt>
                <c:pt idx="89">
                  <c:v>-725.9259619061703</c:v>
                </c:pt>
                <c:pt idx="90">
                  <c:v>-822.512712417392</c:v>
                </c:pt>
                <c:pt idx="91">
                  <c:v>-931.9462069722421</c:v>
                </c:pt>
                <c:pt idx="92">
                  <c:v>-1055.934567020041</c:v>
                </c:pt>
                <c:pt idx="93">
                  <c:v>-1196.412949810767</c:v>
                </c:pt>
                <c:pt idx="94">
                  <c:v>-1355.57371452029</c:v>
                </c:pt>
                <c:pt idx="95">
                  <c:v>-1535.900595140453</c:v>
                </c:pt>
                <c:pt idx="96">
                  <c:v>-1706.578905319071</c:v>
                </c:pt>
                <c:pt idx="97">
                  <c:v>-1836.643339174503</c:v>
                </c:pt>
                <c:pt idx="98">
                  <c:v>-1928.123423733208</c:v>
                </c:pt>
                <c:pt idx="99">
                  <c:v>-1982.446642069133</c:v>
                </c:pt>
                <c:pt idx="100">
                  <c:v>-2000.460680892028</c:v>
                </c:pt>
                <c:pt idx="101">
                  <c:v>-1982.446642069133</c:v>
                </c:pt>
                <c:pt idx="102">
                  <c:v>-1928.123423733208</c:v>
                </c:pt>
                <c:pt idx="103">
                  <c:v>-1836.643339174503</c:v>
                </c:pt>
                <c:pt idx="104">
                  <c:v>-1706.578905319071</c:v>
                </c:pt>
                <c:pt idx="105">
                  <c:v>-1535.900595140453</c:v>
                </c:pt>
                <c:pt idx="106">
                  <c:v>-1355.57371452029</c:v>
                </c:pt>
                <c:pt idx="107">
                  <c:v>-1196.412949810767</c:v>
                </c:pt>
                <c:pt idx="108">
                  <c:v>-1055.934567020041</c:v>
                </c:pt>
                <c:pt idx="109">
                  <c:v>-931.9462069722421</c:v>
                </c:pt>
                <c:pt idx="110">
                  <c:v>-822.512712417392</c:v>
                </c:pt>
                <c:pt idx="111">
                  <c:v>-725.9259619061703</c:v>
                </c:pt>
                <c:pt idx="112">
                  <c:v>-640.678240764673</c:v>
                </c:pt>
                <c:pt idx="113">
                  <c:v>-565.4387345424648</c:v>
                </c:pt>
                <c:pt idx="114">
                  <c:v>-499.0327788974446</c:v>
                </c:pt>
                <c:pt idx="115">
                  <c:v>-440.4235427785207</c:v>
                </c:pt>
                <c:pt idx="116">
                  <c:v>-388.6958596385983</c:v>
                </c:pt>
                <c:pt idx="117">
                  <c:v>-343.0419548445961</c:v>
                </c:pt>
                <c:pt idx="118">
                  <c:v>-302.7488469679089</c:v>
                </c:pt>
                <c:pt idx="119">
                  <c:v>-267.1872266968015</c:v>
                </c:pt>
                <c:pt idx="120">
                  <c:v>-235.8016401168179</c:v>
                </c:pt>
                <c:pt idx="121">
                  <c:v>-208.1018234141148</c:v>
                </c:pt>
                <c:pt idx="122">
                  <c:v>-183.6550539855101</c:v>
                </c:pt>
                <c:pt idx="123">
                  <c:v>-162.0793987667813</c:v>
                </c:pt>
                <c:pt idx="124">
                  <c:v>-143.0377545635444</c:v>
                </c:pt>
                <c:pt idx="125">
                  <c:v>-126.232587504207</c:v>
                </c:pt>
                <c:pt idx="126">
                  <c:v>-111.4012896239188</c:v>
                </c:pt>
                <c:pt idx="127">
                  <c:v>-98.31208020151642</c:v>
                </c:pt>
                <c:pt idx="128">
                  <c:v>-86.76038795776185</c:v>
                </c:pt>
                <c:pt idx="129">
                  <c:v>-76.56565771472512</c:v>
                </c:pt>
                <c:pt idx="130">
                  <c:v>-67.56853172953502</c:v>
                </c:pt>
                <c:pt idx="131">
                  <c:v>-59.62836175383988</c:v>
                </c:pt>
                <c:pt idx="132">
                  <c:v>-52.62101302402751</c:v>
                </c:pt>
                <c:pt idx="133">
                  <c:v>-46.43692593676936</c:v>
                </c:pt>
                <c:pt idx="134">
                  <c:v>-40.9794051805877</c:v>
                </c:pt>
                <c:pt idx="135">
                  <c:v>-36.16310963941443</c:v>
                </c:pt>
                <c:pt idx="136">
                  <c:v>-31.91271951370642</c:v>
                </c:pt>
                <c:pt idx="137">
                  <c:v>-28.1617598673261</c:v>
                </c:pt>
                <c:pt idx="138">
                  <c:v>-24.85156224710565</c:v>
                </c:pt>
                <c:pt idx="139">
                  <c:v>-21.9303481747579</c:v>
                </c:pt>
                <c:pt idx="140">
                  <c:v>-19.35242021110149</c:v>
                </c:pt>
                <c:pt idx="141">
                  <c:v>-17.07744797002699</c:v>
                </c:pt>
                <c:pt idx="142">
                  <c:v>-15.06983794036852</c:v>
                </c:pt>
                <c:pt idx="143">
                  <c:v>-13.29817728092724</c:v>
                </c:pt>
                <c:pt idx="144">
                  <c:v>-11.73474290767825</c:v>
                </c:pt>
                <c:pt idx="145">
                  <c:v>-10.35506821065608</c:v>
                </c:pt>
                <c:pt idx="146">
                  <c:v>-9.137560637020737</c:v>
                </c:pt>
                <c:pt idx="147">
                  <c:v>-8.063164170367253</c:v>
                </c:pt>
                <c:pt idx="148">
                  <c:v>-7.115061436817141</c:v>
                </c:pt>
                <c:pt idx="149">
                  <c:v>-6.278410786739842</c:v>
                </c:pt>
                <c:pt idx="150">
                  <c:v>-5.540114246729362</c:v>
                </c:pt>
                <c:pt idx="151">
                  <c:v>-4.888612718212958</c:v>
                </c:pt>
                <c:pt idx="152">
                  <c:v>-4.313705224303965</c:v>
                </c:pt>
                <c:pt idx="153">
                  <c:v>-3.806389381857504</c:v>
                </c:pt>
                <c:pt idx="154">
                  <c:v>-3.358720606997718</c:v>
                </c:pt>
                <c:pt idx="155">
                  <c:v>-2.963687854823272</c:v>
                </c:pt>
                <c:pt idx="156">
                  <c:v>-2.615103952123516</c:v>
                </c:pt>
                <c:pt idx="157">
                  <c:v>-2.307508809776115</c:v>
                </c:pt>
                <c:pt idx="158">
                  <c:v>-2.036084002600592</c:v>
                </c:pt>
                <c:pt idx="159">
                  <c:v>-1.796577381947628</c:v>
                </c:pt>
                <c:pt idx="160">
                  <c:v>-1.585236542979135</c:v>
                </c:pt>
                <c:pt idx="161">
                  <c:v>-1.398750106883292</c:v>
                </c:pt>
                <c:pt idx="162">
                  <c:v>-1.234195900328434</c:v>
                </c:pt>
                <c:pt idx="163">
                  <c:v>-1.088995222194502</c:v>
                </c:pt>
                <c:pt idx="164">
                  <c:v>-0.960872482711121</c:v>
                </c:pt>
                <c:pt idx="165">
                  <c:v>-0.847819584061071</c:v>
                </c:pt>
                <c:pt idx="166">
                  <c:v>-0.748064485586429</c:v>
                </c:pt>
                <c:pt idx="167">
                  <c:v>-0.66004346211804</c:v>
                </c:pt>
                <c:pt idx="168">
                  <c:v>-0.582376621657405</c:v>
                </c:pt>
                <c:pt idx="169">
                  <c:v>-0.513846299574447</c:v>
                </c:pt>
                <c:pt idx="170">
                  <c:v>-0.453377991439672</c:v>
                </c:pt>
                <c:pt idx="171">
                  <c:v>-0.400023526286847</c:v>
                </c:pt>
                <c:pt idx="172">
                  <c:v>-0.352946217121811</c:v>
                </c:pt>
                <c:pt idx="173">
                  <c:v>-0.311407756401131</c:v>
                </c:pt>
                <c:pt idx="174">
                  <c:v>-0.274756651483555</c:v>
                </c:pt>
                <c:pt idx="175">
                  <c:v>-0.242418019133569</c:v>
                </c:pt>
                <c:pt idx="176">
                  <c:v>-0.213884579405772</c:v>
                </c:pt>
                <c:pt idx="177">
                  <c:v>-0.188708707993092</c:v>
                </c:pt>
                <c:pt idx="178">
                  <c:v>-0.166495422673945</c:v>
                </c:pt>
                <c:pt idx="179">
                  <c:v>-0.146896194101869</c:v>
                </c:pt>
                <c:pt idx="180">
                  <c:v>-0.129603484074044</c:v>
                </c:pt>
                <c:pt idx="181">
                  <c:v>-0.114345925793945</c:v>
                </c:pt>
                <c:pt idx="182">
                  <c:v>-0.100884070685815</c:v>
                </c:pt>
                <c:pt idx="183">
                  <c:v>-0.0890066351816821</c:v>
                </c:pt>
                <c:pt idx="184">
                  <c:v>-0.0785271887237284</c:v>
                </c:pt>
                <c:pt idx="185">
                  <c:v>-0.0692812311281395</c:v>
                </c:pt>
                <c:pt idx="186">
                  <c:v>-0.0611236135490676</c:v>
                </c:pt>
                <c:pt idx="187">
                  <c:v>-0.053926262658192</c:v>
                </c:pt>
                <c:pt idx="188">
                  <c:v>-0.0475761724006158</c:v>
                </c:pt>
                <c:pt idx="189">
                  <c:v>-0.0419736318756705</c:v>
                </c:pt>
                <c:pt idx="190">
                  <c:v>-0.0370306615870645</c:v>
                </c:pt>
                <c:pt idx="191">
                  <c:v>-0.0326696335684917</c:v>
                </c:pt>
                <c:pt idx="192">
                  <c:v>-0.0288220537693083</c:v>
                </c:pt>
                <c:pt idx="193">
                  <c:v>-0.0254274876251869</c:v>
                </c:pt>
                <c:pt idx="194">
                  <c:v>-0.022432611980497</c:v>
                </c:pt>
                <c:pt idx="195">
                  <c:v>-0.0197903785075981</c:v>
                </c:pt>
                <c:pt idx="196">
                  <c:v>-0.0174592755141956</c:v>
                </c:pt>
                <c:pt idx="197">
                  <c:v>-0.0154026765707235</c:v>
                </c:pt>
                <c:pt idx="198">
                  <c:v>-0.0135882657494687</c:v>
                </c:pt>
                <c:pt idx="199">
                  <c:v>-0.0119875304671179</c:v>
                </c:pt>
                <c:pt idx="200">
                  <c:v>-0.0105753139813559</c:v>
                </c:pt>
              </c:numCache>
            </c:numRef>
          </c:yVal>
          <c:smooth val="0"/>
        </c:ser>
        <c:ser>
          <c:idx val="1"/>
          <c:order val="1"/>
          <c:tx>
            <c:v>height-load</c:v>
          </c:tx>
          <c:spPr>
            <a:ln w="25400" cap="rnd">
              <a:solidFill>
                <a:srgbClr val="00CE00"/>
              </a:solidFill>
              <a:prstDash val="solid"/>
            </a:ln>
          </c:spPr>
          <c:marker>
            <c:symbol val="none"/>
          </c:marker>
          <c:xVal>
            <c:numRef>
              <c:f>Sheet1!$K$10:$K$210</c:f>
              <c:numCache>
                <c:formatCode>General</c:formatCode>
                <c:ptCount val="2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</c:numCache>
            </c:numRef>
          </c:xVal>
          <c:yVal>
            <c:numRef>
              <c:f>Sheet1!$O$10:$O$210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5000.0</c:v>
                </c:pt>
                <c:pt idx="97">
                  <c:v>5000.0</c:v>
                </c:pt>
                <c:pt idx="98">
                  <c:v>5000.0</c:v>
                </c:pt>
                <c:pt idx="99">
                  <c:v>5000.0</c:v>
                </c:pt>
                <c:pt idx="100">
                  <c:v>5000.0</c:v>
                </c:pt>
                <c:pt idx="101">
                  <c:v>5000.0</c:v>
                </c:pt>
                <c:pt idx="102">
                  <c:v>5000.0</c:v>
                </c:pt>
                <c:pt idx="103">
                  <c:v>5000.0</c:v>
                </c:pt>
                <c:pt idx="104">
                  <c:v>5000.0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y+h  surface topography</c:v>
          </c:tx>
          <c:spPr>
            <a:ln w="508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Sheet1!$K$10:$K$210</c:f>
              <c:numCache>
                <c:formatCode>General</c:formatCode>
                <c:ptCount val="2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</c:numCache>
            </c:numRef>
          </c:xVal>
          <c:yVal>
            <c:numRef>
              <c:f>Sheet1!$P$10:$P$210</c:f>
              <c:numCache>
                <c:formatCode>General</c:formatCode>
                <c:ptCount val="201"/>
                <c:pt idx="0">
                  <c:v>-0.0105753139813559</c:v>
                </c:pt>
                <c:pt idx="1">
                  <c:v>-0.0119875304671179</c:v>
                </c:pt>
                <c:pt idx="2">
                  <c:v>-0.0135882657494687</c:v>
                </c:pt>
                <c:pt idx="3">
                  <c:v>-0.0154026765707235</c:v>
                </c:pt>
                <c:pt idx="4">
                  <c:v>-0.0174592755141956</c:v>
                </c:pt>
                <c:pt idx="5">
                  <c:v>-0.0197903785075981</c:v>
                </c:pt>
                <c:pt idx="6">
                  <c:v>-0.022432611980497</c:v>
                </c:pt>
                <c:pt idx="7">
                  <c:v>-0.0254274876251869</c:v>
                </c:pt>
                <c:pt idx="8">
                  <c:v>-0.0288220537693083</c:v>
                </c:pt>
                <c:pt idx="9">
                  <c:v>-0.0326696335684917</c:v>
                </c:pt>
                <c:pt idx="10">
                  <c:v>-0.0370306615870645</c:v>
                </c:pt>
                <c:pt idx="11">
                  <c:v>-0.0419736318756705</c:v>
                </c:pt>
                <c:pt idx="12">
                  <c:v>-0.0475761724006158</c:v>
                </c:pt>
                <c:pt idx="13">
                  <c:v>-0.053926262658192</c:v>
                </c:pt>
                <c:pt idx="14">
                  <c:v>-0.0611236135490676</c:v>
                </c:pt>
                <c:pt idx="15">
                  <c:v>-0.0692812311281395</c:v>
                </c:pt>
                <c:pt idx="16">
                  <c:v>-0.0785271887237284</c:v>
                </c:pt>
                <c:pt idx="17">
                  <c:v>-0.0890066351816821</c:v>
                </c:pt>
                <c:pt idx="18">
                  <c:v>-0.100884070685815</c:v>
                </c:pt>
                <c:pt idx="19">
                  <c:v>-0.114345925793945</c:v>
                </c:pt>
                <c:pt idx="20">
                  <c:v>-0.129603484074044</c:v>
                </c:pt>
                <c:pt idx="21">
                  <c:v>-0.146896194101869</c:v>
                </c:pt>
                <c:pt idx="22">
                  <c:v>-0.166495422673945</c:v>
                </c:pt>
                <c:pt idx="23">
                  <c:v>-0.188708707993092</c:v>
                </c:pt>
                <c:pt idx="24">
                  <c:v>-0.213884579405772</c:v>
                </c:pt>
                <c:pt idx="25">
                  <c:v>-0.242418019133569</c:v>
                </c:pt>
                <c:pt idx="26">
                  <c:v>-0.274756651483555</c:v>
                </c:pt>
                <c:pt idx="27">
                  <c:v>-0.311407756401131</c:v>
                </c:pt>
                <c:pt idx="28">
                  <c:v>-0.352946217121811</c:v>
                </c:pt>
                <c:pt idx="29">
                  <c:v>-0.400023526286847</c:v>
                </c:pt>
                <c:pt idx="30">
                  <c:v>-0.453377991439672</c:v>
                </c:pt>
                <c:pt idx="31">
                  <c:v>-0.513846299574447</c:v>
                </c:pt>
                <c:pt idx="32">
                  <c:v>-0.582376621657405</c:v>
                </c:pt>
                <c:pt idx="33">
                  <c:v>-0.66004346211804</c:v>
                </c:pt>
                <c:pt idx="34">
                  <c:v>-0.748064485586429</c:v>
                </c:pt>
                <c:pt idx="35">
                  <c:v>-0.847819584061071</c:v>
                </c:pt>
                <c:pt idx="36">
                  <c:v>-0.960872482711121</c:v>
                </c:pt>
                <c:pt idx="37">
                  <c:v>-1.088995222194502</c:v>
                </c:pt>
                <c:pt idx="38">
                  <c:v>-1.234195900328434</c:v>
                </c:pt>
                <c:pt idx="39">
                  <c:v>-1.398750106883292</c:v>
                </c:pt>
                <c:pt idx="40">
                  <c:v>-1.585236542979135</c:v>
                </c:pt>
                <c:pt idx="41">
                  <c:v>-1.796577381947628</c:v>
                </c:pt>
                <c:pt idx="42">
                  <c:v>-2.036084002600592</c:v>
                </c:pt>
                <c:pt idx="43">
                  <c:v>-2.307508809776115</c:v>
                </c:pt>
                <c:pt idx="44">
                  <c:v>-2.615103952123516</c:v>
                </c:pt>
                <c:pt idx="45">
                  <c:v>-2.963687854823272</c:v>
                </c:pt>
                <c:pt idx="46">
                  <c:v>-3.358720606997718</c:v>
                </c:pt>
                <c:pt idx="47">
                  <c:v>-3.806389381857504</c:v>
                </c:pt>
                <c:pt idx="48">
                  <c:v>-4.313705224303965</c:v>
                </c:pt>
                <c:pt idx="49">
                  <c:v>-4.888612718212958</c:v>
                </c:pt>
                <c:pt idx="50">
                  <c:v>-5.540114246729362</c:v>
                </c:pt>
                <c:pt idx="51">
                  <c:v>-6.278410786739842</c:v>
                </c:pt>
                <c:pt idx="52">
                  <c:v>-7.115061436817141</c:v>
                </c:pt>
                <c:pt idx="53">
                  <c:v>-8.063164170367253</c:v>
                </c:pt>
                <c:pt idx="54">
                  <c:v>-9.137560637020737</c:v>
                </c:pt>
                <c:pt idx="55">
                  <c:v>-10.35506821065608</c:v>
                </c:pt>
                <c:pt idx="56">
                  <c:v>-11.73474290767825</c:v>
                </c:pt>
                <c:pt idx="57">
                  <c:v>-13.29817728092724</c:v>
                </c:pt>
                <c:pt idx="58">
                  <c:v>-15.06983794036852</c:v>
                </c:pt>
                <c:pt idx="59">
                  <c:v>-17.07744797002699</c:v>
                </c:pt>
                <c:pt idx="60">
                  <c:v>-19.35242021110149</c:v>
                </c:pt>
                <c:pt idx="61">
                  <c:v>-21.9303481747579</c:v>
                </c:pt>
                <c:pt idx="62">
                  <c:v>-24.85156224710565</c:v>
                </c:pt>
                <c:pt idx="63">
                  <c:v>-28.1617598673261</c:v>
                </c:pt>
                <c:pt idx="64">
                  <c:v>-31.91271951370642</c:v>
                </c:pt>
                <c:pt idx="65">
                  <c:v>-36.16310963941443</c:v>
                </c:pt>
                <c:pt idx="66">
                  <c:v>-40.9794051805877</c:v>
                </c:pt>
                <c:pt idx="67">
                  <c:v>-46.43692593676936</c:v>
                </c:pt>
                <c:pt idx="68">
                  <c:v>-52.62101302402751</c:v>
                </c:pt>
                <c:pt idx="69">
                  <c:v>-59.62836175383988</c:v>
                </c:pt>
                <c:pt idx="70">
                  <c:v>-67.56853172953502</c:v>
                </c:pt>
                <c:pt idx="71">
                  <c:v>-76.56565771472512</c:v>
                </c:pt>
                <c:pt idx="72">
                  <c:v>-86.76038795776185</c:v>
                </c:pt>
                <c:pt idx="73">
                  <c:v>-98.31208020151642</c:v>
                </c:pt>
                <c:pt idx="74">
                  <c:v>-111.4012896239188</c:v>
                </c:pt>
                <c:pt idx="75">
                  <c:v>-126.232587504207</c:v>
                </c:pt>
                <c:pt idx="76">
                  <c:v>-143.0377545635444</c:v>
                </c:pt>
                <c:pt idx="77">
                  <c:v>-162.0793987667813</c:v>
                </c:pt>
                <c:pt idx="78">
                  <c:v>-183.6550539855101</c:v>
                </c:pt>
                <c:pt idx="79">
                  <c:v>-208.1018234141148</c:v>
                </c:pt>
                <c:pt idx="80">
                  <c:v>-235.8016401168179</c:v>
                </c:pt>
                <c:pt idx="81">
                  <c:v>-267.1872266968015</c:v>
                </c:pt>
                <c:pt idx="82">
                  <c:v>-302.7488469679089</c:v>
                </c:pt>
                <c:pt idx="83">
                  <c:v>-343.0419548445961</c:v>
                </c:pt>
                <c:pt idx="84">
                  <c:v>-388.6958596385983</c:v>
                </c:pt>
                <c:pt idx="85">
                  <c:v>-440.4235427785207</c:v>
                </c:pt>
                <c:pt idx="86">
                  <c:v>-499.0327788974446</c:v>
                </c:pt>
                <c:pt idx="87">
                  <c:v>-565.4387345424648</c:v>
                </c:pt>
                <c:pt idx="88">
                  <c:v>-640.678240764673</c:v>
                </c:pt>
                <c:pt idx="89">
                  <c:v>-725.9259619061703</c:v>
                </c:pt>
                <c:pt idx="90">
                  <c:v>-822.512712417392</c:v>
                </c:pt>
                <c:pt idx="91">
                  <c:v>-931.9462069722421</c:v>
                </c:pt>
                <c:pt idx="92">
                  <c:v>-1055.934567020041</c:v>
                </c:pt>
                <c:pt idx="93">
                  <c:v>-1196.412949810767</c:v>
                </c:pt>
                <c:pt idx="94">
                  <c:v>-1355.57371452029</c:v>
                </c:pt>
                <c:pt idx="95">
                  <c:v>-1535.900595140453</c:v>
                </c:pt>
                <c:pt idx="96">
                  <c:v>3293.421094680929</c:v>
                </c:pt>
                <c:pt idx="97">
                  <c:v>3163.356660825497</c:v>
                </c:pt>
                <c:pt idx="98">
                  <c:v>3071.876576266792</c:v>
                </c:pt>
                <c:pt idx="99">
                  <c:v>3017.553357930867</c:v>
                </c:pt>
                <c:pt idx="100">
                  <c:v>2999.539319107972</c:v>
                </c:pt>
                <c:pt idx="101">
                  <c:v>3017.553357930867</c:v>
                </c:pt>
                <c:pt idx="102">
                  <c:v>3071.876576266792</c:v>
                </c:pt>
                <c:pt idx="103">
                  <c:v>3163.356660825497</c:v>
                </c:pt>
                <c:pt idx="104">
                  <c:v>3293.421094680929</c:v>
                </c:pt>
                <c:pt idx="105">
                  <c:v>-1535.900595140453</c:v>
                </c:pt>
                <c:pt idx="106">
                  <c:v>-1355.57371452029</c:v>
                </c:pt>
                <c:pt idx="107">
                  <c:v>-1196.412949810767</c:v>
                </c:pt>
                <c:pt idx="108">
                  <c:v>-1055.934567020041</c:v>
                </c:pt>
                <c:pt idx="109">
                  <c:v>-931.9462069722421</c:v>
                </c:pt>
                <c:pt idx="110">
                  <c:v>-822.512712417392</c:v>
                </c:pt>
                <c:pt idx="111">
                  <c:v>-725.9259619061703</c:v>
                </c:pt>
                <c:pt idx="112">
                  <c:v>-640.678240764673</c:v>
                </c:pt>
                <c:pt idx="113">
                  <c:v>-565.4387345424648</c:v>
                </c:pt>
                <c:pt idx="114">
                  <c:v>-499.0327788974446</c:v>
                </c:pt>
                <c:pt idx="115">
                  <c:v>-440.4235427785207</c:v>
                </c:pt>
                <c:pt idx="116">
                  <c:v>-388.6958596385983</c:v>
                </c:pt>
                <c:pt idx="117">
                  <c:v>-343.0419548445961</c:v>
                </c:pt>
                <c:pt idx="118">
                  <c:v>-302.7488469679089</c:v>
                </c:pt>
                <c:pt idx="119">
                  <c:v>-267.1872266968015</c:v>
                </c:pt>
                <c:pt idx="120">
                  <c:v>-235.8016401168179</c:v>
                </c:pt>
                <c:pt idx="121">
                  <c:v>-208.1018234141148</c:v>
                </c:pt>
                <c:pt idx="122">
                  <c:v>-183.6550539855101</c:v>
                </c:pt>
                <c:pt idx="123">
                  <c:v>-162.0793987667813</c:v>
                </c:pt>
                <c:pt idx="124">
                  <c:v>-143.0377545635444</c:v>
                </c:pt>
                <c:pt idx="125">
                  <c:v>-126.232587504207</c:v>
                </c:pt>
                <c:pt idx="126">
                  <c:v>-111.4012896239188</c:v>
                </c:pt>
                <c:pt idx="127">
                  <c:v>-98.31208020151642</c:v>
                </c:pt>
                <c:pt idx="128">
                  <c:v>-86.76038795776185</c:v>
                </c:pt>
                <c:pt idx="129">
                  <c:v>-76.56565771472512</c:v>
                </c:pt>
                <c:pt idx="130">
                  <c:v>-67.56853172953502</c:v>
                </c:pt>
                <c:pt idx="131">
                  <c:v>-59.62836175383988</c:v>
                </c:pt>
                <c:pt idx="132">
                  <c:v>-52.62101302402751</c:v>
                </c:pt>
                <c:pt idx="133">
                  <c:v>-46.43692593676936</c:v>
                </c:pt>
                <c:pt idx="134">
                  <c:v>-40.9794051805877</c:v>
                </c:pt>
                <c:pt idx="135">
                  <c:v>-36.16310963941443</c:v>
                </c:pt>
                <c:pt idx="136">
                  <c:v>-31.91271951370642</c:v>
                </c:pt>
                <c:pt idx="137">
                  <c:v>-28.1617598673261</c:v>
                </c:pt>
                <c:pt idx="138">
                  <c:v>-24.85156224710565</c:v>
                </c:pt>
                <c:pt idx="139">
                  <c:v>-21.9303481747579</c:v>
                </c:pt>
                <c:pt idx="140">
                  <c:v>-19.35242021110149</c:v>
                </c:pt>
                <c:pt idx="141">
                  <c:v>-17.07744797002699</c:v>
                </c:pt>
                <c:pt idx="142">
                  <c:v>-15.06983794036852</c:v>
                </c:pt>
                <c:pt idx="143">
                  <c:v>-13.29817728092724</c:v>
                </c:pt>
                <c:pt idx="144">
                  <c:v>-11.73474290767825</c:v>
                </c:pt>
                <c:pt idx="145">
                  <c:v>-10.35506821065608</c:v>
                </c:pt>
                <c:pt idx="146">
                  <c:v>-9.137560637020737</c:v>
                </c:pt>
                <c:pt idx="147">
                  <c:v>-8.063164170367253</c:v>
                </c:pt>
                <c:pt idx="148">
                  <c:v>-7.115061436817141</c:v>
                </c:pt>
                <c:pt idx="149">
                  <c:v>-6.278410786739842</c:v>
                </c:pt>
                <c:pt idx="150">
                  <c:v>-5.540114246729362</c:v>
                </c:pt>
                <c:pt idx="151">
                  <c:v>-4.888612718212958</c:v>
                </c:pt>
                <c:pt idx="152">
                  <c:v>-4.313705224303965</c:v>
                </c:pt>
                <c:pt idx="153">
                  <c:v>-3.806389381857504</c:v>
                </c:pt>
                <c:pt idx="154">
                  <c:v>-3.358720606997718</c:v>
                </c:pt>
                <c:pt idx="155">
                  <c:v>-2.963687854823272</c:v>
                </c:pt>
                <c:pt idx="156">
                  <c:v>-2.615103952123516</c:v>
                </c:pt>
                <c:pt idx="157">
                  <c:v>-2.307508809776115</c:v>
                </c:pt>
                <c:pt idx="158">
                  <c:v>-2.036084002600592</c:v>
                </c:pt>
                <c:pt idx="159">
                  <c:v>-1.796577381947628</c:v>
                </c:pt>
                <c:pt idx="160">
                  <c:v>-1.585236542979135</c:v>
                </c:pt>
                <c:pt idx="161">
                  <c:v>-1.398750106883292</c:v>
                </c:pt>
                <c:pt idx="162">
                  <c:v>-1.234195900328434</c:v>
                </c:pt>
                <c:pt idx="163">
                  <c:v>-1.088995222194502</c:v>
                </c:pt>
                <c:pt idx="164">
                  <c:v>-0.960872482711121</c:v>
                </c:pt>
                <c:pt idx="165">
                  <c:v>-0.847819584061071</c:v>
                </c:pt>
                <c:pt idx="166">
                  <c:v>-0.748064485586429</c:v>
                </c:pt>
                <c:pt idx="167">
                  <c:v>-0.66004346211804</c:v>
                </c:pt>
                <c:pt idx="168">
                  <c:v>-0.582376621657405</c:v>
                </c:pt>
                <c:pt idx="169">
                  <c:v>-0.513846299574447</c:v>
                </c:pt>
                <c:pt idx="170">
                  <c:v>-0.453377991439672</c:v>
                </c:pt>
                <c:pt idx="171">
                  <c:v>-0.400023526286847</c:v>
                </c:pt>
                <c:pt idx="172">
                  <c:v>-0.352946217121811</c:v>
                </c:pt>
                <c:pt idx="173">
                  <c:v>-0.311407756401131</c:v>
                </c:pt>
                <c:pt idx="174">
                  <c:v>-0.274756651483555</c:v>
                </c:pt>
                <c:pt idx="175">
                  <c:v>-0.242418019133569</c:v>
                </c:pt>
                <c:pt idx="176">
                  <c:v>-0.213884579405772</c:v>
                </c:pt>
                <c:pt idx="177">
                  <c:v>-0.188708707993092</c:v>
                </c:pt>
                <c:pt idx="178">
                  <c:v>-0.166495422673945</c:v>
                </c:pt>
                <c:pt idx="179">
                  <c:v>-0.146896194101869</c:v>
                </c:pt>
                <c:pt idx="180">
                  <c:v>-0.129603484074044</c:v>
                </c:pt>
                <c:pt idx="181">
                  <c:v>-0.114345925793945</c:v>
                </c:pt>
                <c:pt idx="182">
                  <c:v>-0.100884070685815</c:v>
                </c:pt>
                <c:pt idx="183">
                  <c:v>-0.0890066351816821</c:v>
                </c:pt>
                <c:pt idx="184">
                  <c:v>-0.0785271887237284</c:v>
                </c:pt>
                <c:pt idx="185">
                  <c:v>-0.0692812311281395</c:v>
                </c:pt>
                <c:pt idx="186">
                  <c:v>-0.0611236135490676</c:v>
                </c:pt>
                <c:pt idx="187">
                  <c:v>-0.053926262658192</c:v>
                </c:pt>
                <c:pt idx="188">
                  <c:v>-0.0475761724006158</c:v>
                </c:pt>
                <c:pt idx="189">
                  <c:v>-0.0419736318756705</c:v>
                </c:pt>
                <c:pt idx="190">
                  <c:v>-0.0370306615870645</c:v>
                </c:pt>
                <c:pt idx="191">
                  <c:v>-0.0326696335684917</c:v>
                </c:pt>
                <c:pt idx="192">
                  <c:v>-0.0288220537693083</c:v>
                </c:pt>
                <c:pt idx="193">
                  <c:v>-0.0254274876251869</c:v>
                </c:pt>
                <c:pt idx="194">
                  <c:v>-0.022432611980497</c:v>
                </c:pt>
                <c:pt idx="195">
                  <c:v>-0.0197903785075981</c:v>
                </c:pt>
                <c:pt idx="196">
                  <c:v>-0.0174592755141956</c:v>
                </c:pt>
                <c:pt idx="197">
                  <c:v>-0.0154026765707235</c:v>
                </c:pt>
                <c:pt idx="198">
                  <c:v>-0.0135882657494687</c:v>
                </c:pt>
                <c:pt idx="199">
                  <c:v>-0.0119875304671179</c:v>
                </c:pt>
                <c:pt idx="200">
                  <c:v>-0.0105753139813559</c:v>
                </c:pt>
              </c:numCache>
            </c:numRef>
          </c:yVal>
          <c:smooth val="0"/>
        </c:ser>
        <c:ser>
          <c:idx val="3"/>
          <c:order val="3"/>
          <c:tx>
            <c:v>Airy compensation depth</c:v>
          </c:tx>
          <c:spPr>
            <a:ln w="508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1.0E6</c:v>
              </c:pt>
            </c:numLit>
          </c:xVal>
          <c:yVal>
            <c:numRef>
              <c:f>(Sheet1!$C$24,Sheet1!$C$24)</c:f>
              <c:numCache>
                <c:formatCode>General</c:formatCode>
                <c:ptCount val="2"/>
                <c:pt idx="0">
                  <c:v>-34194.75655430711</c:v>
                </c:pt>
                <c:pt idx="1">
                  <c:v>-34194.75655430711</c:v>
                </c:pt>
              </c:numCache>
            </c:numRef>
          </c:yVal>
          <c:smooth val="0"/>
        </c:ser>
        <c:ser>
          <c:idx val="4"/>
          <c:order val="4"/>
          <c:tx>
            <c:v>Moho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Sheet1!$K$10:$K$210</c:f>
              <c:numCache>
                <c:formatCode>General</c:formatCode>
                <c:ptCount val="2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</c:numCache>
            </c:numRef>
          </c:xVal>
          <c:yVal>
            <c:numRef>
              <c:f>Sheet1!$Q$10:$Q$210</c:f>
              <c:numCache>
                <c:formatCode>General</c:formatCode>
                <c:ptCount val="201"/>
                <c:pt idx="0">
                  <c:v>-30000.01057531398</c:v>
                </c:pt>
                <c:pt idx="1">
                  <c:v>-30000.01198753047</c:v>
                </c:pt>
                <c:pt idx="2">
                  <c:v>-30000.01358826575</c:v>
                </c:pt>
                <c:pt idx="3">
                  <c:v>-30000.01540267657</c:v>
                </c:pt>
                <c:pt idx="4">
                  <c:v>-30000.01745927551</c:v>
                </c:pt>
                <c:pt idx="5">
                  <c:v>-30000.01979037851</c:v>
                </c:pt>
                <c:pt idx="6">
                  <c:v>-30000.02243261198</c:v>
                </c:pt>
                <c:pt idx="7">
                  <c:v>-30000.02542748762</c:v>
                </c:pt>
                <c:pt idx="8">
                  <c:v>-30000.02882205377</c:v>
                </c:pt>
                <c:pt idx="9">
                  <c:v>-30000.03266963357</c:v>
                </c:pt>
                <c:pt idx="10">
                  <c:v>-30000.03703066159</c:v>
                </c:pt>
                <c:pt idx="11">
                  <c:v>-30000.04197363188</c:v>
                </c:pt>
                <c:pt idx="12">
                  <c:v>-30000.0475761724</c:v>
                </c:pt>
                <c:pt idx="13">
                  <c:v>-30000.05392626266</c:v>
                </c:pt>
                <c:pt idx="14">
                  <c:v>-30000.06112361355</c:v>
                </c:pt>
                <c:pt idx="15">
                  <c:v>-30000.06928123113</c:v>
                </c:pt>
                <c:pt idx="16">
                  <c:v>-30000.07852718873</c:v>
                </c:pt>
                <c:pt idx="17">
                  <c:v>-30000.08900663518</c:v>
                </c:pt>
                <c:pt idx="18">
                  <c:v>-30000.10088407069</c:v>
                </c:pt>
                <c:pt idx="19">
                  <c:v>-30000.11434592579</c:v>
                </c:pt>
                <c:pt idx="20">
                  <c:v>-30000.12960348407</c:v>
                </c:pt>
                <c:pt idx="21">
                  <c:v>-30000.1468961941</c:v>
                </c:pt>
                <c:pt idx="22">
                  <c:v>-30000.16649542267</c:v>
                </c:pt>
                <c:pt idx="23">
                  <c:v>-30000.188708708</c:v>
                </c:pt>
                <c:pt idx="24">
                  <c:v>-30000.21388457941</c:v>
                </c:pt>
                <c:pt idx="25">
                  <c:v>-30000.24241801913</c:v>
                </c:pt>
                <c:pt idx="26">
                  <c:v>-30000.27475665148</c:v>
                </c:pt>
                <c:pt idx="27">
                  <c:v>-30000.3114077564</c:v>
                </c:pt>
                <c:pt idx="28">
                  <c:v>-30000.35294621712</c:v>
                </c:pt>
                <c:pt idx="29">
                  <c:v>-30000.40002352629</c:v>
                </c:pt>
                <c:pt idx="30">
                  <c:v>-30000.45337799144</c:v>
                </c:pt>
                <c:pt idx="31">
                  <c:v>-30000.51384629957</c:v>
                </c:pt>
                <c:pt idx="32">
                  <c:v>-30000.58237662166</c:v>
                </c:pt>
                <c:pt idx="33">
                  <c:v>-30000.66004346212</c:v>
                </c:pt>
                <c:pt idx="34">
                  <c:v>-30000.74806448559</c:v>
                </c:pt>
                <c:pt idx="35">
                  <c:v>-30000.84781958406</c:v>
                </c:pt>
                <c:pt idx="36">
                  <c:v>-30000.96087248271</c:v>
                </c:pt>
                <c:pt idx="37">
                  <c:v>-30001.0889952222</c:v>
                </c:pt>
                <c:pt idx="38">
                  <c:v>-30001.23419590033</c:v>
                </c:pt>
                <c:pt idx="39">
                  <c:v>-30001.39875010688</c:v>
                </c:pt>
                <c:pt idx="40">
                  <c:v>-30001.58523654298</c:v>
                </c:pt>
                <c:pt idx="41">
                  <c:v>-30001.79657738195</c:v>
                </c:pt>
                <c:pt idx="42">
                  <c:v>-30002.0360840026</c:v>
                </c:pt>
                <c:pt idx="43">
                  <c:v>-30002.30750880978</c:v>
                </c:pt>
                <c:pt idx="44">
                  <c:v>-30002.61510395212</c:v>
                </c:pt>
                <c:pt idx="45">
                  <c:v>-30002.96368785482</c:v>
                </c:pt>
                <c:pt idx="46">
                  <c:v>-30003.358720607</c:v>
                </c:pt>
                <c:pt idx="47">
                  <c:v>-30003.80638938186</c:v>
                </c:pt>
                <c:pt idx="48">
                  <c:v>-30004.3137052243</c:v>
                </c:pt>
                <c:pt idx="49">
                  <c:v>-30004.88861271821</c:v>
                </c:pt>
                <c:pt idx="50">
                  <c:v>-30005.54011424673</c:v>
                </c:pt>
                <c:pt idx="51">
                  <c:v>-30006.27841078674</c:v>
                </c:pt>
                <c:pt idx="52">
                  <c:v>-30007.11506143682</c:v>
                </c:pt>
                <c:pt idx="53">
                  <c:v>-30008.06316417037</c:v>
                </c:pt>
                <c:pt idx="54">
                  <c:v>-30009.13756063702</c:v>
                </c:pt>
                <c:pt idx="55">
                  <c:v>-30010.35506821065</c:v>
                </c:pt>
                <c:pt idx="56">
                  <c:v>-30011.73474290768</c:v>
                </c:pt>
                <c:pt idx="57">
                  <c:v>-30013.29817728093</c:v>
                </c:pt>
                <c:pt idx="58">
                  <c:v>-30015.06983794037</c:v>
                </c:pt>
                <c:pt idx="59">
                  <c:v>-30017.07744797003</c:v>
                </c:pt>
                <c:pt idx="60">
                  <c:v>-30019.3524202111</c:v>
                </c:pt>
                <c:pt idx="61">
                  <c:v>-30021.93034817476</c:v>
                </c:pt>
                <c:pt idx="62">
                  <c:v>-30024.85156224711</c:v>
                </c:pt>
                <c:pt idx="63">
                  <c:v>-30028.16175986733</c:v>
                </c:pt>
                <c:pt idx="64">
                  <c:v>-30031.91271951371</c:v>
                </c:pt>
                <c:pt idx="65">
                  <c:v>-30036.16310963942</c:v>
                </c:pt>
                <c:pt idx="66">
                  <c:v>-30040.97940518059</c:v>
                </c:pt>
                <c:pt idx="67">
                  <c:v>-30046.43692593677</c:v>
                </c:pt>
                <c:pt idx="68">
                  <c:v>-30052.62101302403</c:v>
                </c:pt>
                <c:pt idx="69">
                  <c:v>-30059.62836175384</c:v>
                </c:pt>
                <c:pt idx="70">
                  <c:v>-30067.56853172954</c:v>
                </c:pt>
                <c:pt idx="71">
                  <c:v>-30076.56565771472</c:v>
                </c:pt>
                <c:pt idx="72">
                  <c:v>-30086.76038795776</c:v>
                </c:pt>
                <c:pt idx="73">
                  <c:v>-30098.31208020151</c:v>
                </c:pt>
                <c:pt idx="74">
                  <c:v>-30111.40128962392</c:v>
                </c:pt>
                <c:pt idx="75">
                  <c:v>-30126.23258750421</c:v>
                </c:pt>
                <c:pt idx="76">
                  <c:v>-30143.03775456355</c:v>
                </c:pt>
                <c:pt idx="77">
                  <c:v>-30162.07939876678</c:v>
                </c:pt>
                <c:pt idx="78">
                  <c:v>-30183.65505398551</c:v>
                </c:pt>
                <c:pt idx="79">
                  <c:v>-30208.10182341412</c:v>
                </c:pt>
                <c:pt idx="80">
                  <c:v>-30235.80164011682</c:v>
                </c:pt>
                <c:pt idx="81">
                  <c:v>-30267.1872266968</c:v>
                </c:pt>
                <c:pt idx="82">
                  <c:v>-30302.74884696791</c:v>
                </c:pt>
                <c:pt idx="83">
                  <c:v>-30343.0419548446</c:v>
                </c:pt>
                <c:pt idx="84">
                  <c:v>-30388.6958596386</c:v>
                </c:pt>
                <c:pt idx="85">
                  <c:v>-30440.42354277852</c:v>
                </c:pt>
                <c:pt idx="86">
                  <c:v>-30499.03277889745</c:v>
                </c:pt>
                <c:pt idx="87">
                  <c:v>-30565.43873454247</c:v>
                </c:pt>
                <c:pt idx="88">
                  <c:v>-30640.67824076467</c:v>
                </c:pt>
                <c:pt idx="89">
                  <c:v>-30725.92596190617</c:v>
                </c:pt>
                <c:pt idx="90">
                  <c:v>-30822.51271241739</c:v>
                </c:pt>
                <c:pt idx="91">
                  <c:v>-30931.94620697224</c:v>
                </c:pt>
                <c:pt idx="92">
                  <c:v>-31055.93456702004</c:v>
                </c:pt>
                <c:pt idx="93">
                  <c:v>-31196.41294981077</c:v>
                </c:pt>
                <c:pt idx="94">
                  <c:v>-31355.5737145203</c:v>
                </c:pt>
                <c:pt idx="95">
                  <c:v>-31535.90059514045</c:v>
                </c:pt>
                <c:pt idx="96">
                  <c:v>-31706.57890531907</c:v>
                </c:pt>
                <c:pt idx="97">
                  <c:v>-31836.6433391745</c:v>
                </c:pt>
                <c:pt idx="98">
                  <c:v>-31928.12342373321</c:v>
                </c:pt>
                <c:pt idx="99">
                  <c:v>-31982.44664206913</c:v>
                </c:pt>
                <c:pt idx="100">
                  <c:v>-32000.46068089203</c:v>
                </c:pt>
                <c:pt idx="101">
                  <c:v>-31982.44664206913</c:v>
                </c:pt>
                <c:pt idx="102">
                  <c:v>-31928.12342373321</c:v>
                </c:pt>
                <c:pt idx="103">
                  <c:v>-31836.6433391745</c:v>
                </c:pt>
                <c:pt idx="104">
                  <c:v>-31706.57890531907</c:v>
                </c:pt>
                <c:pt idx="105">
                  <c:v>-31535.90059514045</c:v>
                </c:pt>
                <c:pt idx="106">
                  <c:v>-31355.5737145203</c:v>
                </c:pt>
                <c:pt idx="107">
                  <c:v>-31196.41294981077</c:v>
                </c:pt>
                <c:pt idx="108">
                  <c:v>-31055.93456702004</c:v>
                </c:pt>
                <c:pt idx="109">
                  <c:v>-30931.94620697224</c:v>
                </c:pt>
                <c:pt idx="110">
                  <c:v>-30822.51271241739</c:v>
                </c:pt>
                <c:pt idx="111">
                  <c:v>-30725.92596190617</c:v>
                </c:pt>
                <c:pt idx="112">
                  <c:v>-30640.67824076467</c:v>
                </c:pt>
                <c:pt idx="113">
                  <c:v>-30565.43873454247</c:v>
                </c:pt>
                <c:pt idx="114">
                  <c:v>-30499.03277889745</c:v>
                </c:pt>
                <c:pt idx="115">
                  <c:v>-30440.42354277852</c:v>
                </c:pt>
                <c:pt idx="116">
                  <c:v>-30388.6958596386</c:v>
                </c:pt>
                <c:pt idx="117">
                  <c:v>-30343.0419548446</c:v>
                </c:pt>
                <c:pt idx="118">
                  <c:v>-30302.74884696791</c:v>
                </c:pt>
                <c:pt idx="119">
                  <c:v>-30267.1872266968</c:v>
                </c:pt>
                <c:pt idx="120">
                  <c:v>-30235.80164011682</c:v>
                </c:pt>
                <c:pt idx="121">
                  <c:v>-30208.10182341412</c:v>
                </c:pt>
                <c:pt idx="122">
                  <c:v>-30183.65505398551</c:v>
                </c:pt>
                <c:pt idx="123">
                  <c:v>-30162.07939876678</c:v>
                </c:pt>
                <c:pt idx="124">
                  <c:v>-30143.03775456355</c:v>
                </c:pt>
                <c:pt idx="125">
                  <c:v>-30126.23258750421</c:v>
                </c:pt>
                <c:pt idx="126">
                  <c:v>-30111.40128962392</c:v>
                </c:pt>
                <c:pt idx="127">
                  <c:v>-30098.31208020151</c:v>
                </c:pt>
                <c:pt idx="128">
                  <c:v>-30086.76038795776</c:v>
                </c:pt>
                <c:pt idx="129">
                  <c:v>-30076.56565771472</c:v>
                </c:pt>
                <c:pt idx="130">
                  <c:v>-30067.56853172954</c:v>
                </c:pt>
                <c:pt idx="131">
                  <c:v>-30059.62836175384</c:v>
                </c:pt>
                <c:pt idx="132">
                  <c:v>-30052.62101302403</c:v>
                </c:pt>
                <c:pt idx="133">
                  <c:v>-30046.43692593677</c:v>
                </c:pt>
                <c:pt idx="134">
                  <c:v>-30040.97940518059</c:v>
                </c:pt>
                <c:pt idx="135">
                  <c:v>-30036.16310963942</c:v>
                </c:pt>
                <c:pt idx="136">
                  <c:v>-30031.91271951371</c:v>
                </c:pt>
                <c:pt idx="137">
                  <c:v>-30028.16175986733</c:v>
                </c:pt>
                <c:pt idx="138">
                  <c:v>-30024.85156224711</c:v>
                </c:pt>
                <c:pt idx="139">
                  <c:v>-30021.93034817476</c:v>
                </c:pt>
                <c:pt idx="140">
                  <c:v>-30019.3524202111</c:v>
                </c:pt>
                <c:pt idx="141">
                  <c:v>-30017.07744797003</c:v>
                </c:pt>
                <c:pt idx="142">
                  <c:v>-30015.06983794037</c:v>
                </c:pt>
                <c:pt idx="143">
                  <c:v>-30013.29817728093</c:v>
                </c:pt>
                <c:pt idx="144">
                  <c:v>-30011.73474290768</c:v>
                </c:pt>
                <c:pt idx="145">
                  <c:v>-30010.35506821065</c:v>
                </c:pt>
                <c:pt idx="146">
                  <c:v>-30009.13756063702</c:v>
                </c:pt>
                <c:pt idx="147">
                  <c:v>-30008.06316417037</c:v>
                </c:pt>
                <c:pt idx="148">
                  <c:v>-30007.11506143682</c:v>
                </c:pt>
                <c:pt idx="149">
                  <c:v>-30006.27841078674</c:v>
                </c:pt>
                <c:pt idx="150">
                  <c:v>-30005.54011424673</c:v>
                </c:pt>
                <c:pt idx="151">
                  <c:v>-30004.88861271821</c:v>
                </c:pt>
                <c:pt idx="152">
                  <c:v>-30004.3137052243</c:v>
                </c:pt>
                <c:pt idx="153">
                  <c:v>-30003.80638938186</c:v>
                </c:pt>
                <c:pt idx="154">
                  <c:v>-30003.358720607</c:v>
                </c:pt>
                <c:pt idx="155">
                  <c:v>-30002.96368785482</c:v>
                </c:pt>
                <c:pt idx="156">
                  <c:v>-30002.61510395212</c:v>
                </c:pt>
                <c:pt idx="157">
                  <c:v>-30002.30750880978</c:v>
                </c:pt>
                <c:pt idx="158">
                  <c:v>-30002.0360840026</c:v>
                </c:pt>
                <c:pt idx="159">
                  <c:v>-30001.79657738195</c:v>
                </c:pt>
                <c:pt idx="160">
                  <c:v>-30001.58523654298</c:v>
                </c:pt>
                <c:pt idx="161">
                  <c:v>-30001.39875010688</c:v>
                </c:pt>
                <c:pt idx="162">
                  <c:v>-30001.23419590033</c:v>
                </c:pt>
                <c:pt idx="163">
                  <c:v>-30001.0889952222</c:v>
                </c:pt>
                <c:pt idx="164">
                  <c:v>-30000.96087248271</c:v>
                </c:pt>
                <c:pt idx="165">
                  <c:v>-30000.84781958406</c:v>
                </c:pt>
                <c:pt idx="166">
                  <c:v>-30000.74806448559</c:v>
                </c:pt>
                <c:pt idx="167">
                  <c:v>-30000.66004346212</c:v>
                </c:pt>
                <c:pt idx="168">
                  <c:v>-30000.58237662166</c:v>
                </c:pt>
                <c:pt idx="169">
                  <c:v>-30000.51384629957</c:v>
                </c:pt>
                <c:pt idx="170">
                  <c:v>-30000.45337799144</c:v>
                </c:pt>
                <c:pt idx="171">
                  <c:v>-30000.40002352629</c:v>
                </c:pt>
                <c:pt idx="172">
                  <c:v>-30000.35294621712</c:v>
                </c:pt>
                <c:pt idx="173">
                  <c:v>-30000.3114077564</c:v>
                </c:pt>
                <c:pt idx="174">
                  <c:v>-30000.27475665148</c:v>
                </c:pt>
                <c:pt idx="175">
                  <c:v>-30000.24241801913</c:v>
                </c:pt>
                <c:pt idx="176">
                  <c:v>-30000.21388457941</c:v>
                </c:pt>
                <c:pt idx="177">
                  <c:v>-30000.188708708</c:v>
                </c:pt>
                <c:pt idx="178">
                  <c:v>-30000.16649542267</c:v>
                </c:pt>
                <c:pt idx="179">
                  <c:v>-30000.1468961941</c:v>
                </c:pt>
                <c:pt idx="180">
                  <c:v>-30000.12960348407</c:v>
                </c:pt>
                <c:pt idx="181">
                  <c:v>-30000.11434592579</c:v>
                </c:pt>
                <c:pt idx="182">
                  <c:v>-30000.10088407069</c:v>
                </c:pt>
                <c:pt idx="183">
                  <c:v>-30000.08900663518</c:v>
                </c:pt>
                <c:pt idx="184">
                  <c:v>-30000.07852718873</c:v>
                </c:pt>
                <c:pt idx="185">
                  <c:v>-30000.06928123113</c:v>
                </c:pt>
                <c:pt idx="186">
                  <c:v>-30000.06112361355</c:v>
                </c:pt>
                <c:pt idx="187">
                  <c:v>-30000.05392626266</c:v>
                </c:pt>
                <c:pt idx="188">
                  <c:v>-30000.0475761724</c:v>
                </c:pt>
                <c:pt idx="189">
                  <c:v>-30000.04197363188</c:v>
                </c:pt>
                <c:pt idx="190">
                  <c:v>-30000.03703066159</c:v>
                </c:pt>
                <c:pt idx="191">
                  <c:v>-30000.03266963357</c:v>
                </c:pt>
                <c:pt idx="192">
                  <c:v>-30000.02882205377</c:v>
                </c:pt>
                <c:pt idx="193">
                  <c:v>-30000.02542748762</c:v>
                </c:pt>
                <c:pt idx="194">
                  <c:v>-30000.02243261198</c:v>
                </c:pt>
                <c:pt idx="195">
                  <c:v>-30000.01979037851</c:v>
                </c:pt>
                <c:pt idx="196">
                  <c:v>-30000.01745927551</c:v>
                </c:pt>
                <c:pt idx="197">
                  <c:v>-30000.01540267657</c:v>
                </c:pt>
                <c:pt idx="198">
                  <c:v>-30000.01358826575</c:v>
                </c:pt>
                <c:pt idx="199">
                  <c:v>-30000.01198753047</c:v>
                </c:pt>
                <c:pt idx="200">
                  <c:v>-30000.01057531398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9368"/>
        <c:axId val="796922664"/>
      </c:scatterChart>
      <c:valAx>
        <c:axId val="179669368"/>
        <c:scaling>
          <c:orientation val="minMax"/>
          <c:max val="1.0E6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metres</a:t>
                </a:r>
              </a:p>
            </c:rich>
          </c:tx>
          <c:layout>
            <c:manualLayout>
              <c:xMode val="edge"/>
              <c:yMode val="edge"/>
              <c:x val="0.639142495213692"/>
              <c:y val="0.262372607752049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796922664"/>
        <c:crosses val="autoZero"/>
        <c:crossBetween val="midCat"/>
      </c:valAx>
      <c:valAx>
        <c:axId val="796922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Height (metres)</a:t>
                </a:r>
              </a:p>
            </c:rich>
          </c:tx>
          <c:layout>
            <c:manualLayout>
              <c:xMode val="edge"/>
              <c:yMode val="edge"/>
              <c:x val="0.0386718536325555"/>
              <c:y val="0.2669940630997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/>
        </c:spPr>
        <c:txPr>
          <a:bodyPr/>
          <a:lstStyle/>
          <a:p>
            <a:pPr>
              <a:defRPr sz="1800" b="1" i="0"/>
            </a:pPr>
            <a:endParaRPr lang="en-US"/>
          </a:p>
        </c:txPr>
        <c:crossAx val="179669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127567692064"/>
          <c:y val="0.198045665704088"/>
          <c:w val="0.314541450143229"/>
          <c:h val="0.28304455493431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28</xdr:row>
      <xdr:rowOff>50800</xdr:rowOff>
    </xdr:from>
    <xdr:to>
      <xdr:col>15</xdr:col>
      <xdr:colOff>63500</xdr:colOff>
      <xdr:row>57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abSelected="1" topLeftCell="A16" workbookViewId="0">
      <selection activeCell="G23" sqref="G23"/>
    </sheetView>
  </sheetViews>
  <sheetFormatPr baseColWidth="10" defaultRowHeight="15" x14ac:dyDescent="0"/>
  <cols>
    <col min="1" max="1" width="25.5" customWidth="1"/>
    <col min="3" max="3" width="12.1640625" bestFit="1" customWidth="1"/>
    <col min="6" max="6" width="22" customWidth="1"/>
    <col min="20" max="20" width="15.5" customWidth="1"/>
  </cols>
  <sheetData>
    <row r="1" spans="1:17" ht="18">
      <c r="A1" s="5" t="s">
        <v>68</v>
      </c>
    </row>
    <row r="3" spans="1:17">
      <c r="A3" t="s">
        <v>62</v>
      </c>
    </row>
    <row r="4" spans="1:17">
      <c r="A4" t="s">
        <v>63</v>
      </c>
    </row>
    <row r="5" spans="1:17">
      <c r="A5" t="s">
        <v>67</v>
      </c>
    </row>
    <row r="7" spans="1:17">
      <c r="A7" s="3" t="s">
        <v>61</v>
      </c>
      <c r="B7" s="3" t="s">
        <v>52</v>
      </c>
      <c r="C7" s="3"/>
      <c r="D7" s="3" t="s">
        <v>40</v>
      </c>
    </row>
    <row r="8" spans="1:17" ht="60">
      <c r="A8" t="s">
        <v>24</v>
      </c>
      <c r="B8" t="s">
        <v>20</v>
      </c>
      <c r="C8">
        <v>0.25</v>
      </c>
      <c r="K8" s="8" t="s">
        <v>56</v>
      </c>
      <c r="L8" s="8" t="s">
        <v>60</v>
      </c>
      <c r="M8" s="8" t="s">
        <v>59</v>
      </c>
      <c r="N8" s="8" t="s">
        <v>55</v>
      </c>
      <c r="O8" s="8" t="s">
        <v>54</v>
      </c>
      <c r="P8" s="8" t="s">
        <v>57</v>
      </c>
      <c r="Q8" s="8" t="s">
        <v>58</v>
      </c>
    </row>
    <row r="9" spans="1:17">
      <c r="A9" t="s">
        <v>23</v>
      </c>
      <c r="B9" t="s">
        <v>21</v>
      </c>
      <c r="C9" s="1">
        <v>65000000000</v>
      </c>
      <c r="D9" t="s">
        <v>2</v>
      </c>
      <c r="K9" s="2" t="s">
        <v>16</v>
      </c>
      <c r="L9" s="2" t="s">
        <v>10</v>
      </c>
      <c r="M9" s="2" t="s">
        <v>11</v>
      </c>
      <c r="N9" s="2" t="s">
        <v>19</v>
      </c>
      <c r="O9" s="2" t="s">
        <v>46</v>
      </c>
      <c r="P9" s="2" t="s">
        <v>45</v>
      </c>
      <c r="Q9" s="2" t="s">
        <v>49</v>
      </c>
    </row>
    <row r="10" spans="1:17">
      <c r="A10" t="s">
        <v>22</v>
      </c>
      <c r="B10" t="s">
        <v>0</v>
      </c>
      <c r="C10">
        <f>G22*1000</f>
        <v>15000</v>
      </c>
      <c r="D10" t="s">
        <v>3</v>
      </c>
      <c r="K10">
        <v>0</v>
      </c>
      <c r="L10">
        <f>(IF(K10&lt;start,start-K10,IF(K10&gt;start,K10-start,0)))</f>
        <v>475000</v>
      </c>
      <c r="M10">
        <f>(IF(K10&lt;end,end-K10,IF(K10&gt;end,K10-end,0)))</f>
        <v>525000</v>
      </c>
      <c r="N10">
        <f>IF(K10&lt;=start,qx/(2*(pm-pinfill)*g)*(EXP(-lamda*L10)*COS(RADIANS(lamda*L10))-EXP(-lamda*M10)*COS(RADIANS(lamda*M10))),IF(AND(start&lt;K10,K10&lt;=end),qx/(2*(pm-pinfill)*g)*(2-(EXP(-lamda*M10)*COS(RADIANS(lamda*M10)))-EXP(-lamda*L10)*COS(RADIANS(lamda*L10))),IF(K10&gt;end,-qx/(2*(pm-pinfill)*g)*(EXP(-lamda*L10)*COS(RADIANS(lamda*L10))-EXP(-lamda*M10)*COS(RADIANS(lamda*M10))))))</f>
        <v>-1.0575313981355869E-2</v>
      </c>
      <c r="O10">
        <f>IF(K10&lt;start,0,IF(AND(start&lt;K10,K10&lt;end),height*-1,0))</f>
        <v>0</v>
      </c>
      <c r="P10">
        <f>O10+N10</f>
        <v>-1.0575313981355869E-2</v>
      </c>
      <c r="Q10">
        <f>N10-hc</f>
        <v>-30000.01057531398</v>
      </c>
    </row>
    <row r="11" spans="1:17">
      <c r="A11" t="s">
        <v>53</v>
      </c>
      <c r="B11" t="s">
        <v>1</v>
      </c>
      <c r="C11">
        <f>E*Te^3/(12*(1-v^2))</f>
        <v>1.9500000000000001E+22</v>
      </c>
      <c r="D11" t="s">
        <v>6</v>
      </c>
      <c r="E11" t="s">
        <v>64</v>
      </c>
      <c r="K11">
        <v>5000</v>
      </c>
      <c r="L11">
        <f>(IF(K11&lt;start,start-K11,IF(K11&gt;start,K11-start,0)))</f>
        <v>470000</v>
      </c>
      <c r="M11">
        <f>(IF(K11&lt;end,end-K11,IF(K11&gt;end,K11-end,0)))</f>
        <v>520000</v>
      </c>
      <c r="N11">
        <f>IF(K11&lt;=start,qx/(2*(pm-pinfill)*g)*(EXP(-lamda*L11)*COS(RADIANS(lamda*L11))-EXP(-lamda*M11)*COS(RADIANS(lamda*M11))),IF(AND(start&lt;K11,K11&lt;=end),qx/(2*(pm-pinfill)*g)*(2-(EXP(-lamda*M11)*COS(RADIANS(lamda*M11)))-EXP(-lamda*L11)*COS(RADIANS(lamda*L11))),IF(K11&gt;end,-qx/(2*(pm-pinfill)*g)*(EXP(-lamda*L11)*COS(RADIANS(lamda*L11))-EXP(-lamda*M11)*COS(RADIANS(lamda*M11))))))</f>
        <v>-1.1987530467117858E-2</v>
      </c>
      <c r="O11">
        <f>IF(K11&lt;start,0,IF(AND(start&lt;K11,K11&lt;end),height*-1,0))</f>
        <v>0</v>
      </c>
      <c r="P11">
        <f t="shared" ref="P11:P74" si="0">O11+N11</f>
        <v>-1.1987530467117858E-2</v>
      </c>
      <c r="Q11">
        <f>N11-hc</f>
        <v>-30000.011987530466</v>
      </c>
    </row>
    <row r="12" spans="1:17">
      <c r="A12" t="s">
        <v>25</v>
      </c>
      <c r="B12" t="s">
        <v>4</v>
      </c>
      <c r="C12">
        <v>9.8000000000000007</v>
      </c>
      <c r="D12" t="s">
        <v>5</v>
      </c>
      <c r="K12">
        <v>10000</v>
      </c>
      <c r="L12">
        <f>(IF(K12&lt;start,start-K12,IF(K12&gt;start,K12-start,0)))</f>
        <v>465000</v>
      </c>
      <c r="M12">
        <f>(IF(K12&lt;end,end-K12,IF(K12&gt;end,K12-end,0)))</f>
        <v>515000</v>
      </c>
      <c r="N12">
        <f>IF(K12&lt;=start,qx/(2*(pm-pinfill)*g)*(EXP(-lamda*L12)*COS(RADIANS(lamda*L12))-EXP(-lamda*M12)*COS(RADIANS(lamda*M12))),IF(AND(start&lt;K12,K12&lt;=end),qx/(2*(pm-pinfill)*g)*(2-(EXP(-lamda*M12)*COS(RADIANS(lamda*M12)))-EXP(-lamda*L12)*COS(RADIANS(lamda*L12))),IF(K12&gt;end,-qx/(2*(pm-pinfill)*g)*(EXP(-lamda*L12)*COS(RADIANS(lamda*L12))-EXP(-lamda*M12)*COS(RADIANS(lamda*M12))))))</f>
        <v>-1.3588265749468691E-2</v>
      </c>
      <c r="O12">
        <f>IF(K12&lt;start,0,IF(AND(start&lt;K12,K12&lt;end),height*-1,0))</f>
        <v>0</v>
      </c>
      <c r="P12">
        <f t="shared" si="0"/>
        <v>-1.3588265749468691E-2</v>
      </c>
      <c r="Q12">
        <f>N12-hc</f>
        <v>-30000.013588265749</v>
      </c>
    </row>
    <row r="13" spans="1:17">
      <c r="A13" t="s">
        <v>29</v>
      </c>
      <c r="B13" t="s">
        <v>7</v>
      </c>
      <c r="C13">
        <v>3100</v>
      </c>
      <c r="D13" t="s">
        <v>8</v>
      </c>
      <c r="K13">
        <v>15000</v>
      </c>
      <c r="L13">
        <f>(IF(K13&lt;start,start-K13,IF(K13&gt;start,K13-start,0)))</f>
        <v>460000</v>
      </c>
      <c r="M13">
        <f>(IF(K13&lt;end,end-K13,IF(K13&gt;end,K13-end,0)))</f>
        <v>510000</v>
      </c>
      <c r="N13">
        <f>IF(K13&lt;=start,qx/(2*(pm-pinfill)*g)*(EXP(-lamda*L13)*COS(RADIANS(lamda*L13))-EXP(-lamda*M13)*COS(RADIANS(lamda*M13))),IF(AND(start&lt;K13,K13&lt;=end),qx/(2*(pm-pinfill)*g)*(2-(EXP(-lamda*M13)*COS(RADIANS(lamda*M13)))-EXP(-lamda*L13)*COS(RADIANS(lamda*L13))),IF(K13&gt;end,-qx/(2*(pm-pinfill)*g)*(EXP(-lamda*L13)*COS(RADIANS(lamda*L13))-EXP(-lamda*M13)*COS(RADIANS(lamda*M13))))))</f>
        <v>-1.5402676570723505E-2</v>
      </c>
      <c r="O13">
        <f>IF(K13&lt;start,0,IF(AND(start&lt;K13,K13&lt;end),height*-1,0))</f>
        <v>0</v>
      </c>
      <c r="P13">
        <f t="shared" si="0"/>
        <v>-1.5402676570723505E-2</v>
      </c>
      <c r="Q13">
        <f>N13-hc</f>
        <v>-30000.01540267657</v>
      </c>
    </row>
    <row r="14" spans="1:17">
      <c r="A14" t="s">
        <v>28</v>
      </c>
      <c r="B14" t="s">
        <v>12</v>
      </c>
      <c r="C14">
        <v>0</v>
      </c>
      <c r="D14" t="s">
        <v>8</v>
      </c>
      <c r="K14">
        <v>20000</v>
      </c>
      <c r="L14">
        <f>(IF(K14&lt;start,start-K14,IF(K14&gt;start,K14-start,0)))</f>
        <v>455000</v>
      </c>
      <c r="M14">
        <f>(IF(K14&lt;end,end-K14,IF(K14&gt;end,K14-end,0)))</f>
        <v>505000</v>
      </c>
      <c r="N14">
        <f>IF(K14&lt;=start,qx/(2*(pm-pinfill)*g)*(EXP(-lamda*L14)*COS(RADIANS(lamda*L14))-EXP(-lamda*M14)*COS(RADIANS(lamda*M14))),IF(AND(start&lt;K14,K14&lt;=end),qx/(2*(pm-pinfill)*g)*(2-(EXP(-lamda*M14)*COS(RADIANS(lamda*M14)))-EXP(-lamda*L14)*COS(RADIANS(lamda*L14))),IF(K14&gt;end,-qx/(2*(pm-pinfill)*g)*(EXP(-lamda*L14)*COS(RADIANS(lamda*L14))-EXP(-lamda*M14)*COS(RADIANS(lamda*M14))))))</f>
        <v>-1.7459275514195641E-2</v>
      </c>
      <c r="O14">
        <f>IF(K14&lt;start,0,IF(AND(start&lt;K14,K14&lt;end),height*-1,0))</f>
        <v>0</v>
      </c>
      <c r="P14">
        <f t="shared" si="0"/>
        <v>-1.7459275514195641E-2</v>
      </c>
      <c r="Q14">
        <f>N14-hc</f>
        <v>-30000.017459275514</v>
      </c>
    </row>
    <row r="15" spans="1:17">
      <c r="A15" t="s">
        <v>36</v>
      </c>
      <c r="B15" t="s">
        <v>13</v>
      </c>
      <c r="C15">
        <f>G25</f>
        <v>2670</v>
      </c>
      <c r="D15" t="s">
        <v>38</v>
      </c>
      <c r="K15">
        <v>25000</v>
      </c>
      <c r="L15">
        <f>(IF(K15&lt;start,start-K15,IF(K15&gt;start,K15-start,0)))</f>
        <v>450000</v>
      </c>
      <c r="M15">
        <f>(IF(K15&lt;end,end-K15,IF(K15&gt;end,K15-end,0)))</f>
        <v>500000</v>
      </c>
      <c r="N15">
        <f>IF(K15&lt;=start,qx/(2*(pm-pinfill)*g)*(EXP(-lamda*L15)*COS(RADIANS(lamda*L15))-EXP(-lamda*M15)*COS(RADIANS(lamda*M15))),IF(AND(start&lt;K15,K15&lt;=end),qx/(2*(pm-pinfill)*g)*(2-(EXP(-lamda*M15)*COS(RADIANS(lamda*M15)))-EXP(-lamda*L15)*COS(RADIANS(lamda*L15))),IF(K15&gt;end,-qx/(2*(pm-pinfill)*g)*(EXP(-lamda*L15)*COS(RADIANS(lamda*L15))-EXP(-lamda*M15)*COS(RADIANS(lamda*M15))))))</f>
        <v>-1.9790378507598107E-2</v>
      </c>
      <c r="O15">
        <f>IF(K15&lt;start,0,IF(AND(start&lt;K15,K15&lt;end),height*-1,0))</f>
        <v>0</v>
      </c>
      <c r="P15">
        <f t="shared" si="0"/>
        <v>-1.9790378507598107E-2</v>
      </c>
      <c r="Q15">
        <f>N15-hc</f>
        <v>-30000.019790378508</v>
      </c>
    </row>
    <row r="16" spans="1:17">
      <c r="A16" t="s">
        <v>27</v>
      </c>
      <c r="B16" t="s">
        <v>15</v>
      </c>
      <c r="C16">
        <f>G24*-1000</f>
        <v>-5000</v>
      </c>
      <c r="D16" t="s">
        <v>3</v>
      </c>
      <c r="K16">
        <v>30000</v>
      </c>
      <c r="L16">
        <f>(IF(K16&lt;start,start-K16,IF(K16&gt;start,K16-start,0)))</f>
        <v>445000</v>
      </c>
      <c r="M16">
        <f>(IF(K16&lt;end,end-K16,IF(K16&gt;end,K16-end,0)))</f>
        <v>495000</v>
      </c>
      <c r="N16">
        <f>IF(K16&lt;=start,qx/(2*(pm-pinfill)*g)*(EXP(-lamda*L16)*COS(RADIANS(lamda*L16))-EXP(-lamda*M16)*COS(RADIANS(lamda*M16))),IF(AND(start&lt;K16,K16&lt;=end),qx/(2*(pm-pinfill)*g)*(2-(EXP(-lamda*M16)*COS(RADIANS(lamda*M16)))-EXP(-lamda*L16)*COS(RADIANS(lamda*L16))),IF(K16&gt;end,-qx/(2*(pm-pinfill)*g)*(EXP(-lamda*L16)*COS(RADIANS(lamda*L16))-EXP(-lamda*M16)*COS(RADIANS(lamda*M16))))))</f>
        <v>-2.2432611980496987E-2</v>
      </c>
      <c r="O16">
        <f>IF(K16&lt;start,0,IF(AND(start&lt;K16,K16&lt;end),height*-1,0))</f>
        <v>0</v>
      </c>
      <c r="P16">
        <f t="shared" si="0"/>
        <v>-2.2432611980496987E-2</v>
      </c>
      <c r="Q16">
        <f>N16-hc</f>
        <v>-30000.022432611979</v>
      </c>
    </row>
    <row r="17" spans="1:17">
      <c r="A17" t="s">
        <v>65</v>
      </c>
      <c r="B17" t="s">
        <v>9</v>
      </c>
      <c r="C17">
        <f>(((pm-pinfill)*g)/(4*D))^0.25</f>
        <v>2.4981774952336965E-5</v>
      </c>
      <c r="D17" t="s">
        <v>3</v>
      </c>
      <c r="E17" t="s">
        <v>66</v>
      </c>
      <c r="K17">
        <v>35000</v>
      </c>
      <c r="L17">
        <f>(IF(K17&lt;start,start-K17,IF(K17&gt;start,K17-start,0)))</f>
        <v>440000</v>
      </c>
      <c r="M17">
        <f>(IF(K17&lt;end,end-K17,IF(K17&gt;end,K17-end,0)))</f>
        <v>490000</v>
      </c>
      <c r="N17">
        <f>IF(K17&lt;=start,qx/(2*(pm-pinfill)*g)*(EXP(-lamda*L17)*COS(RADIANS(lamda*L17))-EXP(-lamda*M17)*COS(RADIANS(lamda*M17))),IF(AND(start&lt;K17,K17&lt;=end),qx/(2*(pm-pinfill)*g)*(2-(EXP(-lamda*M17)*COS(RADIANS(lamda*M17)))-EXP(-lamda*L17)*COS(RADIANS(lamda*L17))),IF(K17&gt;end,-qx/(2*(pm-pinfill)*g)*(EXP(-lamda*L17)*COS(RADIANS(lamda*L17))-EXP(-lamda*M17)*COS(RADIANS(lamda*M17))))))</f>
        <v>-2.5427487625186887E-2</v>
      </c>
      <c r="O17">
        <f>IF(K17&lt;start,0,IF(AND(start&lt;K17,K17&lt;end),height*-1,0))</f>
        <v>0</v>
      </c>
      <c r="P17">
        <f t="shared" si="0"/>
        <v>-2.5427487625186887E-2</v>
      </c>
      <c r="Q17">
        <f>N17-hc</f>
        <v>-30000.025427487624</v>
      </c>
    </row>
    <row r="18" spans="1:17">
      <c r="A18" t="s">
        <v>30</v>
      </c>
      <c r="B18" t="s">
        <v>14</v>
      </c>
      <c r="C18">
        <f>pload*height*g</f>
        <v>-130830000.00000001</v>
      </c>
      <c r="D18" t="s">
        <v>39</v>
      </c>
      <c r="K18">
        <v>40000</v>
      </c>
      <c r="L18">
        <f>(IF(K18&lt;start,start-K18,IF(K18&gt;start,K18-start,0)))</f>
        <v>435000</v>
      </c>
      <c r="M18">
        <f>(IF(K18&lt;end,end-K18,IF(K18&gt;end,K18-end,0)))</f>
        <v>485000</v>
      </c>
      <c r="N18">
        <f>IF(K18&lt;=start,qx/(2*(pm-pinfill)*g)*(EXP(-lamda*L18)*COS(RADIANS(lamda*L18))-EXP(-lamda*M18)*COS(RADIANS(lamda*M18))),IF(AND(start&lt;K18,K18&lt;=end),qx/(2*(pm-pinfill)*g)*(2-(EXP(-lamda*M18)*COS(RADIANS(lamda*M18)))-EXP(-lamda*L18)*COS(RADIANS(lamda*L18))),IF(K18&gt;end,-qx/(2*(pm-pinfill)*g)*(EXP(-lamda*L18)*COS(RADIANS(lamda*L18))-EXP(-lamda*M18)*COS(RADIANS(lamda*M18))))))</f>
        <v>-2.882205376930835E-2</v>
      </c>
      <c r="O18">
        <f>IF(K18&lt;start,0,IF(AND(start&lt;K18,K18&lt;end),height*-1,0))</f>
        <v>0</v>
      </c>
      <c r="P18">
        <f t="shared" si="0"/>
        <v>-2.882205376930835E-2</v>
      </c>
      <c r="Q18">
        <f>N18-hc</f>
        <v>-30000.02882205377</v>
      </c>
    </row>
    <row r="19" spans="1:17">
      <c r="A19" t="s">
        <v>37</v>
      </c>
      <c r="B19" t="s">
        <v>17</v>
      </c>
      <c r="C19">
        <f>500000-G23*1000/2</f>
        <v>475000</v>
      </c>
      <c r="D19" t="s">
        <v>3</v>
      </c>
      <c r="K19">
        <v>45000</v>
      </c>
      <c r="L19">
        <f>(IF(K19&lt;start,start-K19,IF(K19&gt;start,K19-start,0)))</f>
        <v>430000</v>
      </c>
      <c r="M19">
        <f>(IF(K19&lt;end,end-K19,IF(K19&gt;end,K19-end,0)))</f>
        <v>480000</v>
      </c>
      <c r="N19">
        <f>IF(K19&lt;=start,qx/(2*(pm-pinfill)*g)*(EXP(-lamda*L19)*COS(RADIANS(lamda*L19))-EXP(-lamda*M19)*COS(RADIANS(lamda*M19))),IF(AND(start&lt;K19,K19&lt;=end),qx/(2*(pm-pinfill)*g)*(2-(EXP(-lamda*M19)*COS(RADIANS(lamda*M19)))-EXP(-lamda*L19)*COS(RADIANS(lamda*L19))),IF(K19&gt;end,-qx/(2*(pm-pinfill)*g)*(EXP(-lamda*L19)*COS(RADIANS(lamda*L19))-EXP(-lamda*M19)*COS(RADIANS(lamda*M19))))))</f>
        <v>-3.2669633568491695E-2</v>
      </c>
      <c r="O19">
        <f>IF(K19&lt;start,0,IF(AND(start&lt;K19,K19&lt;end),height*-1,0))</f>
        <v>0</v>
      </c>
      <c r="P19">
        <f t="shared" si="0"/>
        <v>-3.2669633568491695E-2</v>
      </c>
      <c r="Q19">
        <f>N19-hc</f>
        <v>-30000.032669633569</v>
      </c>
    </row>
    <row r="20" spans="1:17">
      <c r="A20" t="s">
        <v>31</v>
      </c>
      <c r="B20" t="s">
        <v>18</v>
      </c>
      <c r="C20">
        <f>500000+G23*1000/2</f>
        <v>525000</v>
      </c>
      <c r="D20" t="s">
        <v>3</v>
      </c>
      <c r="K20">
        <v>50000</v>
      </c>
      <c r="L20">
        <f>(IF(K20&lt;start,start-K20,IF(K20&gt;start,K20-start,0)))</f>
        <v>425000</v>
      </c>
      <c r="M20">
        <f>(IF(K20&lt;end,end-K20,IF(K20&gt;end,K20-end,0)))</f>
        <v>475000</v>
      </c>
      <c r="N20">
        <f>IF(K20&lt;=start,qx/(2*(pm-pinfill)*g)*(EXP(-lamda*L20)*COS(RADIANS(lamda*L20))-EXP(-lamda*M20)*COS(RADIANS(lamda*M20))),IF(AND(start&lt;K20,K20&lt;=end),qx/(2*(pm-pinfill)*g)*(2-(EXP(-lamda*M20)*COS(RADIANS(lamda*M20)))-EXP(-lamda*L20)*COS(RADIANS(lamda*L20))),IF(K20&gt;end,-qx/(2*(pm-pinfill)*g)*(EXP(-lamda*L20)*COS(RADIANS(lamda*L20))-EXP(-lamda*M20)*COS(RADIANS(lamda*M20))))))</f>
        <v>-3.7030661587064521E-2</v>
      </c>
      <c r="O20">
        <f>IF(K20&lt;start,0,IF(AND(start&lt;K20,K20&lt;end),height*-1,0))</f>
        <v>0</v>
      </c>
      <c r="P20">
        <f t="shared" si="0"/>
        <v>-3.7030661587064521E-2</v>
      </c>
      <c r="Q20">
        <f>N20-hc</f>
        <v>-30000.037030661588</v>
      </c>
    </row>
    <row r="21" spans="1:17" ht="18">
      <c r="A21" t="s">
        <v>47</v>
      </c>
      <c r="B21" t="s">
        <v>48</v>
      </c>
      <c r="C21">
        <v>30000</v>
      </c>
      <c r="D21" t="s">
        <v>3</v>
      </c>
      <c r="F21" s="4" t="s">
        <v>50</v>
      </c>
      <c r="G21" s="4" t="s">
        <v>51</v>
      </c>
      <c r="H21" s="4" t="s">
        <v>40</v>
      </c>
      <c r="K21">
        <v>55000</v>
      </c>
      <c r="L21">
        <f>(IF(K21&lt;start,start-K21,IF(K21&gt;start,K21-start,0)))</f>
        <v>420000</v>
      </c>
      <c r="M21">
        <f>(IF(K21&lt;end,end-K21,IF(K21&gt;end,K21-end,0)))</f>
        <v>470000</v>
      </c>
      <c r="N21">
        <f>IF(K21&lt;=start,qx/(2*(pm-pinfill)*g)*(EXP(-lamda*L21)*COS(RADIANS(lamda*L21))-EXP(-lamda*M21)*COS(RADIANS(lamda*M21))),IF(AND(start&lt;K21,K21&lt;=end),qx/(2*(pm-pinfill)*g)*(2-(EXP(-lamda*M21)*COS(RADIANS(lamda*M21)))-EXP(-lamda*L21)*COS(RADIANS(lamda*L21))),IF(K21&gt;end,-qx/(2*(pm-pinfill)*g)*(EXP(-lamda*L21)*COS(RADIANS(lamda*L21))-EXP(-lamda*M21)*COS(RADIANS(lamda*M21))))))</f>
        <v>-4.1973631875670554E-2</v>
      </c>
      <c r="O21">
        <f>IF(K21&lt;start,0,IF(AND(start&lt;K21,K21&lt;end),height*-1,0))</f>
        <v>0</v>
      </c>
      <c r="P21">
        <f t="shared" si="0"/>
        <v>-4.1973631875670554E-2</v>
      </c>
      <c r="Q21">
        <f>N21-hc</f>
        <v>-30000.041973631876</v>
      </c>
    </row>
    <row r="22" spans="1:17" ht="18">
      <c r="A22" t="s">
        <v>41</v>
      </c>
      <c r="B22" t="s">
        <v>10</v>
      </c>
      <c r="C22">
        <f>(IF(K11&lt;start,start-K11,IF(K11&gt;start,K11-start)))</f>
        <v>470000</v>
      </c>
      <c r="D22" t="s">
        <v>3</v>
      </c>
      <c r="F22" s="5" t="s">
        <v>43</v>
      </c>
      <c r="G22" s="9">
        <v>15</v>
      </c>
      <c r="H22" s="5" t="s">
        <v>32</v>
      </c>
      <c r="K22">
        <v>60000</v>
      </c>
      <c r="L22">
        <f>(IF(K22&lt;start,start-K22,IF(K22&gt;start,K22-start,0)))</f>
        <v>415000</v>
      </c>
      <c r="M22">
        <f>(IF(K22&lt;end,end-K22,IF(K22&gt;end,K22-end,0)))</f>
        <v>465000</v>
      </c>
      <c r="N22">
        <f>IF(K22&lt;=start,qx/(2*(pm-pinfill)*g)*(EXP(-lamda*L22)*COS(RADIANS(lamda*L22))-EXP(-lamda*M22)*COS(RADIANS(lamda*M22))),IF(AND(start&lt;K22,K22&lt;=end),qx/(2*(pm-pinfill)*g)*(2-(EXP(-lamda*M22)*COS(RADIANS(lamda*M22)))-EXP(-lamda*L22)*COS(RADIANS(lamda*L22))),IF(K22&gt;end,-qx/(2*(pm-pinfill)*g)*(EXP(-lamda*L22)*COS(RADIANS(lamda*L22))-EXP(-lamda*M22)*COS(RADIANS(lamda*M22))))))</f>
        <v>-4.7576172400615804E-2</v>
      </c>
      <c r="O22">
        <f>IF(K22&lt;start,0,IF(AND(start&lt;K22,K22&lt;end),height*-1,0))</f>
        <v>0</v>
      </c>
      <c r="P22">
        <f t="shared" si="0"/>
        <v>-4.7576172400615804E-2</v>
      </c>
      <c r="Q22">
        <f>N22-hc</f>
        <v>-30000.047576172401</v>
      </c>
    </row>
    <row r="23" spans="1:17" ht="18">
      <c r="A23" t="s">
        <v>42</v>
      </c>
      <c r="B23" t="s">
        <v>11</v>
      </c>
      <c r="C23">
        <f>(IF(K11&lt;end,end-K11,IF(K11&gt;end,K11-end)))</f>
        <v>520000</v>
      </c>
      <c r="D23" t="s">
        <v>3</v>
      </c>
      <c r="F23" s="6" t="s">
        <v>33</v>
      </c>
      <c r="G23" s="10">
        <v>50</v>
      </c>
      <c r="H23" s="6" t="s">
        <v>32</v>
      </c>
      <c r="K23">
        <v>65000</v>
      </c>
      <c r="L23">
        <f>(IF(K23&lt;start,start-K23,IF(K23&gt;start,K23-start,0)))</f>
        <v>410000</v>
      </c>
      <c r="M23">
        <f>(IF(K23&lt;end,end-K23,IF(K23&gt;end,K23-end,0)))</f>
        <v>460000</v>
      </c>
      <c r="N23">
        <f>IF(K23&lt;=start,qx/(2*(pm-pinfill)*g)*(EXP(-lamda*L23)*COS(RADIANS(lamda*L23))-EXP(-lamda*M23)*COS(RADIANS(lamda*M23))),IF(AND(start&lt;K23,K23&lt;=end),qx/(2*(pm-pinfill)*g)*(2-(EXP(-lamda*M23)*COS(RADIANS(lamda*M23)))-EXP(-lamda*L23)*COS(RADIANS(lamda*L23))),IF(K23&gt;end,-qx/(2*(pm-pinfill)*g)*(EXP(-lamda*L23)*COS(RADIANS(lamda*L23))-EXP(-lamda*M23)*COS(RADIANS(lamda*M23))))))</f>
        <v>-5.3926262658192024E-2</v>
      </c>
      <c r="O23">
        <f>IF(K23&lt;start,0,IF(AND(start&lt;K23,K23&lt;end),height*-1,0))</f>
        <v>0</v>
      </c>
      <c r="P23">
        <f t="shared" si="0"/>
        <v>-5.3926262658192024E-2</v>
      </c>
      <c r="Q23">
        <f>N23-hc</f>
        <v>-30000.053926262659</v>
      </c>
    </row>
    <row r="24" spans="1:17" ht="18">
      <c r="A24" s="3" t="s">
        <v>44</v>
      </c>
      <c r="C24">
        <f>(height-height*(pm-pload)/pload)-hc</f>
        <v>-34194.756554307118</v>
      </c>
      <c r="D24" t="s">
        <v>3</v>
      </c>
      <c r="F24" s="5" t="s">
        <v>34</v>
      </c>
      <c r="G24" s="11">
        <v>5</v>
      </c>
      <c r="H24" s="5" t="s">
        <v>32</v>
      </c>
      <c r="K24">
        <v>70000</v>
      </c>
      <c r="L24">
        <f>(IF(K24&lt;start,start-K24,IF(K24&gt;start,K24-start,0)))</f>
        <v>405000</v>
      </c>
      <c r="M24">
        <f>(IF(K24&lt;end,end-K24,IF(K24&gt;end,K24-end,0)))</f>
        <v>455000</v>
      </c>
      <c r="N24">
        <f>IF(K24&lt;=start,qx/(2*(pm-pinfill)*g)*(EXP(-lamda*L24)*COS(RADIANS(lamda*L24))-EXP(-lamda*M24)*COS(RADIANS(lamda*M24))),IF(AND(start&lt;K24,K24&lt;=end),qx/(2*(pm-pinfill)*g)*(2-(EXP(-lamda*M24)*COS(RADIANS(lamda*M24)))-EXP(-lamda*L24)*COS(RADIANS(lamda*L24))),IF(K24&gt;end,-qx/(2*(pm-pinfill)*g)*(EXP(-lamda*L24)*COS(RADIANS(lamda*L24))-EXP(-lamda*M24)*COS(RADIANS(lamda*M24))))))</f>
        <v>-6.1123613549067653E-2</v>
      </c>
      <c r="O24">
        <f>IF(K24&lt;start,0,IF(AND(start&lt;K24,K24&lt;end),height*-1,0))</f>
        <v>0</v>
      </c>
      <c r="P24">
        <f t="shared" si="0"/>
        <v>-6.1123613549067653E-2</v>
      </c>
      <c r="Q24">
        <f>N24-hc</f>
        <v>-30000.061123613548</v>
      </c>
    </row>
    <row r="25" spans="1:17" ht="18">
      <c r="A25" s="3" t="s">
        <v>26</v>
      </c>
      <c r="C25" s="7">
        <f>1/(lamda*1000)</f>
        <v>40.029181349520293</v>
      </c>
      <c r="D25" t="s">
        <v>32</v>
      </c>
      <c r="F25" s="6" t="s">
        <v>35</v>
      </c>
      <c r="G25" s="12">
        <v>2670</v>
      </c>
      <c r="H25" s="6" t="s">
        <v>8</v>
      </c>
      <c r="K25">
        <v>75000</v>
      </c>
      <c r="L25">
        <f>(IF(K25&lt;start,start-K25,IF(K25&gt;start,K25-start,0)))</f>
        <v>400000</v>
      </c>
      <c r="M25">
        <f>(IF(K25&lt;end,end-K25,IF(K25&gt;end,K25-end,0)))</f>
        <v>450000</v>
      </c>
      <c r="N25">
        <f>IF(K25&lt;=start,qx/(2*(pm-pinfill)*g)*(EXP(-lamda*L25)*COS(RADIANS(lamda*L25))-EXP(-lamda*M25)*COS(RADIANS(lamda*M25))),IF(AND(start&lt;K25,K25&lt;=end),qx/(2*(pm-pinfill)*g)*(2-(EXP(-lamda*M25)*COS(RADIANS(lamda*M25)))-EXP(-lamda*L25)*COS(RADIANS(lamda*L25))),IF(K25&gt;end,-qx/(2*(pm-pinfill)*g)*(EXP(-lamda*L25)*COS(RADIANS(lamda*L25))-EXP(-lamda*M25)*COS(RADIANS(lamda*M25))))))</f>
        <v>-6.9281231128139484E-2</v>
      </c>
      <c r="O25">
        <f>IF(K25&lt;start,0,IF(AND(start&lt;K25,K25&lt;end),height*-1,0))</f>
        <v>0</v>
      </c>
      <c r="P25">
        <f t="shared" si="0"/>
        <v>-6.9281231128139484E-2</v>
      </c>
      <c r="Q25">
        <f>N25-hc</f>
        <v>-30000.069281231128</v>
      </c>
    </row>
    <row r="26" spans="1:17">
      <c r="K26">
        <v>80000</v>
      </c>
      <c r="L26">
        <f>(IF(K26&lt;start,start-K26,IF(K26&gt;start,K26-start,0)))</f>
        <v>395000</v>
      </c>
      <c r="M26">
        <f>(IF(K26&lt;end,end-K26,IF(K26&gt;end,K26-end,0)))</f>
        <v>445000</v>
      </c>
      <c r="N26">
        <f>IF(K26&lt;=start,qx/(2*(pm-pinfill)*g)*(EXP(-lamda*L26)*COS(RADIANS(lamda*L26))-EXP(-lamda*M26)*COS(RADIANS(lamda*M26))),IF(AND(start&lt;K26,K26&lt;=end),qx/(2*(pm-pinfill)*g)*(2-(EXP(-lamda*M26)*COS(RADIANS(lamda*M26)))-EXP(-lamda*L26)*COS(RADIANS(lamda*L26))),IF(K26&gt;end,-qx/(2*(pm-pinfill)*g)*(EXP(-lamda*L26)*COS(RADIANS(lamda*L26))-EXP(-lamda*M26)*COS(RADIANS(lamda*M26))))))</f>
        <v>-7.8527188723728394E-2</v>
      </c>
      <c r="O26">
        <f>IF(K26&lt;start,0,IF(AND(start&lt;K26,K26&lt;end),height*-1,0))</f>
        <v>0</v>
      </c>
      <c r="P26">
        <f t="shared" si="0"/>
        <v>-7.8527188723728394E-2</v>
      </c>
      <c r="Q26">
        <f>N26-hc</f>
        <v>-30000.078527188725</v>
      </c>
    </row>
    <row r="27" spans="1:17">
      <c r="K27">
        <v>85000</v>
      </c>
      <c r="L27">
        <f>(IF(K27&lt;start,start-K27,IF(K27&gt;start,K27-start,0)))</f>
        <v>390000</v>
      </c>
      <c r="M27">
        <f>(IF(K27&lt;end,end-K27,IF(K27&gt;end,K27-end,0)))</f>
        <v>440000</v>
      </c>
      <c r="N27">
        <f>IF(K27&lt;=start,qx/(2*(pm-pinfill)*g)*(EXP(-lamda*L27)*COS(RADIANS(lamda*L27))-EXP(-lamda*M27)*COS(RADIANS(lamda*M27))),IF(AND(start&lt;K27,K27&lt;=end),qx/(2*(pm-pinfill)*g)*(2-(EXP(-lamda*M27)*COS(RADIANS(lamda*M27)))-EXP(-lamda*L27)*COS(RADIANS(lamda*L27))),IF(K27&gt;end,-qx/(2*(pm-pinfill)*g)*(EXP(-lamda*L27)*COS(RADIANS(lamda*L27))-EXP(-lamda*M27)*COS(RADIANS(lamda*M27))))))</f>
        <v>-8.9006635181682128E-2</v>
      </c>
      <c r="O27">
        <f>IF(K27&lt;start,0,IF(AND(start&lt;K27,K27&lt;end),height*-1,0))</f>
        <v>0</v>
      </c>
      <c r="P27">
        <f t="shared" si="0"/>
        <v>-8.9006635181682128E-2</v>
      </c>
      <c r="Q27">
        <f>N27-hc</f>
        <v>-30000.089006635182</v>
      </c>
    </row>
    <row r="28" spans="1:17">
      <c r="K28">
        <v>90000</v>
      </c>
      <c r="L28">
        <f>(IF(K28&lt;start,start-K28,IF(K28&gt;start,K28-start,0)))</f>
        <v>385000</v>
      </c>
      <c r="M28">
        <f>(IF(K28&lt;end,end-K28,IF(K28&gt;end,K28-end,0)))</f>
        <v>435000</v>
      </c>
      <c r="N28">
        <f>IF(K28&lt;=start,qx/(2*(pm-pinfill)*g)*(EXP(-lamda*L28)*COS(RADIANS(lamda*L28))-EXP(-lamda*M28)*COS(RADIANS(lamda*M28))),IF(AND(start&lt;K28,K28&lt;=end),qx/(2*(pm-pinfill)*g)*(2-(EXP(-lamda*M28)*COS(RADIANS(lamda*M28)))-EXP(-lamda*L28)*COS(RADIANS(lamda*L28))),IF(K28&gt;end,-qx/(2*(pm-pinfill)*g)*(EXP(-lamda*L28)*COS(RADIANS(lamda*L28))-EXP(-lamda*M28)*COS(RADIANS(lamda*M28))))))</f>
        <v>-0.10088407068581509</v>
      </c>
      <c r="O28">
        <f>IF(K28&lt;start,0,IF(AND(start&lt;K28,K28&lt;end),height*-1,0))</f>
        <v>0</v>
      </c>
      <c r="P28">
        <f t="shared" si="0"/>
        <v>-0.10088407068581509</v>
      </c>
      <c r="Q28">
        <f>N28-hc</f>
        <v>-30000.100884070685</v>
      </c>
    </row>
    <row r="29" spans="1:17">
      <c r="K29">
        <v>95000</v>
      </c>
      <c r="L29">
        <f>(IF(K29&lt;start,start-K29,IF(K29&gt;start,K29-start,0)))</f>
        <v>380000</v>
      </c>
      <c r="M29">
        <f>(IF(K29&lt;end,end-K29,IF(K29&gt;end,K29-end,0)))</f>
        <v>430000</v>
      </c>
      <c r="N29">
        <f>IF(K29&lt;=start,qx/(2*(pm-pinfill)*g)*(EXP(-lamda*L29)*COS(RADIANS(lamda*L29))-EXP(-lamda*M29)*COS(RADIANS(lamda*M29))),IF(AND(start&lt;K29,K29&lt;=end),qx/(2*(pm-pinfill)*g)*(2-(EXP(-lamda*M29)*COS(RADIANS(lamda*M29)))-EXP(-lamda*L29)*COS(RADIANS(lamda*L29))),IF(K29&gt;end,-qx/(2*(pm-pinfill)*g)*(EXP(-lamda*L29)*COS(RADIANS(lamda*L29))-EXP(-lamda*M29)*COS(RADIANS(lamda*M29))))))</f>
        <v>-0.11434592579394526</v>
      </c>
      <c r="O29">
        <f>IF(K29&lt;start,0,IF(AND(start&lt;K29,K29&lt;end),height*-1,0))</f>
        <v>0</v>
      </c>
      <c r="P29">
        <f t="shared" si="0"/>
        <v>-0.11434592579394526</v>
      </c>
      <c r="Q29">
        <f>N29-hc</f>
        <v>-30000.114345925795</v>
      </c>
    </row>
    <row r="30" spans="1:17">
      <c r="K30">
        <v>100000</v>
      </c>
      <c r="L30">
        <f>(IF(K30&lt;start,start-K30,IF(K30&gt;start,K30-start,0)))</f>
        <v>375000</v>
      </c>
      <c r="M30">
        <f>(IF(K30&lt;end,end-K30,IF(K30&gt;end,K30-end,0)))</f>
        <v>425000</v>
      </c>
      <c r="N30">
        <f>IF(K30&lt;=start,qx/(2*(pm-pinfill)*g)*(EXP(-lamda*L30)*COS(RADIANS(lamda*L30))-EXP(-lamda*M30)*COS(RADIANS(lamda*M30))),IF(AND(start&lt;K30,K30&lt;=end),qx/(2*(pm-pinfill)*g)*(2-(EXP(-lamda*M30)*COS(RADIANS(lamda*M30)))-EXP(-lamda*L30)*COS(RADIANS(lamda*L30))),IF(K30&gt;end,-qx/(2*(pm-pinfill)*g)*(EXP(-lamda*L30)*COS(RADIANS(lamda*L30))-EXP(-lamda*M30)*COS(RADIANS(lamda*M30))))))</f>
        <v>-0.12960348407404387</v>
      </c>
      <c r="O30">
        <f>IF(K30&lt;start,0,IF(AND(start&lt;K30,K30&lt;end),height*-1,0))</f>
        <v>0</v>
      </c>
      <c r="P30">
        <f t="shared" si="0"/>
        <v>-0.12960348407404387</v>
      </c>
      <c r="Q30">
        <f>N30-hc</f>
        <v>-30000.129603484074</v>
      </c>
    </row>
    <row r="31" spans="1:17">
      <c r="K31">
        <v>105000</v>
      </c>
      <c r="L31">
        <f>(IF(K31&lt;start,start-K31,IF(K31&gt;start,K31-start,0)))</f>
        <v>370000</v>
      </c>
      <c r="M31">
        <f>(IF(K31&lt;end,end-K31,IF(K31&gt;end,K31-end,0)))</f>
        <v>420000</v>
      </c>
      <c r="N31">
        <f>IF(K31&lt;=start,qx/(2*(pm-pinfill)*g)*(EXP(-lamda*L31)*COS(RADIANS(lamda*L31))-EXP(-lamda*M31)*COS(RADIANS(lamda*M31))),IF(AND(start&lt;K31,K31&lt;=end),qx/(2*(pm-pinfill)*g)*(2-(EXP(-lamda*M31)*COS(RADIANS(lamda*M31)))-EXP(-lamda*L31)*COS(RADIANS(lamda*L31))),IF(K31&gt;end,-qx/(2*(pm-pinfill)*g)*(EXP(-lamda*L31)*COS(RADIANS(lamda*L31))-EXP(-lamda*M31)*COS(RADIANS(lamda*M31))))))</f>
        <v>-0.14689619410186877</v>
      </c>
      <c r="O31">
        <f>IF(K31&lt;start,0,IF(AND(start&lt;K31,K31&lt;end),height*-1,0))</f>
        <v>0</v>
      </c>
      <c r="P31">
        <f t="shared" si="0"/>
        <v>-0.14689619410186877</v>
      </c>
      <c r="Q31">
        <f>N31-hc</f>
        <v>-30000.146896194103</v>
      </c>
    </row>
    <row r="32" spans="1:17">
      <c r="K32">
        <v>110000</v>
      </c>
      <c r="L32">
        <f>(IF(K32&lt;start,start-K32,IF(K32&gt;start,K32-start,0)))</f>
        <v>365000</v>
      </c>
      <c r="M32">
        <f>(IF(K32&lt;end,end-K32,IF(K32&gt;end,K32-end,0)))</f>
        <v>415000</v>
      </c>
      <c r="N32">
        <f>IF(K32&lt;=start,qx/(2*(pm-pinfill)*g)*(EXP(-lamda*L32)*COS(RADIANS(lamda*L32))-EXP(-lamda*M32)*COS(RADIANS(lamda*M32))),IF(AND(start&lt;K32,K32&lt;=end),qx/(2*(pm-pinfill)*g)*(2-(EXP(-lamda*M32)*COS(RADIANS(lamda*M32)))-EXP(-lamda*L32)*COS(RADIANS(lamda*L32))),IF(K32&gt;end,-qx/(2*(pm-pinfill)*g)*(EXP(-lamda*L32)*COS(RADIANS(lamda*L32))-EXP(-lamda*M32)*COS(RADIANS(lamda*M32))))))</f>
        <v>-0.16649542267394535</v>
      </c>
      <c r="O32">
        <f>IF(K32&lt;start,0,IF(AND(start&lt;K32,K32&lt;end),height*-1,0))</f>
        <v>0</v>
      </c>
      <c r="P32">
        <f t="shared" si="0"/>
        <v>-0.16649542267394535</v>
      </c>
      <c r="Q32">
        <f>N32-hc</f>
        <v>-30000.166495422673</v>
      </c>
    </row>
    <row r="33" spans="11:17">
      <c r="K33">
        <v>115000</v>
      </c>
      <c r="L33">
        <f>(IF(K33&lt;start,start-K33,IF(K33&gt;start,K33-start,0)))</f>
        <v>360000</v>
      </c>
      <c r="M33">
        <f>(IF(K33&lt;end,end-K33,IF(K33&gt;end,K33-end,0)))</f>
        <v>410000</v>
      </c>
      <c r="N33">
        <f>IF(K33&lt;=start,qx/(2*(pm-pinfill)*g)*(EXP(-lamda*L33)*COS(RADIANS(lamda*L33))-EXP(-lamda*M33)*COS(RADIANS(lamda*M33))),IF(AND(start&lt;K33,K33&lt;=end),qx/(2*(pm-pinfill)*g)*(2-(EXP(-lamda*M33)*COS(RADIANS(lamda*M33)))-EXP(-lamda*L33)*COS(RADIANS(lamda*L33))),IF(K33&gt;end,-qx/(2*(pm-pinfill)*g)*(EXP(-lamda*L33)*COS(RADIANS(lamda*L33))-EXP(-lamda*M33)*COS(RADIANS(lamda*M33))))))</f>
        <v>-0.18870870799309189</v>
      </c>
      <c r="O33">
        <f>IF(K33&lt;start,0,IF(AND(start&lt;K33,K33&lt;end),height*-1,0))</f>
        <v>0</v>
      </c>
      <c r="P33">
        <f t="shared" si="0"/>
        <v>-0.18870870799309189</v>
      </c>
      <c r="Q33">
        <f>N33-hc</f>
        <v>-30000.188708707992</v>
      </c>
    </row>
    <row r="34" spans="11:17">
      <c r="K34">
        <v>120000</v>
      </c>
      <c r="L34">
        <f>(IF(K34&lt;start,start-K34,IF(K34&gt;start,K34-start,0)))</f>
        <v>355000</v>
      </c>
      <c r="M34">
        <f>(IF(K34&lt;end,end-K34,IF(K34&gt;end,K34-end,0)))</f>
        <v>405000</v>
      </c>
      <c r="N34">
        <f>IF(K34&lt;=start,qx/(2*(pm-pinfill)*g)*(EXP(-lamda*L34)*COS(RADIANS(lamda*L34))-EXP(-lamda*M34)*COS(RADIANS(lamda*M34))),IF(AND(start&lt;K34,K34&lt;=end),qx/(2*(pm-pinfill)*g)*(2-(EXP(-lamda*M34)*COS(RADIANS(lamda*M34)))-EXP(-lamda*L34)*COS(RADIANS(lamda*L34))),IF(K34&gt;end,-qx/(2*(pm-pinfill)*g)*(EXP(-lamda*L34)*COS(RADIANS(lamda*L34))-EXP(-lamda*M34)*COS(RADIANS(lamda*M34))))))</f>
        <v>-0.21388457940577194</v>
      </c>
      <c r="O34">
        <f>IF(K34&lt;start,0,IF(AND(start&lt;K34,K34&lt;end),height*-1,0))</f>
        <v>0</v>
      </c>
      <c r="P34">
        <f t="shared" si="0"/>
        <v>-0.21388457940577194</v>
      </c>
      <c r="Q34">
        <f>N34-hc</f>
        <v>-30000.213884579407</v>
      </c>
    </row>
    <row r="35" spans="11:17">
      <c r="K35">
        <v>125000</v>
      </c>
      <c r="L35">
        <f>(IF(K35&lt;start,start-K35,IF(K35&gt;start,K35-start,0)))</f>
        <v>350000</v>
      </c>
      <c r="M35">
        <f>(IF(K35&lt;end,end-K35,IF(K35&gt;end,K35-end,0)))</f>
        <v>400000</v>
      </c>
      <c r="N35">
        <f>IF(K35&lt;=start,qx/(2*(pm-pinfill)*g)*(EXP(-lamda*L35)*COS(RADIANS(lamda*L35))-EXP(-lamda*M35)*COS(RADIANS(lamda*M35))),IF(AND(start&lt;K35,K35&lt;=end),qx/(2*(pm-pinfill)*g)*(2-(EXP(-lamda*M35)*COS(RADIANS(lamda*M35)))-EXP(-lamda*L35)*COS(RADIANS(lamda*L35))),IF(K35&gt;end,-qx/(2*(pm-pinfill)*g)*(EXP(-lamda*L35)*COS(RADIANS(lamda*L35))-EXP(-lamda*M35)*COS(RADIANS(lamda*M35))))))</f>
        <v>-0.24241801913356859</v>
      </c>
      <c r="O35">
        <f>IF(K35&lt;start,0,IF(AND(start&lt;K35,K35&lt;end),height*-1,0))</f>
        <v>0</v>
      </c>
      <c r="P35">
        <f t="shared" si="0"/>
        <v>-0.24241801913356859</v>
      </c>
      <c r="Q35">
        <f>N35-hc</f>
        <v>-30000.242418019134</v>
      </c>
    </row>
    <row r="36" spans="11:17">
      <c r="K36">
        <v>130000</v>
      </c>
      <c r="L36">
        <f>(IF(K36&lt;start,start-K36,IF(K36&gt;start,K36-start,0)))</f>
        <v>345000</v>
      </c>
      <c r="M36">
        <f>(IF(K36&lt;end,end-K36,IF(K36&gt;end,K36-end,0)))</f>
        <v>395000</v>
      </c>
      <c r="N36">
        <f>IF(K36&lt;=start,qx/(2*(pm-pinfill)*g)*(EXP(-lamda*L36)*COS(RADIANS(lamda*L36))-EXP(-lamda*M36)*COS(RADIANS(lamda*M36))),IF(AND(start&lt;K36,K36&lt;=end),qx/(2*(pm-pinfill)*g)*(2-(EXP(-lamda*M36)*COS(RADIANS(lamda*M36)))-EXP(-lamda*L36)*COS(RADIANS(lamda*L36))),IF(K36&gt;end,-qx/(2*(pm-pinfill)*g)*(EXP(-lamda*L36)*COS(RADIANS(lamda*L36))-EXP(-lamda*M36)*COS(RADIANS(lamda*M36))))))</f>
        <v>-0.27475665148355471</v>
      </c>
      <c r="O36">
        <f>IF(K36&lt;start,0,IF(AND(start&lt;K36,K36&lt;end),height*-1,0))</f>
        <v>0</v>
      </c>
      <c r="P36">
        <f t="shared" si="0"/>
        <v>-0.27475665148355471</v>
      </c>
      <c r="Q36">
        <f>N36-hc</f>
        <v>-30000.274756651484</v>
      </c>
    </row>
    <row r="37" spans="11:17">
      <c r="K37">
        <v>135000</v>
      </c>
      <c r="L37">
        <f>(IF(K37&lt;start,start-K37,IF(K37&gt;start,K37-start,0)))</f>
        <v>340000</v>
      </c>
      <c r="M37">
        <f>(IF(K37&lt;end,end-K37,IF(K37&gt;end,K37-end,0)))</f>
        <v>390000</v>
      </c>
      <c r="N37">
        <f>IF(K37&lt;=start,qx/(2*(pm-pinfill)*g)*(EXP(-lamda*L37)*COS(RADIANS(lamda*L37))-EXP(-lamda*M37)*COS(RADIANS(lamda*M37))),IF(AND(start&lt;K37,K37&lt;=end),qx/(2*(pm-pinfill)*g)*(2-(EXP(-lamda*M37)*COS(RADIANS(lamda*M37)))-EXP(-lamda*L37)*COS(RADIANS(lamda*L37))),IF(K37&gt;end,-qx/(2*(pm-pinfill)*g)*(EXP(-lamda*L37)*COS(RADIANS(lamda*L37))-EXP(-lamda*M37)*COS(RADIANS(lamda*M37))))))</f>
        <v>-0.31140775640113078</v>
      </c>
      <c r="O37">
        <f>IF(K37&lt;start,0,IF(AND(start&lt;K37,K37&lt;end),height*-1,0))</f>
        <v>0</v>
      </c>
      <c r="P37">
        <f t="shared" si="0"/>
        <v>-0.31140775640113078</v>
      </c>
      <c r="Q37">
        <f>N37-hc</f>
        <v>-30000.311407756402</v>
      </c>
    </row>
    <row r="38" spans="11:17">
      <c r="K38">
        <v>140000</v>
      </c>
      <c r="L38">
        <f>(IF(K38&lt;start,start-K38,IF(K38&gt;start,K38-start,0)))</f>
        <v>335000</v>
      </c>
      <c r="M38">
        <f>(IF(K38&lt;end,end-K38,IF(K38&gt;end,K38-end,0)))</f>
        <v>385000</v>
      </c>
      <c r="N38">
        <f>IF(K38&lt;=start,qx/(2*(pm-pinfill)*g)*(EXP(-lamda*L38)*COS(RADIANS(lamda*L38))-EXP(-lamda*M38)*COS(RADIANS(lamda*M38))),IF(AND(start&lt;K38,K38&lt;=end),qx/(2*(pm-pinfill)*g)*(2-(EXP(-lamda*M38)*COS(RADIANS(lamda*M38)))-EXP(-lamda*L38)*COS(RADIANS(lamda*L38))),IF(K38&gt;end,-qx/(2*(pm-pinfill)*g)*(EXP(-lamda*L38)*COS(RADIANS(lamda*L38))-EXP(-lamda*M38)*COS(RADIANS(lamda*M38))))))</f>
        <v>-0.35294621712181107</v>
      </c>
      <c r="O38">
        <f>IF(K38&lt;start,0,IF(AND(start&lt;K38,K38&lt;end),height*-1,0))</f>
        <v>0</v>
      </c>
      <c r="P38">
        <f t="shared" si="0"/>
        <v>-0.35294621712181107</v>
      </c>
      <c r="Q38">
        <f>N38-hc</f>
        <v>-30000.352946217121</v>
      </c>
    </row>
    <row r="39" spans="11:17">
      <c r="K39">
        <v>145000</v>
      </c>
      <c r="L39">
        <f>(IF(K39&lt;start,start-K39,IF(K39&gt;start,K39-start,0)))</f>
        <v>330000</v>
      </c>
      <c r="M39">
        <f>(IF(K39&lt;end,end-K39,IF(K39&gt;end,K39-end,0)))</f>
        <v>380000</v>
      </c>
      <c r="N39">
        <f>IF(K39&lt;=start,qx/(2*(pm-pinfill)*g)*(EXP(-lamda*L39)*COS(RADIANS(lamda*L39))-EXP(-lamda*M39)*COS(RADIANS(lamda*M39))),IF(AND(start&lt;K39,K39&lt;=end),qx/(2*(pm-pinfill)*g)*(2-(EXP(-lamda*M39)*COS(RADIANS(lamda*M39)))-EXP(-lamda*L39)*COS(RADIANS(lamda*L39))),IF(K39&gt;end,-qx/(2*(pm-pinfill)*g)*(EXP(-lamda*L39)*COS(RADIANS(lamda*L39))-EXP(-lamda*M39)*COS(RADIANS(lamda*M39))))))</f>
        <v>-0.40002352628684751</v>
      </c>
      <c r="O39">
        <f>IF(K39&lt;start,0,IF(AND(start&lt;K39,K39&lt;end),height*-1,0))</f>
        <v>0</v>
      </c>
      <c r="P39">
        <f t="shared" si="0"/>
        <v>-0.40002352628684751</v>
      </c>
      <c r="Q39">
        <f>N39-hc</f>
        <v>-30000.400023526287</v>
      </c>
    </row>
    <row r="40" spans="11:17">
      <c r="K40">
        <v>150000</v>
      </c>
      <c r="L40">
        <f>(IF(K40&lt;start,start-K40,IF(K40&gt;start,K40-start,0)))</f>
        <v>325000</v>
      </c>
      <c r="M40">
        <f>(IF(K40&lt;end,end-K40,IF(K40&gt;end,K40-end,0)))</f>
        <v>375000</v>
      </c>
      <c r="N40">
        <f>IF(K40&lt;=start,qx/(2*(pm-pinfill)*g)*(EXP(-lamda*L40)*COS(RADIANS(lamda*L40))-EXP(-lamda*M40)*COS(RADIANS(lamda*M40))),IF(AND(start&lt;K40,K40&lt;=end),qx/(2*(pm-pinfill)*g)*(2-(EXP(-lamda*M40)*COS(RADIANS(lamda*M40)))-EXP(-lamda*L40)*COS(RADIANS(lamda*L40))),IF(K40&gt;end,-qx/(2*(pm-pinfill)*g)*(EXP(-lamda*L40)*COS(RADIANS(lamda*L40))-EXP(-lamda*M40)*COS(RADIANS(lamda*M40))))))</f>
        <v>-0.45337799143967239</v>
      </c>
      <c r="O40">
        <f>IF(K40&lt;start,0,IF(AND(start&lt;K40,K40&lt;end),height*-1,0))</f>
        <v>0</v>
      </c>
      <c r="P40">
        <f t="shared" si="0"/>
        <v>-0.45337799143967239</v>
      </c>
      <c r="Q40">
        <f>N40-hc</f>
        <v>-30000.453377991438</v>
      </c>
    </row>
    <row r="41" spans="11:17">
      <c r="K41">
        <v>155000</v>
      </c>
      <c r="L41">
        <f>(IF(K41&lt;start,start-K41,IF(K41&gt;start,K41-start,0)))</f>
        <v>320000</v>
      </c>
      <c r="M41">
        <f>(IF(K41&lt;end,end-K41,IF(K41&gt;end,K41-end,0)))</f>
        <v>370000</v>
      </c>
      <c r="N41">
        <f>IF(K41&lt;=start,qx/(2*(pm-pinfill)*g)*(EXP(-lamda*L41)*COS(RADIANS(lamda*L41))-EXP(-lamda*M41)*COS(RADIANS(lamda*M41))),IF(AND(start&lt;K41,K41&lt;=end),qx/(2*(pm-pinfill)*g)*(2-(EXP(-lamda*M41)*COS(RADIANS(lamda*M41)))-EXP(-lamda*L41)*COS(RADIANS(lamda*L41))),IF(K41&gt;end,-qx/(2*(pm-pinfill)*g)*(EXP(-lamda*L41)*COS(RADIANS(lamda*L41))-EXP(-lamda*M41)*COS(RADIANS(lamda*M41))))))</f>
        <v>-0.51384629957444694</v>
      </c>
      <c r="O41">
        <f>IF(K41&lt;start,0,IF(AND(start&lt;K41,K41&lt;end),height*-1,0))</f>
        <v>0</v>
      </c>
      <c r="P41">
        <f t="shared" si="0"/>
        <v>-0.51384629957444694</v>
      </c>
      <c r="Q41">
        <f>N41-hc</f>
        <v>-30000.513846299575</v>
      </c>
    </row>
    <row r="42" spans="11:17">
      <c r="K42">
        <v>160000</v>
      </c>
      <c r="L42">
        <f>(IF(K42&lt;start,start-K42,IF(K42&gt;start,K42-start,0)))</f>
        <v>315000</v>
      </c>
      <c r="M42">
        <f>(IF(K42&lt;end,end-K42,IF(K42&gt;end,K42-end,0)))</f>
        <v>365000</v>
      </c>
      <c r="N42">
        <f>IF(K42&lt;=start,qx/(2*(pm-pinfill)*g)*(EXP(-lamda*L42)*COS(RADIANS(lamda*L42))-EXP(-lamda*M42)*COS(RADIANS(lamda*M42))),IF(AND(start&lt;K42,K42&lt;=end),qx/(2*(pm-pinfill)*g)*(2-(EXP(-lamda*M42)*COS(RADIANS(lamda*M42)))-EXP(-lamda*L42)*COS(RADIANS(lamda*L42))),IF(K42&gt;end,-qx/(2*(pm-pinfill)*g)*(EXP(-lamda*L42)*COS(RADIANS(lamda*L42))-EXP(-lamda*M42)*COS(RADIANS(lamda*M42))))))</f>
        <v>-0.58237662165740489</v>
      </c>
      <c r="O42">
        <f>IF(K42&lt;start,0,IF(AND(start&lt;K42,K42&lt;end),height*-1,0))</f>
        <v>0</v>
      </c>
      <c r="P42">
        <f t="shared" si="0"/>
        <v>-0.58237662165740489</v>
      </c>
      <c r="Q42">
        <f>N42-hc</f>
        <v>-30000.582376621656</v>
      </c>
    </row>
    <row r="43" spans="11:17">
      <c r="K43">
        <v>165000</v>
      </c>
      <c r="L43">
        <f>(IF(K43&lt;start,start-K43,IF(K43&gt;start,K43-start,0)))</f>
        <v>310000</v>
      </c>
      <c r="M43">
        <f>(IF(K43&lt;end,end-K43,IF(K43&gt;end,K43-end,0)))</f>
        <v>360000</v>
      </c>
      <c r="N43">
        <f>IF(K43&lt;=start,qx/(2*(pm-pinfill)*g)*(EXP(-lamda*L43)*COS(RADIANS(lamda*L43))-EXP(-lamda*M43)*COS(RADIANS(lamda*M43))),IF(AND(start&lt;K43,K43&lt;=end),qx/(2*(pm-pinfill)*g)*(2-(EXP(-lamda*M43)*COS(RADIANS(lamda*M43)))-EXP(-lamda*L43)*COS(RADIANS(lamda*L43))),IF(K43&gt;end,-qx/(2*(pm-pinfill)*g)*(EXP(-lamda*L43)*COS(RADIANS(lamda*L43))-EXP(-lamda*M43)*COS(RADIANS(lamda*M43))))))</f>
        <v>-0.66004346211804044</v>
      </c>
      <c r="O43">
        <f>IF(K43&lt;start,0,IF(AND(start&lt;K43,K43&lt;end),height*-1,0))</f>
        <v>0</v>
      </c>
      <c r="P43">
        <f t="shared" si="0"/>
        <v>-0.66004346211804044</v>
      </c>
      <c r="Q43">
        <f>N43-hc</f>
        <v>-30000.660043462118</v>
      </c>
    </row>
    <row r="44" spans="11:17">
      <c r="K44">
        <v>170000</v>
      </c>
      <c r="L44">
        <f>(IF(K44&lt;start,start-K44,IF(K44&gt;start,K44-start,0)))</f>
        <v>305000</v>
      </c>
      <c r="M44">
        <f>(IF(K44&lt;end,end-K44,IF(K44&gt;end,K44-end,0)))</f>
        <v>355000</v>
      </c>
      <c r="N44">
        <f>IF(K44&lt;=start,qx/(2*(pm-pinfill)*g)*(EXP(-lamda*L44)*COS(RADIANS(lamda*L44))-EXP(-lamda*M44)*COS(RADIANS(lamda*M44))),IF(AND(start&lt;K44,K44&lt;=end),qx/(2*(pm-pinfill)*g)*(2-(EXP(-lamda*M44)*COS(RADIANS(lamda*M44)))-EXP(-lamda*L44)*COS(RADIANS(lamda*L44))),IF(K44&gt;end,-qx/(2*(pm-pinfill)*g)*(EXP(-lamda*L44)*COS(RADIANS(lamda*L44))-EXP(-lamda*M44)*COS(RADIANS(lamda*M44))))))</f>
        <v>-0.74806448558642935</v>
      </c>
      <c r="O44">
        <f>IF(K44&lt;start,0,IF(AND(start&lt;K44,K44&lt;end),height*-1,0))</f>
        <v>0</v>
      </c>
      <c r="P44">
        <f t="shared" si="0"/>
        <v>-0.74806448558642935</v>
      </c>
      <c r="Q44">
        <f>N44-hc</f>
        <v>-30000.748064485586</v>
      </c>
    </row>
    <row r="45" spans="11:17">
      <c r="K45">
        <v>175000</v>
      </c>
      <c r="L45">
        <f>(IF(K45&lt;start,start-K45,IF(K45&gt;start,K45-start,0)))</f>
        <v>300000</v>
      </c>
      <c r="M45">
        <f>(IF(K45&lt;end,end-K45,IF(K45&gt;end,K45-end,0)))</f>
        <v>350000</v>
      </c>
      <c r="N45">
        <f>IF(K45&lt;=start,qx/(2*(pm-pinfill)*g)*(EXP(-lamda*L45)*COS(RADIANS(lamda*L45))-EXP(-lamda*M45)*COS(RADIANS(lamda*M45))),IF(AND(start&lt;K45,K45&lt;=end),qx/(2*(pm-pinfill)*g)*(2-(EXP(-lamda*M45)*COS(RADIANS(lamda*M45)))-EXP(-lamda*L45)*COS(RADIANS(lamda*L45))),IF(K45&gt;end,-qx/(2*(pm-pinfill)*g)*(EXP(-lamda*L45)*COS(RADIANS(lamda*L45))-EXP(-lamda*M45)*COS(RADIANS(lamda*M45))))))</f>
        <v>-0.84781958406107061</v>
      </c>
      <c r="O45">
        <f>IF(K45&lt;start,0,IF(AND(start&lt;K45,K45&lt;end),height*-1,0))</f>
        <v>0</v>
      </c>
      <c r="P45">
        <f t="shared" si="0"/>
        <v>-0.84781958406107061</v>
      </c>
      <c r="Q45">
        <f>N45-hc</f>
        <v>-30000.847819584062</v>
      </c>
    </row>
    <row r="46" spans="11:17">
      <c r="K46">
        <v>180000</v>
      </c>
      <c r="L46">
        <f>(IF(K46&lt;start,start-K46,IF(K46&gt;start,K46-start,0)))</f>
        <v>295000</v>
      </c>
      <c r="M46">
        <f>(IF(K46&lt;end,end-K46,IF(K46&gt;end,K46-end,0)))</f>
        <v>345000</v>
      </c>
      <c r="N46">
        <f>IF(K46&lt;=start,qx/(2*(pm-pinfill)*g)*(EXP(-lamda*L46)*COS(RADIANS(lamda*L46))-EXP(-lamda*M46)*COS(RADIANS(lamda*M46))),IF(AND(start&lt;K46,K46&lt;=end),qx/(2*(pm-pinfill)*g)*(2-(EXP(-lamda*M46)*COS(RADIANS(lamda*M46)))-EXP(-lamda*L46)*COS(RADIANS(lamda*L46))),IF(K46&gt;end,-qx/(2*(pm-pinfill)*g)*(EXP(-lamda*L46)*COS(RADIANS(lamda*L46))-EXP(-lamda*M46)*COS(RADIANS(lamda*M46))))))</f>
        <v>-0.96087248271112147</v>
      </c>
      <c r="O46">
        <f>IF(K46&lt;start,0,IF(AND(start&lt;K46,K46&lt;end),height*-1,0))</f>
        <v>0</v>
      </c>
      <c r="P46">
        <f t="shared" si="0"/>
        <v>-0.96087248271112147</v>
      </c>
      <c r="Q46">
        <f>N46-hc</f>
        <v>-30000.960872482712</v>
      </c>
    </row>
    <row r="47" spans="11:17">
      <c r="K47">
        <v>185000</v>
      </c>
      <c r="L47">
        <f>(IF(K47&lt;start,start-K47,IF(K47&gt;start,K47-start,0)))</f>
        <v>290000</v>
      </c>
      <c r="M47">
        <f>(IF(K47&lt;end,end-K47,IF(K47&gt;end,K47-end,0)))</f>
        <v>340000</v>
      </c>
      <c r="N47">
        <f>IF(K47&lt;=start,qx/(2*(pm-pinfill)*g)*(EXP(-lamda*L47)*COS(RADIANS(lamda*L47))-EXP(-lamda*M47)*COS(RADIANS(lamda*M47))),IF(AND(start&lt;K47,K47&lt;=end),qx/(2*(pm-pinfill)*g)*(2-(EXP(-lamda*M47)*COS(RADIANS(lamda*M47)))-EXP(-lamda*L47)*COS(RADIANS(lamda*L47))),IF(K47&gt;end,-qx/(2*(pm-pinfill)*g)*(EXP(-lamda*L47)*COS(RADIANS(lamda*L47))-EXP(-lamda*M47)*COS(RADIANS(lamda*M47))))))</f>
        <v>-1.0889952221945016</v>
      </c>
      <c r="O47">
        <f>IF(K47&lt;start,0,IF(AND(start&lt;K47,K47&lt;end),height*-1,0))</f>
        <v>0</v>
      </c>
      <c r="P47">
        <f t="shared" si="0"/>
        <v>-1.0889952221945016</v>
      </c>
      <c r="Q47">
        <f>N47-hc</f>
        <v>-30001.088995222195</v>
      </c>
    </row>
    <row r="48" spans="11:17">
      <c r="K48">
        <v>190000</v>
      </c>
      <c r="L48">
        <f>(IF(K48&lt;start,start-K48,IF(K48&gt;start,K48-start,0)))</f>
        <v>285000</v>
      </c>
      <c r="M48">
        <f>(IF(K48&lt;end,end-K48,IF(K48&gt;end,K48-end,0)))</f>
        <v>335000</v>
      </c>
      <c r="N48">
        <f>IF(K48&lt;=start,qx/(2*(pm-pinfill)*g)*(EXP(-lamda*L48)*COS(RADIANS(lamda*L48))-EXP(-lamda*M48)*COS(RADIANS(lamda*M48))),IF(AND(start&lt;K48,K48&lt;=end),qx/(2*(pm-pinfill)*g)*(2-(EXP(-lamda*M48)*COS(RADIANS(lamda*M48)))-EXP(-lamda*L48)*COS(RADIANS(lamda*L48))),IF(K48&gt;end,-qx/(2*(pm-pinfill)*g)*(EXP(-lamda*L48)*COS(RADIANS(lamda*L48))-EXP(-lamda*M48)*COS(RADIANS(lamda*M48))))))</f>
        <v>-1.2341959003284337</v>
      </c>
      <c r="O48">
        <f>IF(K48&lt;start,0,IF(AND(start&lt;K48,K48&lt;end),height*-1,0))</f>
        <v>0</v>
      </c>
      <c r="P48">
        <f t="shared" si="0"/>
        <v>-1.2341959003284337</v>
      </c>
      <c r="Q48">
        <f>N48-hc</f>
        <v>-30001.234195900328</v>
      </c>
    </row>
    <row r="49" spans="11:17">
      <c r="K49">
        <v>195000</v>
      </c>
      <c r="L49">
        <f>(IF(K49&lt;start,start-K49,IF(K49&gt;start,K49-start,0)))</f>
        <v>280000</v>
      </c>
      <c r="M49">
        <f>(IF(K49&lt;end,end-K49,IF(K49&gt;end,K49-end,0)))</f>
        <v>330000</v>
      </c>
      <c r="N49">
        <f>IF(K49&lt;=start,qx/(2*(pm-pinfill)*g)*(EXP(-lamda*L49)*COS(RADIANS(lamda*L49))-EXP(-lamda*M49)*COS(RADIANS(lamda*M49))),IF(AND(start&lt;K49,K49&lt;=end),qx/(2*(pm-pinfill)*g)*(2-(EXP(-lamda*M49)*COS(RADIANS(lamda*M49)))-EXP(-lamda*L49)*COS(RADIANS(lamda*L49))),IF(K49&gt;end,-qx/(2*(pm-pinfill)*g)*(EXP(-lamda*L49)*COS(RADIANS(lamda*L49))-EXP(-lamda*M49)*COS(RADIANS(lamda*M49))))))</f>
        <v>-1.3987501068832919</v>
      </c>
      <c r="O49">
        <f>IF(K49&lt;start,0,IF(AND(start&lt;K49,K49&lt;end),height*-1,0))</f>
        <v>0</v>
      </c>
      <c r="P49">
        <f t="shared" si="0"/>
        <v>-1.3987501068832919</v>
      </c>
      <c r="Q49">
        <f>N49-hc</f>
        <v>-30001.398750106884</v>
      </c>
    </row>
    <row r="50" spans="11:17">
      <c r="K50">
        <v>200000</v>
      </c>
      <c r="L50">
        <f>(IF(K50&lt;start,start-K50,IF(K50&gt;start,K50-start,0)))</f>
        <v>275000</v>
      </c>
      <c r="M50">
        <f>(IF(K50&lt;end,end-K50,IF(K50&gt;end,K50-end,0)))</f>
        <v>325000</v>
      </c>
      <c r="N50">
        <f>IF(K50&lt;=start,qx/(2*(pm-pinfill)*g)*(EXP(-lamda*L50)*COS(RADIANS(lamda*L50))-EXP(-lamda*M50)*COS(RADIANS(lamda*M50))),IF(AND(start&lt;K50,K50&lt;=end),qx/(2*(pm-pinfill)*g)*(2-(EXP(-lamda*M50)*COS(RADIANS(lamda*M50)))-EXP(-lamda*L50)*COS(RADIANS(lamda*L50))),IF(K50&gt;end,-qx/(2*(pm-pinfill)*g)*(EXP(-lamda*L50)*COS(RADIANS(lamda*L50))-EXP(-lamda*M50)*COS(RADIANS(lamda*M50))))))</f>
        <v>-1.5852365429791353</v>
      </c>
      <c r="O50">
        <f>IF(K50&lt;start,0,IF(AND(start&lt;K50,K50&lt;end),height*-1,0))</f>
        <v>0</v>
      </c>
      <c r="P50">
        <f t="shared" si="0"/>
        <v>-1.5852365429791353</v>
      </c>
      <c r="Q50">
        <f>N50-hc</f>
        <v>-30001.585236542978</v>
      </c>
    </row>
    <row r="51" spans="11:17">
      <c r="K51">
        <v>205000</v>
      </c>
      <c r="L51">
        <f>(IF(K51&lt;start,start-K51,IF(K51&gt;start,K51-start,0)))</f>
        <v>270000</v>
      </c>
      <c r="M51">
        <f>(IF(K51&lt;end,end-K51,IF(K51&gt;end,K51-end,0)))</f>
        <v>320000</v>
      </c>
      <c r="N51">
        <f>IF(K51&lt;=start,qx/(2*(pm-pinfill)*g)*(EXP(-lamda*L51)*COS(RADIANS(lamda*L51))-EXP(-lamda*M51)*COS(RADIANS(lamda*M51))),IF(AND(start&lt;K51,K51&lt;=end),qx/(2*(pm-pinfill)*g)*(2-(EXP(-lamda*M51)*COS(RADIANS(lamda*M51)))-EXP(-lamda*L51)*COS(RADIANS(lamda*L51))),IF(K51&gt;end,-qx/(2*(pm-pinfill)*g)*(EXP(-lamda*L51)*COS(RADIANS(lamda*L51))-EXP(-lamda*M51)*COS(RADIANS(lamda*M51))))))</f>
        <v>-1.7965773819476283</v>
      </c>
      <c r="O51">
        <f>IF(K51&lt;start,0,IF(AND(start&lt;K51,K51&lt;end),height*-1,0))</f>
        <v>0</v>
      </c>
      <c r="P51">
        <f t="shared" si="0"/>
        <v>-1.7965773819476283</v>
      </c>
      <c r="Q51">
        <f>N51-hc</f>
        <v>-30001.796577381949</v>
      </c>
    </row>
    <row r="52" spans="11:17">
      <c r="K52">
        <v>210000</v>
      </c>
      <c r="L52">
        <f>(IF(K52&lt;start,start-K52,IF(K52&gt;start,K52-start,0)))</f>
        <v>265000</v>
      </c>
      <c r="M52">
        <f>(IF(K52&lt;end,end-K52,IF(K52&gt;end,K52-end,0)))</f>
        <v>315000</v>
      </c>
      <c r="N52">
        <f>IF(K52&lt;=start,qx/(2*(pm-pinfill)*g)*(EXP(-lamda*L52)*COS(RADIANS(lamda*L52))-EXP(-lamda*M52)*COS(RADIANS(lamda*M52))),IF(AND(start&lt;K52,K52&lt;=end),qx/(2*(pm-pinfill)*g)*(2-(EXP(-lamda*M52)*COS(RADIANS(lamda*M52)))-EXP(-lamda*L52)*COS(RADIANS(lamda*L52))),IF(K52&gt;end,-qx/(2*(pm-pinfill)*g)*(EXP(-lamda*L52)*COS(RADIANS(lamda*L52))-EXP(-lamda*M52)*COS(RADIANS(lamda*M52))))))</f>
        <v>-2.0360840026005924</v>
      </c>
      <c r="O52">
        <f>IF(K52&lt;start,0,IF(AND(start&lt;K52,K52&lt;end),height*-1,0))</f>
        <v>0</v>
      </c>
      <c r="P52">
        <f t="shared" si="0"/>
        <v>-2.0360840026005924</v>
      </c>
      <c r="Q52">
        <f>N52-hc</f>
        <v>-30002.036084002601</v>
      </c>
    </row>
    <row r="53" spans="11:17">
      <c r="K53">
        <v>215000</v>
      </c>
      <c r="L53">
        <f>(IF(K53&lt;start,start-K53,IF(K53&gt;start,K53-start,0)))</f>
        <v>260000</v>
      </c>
      <c r="M53">
        <f>(IF(K53&lt;end,end-K53,IF(K53&gt;end,K53-end,0)))</f>
        <v>310000</v>
      </c>
      <c r="N53">
        <f>IF(K53&lt;=start,qx/(2*(pm-pinfill)*g)*(EXP(-lamda*L53)*COS(RADIANS(lamda*L53))-EXP(-lamda*M53)*COS(RADIANS(lamda*M53))),IF(AND(start&lt;K53,K53&lt;=end),qx/(2*(pm-pinfill)*g)*(2-(EXP(-lamda*M53)*COS(RADIANS(lamda*M53)))-EXP(-lamda*L53)*COS(RADIANS(lamda*L53))),IF(K53&gt;end,-qx/(2*(pm-pinfill)*g)*(EXP(-lamda*L53)*COS(RADIANS(lamda*L53))-EXP(-lamda*M53)*COS(RADIANS(lamda*M53))))))</f>
        <v>-2.3075088097761149</v>
      </c>
      <c r="O53">
        <f>IF(K53&lt;start,0,IF(AND(start&lt;K53,K53&lt;end),height*-1,0))</f>
        <v>0</v>
      </c>
      <c r="P53">
        <f t="shared" si="0"/>
        <v>-2.3075088097761149</v>
      </c>
      <c r="Q53">
        <f>N53-hc</f>
        <v>-30002.307508809776</v>
      </c>
    </row>
    <row r="54" spans="11:17">
      <c r="K54">
        <v>220000</v>
      </c>
      <c r="L54">
        <f>(IF(K54&lt;start,start-K54,IF(K54&gt;start,K54-start,0)))</f>
        <v>255000</v>
      </c>
      <c r="M54">
        <f>(IF(K54&lt;end,end-K54,IF(K54&gt;end,K54-end,0)))</f>
        <v>305000</v>
      </c>
      <c r="N54">
        <f>IF(K54&lt;=start,qx/(2*(pm-pinfill)*g)*(EXP(-lamda*L54)*COS(RADIANS(lamda*L54))-EXP(-lamda*M54)*COS(RADIANS(lamda*M54))),IF(AND(start&lt;K54,K54&lt;=end),qx/(2*(pm-pinfill)*g)*(2-(EXP(-lamda*M54)*COS(RADIANS(lamda*M54)))-EXP(-lamda*L54)*COS(RADIANS(lamda*L54))),IF(K54&gt;end,-qx/(2*(pm-pinfill)*g)*(EXP(-lamda*L54)*COS(RADIANS(lamda*L54))-EXP(-lamda*M54)*COS(RADIANS(lamda*M54))))))</f>
        <v>-2.6151039521235164</v>
      </c>
      <c r="O54">
        <f>IF(K54&lt;start,0,IF(AND(start&lt;K54,K54&lt;end),height*-1,0))</f>
        <v>0</v>
      </c>
      <c r="P54">
        <f t="shared" si="0"/>
        <v>-2.6151039521235164</v>
      </c>
      <c r="Q54">
        <f>N54-hc</f>
        <v>-30002.615103952125</v>
      </c>
    </row>
    <row r="55" spans="11:17">
      <c r="K55">
        <v>225000</v>
      </c>
      <c r="L55">
        <f>(IF(K55&lt;start,start-K55,IF(K55&gt;start,K55-start,0)))</f>
        <v>250000</v>
      </c>
      <c r="M55">
        <f>(IF(K55&lt;end,end-K55,IF(K55&gt;end,K55-end,0)))</f>
        <v>300000</v>
      </c>
      <c r="N55">
        <f>IF(K55&lt;=start,qx/(2*(pm-pinfill)*g)*(EXP(-lamda*L55)*COS(RADIANS(lamda*L55))-EXP(-lamda*M55)*COS(RADIANS(lamda*M55))),IF(AND(start&lt;K55,K55&lt;=end),qx/(2*(pm-pinfill)*g)*(2-(EXP(-lamda*M55)*COS(RADIANS(lamda*M55)))-EXP(-lamda*L55)*COS(RADIANS(lamda*L55))),IF(K55&gt;end,-qx/(2*(pm-pinfill)*g)*(EXP(-lamda*L55)*COS(RADIANS(lamda*L55))-EXP(-lamda*M55)*COS(RADIANS(lamda*M55))))))</f>
        <v>-2.9636878548232719</v>
      </c>
      <c r="O55">
        <f>IF(K55&lt;start,0,IF(AND(start&lt;K55,K55&lt;end),height*-1,0))</f>
        <v>0</v>
      </c>
      <c r="P55">
        <f t="shared" si="0"/>
        <v>-2.9636878548232719</v>
      </c>
      <c r="Q55">
        <f>N55-hc</f>
        <v>-30002.963687854823</v>
      </c>
    </row>
    <row r="56" spans="11:17">
      <c r="K56">
        <v>230000</v>
      </c>
      <c r="L56">
        <f>(IF(K56&lt;start,start-K56,IF(K56&gt;start,K56-start,0)))</f>
        <v>245000</v>
      </c>
      <c r="M56">
        <f>(IF(K56&lt;end,end-K56,IF(K56&gt;end,K56-end,0)))</f>
        <v>295000</v>
      </c>
      <c r="N56">
        <f>IF(K56&lt;=start,qx/(2*(pm-pinfill)*g)*(EXP(-lamda*L56)*COS(RADIANS(lamda*L56))-EXP(-lamda*M56)*COS(RADIANS(lamda*M56))),IF(AND(start&lt;K56,K56&lt;=end),qx/(2*(pm-pinfill)*g)*(2-(EXP(-lamda*M56)*COS(RADIANS(lamda*M56)))-EXP(-lamda*L56)*COS(RADIANS(lamda*L56))),IF(K56&gt;end,-qx/(2*(pm-pinfill)*g)*(EXP(-lamda*L56)*COS(RADIANS(lamda*L56))-EXP(-lamda*M56)*COS(RADIANS(lamda*M56))))))</f>
        <v>-3.3587206069977178</v>
      </c>
      <c r="O56">
        <f>IF(K56&lt;start,0,IF(AND(start&lt;K56,K56&lt;end),height*-1,0))</f>
        <v>0</v>
      </c>
      <c r="P56">
        <f t="shared" si="0"/>
        <v>-3.3587206069977178</v>
      </c>
      <c r="Q56">
        <f>N56-hc</f>
        <v>-30003.358720606997</v>
      </c>
    </row>
    <row r="57" spans="11:17">
      <c r="K57">
        <v>235000</v>
      </c>
      <c r="L57">
        <f>(IF(K57&lt;start,start-K57,IF(K57&gt;start,K57-start,0)))</f>
        <v>240000</v>
      </c>
      <c r="M57">
        <f>(IF(K57&lt;end,end-K57,IF(K57&gt;end,K57-end,0)))</f>
        <v>290000</v>
      </c>
      <c r="N57">
        <f>IF(K57&lt;=start,qx/(2*(pm-pinfill)*g)*(EXP(-lamda*L57)*COS(RADIANS(lamda*L57))-EXP(-lamda*M57)*COS(RADIANS(lamda*M57))),IF(AND(start&lt;K57,K57&lt;=end),qx/(2*(pm-pinfill)*g)*(2-(EXP(-lamda*M57)*COS(RADIANS(lamda*M57)))-EXP(-lamda*L57)*COS(RADIANS(lamda*L57))),IF(K57&gt;end,-qx/(2*(pm-pinfill)*g)*(EXP(-lamda*L57)*COS(RADIANS(lamda*L57))-EXP(-lamda*M57)*COS(RADIANS(lamda*M57))))))</f>
        <v>-3.8063893818575036</v>
      </c>
      <c r="O57">
        <f>IF(K57&lt;start,0,IF(AND(start&lt;K57,K57&lt;end),height*-1,0))</f>
        <v>0</v>
      </c>
      <c r="P57">
        <f t="shared" si="0"/>
        <v>-3.8063893818575036</v>
      </c>
      <c r="Q57">
        <f>N57-hc</f>
        <v>-30003.806389381858</v>
      </c>
    </row>
    <row r="58" spans="11:17">
      <c r="K58">
        <v>240000</v>
      </c>
      <c r="L58">
        <f>(IF(K58&lt;start,start-K58,IF(K58&gt;start,K58-start,0)))</f>
        <v>235000</v>
      </c>
      <c r="M58">
        <f>(IF(K58&lt;end,end-K58,IF(K58&gt;end,K58-end,0)))</f>
        <v>285000</v>
      </c>
      <c r="N58">
        <f>IF(K58&lt;=start,qx/(2*(pm-pinfill)*g)*(EXP(-lamda*L58)*COS(RADIANS(lamda*L58))-EXP(-lamda*M58)*COS(RADIANS(lamda*M58))),IF(AND(start&lt;K58,K58&lt;=end),qx/(2*(pm-pinfill)*g)*(2-(EXP(-lamda*M58)*COS(RADIANS(lamda*M58)))-EXP(-lamda*L58)*COS(RADIANS(lamda*L58))),IF(K58&gt;end,-qx/(2*(pm-pinfill)*g)*(EXP(-lamda*L58)*COS(RADIANS(lamda*L58))-EXP(-lamda*M58)*COS(RADIANS(lamda*M58))))))</f>
        <v>-4.3137052243039653</v>
      </c>
      <c r="O58">
        <f>IF(K58&lt;start,0,IF(AND(start&lt;K58,K58&lt;end),height*-1,0))</f>
        <v>0</v>
      </c>
      <c r="P58">
        <f t="shared" si="0"/>
        <v>-4.3137052243039653</v>
      </c>
      <c r="Q58">
        <f>N58-hc</f>
        <v>-30004.313705224304</v>
      </c>
    </row>
    <row r="59" spans="11:17">
      <c r="K59">
        <v>245000</v>
      </c>
      <c r="L59">
        <f>(IF(K59&lt;start,start-K59,IF(K59&gt;start,K59-start,0)))</f>
        <v>230000</v>
      </c>
      <c r="M59">
        <f>(IF(K59&lt;end,end-K59,IF(K59&gt;end,K59-end,0)))</f>
        <v>280000</v>
      </c>
      <c r="N59">
        <f>IF(K59&lt;=start,qx/(2*(pm-pinfill)*g)*(EXP(-lamda*L59)*COS(RADIANS(lamda*L59))-EXP(-lamda*M59)*COS(RADIANS(lamda*M59))),IF(AND(start&lt;K59,K59&lt;=end),qx/(2*(pm-pinfill)*g)*(2-(EXP(-lamda*M59)*COS(RADIANS(lamda*M59)))-EXP(-lamda*L59)*COS(RADIANS(lamda*L59))),IF(K59&gt;end,-qx/(2*(pm-pinfill)*g)*(EXP(-lamda*L59)*COS(RADIANS(lamda*L59))-EXP(-lamda*M59)*COS(RADIANS(lamda*M59))))))</f>
        <v>-4.8886127182129577</v>
      </c>
      <c r="O59">
        <f>IF(K59&lt;start,0,IF(AND(start&lt;K59,K59&lt;end),height*-1,0))</f>
        <v>0</v>
      </c>
      <c r="P59">
        <f t="shared" si="0"/>
        <v>-4.8886127182129577</v>
      </c>
      <c r="Q59">
        <f>N59-hc</f>
        <v>-30004.888612718212</v>
      </c>
    </row>
    <row r="60" spans="11:17">
      <c r="K60">
        <v>250000</v>
      </c>
      <c r="L60">
        <f>(IF(K60&lt;start,start-K60,IF(K60&gt;start,K60-start,0)))</f>
        <v>225000</v>
      </c>
      <c r="M60">
        <f>(IF(K60&lt;end,end-K60,IF(K60&gt;end,K60-end,0)))</f>
        <v>275000</v>
      </c>
      <c r="N60">
        <f>IF(K60&lt;=start,qx/(2*(pm-pinfill)*g)*(EXP(-lamda*L60)*COS(RADIANS(lamda*L60))-EXP(-lamda*M60)*COS(RADIANS(lamda*M60))),IF(AND(start&lt;K60,K60&lt;=end),qx/(2*(pm-pinfill)*g)*(2-(EXP(-lamda*M60)*COS(RADIANS(lamda*M60)))-EXP(-lamda*L60)*COS(RADIANS(lamda*L60))),IF(K60&gt;end,-qx/(2*(pm-pinfill)*g)*(EXP(-lamda*L60)*COS(RADIANS(lamda*L60))-EXP(-lamda*M60)*COS(RADIANS(lamda*M60))))))</f>
        <v>-5.5401142467293623</v>
      </c>
      <c r="O60">
        <f>IF(K60&lt;start,0,IF(AND(start&lt;K60,K60&lt;end),height*-1,0))</f>
        <v>0</v>
      </c>
      <c r="P60">
        <f t="shared" si="0"/>
        <v>-5.5401142467293623</v>
      </c>
      <c r="Q60">
        <f>N60-hc</f>
        <v>-30005.540114246731</v>
      </c>
    </row>
    <row r="61" spans="11:17">
      <c r="K61">
        <v>255000</v>
      </c>
      <c r="L61">
        <f>(IF(K61&lt;start,start-K61,IF(K61&gt;start,K61-start,0)))</f>
        <v>220000</v>
      </c>
      <c r="M61">
        <f>(IF(K61&lt;end,end-K61,IF(K61&gt;end,K61-end,0)))</f>
        <v>270000</v>
      </c>
      <c r="N61">
        <f>IF(K61&lt;=start,qx/(2*(pm-pinfill)*g)*(EXP(-lamda*L61)*COS(RADIANS(lamda*L61))-EXP(-lamda*M61)*COS(RADIANS(lamda*M61))),IF(AND(start&lt;K61,K61&lt;=end),qx/(2*(pm-pinfill)*g)*(2-(EXP(-lamda*M61)*COS(RADIANS(lamda*M61)))-EXP(-lamda*L61)*COS(RADIANS(lamda*L61))),IF(K61&gt;end,-qx/(2*(pm-pinfill)*g)*(EXP(-lamda*L61)*COS(RADIANS(lamda*L61))-EXP(-lamda*M61)*COS(RADIANS(lamda*M61))))))</f>
        <v>-6.2784107867398422</v>
      </c>
      <c r="O61">
        <f>IF(K61&lt;start,0,IF(AND(start&lt;K61,K61&lt;end),height*-1,0))</f>
        <v>0</v>
      </c>
      <c r="P61">
        <f t="shared" si="0"/>
        <v>-6.2784107867398422</v>
      </c>
      <c r="Q61">
        <f>N61-hc</f>
        <v>-30006.278410786741</v>
      </c>
    </row>
    <row r="62" spans="11:17">
      <c r="K62">
        <v>260000</v>
      </c>
      <c r="L62">
        <f>(IF(K62&lt;start,start-K62,IF(K62&gt;start,K62-start,0)))</f>
        <v>215000</v>
      </c>
      <c r="M62">
        <f>(IF(K62&lt;end,end-K62,IF(K62&gt;end,K62-end,0)))</f>
        <v>265000</v>
      </c>
      <c r="N62">
        <f>IF(K62&lt;=start,qx/(2*(pm-pinfill)*g)*(EXP(-lamda*L62)*COS(RADIANS(lamda*L62))-EXP(-lamda*M62)*COS(RADIANS(lamda*M62))),IF(AND(start&lt;K62,K62&lt;=end),qx/(2*(pm-pinfill)*g)*(2-(EXP(-lamda*M62)*COS(RADIANS(lamda*M62)))-EXP(-lamda*L62)*COS(RADIANS(lamda*L62))),IF(K62&gt;end,-qx/(2*(pm-pinfill)*g)*(EXP(-lamda*L62)*COS(RADIANS(lamda*L62))-EXP(-lamda*M62)*COS(RADIANS(lamda*M62))))))</f>
        <v>-7.1150614368171405</v>
      </c>
      <c r="O62">
        <f>IF(K62&lt;start,0,IF(AND(start&lt;K62,K62&lt;end),height*-1,0))</f>
        <v>0</v>
      </c>
      <c r="P62">
        <f t="shared" si="0"/>
        <v>-7.1150614368171405</v>
      </c>
      <c r="Q62">
        <f>N62-hc</f>
        <v>-30007.115061436816</v>
      </c>
    </row>
    <row r="63" spans="11:17">
      <c r="K63">
        <v>265000</v>
      </c>
      <c r="L63">
        <f>(IF(K63&lt;start,start-K63,IF(K63&gt;start,K63-start,0)))</f>
        <v>210000</v>
      </c>
      <c r="M63">
        <f>(IF(K63&lt;end,end-K63,IF(K63&gt;end,K63-end,0)))</f>
        <v>260000</v>
      </c>
      <c r="N63">
        <f>IF(K63&lt;=start,qx/(2*(pm-pinfill)*g)*(EXP(-lamda*L63)*COS(RADIANS(lamda*L63))-EXP(-lamda*M63)*COS(RADIANS(lamda*M63))),IF(AND(start&lt;K63,K63&lt;=end),qx/(2*(pm-pinfill)*g)*(2-(EXP(-lamda*M63)*COS(RADIANS(lamda*M63)))-EXP(-lamda*L63)*COS(RADIANS(lamda*L63))),IF(K63&gt;end,-qx/(2*(pm-pinfill)*g)*(EXP(-lamda*L63)*COS(RADIANS(lamda*L63))-EXP(-lamda*M63)*COS(RADIANS(lamda*M63))))))</f>
        <v>-8.0631641703672532</v>
      </c>
      <c r="O63">
        <f>IF(K63&lt;start,0,IF(AND(start&lt;K63,K63&lt;end),height*-1,0))</f>
        <v>0</v>
      </c>
      <c r="P63">
        <f t="shared" si="0"/>
        <v>-8.0631641703672532</v>
      </c>
      <c r="Q63">
        <f>N63-hc</f>
        <v>-30008.063164170366</v>
      </c>
    </row>
    <row r="64" spans="11:17">
      <c r="K64">
        <v>270000</v>
      </c>
      <c r="L64">
        <f>(IF(K64&lt;start,start-K64,IF(K64&gt;start,K64-start,0)))</f>
        <v>205000</v>
      </c>
      <c r="M64">
        <f>(IF(K64&lt;end,end-K64,IF(K64&gt;end,K64-end,0)))</f>
        <v>255000</v>
      </c>
      <c r="N64">
        <f>IF(K64&lt;=start,qx/(2*(pm-pinfill)*g)*(EXP(-lamda*L64)*COS(RADIANS(lamda*L64))-EXP(-lamda*M64)*COS(RADIANS(lamda*M64))),IF(AND(start&lt;K64,K64&lt;=end),qx/(2*(pm-pinfill)*g)*(2-(EXP(-lamda*M64)*COS(RADIANS(lamda*M64)))-EXP(-lamda*L64)*COS(RADIANS(lamda*L64))),IF(K64&gt;end,-qx/(2*(pm-pinfill)*g)*(EXP(-lamda*L64)*COS(RADIANS(lamda*L64))-EXP(-lamda*M64)*COS(RADIANS(lamda*M64))))))</f>
        <v>-9.1375606370207372</v>
      </c>
      <c r="O64">
        <f>IF(K64&lt;start,0,IF(AND(start&lt;K64,K64&lt;end),height*-1,0))</f>
        <v>0</v>
      </c>
      <c r="P64">
        <f t="shared" si="0"/>
        <v>-9.1375606370207372</v>
      </c>
      <c r="Q64">
        <f>N64-hc</f>
        <v>-30009.13756063702</v>
      </c>
    </row>
    <row r="65" spans="11:17">
      <c r="K65">
        <v>275000</v>
      </c>
      <c r="L65">
        <f>(IF(K65&lt;start,start-K65,IF(K65&gt;start,K65-start,0)))</f>
        <v>200000</v>
      </c>
      <c r="M65">
        <f>(IF(K65&lt;end,end-K65,IF(K65&gt;end,K65-end,0)))</f>
        <v>250000</v>
      </c>
      <c r="N65">
        <f>IF(K65&lt;=start,qx/(2*(pm-pinfill)*g)*(EXP(-lamda*L65)*COS(RADIANS(lamda*L65))-EXP(-lamda*M65)*COS(RADIANS(lamda*M65))),IF(AND(start&lt;K65,K65&lt;=end),qx/(2*(pm-pinfill)*g)*(2-(EXP(-lamda*M65)*COS(RADIANS(lamda*M65)))-EXP(-lamda*L65)*COS(RADIANS(lamda*L65))),IF(K65&gt;end,-qx/(2*(pm-pinfill)*g)*(EXP(-lamda*L65)*COS(RADIANS(lamda*L65))-EXP(-lamda*M65)*COS(RADIANS(lamda*M65))))))</f>
        <v>-10.355068210656079</v>
      </c>
      <c r="O65">
        <f>IF(K65&lt;start,0,IF(AND(start&lt;K65,K65&lt;end),height*-1,0))</f>
        <v>0</v>
      </c>
      <c r="P65">
        <f t="shared" si="0"/>
        <v>-10.355068210656079</v>
      </c>
      <c r="Q65">
        <f>N65-hc</f>
        <v>-30010.355068210654</v>
      </c>
    </row>
    <row r="66" spans="11:17">
      <c r="K66">
        <v>280000</v>
      </c>
      <c r="L66">
        <f>(IF(K66&lt;start,start-K66,IF(K66&gt;start,K66-start,0)))</f>
        <v>195000</v>
      </c>
      <c r="M66">
        <f>(IF(K66&lt;end,end-K66,IF(K66&gt;end,K66-end,0)))</f>
        <v>245000</v>
      </c>
      <c r="N66">
        <f>IF(K66&lt;=start,qx/(2*(pm-pinfill)*g)*(EXP(-lamda*L66)*COS(RADIANS(lamda*L66))-EXP(-lamda*M66)*COS(RADIANS(lamda*M66))),IF(AND(start&lt;K66,K66&lt;=end),qx/(2*(pm-pinfill)*g)*(2-(EXP(-lamda*M66)*COS(RADIANS(lamda*M66)))-EXP(-lamda*L66)*COS(RADIANS(lamda*L66))),IF(K66&gt;end,-qx/(2*(pm-pinfill)*g)*(EXP(-lamda*L66)*COS(RADIANS(lamda*L66))-EXP(-lamda*M66)*COS(RADIANS(lamda*M66))))))</f>
        <v>-11.734742907678253</v>
      </c>
      <c r="O66">
        <f>IF(K66&lt;start,0,IF(AND(start&lt;K66,K66&lt;end),height*-1,0))</f>
        <v>0</v>
      </c>
      <c r="P66">
        <f t="shared" si="0"/>
        <v>-11.734742907678253</v>
      </c>
      <c r="Q66">
        <f>N66-hc</f>
        <v>-30011.73474290768</v>
      </c>
    </row>
    <row r="67" spans="11:17">
      <c r="K67">
        <v>285000</v>
      </c>
      <c r="L67">
        <f>(IF(K67&lt;start,start-K67,IF(K67&gt;start,K67-start,0)))</f>
        <v>190000</v>
      </c>
      <c r="M67">
        <f>(IF(K67&lt;end,end-K67,IF(K67&gt;end,K67-end,0)))</f>
        <v>240000</v>
      </c>
      <c r="N67">
        <f>IF(K67&lt;=start,qx/(2*(pm-pinfill)*g)*(EXP(-lamda*L67)*COS(RADIANS(lamda*L67))-EXP(-lamda*M67)*COS(RADIANS(lamda*M67))),IF(AND(start&lt;K67,K67&lt;=end),qx/(2*(pm-pinfill)*g)*(2-(EXP(-lamda*M67)*COS(RADIANS(lamda*M67)))-EXP(-lamda*L67)*COS(RADIANS(lamda*L67))),IF(K67&gt;end,-qx/(2*(pm-pinfill)*g)*(EXP(-lamda*L67)*COS(RADIANS(lamda*L67))-EXP(-lamda*M67)*COS(RADIANS(lamda*M67))))))</f>
        <v>-13.298177280927236</v>
      </c>
      <c r="O67">
        <f>IF(K67&lt;start,0,IF(AND(start&lt;K67,K67&lt;end),height*-1,0))</f>
        <v>0</v>
      </c>
      <c r="P67">
        <f t="shared" si="0"/>
        <v>-13.298177280927236</v>
      </c>
      <c r="Q67">
        <f>N67-hc</f>
        <v>-30013.298177280929</v>
      </c>
    </row>
    <row r="68" spans="11:17">
      <c r="K68">
        <v>290000</v>
      </c>
      <c r="L68">
        <f>(IF(K68&lt;start,start-K68,IF(K68&gt;start,K68-start,0)))</f>
        <v>185000</v>
      </c>
      <c r="M68">
        <f>(IF(K68&lt;end,end-K68,IF(K68&gt;end,K68-end,0)))</f>
        <v>235000</v>
      </c>
      <c r="N68">
        <f>IF(K68&lt;=start,qx/(2*(pm-pinfill)*g)*(EXP(-lamda*L68)*COS(RADIANS(lamda*L68))-EXP(-lamda*M68)*COS(RADIANS(lamda*M68))),IF(AND(start&lt;K68,K68&lt;=end),qx/(2*(pm-pinfill)*g)*(2-(EXP(-lamda*M68)*COS(RADIANS(lamda*M68)))-EXP(-lamda*L68)*COS(RADIANS(lamda*L68))),IF(K68&gt;end,-qx/(2*(pm-pinfill)*g)*(EXP(-lamda*L68)*COS(RADIANS(lamda*L68))-EXP(-lamda*M68)*COS(RADIANS(lamda*M68))))))</f>
        <v>-15.069837940368521</v>
      </c>
      <c r="O68">
        <f>IF(K68&lt;start,0,IF(AND(start&lt;K68,K68&lt;end),height*-1,0))</f>
        <v>0</v>
      </c>
      <c r="P68">
        <f t="shared" si="0"/>
        <v>-15.069837940368521</v>
      </c>
      <c r="Q68">
        <f>N68-hc</f>
        <v>-30015.069837940369</v>
      </c>
    </row>
    <row r="69" spans="11:17">
      <c r="K69">
        <v>295000</v>
      </c>
      <c r="L69">
        <f>(IF(K69&lt;start,start-K69,IF(K69&gt;start,K69-start,0)))</f>
        <v>180000</v>
      </c>
      <c r="M69">
        <f>(IF(K69&lt;end,end-K69,IF(K69&gt;end,K69-end,0)))</f>
        <v>230000</v>
      </c>
      <c r="N69">
        <f>IF(K69&lt;=start,qx/(2*(pm-pinfill)*g)*(EXP(-lamda*L69)*COS(RADIANS(lamda*L69))-EXP(-lamda*M69)*COS(RADIANS(lamda*M69))),IF(AND(start&lt;K69,K69&lt;=end),qx/(2*(pm-pinfill)*g)*(2-(EXP(-lamda*M69)*COS(RADIANS(lamda*M69)))-EXP(-lamda*L69)*COS(RADIANS(lamda*L69))),IF(K69&gt;end,-qx/(2*(pm-pinfill)*g)*(EXP(-lamda*L69)*COS(RADIANS(lamda*L69))-EXP(-lamda*M69)*COS(RADIANS(lamda*M69))))))</f>
        <v>-17.077447970026991</v>
      </c>
      <c r="O69">
        <f>IF(K69&lt;start,0,IF(AND(start&lt;K69,K69&lt;end),height*-1,0))</f>
        <v>0</v>
      </c>
      <c r="P69">
        <f t="shared" si="0"/>
        <v>-17.077447970026991</v>
      </c>
      <c r="Q69">
        <f>N69-hc</f>
        <v>-30017.077447970027</v>
      </c>
    </row>
    <row r="70" spans="11:17">
      <c r="K70">
        <v>300000</v>
      </c>
      <c r="L70">
        <f>(IF(K70&lt;start,start-K70,IF(K70&gt;start,K70-start,0)))</f>
        <v>175000</v>
      </c>
      <c r="M70">
        <f>(IF(K70&lt;end,end-K70,IF(K70&gt;end,K70-end,0)))</f>
        <v>225000</v>
      </c>
      <c r="N70">
        <f>IF(K70&lt;=start,qx/(2*(pm-pinfill)*g)*(EXP(-lamda*L70)*COS(RADIANS(lamda*L70))-EXP(-lamda*M70)*COS(RADIANS(lamda*M70))),IF(AND(start&lt;K70,K70&lt;=end),qx/(2*(pm-pinfill)*g)*(2-(EXP(-lamda*M70)*COS(RADIANS(lamda*M70)))-EXP(-lamda*L70)*COS(RADIANS(lamda*L70))),IF(K70&gt;end,-qx/(2*(pm-pinfill)*g)*(EXP(-lamda*L70)*COS(RADIANS(lamda*L70))-EXP(-lamda*M70)*COS(RADIANS(lamda*M70))))))</f>
        <v>-19.352420211101485</v>
      </c>
      <c r="O70">
        <f>IF(K70&lt;start,0,IF(AND(start&lt;K70,K70&lt;end),height*-1,0))</f>
        <v>0</v>
      </c>
      <c r="P70">
        <f t="shared" si="0"/>
        <v>-19.352420211101485</v>
      </c>
      <c r="Q70">
        <f>N70-hc</f>
        <v>-30019.3524202111</v>
      </c>
    </row>
    <row r="71" spans="11:17">
      <c r="K71">
        <v>305000</v>
      </c>
      <c r="L71">
        <f>(IF(K71&lt;start,start-K71,IF(K71&gt;start,K71-start,0)))</f>
        <v>170000</v>
      </c>
      <c r="M71">
        <f>(IF(K71&lt;end,end-K71,IF(K71&gt;end,K71-end,0)))</f>
        <v>220000</v>
      </c>
      <c r="N71">
        <f>IF(K71&lt;=start,qx/(2*(pm-pinfill)*g)*(EXP(-lamda*L71)*COS(RADIANS(lamda*L71))-EXP(-lamda*M71)*COS(RADIANS(lamda*M71))),IF(AND(start&lt;K71,K71&lt;=end),qx/(2*(pm-pinfill)*g)*(2-(EXP(-lamda*M71)*COS(RADIANS(lamda*M71)))-EXP(-lamda*L71)*COS(RADIANS(lamda*L71))),IF(K71&gt;end,-qx/(2*(pm-pinfill)*g)*(EXP(-lamda*L71)*COS(RADIANS(lamda*L71))-EXP(-lamda*M71)*COS(RADIANS(lamda*M71))))))</f>
        <v>-21.930348174757899</v>
      </c>
      <c r="O71">
        <f>IF(K71&lt;start,0,IF(AND(start&lt;K71,K71&lt;end),height*-1,0))</f>
        <v>0</v>
      </c>
      <c r="P71">
        <f t="shared" si="0"/>
        <v>-21.930348174757899</v>
      </c>
      <c r="Q71">
        <f>N71-hc</f>
        <v>-30021.930348174759</v>
      </c>
    </row>
    <row r="72" spans="11:17">
      <c r="K72">
        <v>310000</v>
      </c>
      <c r="L72">
        <f>(IF(K72&lt;start,start-K72,IF(K72&gt;start,K72-start,0)))</f>
        <v>165000</v>
      </c>
      <c r="M72">
        <f>(IF(K72&lt;end,end-K72,IF(K72&gt;end,K72-end,0)))</f>
        <v>215000</v>
      </c>
      <c r="N72">
        <f>IF(K72&lt;=start,qx/(2*(pm-pinfill)*g)*(EXP(-lamda*L72)*COS(RADIANS(lamda*L72))-EXP(-lamda*M72)*COS(RADIANS(lamda*M72))),IF(AND(start&lt;K72,K72&lt;=end),qx/(2*(pm-pinfill)*g)*(2-(EXP(-lamda*M72)*COS(RADIANS(lamda*M72)))-EXP(-lamda*L72)*COS(RADIANS(lamda*L72))),IF(K72&gt;end,-qx/(2*(pm-pinfill)*g)*(EXP(-lamda*L72)*COS(RADIANS(lamda*L72))-EXP(-lamda*M72)*COS(RADIANS(lamda*M72))))))</f>
        <v>-24.851562247105651</v>
      </c>
      <c r="O72">
        <f>IF(K72&lt;start,0,IF(AND(start&lt;K72,K72&lt;end),height*-1,0))</f>
        <v>0</v>
      </c>
      <c r="P72">
        <f t="shared" si="0"/>
        <v>-24.851562247105651</v>
      </c>
      <c r="Q72">
        <f>N72-hc</f>
        <v>-30024.851562247106</v>
      </c>
    </row>
    <row r="73" spans="11:17">
      <c r="K73">
        <v>315000</v>
      </c>
      <c r="L73">
        <f>(IF(K73&lt;start,start-K73,IF(K73&gt;start,K73-start,0)))</f>
        <v>160000</v>
      </c>
      <c r="M73">
        <f>(IF(K73&lt;end,end-K73,IF(K73&gt;end,K73-end,0)))</f>
        <v>210000</v>
      </c>
      <c r="N73">
        <f>IF(K73&lt;=start,qx/(2*(pm-pinfill)*g)*(EXP(-lamda*L73)*COS(RADIANS(lamda*L73))-EXP(-lamda*M73)*COS(RADIANS(lamda*M73))),IF(AND(start&lt;K73,K73&lt;=end),qx/(2*(pm-pinfill)*g)*(2-(EXP(-lamda*M73)*COS(RADIANS(lamda*M73)))-EXP(-lamda*L73)*COS(RADIANS(lamda*L73))),IF(K73&gt;end,-qx/(2*(pm-pinfill)*g)*(EXP(-lamda*L73)*COS(RADIANS(lamda*L73))-EXP(-lamda*M73)*COS(RADIANS(lamda*M73))))))</f>
        <v>-28.161759867326097</v>
      </c>
      <c r="O73">
        <f>IF(K73&lt;start,0,IF(AND(start&lt;K73,K73&lt;end),height*-1,0))</f>
        <v>0</v>
      </c>
      <c r="P73">
        <f t="shared" si="0"/>
        <v>-28.161759867326097</v>
      </c>
      <c r="Q73">
        <f>N73-hc</f>
        <v>-30028.161759867326</v>
      </c>
    </row>
    <row r="74" spans="11:17">
      <c r="K74">
        <v>320000</v>
      </c>
      <c r="L74">
        <f>(IF(K74&lt;start,start-K74,IF(K74&gt;start,K74-start,0)))</f>
        <v>155000</v>
      </c>
      <c r="M74">
        <f>(IF(K74&lt;end,end-K74,IF(K74&gt;end,K74-end,0)))</f>
        <v>205000</v>
      </c>
      <c r="N74">
        <f>IF(K74&lt;=start,qx/(2*(pm-pinfill)*g)*(EXP(-lamda*L74)*COS(RADIANS(lamda*L74))-EXP(-lamda*M74)*COS(RADIANS(lamda*M74))),IF(AND(start&lt;K74,K74&lt;=end),qx/(2*(pm-pinfill)*g)*(2-(EXP(-lamda*M74)*COS(RADIANS(lamda*M74)))-EXP(-lamda*L74)*COS(RADIANS(lamda*L74))),IF(K74&gt;end,-qx/(2*(pm-pinfill)*g)*(EXP(-lamda*L74)*COS(RADIANS(lamda*L74))-EXP(-lamda*M74)*COS(RADIANS(lamda*M74))))))</f>
        <v>-31.912719513706424</v>
      </c>
      <c r="O74">
        <f>IF(K74&lt;start,0,IF(AND(start&lt;K74,K74&lt;end),height*-1,0))</f>
        <v>0</v>
      </c>
      <c r="P74">
        <f t="shared" si="0"/>
        <v>-31.912719513706424</v>
      </c>
      <c r="Q74">
        <f>N74-hc</f>
        <v>-30031.912719513708</v>
      </c>
    </row>
    <row r="75" spans="11:17">
      <c r="K75">
        <v>325000</v>
      </c>
      <c r="L75">
        <f>(IF(K75&lt;start,start-K75,IF(K75&gt;start,K75-start,0)))</f>
        <v>150000</v>
      </c>
      <c r="M75">
        <f>(IF(K75&lt;end,end-K75,IF(K75&gt;end,K75-end,0)))</f>
        <v>200000</v>
      </c>
      <c r="N75">
        <f>IF(K75&lt;=start,qx/(2*(pm-pinfill)*g)*(EXP(-lamda*L75)*COS(RADIANS(lamda*L75))-EXP(-lamda*M75)*COS(RADIANS(lamda*M75))),IF(AND(start&lt;K75,K75&lt;=end),qx/(2*(pm-pinfill)*g)*(2-(EXP(-lamda*M75)*COS(RADIANS(lamda*M75)))-EXP(-lamda*L75)*COS(RADIANS(lamda*L75))),IF(K75&gt;end,-qx/(2*(pm-pinfill)*g)*(EXP(-lamda*L75)*COS(RADIANS(lamda*L75))-EXP(-lamda*M75)*COS(RADIANS(lamda*M75))))))</f>
        <v>-36.163109639414429</v>
      </c>
      <c r="O75">
        <f>IF(K75&lt;start,0,IF(AND(start&lt;K75,K75&lt;end),height*-1,0))</f>
        <v>0</v>
      </c>
      <c r="P75">
        <f t="shared" ref="P75:P138" si="1">O75+N75</f>
        <v>-36.163109639414429</v>
      </c>
      <c r="Q75">
        <f>N75-hc</f>
        <v>-30036.163109639416</v>
      </c>
    </row>
    <row r="76" spans="11:17">
      <c r="K76">
        <v>330000</v>
      </c>
      <c r="L76">
        <f>(IF(K76&lt;start,start-K76,IF(K76&gt;start,K76-start,0)))</f>
        <v>145000</v>
      </c>
      <c r="M76">
        <f>(IF(K76&lt;end,end-K76,IF(K76&gt;end,K76-end,0)))</f>
        <v>195000</v>
      </c>
      <c r="N76">
        <f>IF(K76&lt;=start,qx/(2*(pm-pinfill)*g)*(EXP(-lamda*L76)*COS(RADIANS(lamda*L76))-EXP(-lamda*M76)*COS(RADIANS(lamda*M76))),IF(AND(start&lt;K76,K76&lt;=end),qx/(2*(pm-pinfill)*g)*(2-(EXP(-lamda*M76)*COS(RADIANS(lamda*M76)))-EXP(-lamda*L76)*COS(RADIANS(lamda*L76))),IF(K76&gt;end,-qx/(2*(pm-pinfill)*g)*(EXP(-lamda*L76)*COS(RADIANS(lamda*L76))-EXP(-lamda*M76)*COS(RADIANS(lamda*M76))))))</f>
        <v>-40.979405180587698</v>
      </c>
      <c r="O76">
        <f>IF(K76&lt;start,0,IF(AND(start&lt;K76,K76&lt;end),height*-1,0))</f>
        <v>0</v>
      </c>
      <c r="P76">
        <f t="shared" si="1"/>
        <v>-40.979405180587698</v>
      </c>
      <c r="Q76">
        <f>N76-hc</f>
        <v>-30040.979405180587</v>
      </c>
    </row>
    <row r="77" spans="11:17">
      <c r="K77">
        <v>335000</v>
      </c>
      <c r="L77">
        <f>(IF(K77&lt;start,start-K77,IF(K77&gt;start,K77-start,0)))</f>
        <v>140000</v>
      </c>
      <c r="M77">
        <f>(IF(K77&lt;end,end-K77,IF(K77&gt;end,K77-end,0)))</f>
        <v>190000</v>
      </c>
      <c r="N77">
        <f>IF(K77&lt;=start,qx/(2*(pm-pinfill)*g)*(EXP(-lamda*L77)*COS(RADIANS(lamda*L77))-EXP(-lamda*M77)*COS(RADIANS(lamda*M77))),IF(AND(start&lt;K77,K77&lt;=end),qx/(2*(pm-pinfill)*g)*(2-(EXP(-lamda*M77)*COS(RADIANS(lamda*M77)))-EXP(-lamda*L77)*COS(RADIANS(lamda*L77))),IF(K77&gt;end,-qx/(2*(pm-pinfill)*g)*(EXP(-lamda*L77)*COS(RADIANS(lamda*L77))-EXP(-lamda*M77)*COS(RADIANS(lamda*M77))))))</f>
        <v>-46.436925936769363</v>
      </c>
      <c r="O77">
        <f>IF(K77&lt;start,0,IF(AND(start&lt;K77,K77&lt;end),height*-1,0))</f>
        <v>0</v>
      </c>
      <c r="P77">
        <f t="shared" si="1"/>
        <v>-46.436925936769363</v>
      </c>
      <c r="Q77">
        <f>N77-hc</f>
        <v>-30046.43692593677</v>
      </c>
    </row>
    <row r="78" spans="11:17">
      <c r="K78">
        <v>340000</v>
      </c>
      <c r="L78">
        <f>(IF(K78&lt;start,start-K78,IF(K78&gt;start,K78-start,0)))</f>
        <v>135000</v>
      </c>
      <c r="M78">
        <f>(IF(K78&lt;end,end-K78,IF(K78&gt;end,K78-end,0)))</f>
        <v>185000</v>
      </c>
      <c r="N78">
        <f>IF(K78&lt;=start,qx/(2*(pm-pinfill)*g)*(EXP(-lamda*L78)*COS(RADIANS(lamda*L78))-EXP(-lamda*M78)*COS(RADIANS(lamda*M78))),IF(AND(start&lt;K78,K78&lt;=end),qx/(2*(pm-pinfill)*g)*(2-(EXP(-lamda*M78)*COS(RADIANS(lamda*M78)))-EXP(-lamda*L78)*COS(RADIANS(lamda*L78))),IF(K78&gt;end,-qx/(2*(pm-pinfill)*g)*(EXP(-lamda*L78)*COS(RADIANS(lamda*L78))-EXP(-lamda*M78)*COS(RADIANS(lamda*M78))))))</f>
        <v>-52.621013024027512</v>
      </c>
      <c r="O78">
        <f>IF(K78&lt;start,0,IF(AND(start&lt;K78,K78&lt;end),height*-1,0))</f>
        <v>0</v>
      </c>
      <c r="P78">
        <f t="shared" si="1"/>
        <v>-52.621013024027512</v>
      </c>
      <c r="Q78">
        <f>N78-hc</f>
        <v>-30052.621013024029</v>
      </c>
    </row>
    <row r="79" spans="11:17">
      <c r="K79">
        <v>345000</v>
      </c>
      <c r="L79">
        <f>(IF(K79&lt;start,start-K79,IF(K79&gt;start,K79-start,0)))</f>
        <v>130000</v>
      </c>
      <c r="M79">
        <f>(IF(K79&lt;end,end-K79,IF(K79&gt;end,K79-end,0)))</f>
        <v>180000</v>
      </c>
      <c r="N79">
        <f>IF(K79&lt;=start,qx/(2*(pm-pinfill)*g)*(EXP(-lamda*L79)*COS(RADIANS(lamda*L79))-EXP(-lamda*M79)*COS(RADIANS(lamda*M79))),IF(AND(start&lt;K79,K79&lt;=end),qx/(2*(pm-pinfill)*g)*(2-(EXP(-lamda*M79)*COS(RADIANS(lamda*M79)))-EXP(-lamda*L79)*COS(RADIANS(lamda*L79))),IF(K79&gt;end,-qx/(2*(pm-pinfill)*g)*(EXP(-lamda*L79)*COS(RADIANS(lamda*L79))-EXP(-lamda*M79)*COS(RADIANS(lamda*M79))))))</f>
        <v>-59.628361753839883</v>
      </c>
      <c r="O79">
        <f>IF(K79&lt;start,0,IF(AND(start&lt;K79,K79&lt;end),height*-1,0))</f>
        <v>0</v>
      </c>
      <c r="P79">
        <f t="shared" si="1"/>
        <v>-59.628361753839883</v>
      </c>
      <c r="Q79">
        <f>N79-hc</f>
        <v>-30059.628361753839</v>
      </c>
    </row>
    <row r="80" spans="11:17">
      <c r="K80">
        <v>350000</v>
      </c>
      <c r="L80">
        <f>(IF(K80&lt;start,start-K80,IF(K80&gt;start,K80-start,0)))</f>
        <v>125000</v>
      </c>
      <c r="M80">
        <f>(IF(K80&lt;end,end-K80,IF(K80&gt;end,K80-end,0)))</f>
        <v>175000</v>
      </c>
      <c r="N80">
        <f>IF(K80&lt;=start,qx/(2*(pm-pinfill)*g)*(EXP(-lamda*L80)*COS(RADIANS(lamda*L80))-EXP(-lamda*M80)*COS(RADIANS(lamda*M80))),IF(AND(start&lt;K80,K80&lt;=end),qx/(2*(pm-pinfill)*g)*(2-(EXP(-lamda*M80)*COS(RADIANS(lamda*M80)))-EXP(-lamda*L80)*COS(RADIANS(lamda*L80))),IF(K80&gt;end,-qx/(2*(pm-pinfill)*g)*(EXP(-lamda*L80)*COS(RADIANS(lamda*L80))-EXP(-lamda*M80)*COS(RADIANS(lamda*M80))))))</f>
        <v>-67.568531729535025</v>
      </c>
      <c r="O80">
        <f>IF(K80&lt;start,0,IF(AND(start&lt;K80,K80&lt;end),height*-1,0))</f>
        <v>0</v>
      </c>
      <c r="P80">
        <f t="shared" si="1"/>
        <v>-67.568531729535025</v>
      </c>
      <c r="Q80">
        <f>N80-hc</f>
        <v>-30067.568531729536</v>
      </c>
    </row>
    <row r="81" spans="11:17">
      <c r="K81">
        <v>355000</v>
      </c>
      <c r="L81">
        <f>(IF(K81&lt;start,start-K81,IF(K81&gt;start,K81-start,0)))</f>
        <v>120000</v>
      </c>
      <c r="M81">
        <f>(IF(K81&lt;end,end-K81,IF(K81&gt;end,K81-end,0)))</f>
        <v>170000</v>
      </c>
      <c r="N81">
        <f>IF(K81&lt;=start,qx/(2*(pm-pinfill)*g)*(EXP(-lamda*L81)*COS(RADIANS(lamda*L81))-EXP(-lamda*M81)*COS(RADIANS(lamda*M81))),IF(AND(start&lt;K81,K81&lt;=end),qx/(2*(pm-pinfill)*g)*(2-(EXP(-lamda*M81)*COS(RADIANS(lamda*M81)))-EXP(-lamda*L81)*COS(RADIANS(lamda*L81))),IF(K81&gt;end,-qx/(2*(pm-pinfill)*g)*(EXP(-lamda*L81)*COS(RADIANS(lamda*L81))-EXP(-lamda*M81)*COS(RADIANS(lamda*M81))))))</f>
        <v>-76.56565771472512</v>
      </c>
      <c r="O81">
        <f>IF(K81&lt;start,0,IF(AND(start&lt;K81,K81&lt;end),height*-1,0))</f>
        <v>0</v>
      </c>
      <c r="P81">
        <f t="shared" si="1"/>
        <v>-76.56565771472512</v>
      </c>
      <c r="Q81">
        <f>N81-hc</f>
        <v>-30076.565657714724</v>
      </c>
    </row>
    <row r="82" spans="11:17">
      <c r="K82">
        <v>360000</v>
      </c>
      <c r="L82">
        <f>(IF(K82&lt;start,start-K82,IF(K82&gt;start,K82-start,0)))</f>
        <v>115000</v>
      </c>
      <c r="M82">
        <f>(IF(K82&lt;end,end-K82,IF(K82&gt;end,K82-end,0)))</f>
        <v>165000</v>
      </c>
      <c r="N82">
        <f>IF(K82&lt;=start,qx/(2*(pm-pinfill)*g)*(EXP(-lamda*L82)*COS(RADIANS(lamda*L82))-EXP(-lamda*M82)*COS(RADIANS(lamda*M82))),IF(AND(start&lt;K82,K82&lt;=end),qx/(2*(pm-pinfill)*g)*(2-(EXP(-lamda*M82)*COS(RADIANS(lamda*M82)))-EXP(-lamda*L82)*COS(RADIANS(lamda*L82))),IF(K82&gt;end,-qx/(2*(pm-pinfill)*g)*(EXP(-lamda*L82)*COS(RADIANS(lamda*L82))-EXP(-lamda*M82)*COS(RADIANS(lamda*M82))))))</f>
        <v>-86.76038795776185</v>
      </c>
      <c r="O82">
        <f>IF(K82&lt;start,0,IF(AND(start&lt;K82,K82&lt;end),height*-1,0))</f>
        <v>0</v>
      </c>
      <c r="P82">
        <f t="shared" si="1"/>
        <v>-86.76038795776185</v>
      </c>
      <c r="Q82">
        <f>N82-hc</f>
        <v>-30086.760387957762</v>
      </c>
    </row>
    <row r="83" spans="11:17">
      <c r="K83">
        <v>365000</v>
      </c>
      <c r="L83">
        <f>(IF(K83&lt;start,start-K83,IF(K83&gt;start,K83-start,0)))</f>
        <v>110000</v>
      </c>
      <c r="M83">
        <f>(IF(K83&lt;end,end-K83,IF(K83&gt;end,K83-end,0)))</f>
        <v>160000</v>
      </c>
      <c r="N83">
        <f>IF(K83&lt;=start,qx/(2*(pm-pinfill)*g)*(EXP(-lamda*L83)*COS(RADIANS(lamda*L83))-EXP(-lamda*M83)*COS(RADIANS(lamda*M83))),IF(AND(start&lt;K83,K83&lt;=end),qx/(2*(pm-pinfill)*g)*(2-(EXP(-lamda*M83)*COS(RADIANS(lamda*M83)))-EXP(-lamda*L83)*COS(RADIANS(lamda*L83))),IF(K83&gt;end,-qx/(2*(pm-pinfill)*g)*(EXP(-lamda*L83)*COS(RADIANS(lamda*L83))-EXP(-lamda*M83)*COS(RADIANS(lamda*M83))))))</f>
        <v>-98.312080201516423</v>
      </c>
      <c r="O83">
        <f>IF(K83&lt;start,0,IF(AND(start&lt;K83,K83&lt;end),height*-1,0))</f>
        <v>0</v>
      </c>
      <c r="P83">
        <f t="shared" si="1"/>
        <v>-98.312080201516423</v>
      </c>
      <c r="Q83">
        <f>N83-hc</f>
        <v>-30098.312080201515</v>
      </c>
    </row>
    <row r="84" spans="11:17">
      <c r="K84">
        <v>370000</v>
      </c>
      <c r="L84">
        <f>(IF(K84&lt;start,start-K84,IF(K84&gt;start,K84-start,0)))</f>
        <v>105000</v>
      </c>
      <c r="M84">
        <f>(IF(K84&lt;end,end-K84,IF(K84&gt;end,K84-end,0)))</f>
        <v>155000</v>
      </c>
      <c r="N84">
        <f>IF(K84&lt;=start,qx/(2*(pm-pinfill)*g)*(EXP(-lamda*L84)*COS(RADIANS(lamda*L84))-EXP(-lamda*M84)*COS(RADIANS(lamda*M84))),IF(AND(start&lt;K84,K84&lt;=end),qx/(2*(pm-pinfill)*g)*(2-(EXP(-lamda*M84)*COS(RADIANS(lamda*M84)))-EXP(-lamda*L84)*COS(RADIANS(lamda*L84))),IF(K84&gt;end,-qx/(2*(pm-pinfill)*g)*(EXP(-lamda*L84)*COS(RADIANS(lamda*L84))-EXP(-lamda*M84)*COS(RADIANS(lamda*M84))))))</f>
        <v>-111.40128962391884</v>
      </c>
      <c r="O84">
        <f>IF(K84&lt;start,0,IF(AND(start&lt;K84,K84&lt;end),height*-1,0))</f>
        <v>0</v>
      </c>
      <c r="P84">
        <f t="shared" si="1"/>
        <v>-111.40128962391884</v>
      </c>
      <c r="Q84">
        <f>N84-hc</f>
        <v>-30111.401289623918</v>
      </c>
    </row>
    <row r="85" spans="11:17">
      <c r="K85">
        <v>375000</v>
      </c>
      <c r="L85">
        <f>(IF(K85&lt;start,start-K85,IF(K85&gt;start,K85-start,0)))</f>
        <v>100000</v>
      </c>
      <c r="M85">
        <f>(IF(K85&lt;end,end-K85,IF(K85&gt;end,K85-end,0)))</f>
        <v>150000</v>
      </c>
      <c r="N85">
        <f>IF(K85&lt;=start,qx/(2*(pm-pinfill)*g)*(EXP(-lamda*L85)*COS(RADIANS(lamda*L85))-EXP(-lamda*M85)*COS(RADIANS(lamda*M85))),IF(AND(start&lt;K85,K85&lt;=end),qx/(2*(pm-pinfill)*g)*(2-(EXP(-lamda*M85)*COS(RADIANS(lamda*M85)))-EXP(-lamda*L85)*COS(RADIANS(lamda*L85))),IF(K85&gt;end,-qx/(2*(pm-pinfill)*g)*(EXP(-lamda*L85)*COS(RADIANS(lamda*L85))-EXP(-lamda*M85)*COS(RADIANS(lamda*M85))))))</f>
        <v>-126.23258750420698</v>
      </c>
      <c r="O85">
        <f>IF(K85&lt;start,0,IF(AND(start&lt;K85,K85&lt;end),height*-1,0))</f>
        <v>0</v>
      </c>
      <c r="P85">
        <f t="shared" si="1"/>
        <v>-126.23258750420698</v>
      </c>
      <c r="Q85">
        <f>N85-hc</f>
        <v>-30126.232587504208</v>
      </c>
    </row>
    <row r="86" spans="11:17">
      <c r="K86">
        <v>380000</v>
      </c>
      <c r="L86">
        <f>(IF(K86&lt;start,start-K86,IF(K86&gt;start,K86-start,0)))</f>
        <v>95000</v>
      </c>
      <c r="M86">
        <f>(IF(K86&lt;end,end-K86,IF(K86&gt;end,K86-end,0)))</f>
        <v>145000</v>
      </c>
      <c r="N86">
        <f>IF(K86&lt;=start,qx/(2*(pm-pinfill)*g)*(EXP(-lamda*L86)*COS(RADIANS(lamda*L86))-EXP(-lamda*M86)*COS(RADIANS(lamda*M86))),IF(AND(start&lt;K86,K86&lt;=end),qx/(2*(pm-pinfill)*g)*(2-(EXP(-lamda*M86)*COS(RADIANS(lamda*M86)))-EXP(-lamda*L86)*COS(RADIANS(lamda*L86))),IF(K86&gt;end,-qx/(2*(pm-pinfill)*g)*(EXP(-lamda*L86)*COS(RADIANS(lamda*L86))-EXP(-lamda*M86)*COS(RADIANS(lamda*M86))))))</f>
        <v>-143.03775456354435</v>
      </c>
      <c r="O86">
        <f>IF(K86&lt;start,0,IF(AND(start&lt;K86,K86&lt;end),height*-1,0))</f>
        <v>0</v>
      </c>
      <c r="P86">
        <f t="shared" si="1"/>
        <v>-143.03775456354435</v>
      </c>
      <c r="Q86">
        <f>N86-hc</f>
        <v>-30143.037754563546</v>
      </c>
    </row>
    <row r="87" spans="11:17">
      <c r="K87">
        <v>385000</v>
      </c>
      <c r="L87">
        <f>(IF(K87&lt;start,start-K87,IF(K87&gt;start,K87-start,0)))</f>
        <v>90000</v>
      </c>
      <c r="M87">
        <f>(IF(K87&lt;end,end-K87,IF(K87&gt;end,K87-end,0)))</f>
        <v>140000</v>
      </c>
      <c r="N87">
        <f>IF(K87&lt;=start,qx/(2*(pm-pinfill)*g)*(EXP(-lamda*L87)*COS(RADIANS(lamda*L87))-EXP(-lamda*M87)*COS(RADIANS(lamda*M87))),IF(AND(start&lt;K87,K87&lt;=end),qx/(2*(pm-pinfill)*g)*(2-(EXP(-lamda*M87)*COS(RADIANS(lamda*M87)))-EXP(-lamda*L87)*COS(RADIANS(lamda*L87))),IF(K87&gt;end,-qx/(2*(pm-pinfill)*g)*(EXP(-lamda*L87)*COS(RADIANS(lamda*L87))-EXP(-lamda*M87)*COS(RADIANS(lamda*M87))))))</f>
        <v>-162.07939876678134</v>
      </c>
      <c r="O87">
        <f>IF(K87&lt;start,0,IF(AND(start&lt;K87,K87&lt;end),height*-1,0))</f>
        <v>0</v>
      </c>
      <c r="P87">
        <f t="shared" si="1"/>
        <v>-162.07939876678134</v>
      </c>
      <c r="Q87">
        <f>N87-hc</f>
        <v>-30162.079398766782</v>
      </c>
    </row>
    <row r="88" spans="11:17">
      <c r="K88">
        <v>390000</v>
      </c>
      <c r="L88">
        <f>(IF(K88&lt;start,start-K88,IF(K88&gt;start,K88-start,0)))</f>
        <v>85000</v>
      </c>
      <c r="M88">
        <f>(IF(K88&lt;end,end-K88,IF(K88&gt;end,K88-end,0)))</f>
        <v>135000</v>
      </c>
      <c r="N88">
        <f>IF(K88&lt;=start,qx/(2*(pm-pinfill)*g)*(EXP(-lamda*L88)*COS(RADIANS(lamda*L88))-EXP(-lamda*M88)*COS(RADIANS(lamda*M88))),IF(AND(start&lt;K88,K88&lt;=end),qx/(2*(pm-pinfill)*g)*(2-(EXP(-lamda*M88)*COS(RADIANS(lamda*M88)))-EXP(-lamda*L88)*COS(RADIANS(lamda*L88))),IF(K88&gt;end,-qx/(2*(pm-pinfill)*g)*(EXP(-lamda*L88)*COS(RADIANS(lamda*L88))-EXP(-lamda*M88)*COS(RADIANS(lamda*M88))))))</f>
        <v>-183.65505398551005</v>
      </c>
      <c r="O88">
        <f>IF(K88&lt;start,0,IF(AND(start&lt;K88,K88&lt;end),height*-1,0))</f>
        <v>0</v>
      </c>
      <c r="P88">
        <f t="shared" si="1"/>
        <v>-183.65505398551005</v>
      </c>
      <c r="Q88">
        <f>N88-hc</f>
        <v>-30183.655053985509</v>
      </c>
    </row>
    <row r="89" spans="11:17">
      <c r="K89">
        <v>395000</v>
      </c>
      <c r="L89">
        <f>(IF(K89&lt;start,start-K89,IF(K89&gt;start,K89-start,0)))</f>
        <v>80000</v>
      </c>
      <c r="M89">
        <f>(IF(K89&lt;end,end-K89,IF(K89&gt;end,K89-end,0)))</f>
        <v>130000</v>
      </c>
      <c r="N89">
        <f>IF(K89&lt;=start,qx/(2*(pm-pinfill)*g)*(EXP(-lamda*L89)*COS(RADIANS(lamda*L89))-EXP(-lamda*M89)*COS(RADIANS(lamda*M89))),IF(AND(start&lt;K89,K89&lt;=end),qx/(2*(pm-pinfill)*g)*(2-(EXP(-lamda*M89)*COS(RADIANS(lamda*M89)))-EXP(-lamda*L89)*COS(RADIANS(lamda*L89))),IF(K89&gt;end,-qx/(2*(pm-pinfill)*g)*(EXP(-lamda*L89)*COS(RADIANS(lamda*L89))-EXP(-lamda*M89)*COS(RADIANS(lamda*M89))))))</f>
        <v>-208.10182341411479</v>
      </c>
      <c r="O89">
        <f>IF(K89&lt;start,0,IF(AND(start&lt;K89,K89&lt;end),height*-1,0))</f>
        <v>0</v>
      </c>
      <c r="P89">
        <f t="shared" si="1"/>
        <v>-208.10182341411479</v>
      </c>
      <c r="Q89">
        <f>N89-hc</f>
        <v>-30208.101823414116</v>
      </c>
    </row>
    <row r="90" spans="11:17">
      <c r="K90">
        <v>400000</v>
      </c>
      <c r="L90">
        <f>(IF(K90&lt;start,start-K90,IF(K90&gt;start,K90-start,0)))</f>
        <v>75000</v>
      </c>
      <c r="M90">
        <f>(IF(K90&lt;end,end-K90,IF(K90&gt;end,K90-end,0)))</f>
        <v>125000</v>
      </c>
      <c r="N90">
        <f>IF(K90&lt;=start,qx/(2*(pm-pinfill)*g)*(EXP(-lamda*L90)*COS(RADIANS(lamda*L90))-EXP(-lamda*M90)*COS(RADIANS(lamda*M90))),IF(AND(start&lt;K90,K90&lt;=end),qx/(2*(pm-pinfill)*g)*(2-(EXP(-lamda*M90)*COS(RADIANS(lamda*M90)))-EXP(-lamda*L90)*COS(RADIANS(lamda*L90))),IF(K90&gt;end,-qx/(2*(pm-pinfill)*g)*(EXP(-lamda*L90)*COS(RADIANS(lamda*L90))-EXP(-lamda*M90)*COS(RADIANS(lamda*M90))))))</f>
        <v>-235.80164011681794</v>
      </c>
      <c r="O90">
        <f>IF(K90&lt;start,0,IF(AND(start&lt;K90,K90&lt;end),height*-1,0))</f>
        <v>0</v>
      </c>
      <c r="P90">
        <f t="shared" si="1"/>
        <v>-235.80164011681794</v>
      </c>
      <c r="Q90">
        <f>N90-hc</f>
        <v>-30235.801640116817</v>
      </c>
    </row>
    <row r="91" spans="11:17">
      <c r="K91">
        <v>405000</v>
      </c>
      <c r="L91">
        <f>(IF(K91&lt;start,start-K91,IF(K91&gt;start,K91-start,0)))</f>
        <v>70000</v>
      </c>
      <c r="M91">
        <f>(IF(K91&lt;end,end-K91,IF(K91&gt;end,K91-end,0)))</f>
        <v>120000</v>
      </c>
      <c r="N91">
        <f>IF(K91&lt;=start,qx/(2*(pm-pinfill)*g)*(EXP(-lamda*L91)*COS(RADIANS(lamda*L91))-EXP(-lamda*M91)*COS(RADIANS(lamda*M91))),IF(AND(start&lt;K91,K91&lt;=end),qx/(2*(pm-pinfill)*g)*(2-(EXP(-lamda*M91)*COS(RADIANS(lamda*M91)))-EXP(-lamda*L91)*COS(RADIANS(lamda*L91))),IF(K91&gt;end,-qx/(2*(pm-pinfill)*g)*(EXP(-lamda*L91)*COS(RADIANS(lamda*L91))-EXP(-lamda*M91)*COS(RADIANS(lamda*M91))))))</f>
        <v>-267.18722669680159</v>
      </c>
      <c r="O91">
        <f>IF(K91&lt;start,0,IF(AND(start&lt;K91,K91&lt;end),height*-1,0))</f>
        <v>0</v>
      </c>
      <c r="P91">
        <f t="shared" si="1"/>
        <v>-267.18722669680159</v>
      </c>
      <c r="Q91">
        <f>N91-hc</f>
        <v>-30267.187226696802</v>
      </c>
    </row>
    <row r="92" spans="11:17">
      <c r="K92">
        <v>410000</v>
      </c>
      <c r="L92">
        <f>(IF(K92&lt;start,start-K92,IF(K92&gt;start,K92-start,0)))</f>
        <v>65000</v>
      </c>
      <c r="M92">
        <f>(IF(K92&lt;end,end-K92,IF(K92&gt;end,K92-end,0)))</f>
        <v>115000</v>
      </c>
      <c r="N92">
        <f>IF(K92&lt;=start,qx/(2*(pm-pinfill)*g)*(EXP(-lamda*L92)*COS(RADIANS(lamda*L92))-EXP(-lamda*M92)*COS(RADIANS(lamda*M92))),IF(AND(start&lt;K92,K92&lt;=end),qx/(2*(pm-pinfill)*g)*(2-(EXP(-lamda*M92)*COS(RADIANS(lamda*M92)))-EXP(-lamda*L92)*COS(RADIANS(lamda*L92))),IF(K92&gt;end,-qx/(2*(pm-pinfill)*g)*(EXP(-lamda*L92)*COS(RADIANS(lamda*L92))-EXP(-lamda*M92)*COS(RADIANS(lamda*M92))))))</f>
        <v>-302.74884696790895</v>
      </c>
      <c r="O92">
        <f>IF(K92&lt;start,0,IF(AND(start&lt;K92,K92&lt;end),height*-1,0))</f>
        <v>0</v>
      </c>
      <c r="P92">
        <f t="shared" si="1"/>
        <v>-302.74884696790895</v>
      </c>
      <c r="Q92">
        <f>N92-hc</f>
        <v>-30302.748846967908</v>
      </c>
    </row>
    <row r="93" spans="11:17">
      <c r="K93">
        <v>415000</v>
      </c>
      <c r="L93">
        <f>(IF(K93&lt;start,start-K93,IF(K93&gt;start,K93-start,0)))</f>
        <v>60000</v>
      </c>
      <c r="M93">
        <f>(IF(K93&lt;end,end-K93,IF(K93&gt;end,K93-end,0)))</f>
        <v>110000</v>
      </c>
      <c r="N93">
        <f>IF(K93&lt;=start,qx/(2*(pm-pinfill)*g)*(EXP(-lamda*L93)*COS(RADIANS(lamda*L93))-EXP(-lamda*M93)*COS(RADIANS(lamda*M93))),IF(AND(start&lt;K93,K93&lt;=end),qx/(2*(pm-pinfill)*g)*(2-(EXP(-lamda*M93)*COS(RADIANS(lamda*M93)))-EXP(-lamda*L93)*COS(RADIANS(lamda*L93))),IF(K93&gt;end,-qx/(2*(pm-pinfill)*g)*(EXP(-lamda*L93)*COS(RADIANS(lamda*L93))-EXP(-lamda*M93)*COS(RADIANS(lamda*M93))))))</f>
        <v>-343.04195484459609</v>
      </c>
      <c r="O93">
        <f>IF(K93&lt;start,0,IF(AND(start&lt;K93,K93&lt;end),height*-1,0))</f>
        <v>0</v>
      </c>
      <c r="P93">
        <f t="shared" si="1"/>
        <v>-343.04195484459609</v>
      </c>
      <c r="Q93">
        <f>N93-hc</f>
        <v>-30343.041954844597</v>
      </c>
    </row>
    <row r="94" spans="11:17">
      <c r="K94">
        <v>420000</v>
      </c>
      <c r="L94">
        <f>(IF(K94&lt;start,start-K94,IF(K94&gt;start,K94-start,0)))</f>
        <v>55000</v>
      </c>
      <c r="M94">
        <f>(IF(K94&lt;end,end-K94,IF(K94&gt;end,K94-end,0)))</f>
        <v>105000</v>
      </c>
      <c r="N94">
        <f>IF(K94&lt;=start,qx/(2*(pm-pinfill)*g)*(EXP(-lamda*L94)*COS(RADIANS(lamda*L94))-EXP(-lamda*M94)*COS(RADIANS(lamda*M94))),IF(AND(start&lt;K94,K94&lt;=end),qx/(2*(pm-pinfill)*g)*(2-(EXP(-lamda*M94)*COS(RADIANS(lamda*M94)))-EXP(-lamda*L94)*COS(RADIANS(lamda*L94))),IF(K94&gt;end,-qx/(2*(pm-pinfill)*g)*(EXP(-lamda*L94)*COS(RADIANS(lamda*L94))-EXP(-lamda*M94)*COS(RADIANS(lamda*M94))))))</f>
        <v>-388.69585963859828</v>
      </c>
      <c r="O94">
        <f>IF(K94&lt;start,0,IF(AND(start&lt;K94,K94&lt;end),height*-1,0))</f>
        <v>0</v>
      </c>
      <c r="P94">
        <f t="shared" si="1"/>
        <v>-388.69585963859828</v>
      </c>
      <c r="Q94">
        <f>N94-hc</f>
        <v>-30388.695859638599</v>
      </c>
    </row>
    <row r="95" spans="11:17">
      <c r="K95">
        <v>425000</v>
      </c>
      <c r="L95">
        <f>(IF(K95&lt;start,start-K95,IF(K95&gt;start,K95-start,0)))</f>
        <v>50000</v>
      </c>
      <c r="M95">
        <f>(IF(K95&lt;end,end-K95,IF(K95&gt;end,K95-end,0)))</f>
        <v>100000</v>
      </c>
      <c r="N95">
        <f>IF(K95&lt;=start,qx/(2*(pm-pinfill)*g)*(EXP(-lamda*L95)*COS(RADIANS(lamda*L95))-EXP(-lamda*M95)*COS(RADIANS(lamda*M95))),IF(AND(start&lt;K95,K95&lt;=end),qx/(2*(pm-pinfill)*g)*(2-(EXP(-lamda*M95)*COS(RADIANS(lamda*M95)))-EXP(-lamda*L95)*COS(RADIANS(lamda*L95))),IF(K95&gt;end,-qx/(2*(pm-pinfill)*g)*(EXP(-lamda*L95)*COS(RADIANS(lamda*L95))-EXP(-lamda*M95)*COS(RADIANS(lamda*M95))))))</f>
        <v>-440.4235427785207</v>
      </c>
      <c r="O95">
        <f>IF(K95&lt;start,0,IF(AND(start&lt;K95,K95&lt;end),height*-1,0))</f>
        <v>0</v>
      </c>
      <c r="P95">
        <f t="shared" si="1"/>
        <v>-440.4235427785207</v>
      </c>
      <c r="Q95">
        <f>N95-hc</f>
        <v>-30440.423542778521</v>
      </c>
    </row>
    <row r="96" spans="11:17">
      <c r="K96">
        <v>430000</v>
      </c>
      <c r="L96">
        <f>(IF(K96&lt;start,start-K96,IF(K96&gt;start,K96-start,0)))</f>
        <v>45000</v>
      </c>
      <c r="M96">
        <f>(IF(K96&lt;end,end-K96,IF(K96&gt;end,K96-end,0)))</f>
        <v>95000</v>
      </c>
      <c r="N96">
        <f>IF(K96&lt;=start,qx/(2*(pm-pinfill)*g)*(EXP(-lamda*L96)*COS(RADIANS(lamda*L96))-EXP(-lamda*M96)*COS(RADIANS(lamda*M96))),IF(AND(start&lt;K96,K96&lt;=end),qx/(2*(pm-pinfill)*g)*(2-(EXP(-lamda*M96)*COS(RADIANS(lamda*M96)))-EXP(-lamda*L96)*COS(RADIANS(lamda*L96))),IF(K96&gt;end,-qx/(2*(pm-pinfill)*g)*(EXP(-lamda*L96)*COS(RADIANS(lamda*L96))-EXP(-lamda*M96)*COS(RADIANS(lamda*M96))))))</f>
        <v>-499.03277889744459</v>
      </c>
      <c r="O96">
        <f>IF(K96&lt;start,0,IF(AND(start&lt;K96,K96&lt;end),height*-1,0))</f>
        <v>0</v>
      </c>
      <c r="P96">
        <f t="shared" si="1"/>
        <v>-499.03277889744459</v>
      </c>
      <c r="Q96">
        <f>N96-hc</f>
        <v>-30499.032778897446</v>
      </c>
    </row>
    <row r="97" spans="11:17">
      <c r="K97">
        <v>435000</v>
      </c>
      <c r="L97">
        <f>(IF(K97&lt;start,start-K97,IF(K97&gt;start,K97-start,0)))</f>
        <v>40000</v>
      </c>
      <c r="M97">
        <f>(IF(K97&lt;end,end-K97,IF(K97&gt;end,K97-end,0)))</f>
        <v>90000</v>
      </c>
      <c r="N97">
        <f>IF(K97&lt;=start,qx/(2*(pm-pinfill)*g)*(EXP(-lamda*L97)*COS(RADIANS(lamda*L97))-EXP(-lamda*M97)*COS(RADIANS(lamda*M97))),IF(AND(start&lt;K97,K97&lt;=end),qx/(2*(pm-pinfill)*g)*(2-(EXP(-lamda*M97)*COS(RADIANS(lamda*M97)))-EXP(-lamda*L97)*COS(RADIANS(lamda*L97))),IF(K97&gt;end,-qx/(2*(pm-pinfill)*g)*(EXP(-lamda*L97)*COS(RADIANS(lamda*L97))-EXP(-lamda*M97)*COS(RADIANS(lamda*M97))))))</f>
        <v>-565.43873454246489</v>
      </c>
      <c r="O97">
        <f>IF(K97&lt;start,0,IF(AND(start&lt;K97,K97&lt;end),height*-1,0))</f>
        <v>0</v>
      </c>
      <c r="P97">
        <f t="shared" si="1"/>
        <v>-565.43873454246489</v>
      </c>
      <c r="Q97">
        <f>N97-hc</f>
        <v>-30565.438734542466</v>
      </c>
    </row>
    <row r="98" spans="11:17">
      <c r="K98">
        <v>440000</v>
      </c>
      <c r="L98">
        <f>(IF(K98&lt;start,start-K98,IF(K98&gt;start,K98-start,0)))</f>
        <v>35000</v>
      </c>
      <c r="M98">
        <f>(IF(K98&lt;end,end-K98,IF(K98&gt;end,K98-end,0)))</f>
        <v>85000</v>
      </c>
      <c r="N98">
        <f>IF(K98&lt;=start,qx/(2*(pm-pinfill)*g)*(EXP(-lamda*L98)*COS(RADIANS(lamda*L98))-EXP(-lamda*M98)*COS(RADIANS(lamda*M98))),IF(AND(start&lt;K98,K98&lt;=end),qx/(2*(pm-pinfill)*g)*(2-(EXP(-lamda*M98)*COS(RADIANS(lamda*M98)))-EXP(-lamda*L98)*COS(RADIANS(lamda*L98))),IF(K98&gt;end,-qx/(2*(pm-pinfill)*g)*(EXP(-lamda*L98)*COS(RADIANS(lamda*L98))-EXP(-lamda*M98)*COS(RADIANS(lamda*M98))))))</f>
        <v>-640.67824076467298</v>
      </c>
      <c r="O98">
        <f>IF(K98&lt;start,0,IF(AND(start&lt;K98,K98&lt;end),height*-1,0))</f>
        <v>0</v>
      </c>
      <c r="P98">
        <f t="shared" si="1"/>
        <v>-640.67824076467298</v>
      </c>
      <c r="Q98">
        <f>N98-hc</f>
        <v>-30640.678240764672</v>
      </c>
    </row>
    <row r="99" spans="11:17">
      <c r="K99">
        <v>445000</v>
      </c>
      <c r="L99">
        <f>(IF(K99&lt;start,start-K99,IF(K99&gt;start,K99-start,0)))</f>
        <v>30000</v>
      </c>
      <c r="M99">
        <f>(IF(K99&lt;end,end-K99,IF(K99&gt;end,K99-end,0)))</f>
        <v>80000</v>
      </c>
      <c r="N99">
        <f>IF(K99&lt;=start,qx/(2*(pm-pinfill)*g)*(EXP(-lamda*L99)*COS(RADIANS(lamda*L99))-EXP(-lamda*M99)*COS(RADIANS(lamda*M99))),IF(AND(start&lt;K99,K99&lt;=end),qx/(2*(pm-pinfill)*g)*(2-(EXP(-lamda*M99)*COS(RADIANS(lamda*M99)))-EXP(-lamda*L99)*COS(RADIANS(lamda*L99))),IF(K99&gt;end,-qx/(2*(pm-pinfill)*g)*(EXP(-lamda*L99)*COS(RADIANS(lamda*L99))-EXP(-lamda*M99)*COS(RADIANS(lamda*M99))))))</f>
        <v>-725.9259619061703</v>
      </c>
      <c r="O99">
        <f>IF(K99&lt;start,0,IF(AND(start&lt;K99,K99&lt;end),height*-1,0))</f>
        <v>0</v>
      </c>
      <c r="P99">
        <f t="shared" si="1"/>
        <v>-725.9259619061703</v>
      </c>
      <c r="Q99">
        <f>N99-hc</f>
        <v>-30725.92596190617</v>
      </c>
    </row>
    <row r="100" spans="11:17">
      <c r="K100">
        <v>450000</v>
      </c>
      <c r="L100">
        <f>(IF(K100&lt;start,start-K100,IF(K100&gt;start,K100-start,0)))</f>
        <v>25000</v>
      </c>
      <c r="M100">
        <f>(IF(K100&lt;end,end-K100,IF(K100&gt;end,K100-end,0)))</f>
        <v>75000</v>
      </c>
      <c r="N100">
        <f>IF(K100&lt;=start,qx/(2*(pm-pinfill)*g)*(EXP(-lamda*L100)*COS(RADIANS(lamda*L100))-EXP(-lamda*M100)*COS(RADIANS(lamda*M100))),IF(AND(start&lt;K100,K100&lt;=end),qx/(2*(pm-pinfill)*g)*(2-(EXP(-lamda*M100)*COS(RADIANS(lamda*M100)))-EXP(-lamda*L100)*COS(RADIANS(lamda*L100))),IF(K100&gt;end,-qx/(2*(pm-pinfill)*g)*(EXP(-lamda*L100)*COS(RADIANS(lamda*L100))-EXP(-lamda*M100)*COS(RADIANS(lamda*M100))))))</f>
        <v>-822.51271241739198</v>
      </c>
      <c r="O100">
        <f>IF(K100&lt;start,0,IF(AND(start&lt;K100,K100&lt;end),height*-1,0))</f>
        <v>0</v>
      </c>
      <c r="P100">
        <f t="shared" si="1"/>
        <v>-822.51271241739198</v>
      </c>
      <c r="Q100">
        <f>N100-hc</f>
        <v>-30822.512712417392</v>
      </c>
    </row>
    <row r="101" spans="11:17">
      <c r="K101">
        <v>455000</v>
      </c>
      <c r="L101">
        <f>(IF(K101&lt;start,start-K101,IF(K101&gt;start,K101-start,0)))</f>
        <v>20000</v>
      </c>
      <c r="M101">
        <f>(IF(K101&lt;end,end-K101,IF(K101&gt;end,K101-end,0)))</f>
        <v>70000</v>
      </c>
      <c r="N101">
        <f>IF(K101&lt;=start,qx/(2*(pm-pinfill)*g)*(EXP(-lamda*L101)*COS(RADIANS(lamda*L101))-EXP(-lamda*M101)*COS(RADIANS(lamda*M101))),IF(AND(start&lt;K101,K101&lt;=end),qx/(2*(pm-pinfill)*g)*(2-(EXP(-lamda*M101)*COS(RADIANS(lamda*M101)))-EXP(-lamda*L101)*COS(RADIANS(lamda*L101))),IF(K101&gt;end,-qx/(2*(pm-pinfill)*g)*(EXP(-lamda*L101)*COS(RADIANS(lamda*L101))-EXP(-lamda*M101)*COS(RADIANS(lamda*M101))))))</f>
        <v>-931.94620697224207</v>
      </c>
      <c r="O101">
        <f>IF(K101&lt;start,0,IF(AND(start&lt;K101,K101&lt;end),height*-1,0))</f>
        <v>0</v>
      </c>
      <c r="P101">
        <f t="shared" si="1"/>
        <v>-931.94620697224207</v>
      </c>
      <c r="Q101">
        <f>N101-hc</f>
        <v>-30931.946206972243</v>
      </c>
    </row>
    <row r="102" spans="11:17">
      <c r="K102">
        <v>460000</v>
      </c>
      <c r="L102">
        <f>(IF(K102&lt;start,start-K102,IF(K102&gt;start,K102-start,0)))</f>
        <v>15000</v>
      </c>
      <c r="M102">
        <f>(IF(K102&lt;end,end-K102,IF(K102&gt;end,K102-end,0)))</f>
        <v>65000</v>
      </c>
      <c r="N102">
        <f>IF(K102&lt;=start,qx/(2*(pm-pinfill)*g)*(EXP(-lamda*L102)*COS(RADIANS(lamda*L102))-EXP(-lamda*M102)*COS(RADIANS(lamda*M102))),IF(AND(start&lt;K102,K102&lt;=end),qx/(2*(pm-pinfill)*g)*(2-(EXP(-lamda*M102)*COS(RADIANS(lamda*M102)))-EXP(-lamda*L102)*COS(RADIANS(lamda*L102))),IF(K102&gt;end,-qx/(2*(pm-pinfill)*g)*(EXP(-lamda*L102)*COS(RADIANS(lamda*L102))-EXP(-lamda*M102)*COS(RADIANS(lamda*M102))))))</f>
        <v>-1055.934567020041</v>
      </c>
      <c r="O102">
        <f>IF(K102&lt;start,0,IF(AND(start&lt;K102,K102&lt;end),height*-1,0))</f>
        <v>0</v>
      </c>
      <c r="P102">
        <f t="shared" si="1"/>
        <v>-1055.934567020041</v>
      </c>
      <c r="Q102">
        <f>N102-hc</f>
        <v>-31055.934567020042</v>
      </c>
    </row>
    <row r="103" spans="11:17">
      <c r="K103">
        <v>465000</v>
      </c>
      <c r="L103">
        <f>(IF(K103&lt;start,start-K103,IF(K103&gt;start,K103-start,0)))</f>
        <v>10000</v>
      </c>
      <c r="M103">
        <f>(IF(K103&lt;end,end-K103,IF(K103&gt;end,K103-end,0)))</f>
        <v>60000</v>
      </c>
      <c r="N103">
        <f>IF(K103&lt;=start,qx/(2*(pm-pinfill)*g)*(EXP(-lamda*L103)*COS(RADIANS(lamda*L103))-EXP(-lamda*M103)*COS(RADIANS(lamda*M103))),IF(AND(start&lt;K103,K103&lt;=end),qx/(2*(pm-pinfill)*g)*(2-(EXP(-lamda*M103)*COS(RADIANS(lamda*M103)))-EXP(-lamda*L103)*COS(RADIANS(lamda*L103))),IF(K103&gt;end,-qx/(2*(pm-pinfill)*g)*(EXP(-lamda*L103)*COS(RADIANS(lamda*L103))-EXP(-lamda*M103)*COS(RADIANS(lamda*M103))))))</f>
        <v>-1196.4129498107675</v>
      </c>
      <c r="O103">
        <f>IF(K103&lt;start,0,IF(AND(start&lt;K103,K103&lt;end),height*-1,0))</f>
        <v>0</v>
      </c>
      <c r="P103">
        <f t="shared" si="1"/>
        <v>-1196.4129498107675</v>
      </c>
      <c r="Q103">
        <f>N103-hc</f>
        <v>-31196.412949810769</v>
      </c>
    </row>
    <row r="104" spans="11:17">
      <c r="K104">
        <v>470000</v>
      </c>
      <c r="L104">
        <f>(IF(K104&lt;start,start-K104,IF(K104&gt;start,K104-start,0)))</f>
        <v>5000</v>
      </c>
      <c r="M104">
        <f>(IF(K104&lt;end,end-K104,IF(K104&gt;end,K104-end,0)))</f>
        <v>55000</v>
      </c>
      <c r="N104">
        <f>IF(K104&lt;=start,qx/(2*(pm-pinfill)*g)*(EXP(-lamda*L104)*COS(RADIANS(lamda*L104))-EXP(-lamda*M104)*COS(RADIANS(lamda*M104))),IF(AND(start&lt;K104,K104&lt;=end),qx/(2*(pm-pinfill)*g)*(2-(EXP(-lamda*M104)*COS(RADIANS(lamda*M104)))-EXP(-lamda*L104)*COS(RADIANS(lamda*L104))),IF(K104&gt;end,-qx/(2*(pm-pinfill)*g)*(EXP(-lamda*L104)*COS(RADIANS(lamda*L104))-EXP(-lamda*M104)*COS(RADIANS(lamda*M104))))))</f>
        <v>-1355.57371452029</v>
      </c>
      <c r="O104">
        <f>IF(K104&lt;start,0,IF(AND(start&lt;K104,K104&lt;end),height*-1,0))</f>
        <v>0</v>
      </c>
      <c r="P104">
        <f t="shared" si="1"/>
        <v>-1355.57371452029</v>
      </c>
      <c r="Q104">
        <f>N104-hc</f>
        <v>-31355.573714520291</v>
      </c>
    </row>
    <row r="105" spans="11:17">
      <c r="K105">
        <v>475000</v>
      </c>
      <c r="L105">
        <f>(IF(K105&lt;start,start-K105,IF(K105&gt;start,K105-start,0)))</f>
        <v>0</v>
      </c>
      <c r="M105">
        <f>(IF(K105&lt;end,end-K105,IF(K105&gt;end,K105-end,0)))</f>
        <v>50000</v>
      </c>
      <c r="N105">
        <f>IF(K105&lt;=start,qx/(2*(pm-pinfill)*g)*(EXP(-lamda*L105)*COS(RADIANS(lamda*L105))-EXP(-lamda*M105)*COS(RADIANS(lamda*M105))),IF(AND(start&lt;K105,K105&lt;=end),qx/(2*(pm-pinfill)*g)*(2-(EXP(-lamda*M105)*COS(RADIANS(lamda*M105)))-EXP(-lamda*L105)*COS(RADIANS(lamda*L105))),IF(K105&gt;end,-qx/(2*(pm-pinfill)*g)*(EXP(-lamda*L105)*COS(RADIANS(lamda*L105))-EXP(-lamda*M105)*COS(RADIANS(lamda*M105))))))</f>
        <v>-1535.9005951404527</v>
      </c>
      <c r="O105">
        <f>IF(K105&lt;start,0,IF(AND(start&lt;K105,K105&lt;end),height*-1,0))</f>
        <v>0</v>
      </c>
      <c r="P105">
        <f t="shared" si="1"/>
        <v>-1535.9005951404527</v>
      </c>
      <c r="Q105">
        <f>N105-hc</f>
        <v>-31535.900595140454</v>
      </c>
    </row>
    <row r="106" spans="11:17">
      <c r="K106">
        <v>480000</v>
      </c>
      <c r="L106">
        <f>(IF(K106&lt;start,start-K106,IF(K106&gt;start,K106-start,0)))</f>
        <v>5000</v>
      </c>
      <c r="M106">
        <f>(IF(K106&lt;end,end-K106,IF(K106&gt;end,K106-end,0)))</f>
        <v>45000</v>
      </c>
      <c r="N106">
        <f>IF(K106&lt;=start,qx/(2*(pm-pinfill)*g)*(EXP(-lamda*L106)*COS(RADIANS(lamda*L106))-EXP(-lamda*M106)*COS(RADIANS(lamda*M106))),IF(AND(start&lt;K106,K106&lt;=end),qx/(2*(pm-pinfill)*g)*(2-(EXP(-lamda*M106)*COS(RADIANS(lamda*M106)))-EXP(-lamda*L106)*COS(RADIANS(lamda*L106))),IF(K106&gt;end,-qx/(2*(pm-pinfill)*g)*(EXP(-lamda*L106)*COS(RADIANS(lamda*L106))-EXP(-lamda*M106)*COS(RADIANS(lamda*M106))))))</f>
        <v>-1706.5789053190711</v>
      </c>
      <c r="O106">
        <f>IF(K106&lt;start,0,IF(AND(start&lt;K106,K106&lt;end),height*-1,0))</f>
        <v>5000</v>
      </c>
      <c r="P106">
        <f t="shared" si="1"/>
        <v>3293.4210946809289</v>
      </c>
      <c r="Q106">
        <f>N106-hc</f>
        <v>-31706.578905319071</v>
      </c>
    </row>
    <row r="107" spans="11:17">
      <c r="K107">
        <v>485000</v>
      </c>
      <c r="L107">
        <f>(IF(K107&lt;start,start-K107,IF(K107&gt;start,K107-start,0)))</f>
        <v>10000</v>
      </c>
      <c r="M107">
        <f>(IF(K107&lt;end,end-K107,IF(K107&gt;end,K107-end,0)))</f>
        <v>40000</v>
      </c>
      <c r="N107">
        <f>IF(K107&lt;=start,qx/(2*(pm-pinfill)*g)*(EXP(-lamda*L107)*COS(RADIANS(lamda*L107))-EXP(-lamda*M107)*COS(RADIANS(lamda*M107))),IF(AND(start&lt;K107,K107&lt;=end),qx/(2*(pm-pinfill)*g)*(2-(EXP(-lamda*M107)*COS(RADIANS(lamda*M107)))-EXP(-lamda*L107)*COS(RADIANS(lamda*L107))),IF(K107&gt;end,-qx/(2*(pm-pinfill)*g)*(EXP(-lamda*L107)*COS(RADIANS(lamda*L107))-EXP(-lamda*M107)*COS(RADIANS(lamda*M107))))))</f>
        <v>-1836.6433391745027</v>
      </c>
      <c r="O107">
        <f>IF(K107&lt;start,0,IF(AND(start&lt;K107,K107&lt;end),height*-1,0))</f>
        <v>5000</v>
      </c>
      <c r="P107">
        <f t="shared" si="1"/>
        <v>3163.3566608254973</v>
      </c>
      <c r="Q107">
        <f>N107-hc</f>
        <v>-31836.643339174501</v>
      </c>
    </row>
    <row r="108" spans="11:17">
      <c r="K108">
        <v>490000</v>
      </c>
      <c r="L108">
        <f>(IF(K108&lt;start,start-K108,IF(K108&gt;start,K108-start,0)))</f>
        <v>15000</v>
      </c>
      <c r="M108">
        <f>(IF(K108&lt;end,end-K108,IF(K108&gt;end,K108-end,0)))</f>
        <v>35000</v>
      </c>
      <c r="N108">
        <f>IF(K108&lt;=start,qx/(2*(pm-pinfill)*g)*(EXP(-lamda*L108)*COS(RADIANS(lamda*L108))-EXP(-lamda*M108)*COS(RADIANS(lamda*M108))),IF(AND(start&lt;K108,K108&lt;=end),qx/(2*(pm-pinfill)*g)*(2-(EXP(-lamda*M108)*COS(RADIANS(lamda*M108)))-EXP(-lamda*L108)*COS(RADIANS(lamda*L108))),IF(K108&gt;end,-qx/(2*(pm-pinfill)*g)*(EXP(-lamda*L108)*COS(RADIANS(lamda*L108))-EXP(-lamda*M108)*COS(RADIANS(lamda*M108))))))</f>
        <v>-1928.123423733208</v>
      </c>
      <c r="O108">
        <f>IF(K108&lt;start,0,IF(AND(start&lt;K108,K108&lt;end),height*-1,0))</f>
        <v>5000</v>
      </c>
      <c r="P108">
        <f t="shared" si="1"/>
        <v>3071.8765762667917</v>
      </c>
      <c r="Q108">
        <f>N108-hc</f>
        <v>-31928.123423733206</v>
      </c>
    </row>
    <row r="109" spans="11:17">
      <c r="K109">
        <v>495000</v>
      </c>
      <c r="L109">
        <f>(IF(K109&lt;start,start-K109,IF(K109&gt;start,K109-start,0)))</f>
        <v>20000</v>
      </c>
      <c r="M109">
        <f>(IF(K109&lt;end,end-K109,IF(K109&gt;end,K109-end,0)))</f>
        <v>30000</v>
      </c>
      <c r="N109">
        <f>IF(K109&lt;=start,qx/(2*(pm-pinfill)*g)*(EXP(-lamda*L109)*COS(RADIANS(lamda*L109))-EXP(-lamda*M109)*COS(RADIANS(lamda*M109))),IF(AND(start&lt;K109,K109&lt;=end),qx/(2*(pm-pinfill)*g)*(2-(EXP(-lamda*M109)*COS(RADIANS(lamda*M109)))-EXP(-lamda*L109)*COS(RADIANS(lamda*L109))),IF(K109&gt;end,-qx/(2*(pm-pinfill)*g)*(EXP(-lamda*L109)*COS(RADIANS(lamda*L109))-EXP(-lamda*M109)*COS(RADIANS(lamda*M109))))))</f>
        <v>-1982.4466420691328</v>
      </c>
      <c r="O109">
        <f>IF(K109&lt;start,0,IF(AND(start&lt;K109,K109&lt;end),height*-1,0))</f>
        <v>5000</v>
      </c>
      <c r="P109">
        <f t="shared" si="1"/>
        <v>3017.5533579308672</v>
      </c>
      <c r="Q109">
        <f>N109-hc</f>
        <v>-31982.446642069131</v>
      </c>
    </row>
    <row r="110" spans="11:17">
      <c r="K110">
        <v>500000</v>
      </c>
      <c r="L110">
        <f>(IF(K110&lt;start,start-K110,IF(K110&gt;start,K110-start,0)))</f>
        <v>25000</v>
      </c>
      <c r="M110">
        <f>(IF(K110&lt;end,end-K110,IF(K110&gt;end,K110-end,0)))</f>
        <v>25000</v>
      </c>
      <c r="N110">
        <f>IF(K110&lt;=start,qx/(2*(pm-pinfill)*g)*(EXP(-lamda*L110)*COS(RADIANS(lamda*L110))-EXP(-lamda*M110)*COS(RADIANS(lamda*M110))),IF(AND(start&lt;K110,K110&lt;=end),qx/(2*(pm-pinfill)*g)*(2-(EXP(-lamda*M110)*COS(RADIANS(lamda*M110)))-EXP(-lamda*L110)*COS(RADIANS(lamda*L110))),IF(K110&gt;end,-qx/(2*(pm-pinfill)*g)*(EXP(-lamda*L110)*COS(RADIANS(lamda*L110))-EXP(-lamda*M110)*COS(RADIANS(lamda*M110))))))</f>
        <v>-2000.4606808920278</v>
      </c>
      <c r="O110">
        <f>IF(K110&lt;start,0,IF(AND(start&lt;K110,K110&lt;end),height*-1,0))</f>
        <v>5000</v>
      </c>
      <c r="P110">
        <f t="shared" si="1"/>
        <v>2999.539319107972</v>
      </c>
      <c r="Q110">
        <f>N110-hc</f>
        <v>-32000.460680892029</v>
      </c>
    </row>
    <row r="111" spans="11:17">
      <c r="K111">
        <v>505000</v>
      </c>
      <c r="L111">
        <f>(IF(K111&lt;start,start-K111,IF(K111&gt;start,K111-start,0)))</f>
        <v>30000</v>
      </c>
      <c r="M111">
        <f>(IF(K111&lt;end,end-K111,IF(K111&gt;end,K111-end,0)))</f>
        <v>20000</v>
      </c>
      <c r="N111">
        <f>IF(K111&lt;=start,qx/(2*(pm-pinfill)*g)*(EXP(-lamda*L111)*COS(RADIANS(lamda*L111))-EXP(-lamda*M111)*COS(RADIANS(lamda*M111))),IF(AND(start&lt;K111,K111&lt;=end),qx/(2*(pm-pinfill)*g)*(2-(EXP(-lamda*M111)*COS(RADIANS(lamda*M111)))-EXP(-lamda*L111)*COS(RADIANS(lamda*L111))),IF(K111&gt;end,-qx/(2*(pm-pinfill)*g)*(EXP(-lamda*L111)*COS(RADIANS(lamda*L111))-EXP(-lamda*M111)*COS(RADIANS(lamda*M111))))))</f>
        <v>-1982.4466420691328</v>
      </c>
      <c r="O111">
        <f>IF(K111&lt;start,0,IF(AND(start&lt;K111,K111&lt;end),height*-1,0))</f>
        <v>5000</v>
      </c>
      <c r="P111">
        <f t="shared" si="1"/>
        <v>3017.5533579308672</v>
      </c>
      <c r="Q111">
        <f>N111-hc</f>
        <v>-31982.446642069131</v>
      </c>
    </row>
    <row r="112" spans="11:17">
      <c r="K112">
        <v>510000</v>
      </c>
      <c r="L112">
        <f>(IF(K112&lt;start,start-K112,IF(K112&gt;start,K112-start,0)))</f>
        <v>35000</v>
      </c>
      <c r="M112">
        <f>(IF(K112&lt;end,end-K112,IF(K112&gt;end,K112-end,0)))</f>
        <v>15000</v>
      </c>
      <c r="N112">
        <f>IF(K112&lt;=start,qx/(2*(pm-pinfill)*g)*(EXP(-lamda*L112)*COS(RADIANS(lamda*L112))-EXP(-lamda*M112)*COS(RADIANS(lamda*M112))),IF(AND(start&lt;K112,K112&lt;=end),qx/(2*(pm-pinfill)*g)*(2-(EXP(-lamda*M112)*COS(RADIANS(lamda*M112)))-EXP(-lamda*L112)*COS(RADIANS(lamda*L112))),IF(K112&gt;end,-qx/(2*(pm-pinfill)*g)*(EXP(-lamda*L112)*COS(RADIANS(lamda*L112))-EXP(-lamda*M112)*COS(RADIANS(lamda*M112))))))</f>
        <v>-1928.1234237332083</v>
      </c>
      <c r="O112">
        <f>IF(K112&lt;start,0,IF(AND(start&lt;K112,K112&lt;end),height*-1,0))</f>
        <v>5000</v>
      </c>
      <c r="P112">
        <f t="shared" si="1"/>
        <v>3071.8765762667917</v>
      </c>
      <c r="Q112">
        <f>N112-hc</f>
        <v>-31928.12342373321</v>
      </c>
    </row>
    <row r="113" spans="11:17">
      <c r="K113">
        <v>515000</v>
      </c>
      <c r="L113">
        <f>(IF(K113&lt;start,start-K113,IF(K113&gt;start,K113-start,0)))</f>
        <v>40000</v>
      </c>
      <c r="M113">
        <f>(IF(K113&lt;end,end-K113,IF(K113&gt;end,K113-end,0)))</f>
        <v>10000</v>
      </c>
      <c r="N113">
        <f>IF(K113&lt;=start,qx/(2*(pm-pinfill)*g)*(EXP(-lamda*L113)*COS(RADIANS(lamda*L113))-EXP(-lamda*M113)*COS(RADIANS(lamda*M113))),IF(AND(start&lt;K113,K113&lt;=end),qx/(2*(pm-pinfill)*g)*(2-(EXP(-lamda*M113)*COS(RADIANS(lamda*M113)))-EXP(-lamda*L113)*COS(RADIANS(lamda*L113))),IF(K113&gt;end,-qx/(2*(pm-pinfill)*g)*(EXP(-lamda*L113)*COS(RADIANS(lamda*L113))-EXP(-lamda*M113)*COS(RADIANS(lamda*M113))))))</f>
        <v>-1836.6433391745027</v>
      </c>
      <c r="O113">
        <f>IF(K113&lt;start,0,IF(AND(start&lt;K113,K113&lt;end),height*-1,0))</f>
        <v>5000</v>
      </c>
      <c r="P113">
        <f t="shared" si="1"/>
        <v>3163.3566608254973</v>
      </c>
      <c r="Q113">
        <f>N113-hc</f>
        <v>-31836.643339174501</v>
      </c>
    </row>
    <row r="114" spans="11:17">
      <c r="K114">
        <v>520000</v>
      </c>
      <c r="L114">
        <f>(IF(K114&lt;start,start-K114,IF(K114&gt;start,K114-start,0)))</f>
        <v>45000</v>
      </c>
      <c r="M114">
        <f>(IF(K114&lt;end,end-K114,IF(K114&gt;end,K114-end,0)))</f>
        <v>5000</v>
      </c>
      <c r="N114">
        <f>IF(K114&lt;=start,qx/(2*(pm-pinfill)*g)*(EXP(-lamda*L114)*COS(RADIANS(lamda*L114))-EXP(-lamda*M114)*COS(RADIANS(lamda*M114))),IF(AND(start&lt;K114,K114&lt;=end),qx/(2*(pm-pinfill)*g)*(2-(EXP(-lamda*M114)*COS(RADIANS(lamda*M114)))-EXP(-lamda*L114)*COS(RADIANS(lamda*L114))),IF(K114&gt;end,-qx/(2*(pm-pinfill)*g)*(EXP(-lamda*L114)*COS(RADIANS(lamda*L114))-EXP(-lamda*M114)*COS(RADIANS(lamda*M114))))))</f>
        <v>-1706.5789053190708</v>
      </c>
      <c r="O114">
        <f>IF(K114&lt;start,0,IF(AND(start&lt;K114,K114&lt;end),height*-1,0))</f>
        <v>5000</v>
      </c>
      <c r="P114">
        <f t="shared" si="1"/>
        <v>3293.4210946809289</v>
      </c>
      <c r="Q114">
        <f>N114-hc</f>
        <v>-31706.578905319071</v>
      </c>
    </row>
    <row r="115" spans="11:17">
      <c r="K115">
        <v>525000</v>
      </c>
      <c r="L115">
        <f>(IF(K115&lt;start,start-K115,IF(K115&gt;start,K115-start,0)))</f>
        <v>50000</v>
      </c>
      <c r="M115">
        <f>(IF(K115&lt;end,end-K115,IF(K115&gt;end,K115-end,0)))</f>
        <v>0</v>
      </c>
      <c r="N115">
        <f>IF(K115&lt;=start,qx/(2*(pm-pinfill)*g)*(EXP(-lamda*L115)*COS(RADIANS(lamda*L115))-EXP(-lamda*M115)*COS(RADIANS(lamda*M115))),IF(AND(start&lt;K115,K115&lt;=end),qx/(2*(pm-pinfill)*g)*(2-(EXP(-lamda*M115)*COS(RADIANS(lamda*M115)))-EXP(-lamda*L115)*COS(RADIANS(lamda*L115))),IF(K115&gt;end,-qx/(2*(pm-pinfill)*g)*(EXP(-lamda*L115)*COS(RADIANS(lamda*L115))-EXP(-lamda*M115)*COS(RADIANS(lamda*M115))))))</f>
        <v>-1535.9005951404527</v>
      </c>
      <c r="O115">
        <f>IF(K115&lt;start,0,IF(AND(start&lt;K115,K115&lt;end),height*-1,0))</f>
        <v>0</v>
      </c>
      <c r="P115">
        <f t="shared" si="1"/>
        <v>-1535.9005951404527</v>
      </c>
      <c r="Q115">
        <f>N115-hc</f>
        <v>-31535.900595140454</v>
      </c>
    </row>
    <row r="116" spans="11:17">
      <c r="K116">
        <v>530000</v>
      </c>
      <c r="L116">
        <f>(IF(K116&lt;start,start-K116,IF(K116&gt;start,K116-start,0)))</f>
        <v>55000</v>
      </c>
      <c r="M116">
        <f>(IF(K116&lt;end,end-K116,IF(K116&gt;end,K116-end,0)))</f>
        <v>5000</v>
      </c>
      <c r="N116">
        <f>IF(K116&lt;=start,qx/(2*(pm-pinfill)*g)*(EXP(-lamda*L116)*COS(RADIANS(lamda*L116))-EXP(-lamda*M116)*COS(RADIANS(lamda*M116))),IF(AND(start&lt;K116,K116&lt;=end),qx/(2*(pm-pinfill)*g)*(2-(EXP(-lamda*M116)*COS(RADIANS(lamda*M116)))-EXP(-lamda*L116)*COS(RADIANS(lamda*L116))),IF(K116&gt;end,-qx/(2*(pm-pinfill)*g)*(EXP(-lamda*L116)*COS(RADIANS(lamda*L116))-EXP(-lamda*M116)*COS(RADIANS(lamda*M116))))))</f>
        <v>-1355.57371452029</v>
      </c>
      <c r="O116">
        <f>IF(K116&lt;start,0,IF(AND(start&lt;K116,K116&lt;end),height*-1,0))</f>
        <v>0</v>
      </c>
      <c r="P116">
        <f t="shared" si="1"/>
        <v>-1355.57371452029</v>
      </c>
      <c r="Q116">
        <f>N116-hc</f>
        <v>-31355.573714520291</v>
      </c>
    </row>
    <row r="117" spans="11:17">
      <c r="K117">
        <v>535000</v>
      </c>
      <c r="L117">
        <f>(IF(K117&lt;start,start-K117,IF(K117&gt;start,K117-start,0)))</f>
        <v>60000</v>
      </c>
      <c r="M117">
        <f>(IF(K117&lt;end,end-K117,IF(K117&gt;end,K117-end,0)))</f>
        <v>10000</v>
      </c>
      <c r="N117">
        <f>IF(K117&lt;=start,qx/(2*(pm-pinfill)*g)*(EXP(-lamda*L117)*COS(RADIANS(lamda*L117))-EXP(-lamda*M117)*COS(RADIANS(lamda*M117))),IF(AND(start&lt;K117,K117&lt;=end),qx/(2*(pm-pinfill)*g)*(2-(EXP(-lamda*M117)*COS(RADIANS(lamda*M117)))-EXP(-lamda*L117)*COS(RADIANS(lamda*L117))),IF(K117&gt;end,-qx/(2*(pm-pinfill)*g)*(EXP(-lamda*L117)*COS(RADIANS(lamda*L117))-EXP(-lamda*M117)*COS(RADIANS(lamda*M117))))))</f>
        <v>-1196.4129498107675</v>
      </c>
      <c r="O117">
        <f>IF(K117&lt;start,0,IF(AND(start&lt;K117,K117&lt;end),height*-1,0))</f>
        <v>0</v>
      </c>
      <c r="P117">
        <f t="shared" si="1"/>
        <v>-1196.4129498107675</v>
      </c>
      <c r="Q117">
        <f>N117-hc</f>
        <v>-31196.412949810769</v>
      </c>
    </row>
    <row r="118" spans="11:17">
      <c r="K118">
        <v>540000</v>
      </c>
      <c r="L118">
        <f>(IF(K118&lt;start,start-K118,IF(K118&gt;start,K118-start,0)))</f>
        <v>65000</v>
      </c>
      <c r="M118">
        <f>(IF(K118&lt;end,end-K118,IF(K118&gt;end,K118-end,0)))</f>
        <v>15000</v>
      </c>
      <c r="N118">
        <f>IF(K118&lt;=start,qx/(2*(pm-pinfill)*g)*(EXP(-lamda*L118)*COS(RADIANS(lamda*L118))-EXP(-lamda*M118)*COS(RADIANS(lamda*M118))),IF(AND(start&lt;K118,K118&lt;=end),qx/(2*(pm-pinfill)*g)*(2-(EXP(-lamda*M118)*COS(RADIANS(lamda*M118)))-EXP(-lamda*L118)*COS(RADIANS(lamda*L118))),IF(K118&gt;end,-qx/(2*(pm-pinfill)*g)*(EXP(-lamda*L118)*COS(RADIANS(lamda*L118))-EXP(-lamda*M118)*COS(RADIANS(lamda*M118))))))</f>
        <v>-1055.934567020041</v>
      </c>
      <c r="O118">
        <f>IF(K118&lt;start,0,IF(AND(start&lt;K118,K118&lt;end),height*-1,0))</f>
        <v>0</v>
      </c>
      <c r="P118">
        <f t="shared" si="1"/>
        <v>-1055.934567020041</v>
      </c>
      <c r="Q118">
        <f>N118-hc</f>
        <v>-31055.934567020042</v>
      </c>
    </row>
    <row r="119" spans="11:17">
      <c r="K119">
        <v>545000</v>
      </c>
      <c r="L119">
        <f>(IF(K119&lt;start,start-K119,IF(K119&gt;start,K119-start,0)))</f>
        <v>70000</v>
      </c>
      <c r="M119">
        <f>(IF(K119&lt;end,end-K119,IF(K119&gt;end,K119-end,0)))</f>
        <v>20000</v>
      </c>
      <c r="N119">
        <f>IF(K119&lt;=start,qx/(2*(pm-pinfill)*g)*(EXP(-lamda*L119)*COS(RADIANS(lamda*L119))-EXP(-lamda*M119)*COS(RADIANS(lamda*M119))),IF(AND(start&lt;K119,K119&lt;=end),qx/(2*(pm-pinfill)*g)*(2-(EXP(-lamda*M119)*COS(RADIANS(lamda*M119)))-EXP(-lamda*L119)*COS(RADIANS(lamda*L119))),IF(K119&gt;end,-qx/(2*(pm-pinfill)*g)*(EXP(-lamda*L119)*COS(RADIANS(lamda*L119))-EXP(-lamda*M119)*COS(RADIANS(lamda*M119))))))</f>
        <v>-931.94620697224207</v>
      </c>
      <c r="O119">
        <f>IF(K119&lt;start,0,IF(AND(start&lt;K119,K119&lt;end),height*-1,0))</f>
        <v>0</v>
      </c>
      <c r="P119">
        <f t="shared" si="1"/>
        <v>-931.94620697224207</v>
      </c>
      <c r="Q119">
        <f>N119-hc</f>
        <v>-30931.946206972243</v>
      </c>
    </row>
    <row r="120" spans="11:17">
      <c r="K120">
        <v>550000</v>
      </c>
      <c r="L120">
        <f>(IF(K120&lt;start,start-K120,IF(K120&gt;start,K120-start,0)))</f>
        <v>75000</v>
      </c>
      <c r="M120">
        <f>(IF(K120&lt;end,end-K120,IF(K120&gt;end,K120-end,0)))</f>
        <v>25000</v>
      </c>
      <c r="N120">
        <f>IF(K120&lt;=start,qx/(2*(pm-pinfill)*g)*(EXP(-lamda*L120)*COS(RADIANS(lamda*L120))-EXP(-lamda*M120)*COS(RADIANS(lamda*M120))),IF(AND(start&lt;K120,K120&lt;=end),qx/(2*(pm-pinfill)*g)*(2-(EXP(-lamda*M120)*COS(RADIANS(lamda*M120)))-EXP(-lamda*L120)*COS(RADIANS(lamda*L120))),IF(K120&gt;end,-qx/(2*(pm-pinfill)*g)*(EXP(-lamda*L120)*COS(RADIANS(lamda*L120))-EXP(-lamda*M120)*COS(RADIANS(lamda*M120))))))</f>
        <v>-822.51271241739198</v>
      </c>
      <c r="O120">
        <f>IF(K120&lt;start,0,IF(AND(start&lt;K120,K120&lt;end),height*-1,0))</f>
        <v>0</v>
      </c>
      <c r="P120">
        <f t="shared" si="1"/>
        <v>-822.51271241739198</v>
      </c>
      <c r="Q120">
        <f>N120-hc</f>
        <v>-30822.512712417392</v>
      </c>
    </row>
    <row r="121" spans="11:17">
      <c r="K121">
        <v>555000</v>
      </c>
      <c r="L121">
        <f>(IF(K121&lt;start,start-K121,IF(K121&gt;start,K121-start,0)))</f>
        <v>80000</v>
      </c>
      <c r="M121">
        <f>(IF(K121&lt;end,end-K121,IF(K121&gt;end,K121-end,0)))</f>
        <v>30000</v>
      </c>
      <c r="N121">
        <f>IF(K121&lt;=start,qx/(2*(pm-pinfill)*g)*(EXP(-lamda*L121)*COS(RADIANS(lamda*L121))-EXP(-lamda*M121)*COS(RADIANS(lamda*M121))),IF(AND(start&lt;K121,K121&lt;=end),qx/(2*(pm-pinfill)*g)*(2-(EXP(-lamda*M121)*COS(RADIANS(lamda*M121)))-EXP(-lamda*L121)*COS(RADIANS(lamda*L121))),IF(K121&gt;end,-qx/(2*(pm-pinfill)*g)*(EXP(-lamda*L121)*COS(RADIANS(lamda*L121))-EXP(-lamda*M121)*COS(RADIANS(lamda*M121))))))</f>
        <v>-725.9259619061703</v>
      </c>
      <c r="O121">
        <f>IF(K121&lt;start,0,IF(AND(start&lt;K121,K121&lt;end),height*-1,0))</f>
        <v>0</v>
      </c>
      <c r="P121">
        <f t="shared" si="1"/>
        <v>-725.9259619061703</v>
      </c>
      <c r="Q121">
        <f>N121-hc</f>
        <v>-30725.92596190617</v>
      </c>
    </row>
    <row r="122" spans="11:17">
      <c r="K122">
        <v>560000</v>
      </c>
      <c r="L122">
        <f>(IF(K122&lt;start,start-K122,IF(K122&gt;start,K122-start,0)))</f>
        <v>85000</v>
      </c>
      <c r="M122">
        <f>(IF(K122&lt;end,end-K122,IF(K122&gt;end,K122-end,0)))</f>
        <v>35000</v>
      </c>
      <c r="N122">
        <f>IF(K122&lt;=start,qx/(2*(pm-pinfill)*g)*(EXP(-lamda*L122)*COS(RADIANS(lamda*L122))-EXP(-lamda*M122)*COS(RADIANS(lamda*M122))),IF(AND(start&lt;K122,K122&lt;=end),qx/(2*(pm-pinfill)*g)*(2-(EXP(-lamda*M122)*COS(RADIANS(lamda*M122)))-EXP(-lamda*L122)*COS(RADIANS(lamda*L122))),IF(K122&gt;end,-qx/(2*(pm-pinfill)*g)*(EXP(-lamda*L122)*COS(RADIANS(lamda*L122))-EXP(-lamda*M122)*COS(RADIANS(lamda*M122))))))</f>
        <v>-640.67824076467298</v>
      </c>
      <c r="O122">
        <f>IF(K122&lt;start,0,IF(AND(start&lt;K122,K122&lt;end),height*-1,0))</f>
        <v>0</v>
      </c>
      <c r="P122">
        <f t="shared" si="1"/>
        <v>-640.67824076467298</v>
      </c>
      <c r="Q122">
        <f>N122-hc</f>
        <v>-30640.678240764672</v>
      </c>
    </row>
    <row r="123" spans="11:17">
      <c r="K123">
        <v>565000</v>
      </c>
      <c r="L123">
        <f>(IF(K123&lt;start,start-K123,IF(K123&gt;start,K123-start,0)))</f>
        <v>90000</v>
      </c>
      <c r="M123">
        <f>(IF(K123&lt;end,end-K123,IF(K123&gt;end,K123-end,0)))</f>
        <v>40000</v>
      </c>
      <c r="N123">
        <f>IF(K123&lt;=start,qx/(2*(pm-pinfill)*g)*(EXP(-lamda*L123)*COS(RADIANS(lamda*L123))-EXP(-lamda*M123)*COS(RADIANS(lamda*M123))),IF(AND(start&lt;K123,K123&lt;=end),qx/(2*(pm-pinfill)*g)*(2-(EXP(-lamda*M123)*COS(RADIANS(lamda*M123)))-EXP(-lamda*L123)*COS(RADIANS(lamda*L123))),IF(K123&gt;end,-qx/(2*(pm-pinfill)*g)*(EXP(-lamda*L123)*COS(RADIANS(lamda*L123))-EXP(-lamda*M123)*COS(RADIANS(lamda*M123))))))</f>
        <v>-565.43873454246489</v>
      </c>
      <c r="O123">
        <f>IF(K123&lt;start,0,IF(AND(start&lt;K123,K123&lt;end),height*-1,0))</f>
        <v>0</v>
      </c>
      <c r="P123">
        <f t="shared" si="1"/>
        <v>-565.43873454246489</v>
      </c>
      <c r="Q123">
        <f>N123-hc</f>
        <v>-30565.438734542466</v>
      </c>
    </row>
    <row r="124" spans="11:17">
      <c r="K124">
        <v>570000</v>
      </c>
      <c r="L124">
        <f>(IF(K124&lt;start,start-K124,IF(K124&gt;start,K124-start,0)))</f>
        <v>95000</v>
      </c>
      <c r="M124">
        <f>(IF(K124&lt;end,end-K124,IF(K124&gt;end,K124-end,0)))</f>
        <v>45000</v>
      </c>
      <c r="N124">
        <f>IF(K124&lt;=start,qx/(2*(pm-pinfill)*g)*(EXP(-lamda*L124)*COS(RADIANS(lamda*L124))-EXP(-lamda*M124)*COS(RADIANS(lamda*M124))),IF(AND(start&lt;K124,K124&lt;=end),qx/(2*(pm-pinfill)*g)*(2-(EXP(-lamda*M124)*COS(RADIANS(lamda*M124)))-EXP(-lamda*L124)*COS(RADIANS(lamda*L124))),IF(K124&gt;end,-qx/(2*(pm-pinfill)*g)*(EXP(-lamda*L124)*COS(RADIANS(lamda*L124))-EXP(-lamda*M124)*COS(RADIANS(lamda*M124))))))</f>
        <v>-499.03277889744459</v>
      </c>
      <c r="O124">
        <f>IF(K124&lt;start,0,IF(AND(start&lt;K124,K124&lt;end),height*-1,0))</f>
        <v>0</v>
      </c>
      <c r="P124">
        <f t="shared" si="1"/>
        <v>-499.03277889744459</v>
      </c>
      <c r="Q124">
        <f>N124-hc</f>
        <v>-30499.032778897446</v>
      </c>
    </row>
    <row r="125" spans="11:17">
      <c r="K125">
        <v>575000</v>
      </c>
      <c r="L125">
        <f>(IF(K125&lt;start,start-K125,IF(K125&gt;start,K125-start,0)))</f>
        <v>100000</v>
      </c>
      <c r="M125">
        <f>(IF(K125&lt;end,end-K125,IF(K125&gt;end,K125-end,0)))</f>
        <v>50000</v>
      </c>
      <c r="N125">
        <f>IF(K125&lt;=start,qx/(2*(pm-pinfill)*g)*(EXP(-lamda*L125)*COS(RADIANS(lamda*L125))-EXP(-lamda*M125)*COS(RADIANS(lamda*M125))),IF(AND(start&lt;K125,K125&lt;=end),qx/(2*(pm-pinfill)*g)*(2-(EXP(-lamda*M125)*COS(RADIANS(lamda*M125)))-EXP(-lamda*L125)*COS(RADIANS(lamda*L125))),IF(K125&gt;end,-qx/(2*(pm-pinfill)*g)*(EXP(-lamda*L125)*COS(RADIANS(lamda*L125))-EXP(-lamda*M125)*COS(RADIANS(lamda*M125))))))</f>
        <v>-440.4235427785207</v>
      </c>
      <c r="O125">
        <f>IF(K125&lt;start,0,IF(AND(start&lt;K125,K125&lt;end),height*-1,0))</f>
        <v>0</v>
      </c>
      <c r="P125">
        <f t="shared" si="1"/>
        <v>-440.4235427785207</v>
      </c>
      <c r="Q125">
        <f>N125-hc</f>
        <v>-30440.423542778521</v>
      </c>
    </row>
    <row r="126" spans="11:17">
      <c r="K126">
        <v>580000</v>
      </c>
      <c r="L126">
        <f>(IF(K126&lt;start,start-K126,IF(K126&gt;start,K126-start,0)))</f>
        <v>105000</v>
      </c>
      <c r="M126">
        <f>(IF(K126&lt;end,end-K126,IF(K126&gt;end,K126-end,0)))</f>
        <v>55000</v>
      </c>
      <c r="N126">
        <f>IF(K126&lt;=start,qx/(2*(pm-pinfill)*g)*(EXP(-lamda*L126)*COS(RADIANS(lamda*L126))-EXP(-lamda*M126)*COS(RADIANS(lamda*M126))),IF(AND(start&lt;K126,K126&lt;=end),qx/(2*(pm-pinfill)*g)*(2-(EXP(-lamda*M126)*COS(RADIANS(lamda*M126)))-EXP(-lamda*L126)*COS(RADIANS(lamda*L126))),IF(K126&gt;end,-qx/(2*(pm-pinfill)*g)*(EXP(-lamda*L126)*COS(RADIANS(lamda*L126))-EXP(-lamda*M126)*COS(RADIANS(lamda*M126))))))</f>
        <v>-388.69585963859828</v>
      </c>
      <c r="O126">
        <f>IF(K126&lt;start,0,IF(AND(start&lt;K126,K126&lt;end),height*-1,0))</f>
        <v>0</v>
      </c>
      <c r="P126">
        <f t="shared" si="1"/>
        <v>-388.69585963859828</v>
      </c>
      <c r="Q126">
        <f>N126-hc</f>
        <v>-30388.695859638599</v>
      </c>
    </row>
    <row r="127" spans="11:17">
      <c r="K127">
        <v>585000</v>
      </c>
      <c r="L127">
        <f>(IF(K127&lt;start,start-K127,IF(K127&gt;start,K127-start,0)))</f>
        <v>110000</v>
      </c>
      <c r="M127">
        <f>(IF(K127&lt;end,end-K127,IF(K127&gt;end,K127-end,0)))</f>
        <v>60000</v>
      </c>
      <c r="N127">
        <f>IF(K127&lt;=start,qx/(2*(pm-pinfill)*g)*(EXP(-lamda*L127)*COS(RADIANS(lamda*L127))-EXP(-lamda*M127)*COS(RADIANS(lamda*M127))),IF(AND(start&lt;K127,K127&lt;=end),qx/(2*(pm-pinfill)*g)*(2-(EXP(-lamda*M127)*COS(RADIANS(lamda*M127)))-EXP(-lamda*L127)*COS(RADIANS(lamda*L127))),IF(K127&gt;end,-qx/(2*(pm-pinfill)*g)*(EXP(-lamda*L127)*COS(RADIANS(lamda*L127))-EXP(-lamda*M127)*COS(RADIANS(lamda*M127))))))</f>
        <v>-343.04195484459609</v>
      </c>
      <c r="O127">
        <f>IF(K127&lt;start,0,IF(AND(start&lt;K127,K127&lt;end),height*-1,0))</f>
        <v>0</v>
      </c>
      <c r="P127">
        <f t="shared" si="1"/>
        <v>-343.04195484459609</v>
      </c>
      <c r="Q127">
        <f>N127-hc</f>
        <v>-30343.041954844597</v>
      </c>
    </row>
    <row r="128" spans="11:17">
      <c r="K128">
        <v>590000</v>
      </c>
      <c r="L128">
        <f>(IF(K128&lt;start,start-K128,IF(K128&gt;start,K128-start,0)))</f>
        <v>115000</v>
      </c>
      <c r="M128">
        <f>(IF(K128&lt;end,end-K128,IF(K128&gt;end,K128-end,0)))</f>
        <v>65000</v>
      </c>
      <c r="N128">
        <f>IF(K128&lt;=start,qx/(2*(pm-pinfill)*g)*(EXP(-lamda*L128)*COS(RADIANS(lamda*L128))-EXP(-lamda*M128)*COS(RADIANS(lamda*M128))),IF(AND(start&lt;K128,K128&lt;=end),qx/(2*(pm-pinfill)*g)*(2-(EXP(-lamda*M128)*COS(RADIANS(lamda*M128)))-EXP(-lamda*L128)*COS(RADIANS(lamda*L128))),IF(K128&gt;end,-qx/(2*(pm-pinfill)*g)*(EXP(-lamda*L128)*COS(RADIANS(lamda*L128))-EXP(-lamda*M128)*COS(RADIANS(lamda*M128))))))</f>
        <v>-302.74884696790895</v>
      </c>
      <c r="O128">
        <f>IF(K128&lt;start,0,IF(AND(start&lt;K128,K128&lt;end),height*-1,0))</f>
        <v>0</v>
      </c>
      <c r="P128">
        <f t="shared" si="1"/>
        <v>-302.74884696790895</v>
      </c>
      <c r="Q128">
        <f>N128-hc</f>
        <v>-30302.748846967908</v>
      </c>
    </row>
    <row r="129" spans="11:17">
      <c r="K129">
        <v>595000</v>
      </c>
      <c r="L129">
        <f>(IF(K129&lt;start,start-K129,IF(K129&gt;start,K129-start,0)))</f>
        <v>120000</v>
      </c>
      <c r="M129">
        <f>(IF(K129&lt;end,end-K129,IF(K129&gt;end,K129-end,0)))</f>
        <v>70000</v>
      </c>
      <c r="N129">
        <f>IF(K129&lt;=start,qx/(2*(pm-pinfill)*g)*(EXP(-lamda*L129)*COS(RADIANS(lamda*L129))-EXP(-lamda*M129)*COS(RADIANS(lamda*M129))),IF(AND(start&lt;K129,K129&lt;=end),qx/(2*(pm-pinfill)*g)*(2-(EXP(-lamda*M129)*COS(RADIANS(lamda*M129)))-EXP(-lamda*L129)*COS(RADIANS(lamda*L129))),IF(K129&gt;end,-qx/(2*(pm-pinfill)*g)*(EXP(-lamda*L129)*COS(RADIANS(lamda*L129))-EXP(-lamda*M129)*COS(RADIANS(lamda*M129))))))</f>
        <v>-267.18722669680159</v>
      </c>
      <c r="O129">
        <f>IF(K129&lt;start,0,IF(AND(start&lt;K129,K129&lt;end),height*-1,0))</f>
        <v>0</v>
      </c>
      <c r="P129">
        <f t="shared" si="1"/>
        <v>-267.18722669680159</v>
      </c>
      <c r="Q129">
        <f>N129-hc</f>
        <v>-30267.187226696802</v>
      </c>
    </row>
    <row r="130" spans="11:17">
      <c r="K130">
        <v>600000</v>
      </c>
      <c r="L130">
        <f>(IF(K130&lt;start,start-K130,IF(K130&gt;start,K130-start,0)))</f>
        <v>125000</v>
      </c>
      <c r="M130">
        <f>(IF(K130&lt;end,end-K130,IF(K130&gt;end,K130-end,0)))</f>
        <v>75000</v>
      </c>
      <c r="N130">
        <f>IF(K130&lt;=start,qx/(2*(pm-pinfill)*g)*(EXP(-lamda*L130)*COS(RADIANS(lamda*L130))-EXP(-lamda*M130)*COS(RADIANS(lamda*M130))),IF(AND(start&lt;K130,K130&lt;=end),qx/(2*(pm-pinfill)*g)*(2-(EXP(-lamda*M130)*COS(RADIANS(lamda*M130)))-EXP(-lamda*L130)*COS(RADIANS(lamda*L130))),IF(K130&gt;end,-qx/(2*(pm-pinfill)*g)*(EXP(-lamda*L130)*COS(RADIANS(lamda*L130))-EXP(-lamda*M130)*COS(RADIANS(lamda*M130))))))</f>
        <v>-235.80164011681794</v>
      </c>
      <c r="O130">
        <f>IF(K130&lt;start,0,IF(AND(start&lt;K130,K130&lt;end),height*-1,0))</f>
        <v>0</v>
      </c>
      <c r="P130">
        <f t="shared" si="1"/>
        <v>-235.80164011681794</v>
      </c>
      <c r="Q130">
        <f>N130-hc</f>
        <v>-30235.801640116817</v>
      </c>
    </row>
    <row r="131" spans="11:17">
      <c r="K131">
        <v>605000</v>
      </c>
      <c r="L131">
        <f>(IF(K131&lt;start,start-K131,IF(K131&gt;start,K131-start,0)))</f>
        <v>130000</v>
      </c>
      <c r="M131">
        <f>(IF(K131&lt;end,end-K131,IF(K131&gt;end,K131-end,0)))</f>
        <v>80000</v>
      </c>
      <c r="N131">
        <f>IF(K131&lt;=start,qx/(2*(pm-pinfill)*g)*(EXP(-lamda*L131)*COS(RADIANS(lamda*L131))-EXP(-lamda*M131)*COS(RADIANS(lamda*M131))),IF(AND(start&lt;K131,K131&lt;=end),qx/(2*(pm-pinfill)*g)*(2-(EXP(-lamda*M131)*COS(RADIANS(lamda*M131)))-EXP(-lamda*L131)*COS(RADIANS(lamda*L131))),IF(K131&gt;end,-qx/(2*(pm-pinfill)*g)*(EXP(-lamda*L131)*COS(RADIANS(lamda*L131))-EXP(-lamda*M131)*COS(RADIANS(lamda*M131))))))</f>
        <v>-208.10182341411479</v>
      </c>
      <c r="O131">
        <f>IF(K131&lt;start,0,IF(AND(start&lt;K131,K131&lt;end),height*-1,0))</f>
        <v>0</v>
      </c>
      <c r="P131">
        <f t="shared" si="1"/>
        <v>-208.10182341411479</v>
      </c>
      <c r="Q131">
        <f>N131-hc</f>
        <v>-30208.101823414116</v>
      </c>
    </row>
    <row r="132" spans="11:17">
      <c r="K132">
        <v>610000</v>
      </c>
      <c r="L132">
        <f>(IF(K132&lt;start,start-K132,IF(K132&gt;start,K132-start,0)))</f>
        <v>135000</v>
      </c>
      <c r="M132">
        <f>(IF(K132&lt;end,end-K132,IF(K132&gt;end,K132-end,0)))</f>
        <v>85000</v>
      </c>
      <c r="N132">
        <f>IF(K132&lt;=start,qx/(2*(pm-pinfill)*g)*(EXP(-lamda*L132)*COS(RADIANS(lamda*L132))-EXP(-lamda*M132)*COS(RADIANS(lamda*M132))),IF(AND(start&lt;K132,K132&lt;=end),qx/(2*(pm-pinfill)*g)*(2-(EXP(-lamda*M132)*COS(RADIANS(lamda*M132)))-EXP(-lamda*L132)*COS(RADIANS(lamda*L132))),IF(K132&gt;end,-qx/(2*(pm-pinfill)*g)*(EXP(-lamda*L132)*COS(RADIANS(lamda*L132))-EXP(-lamda*M132)*COS(RADIANS(lamda*M132))))))</f>
        <v>-183.65505398551005</v>
      </c>
      <c r="O132">
        <f>IF(K132&lt;start,0,IF(AND(start&lt;K132,K132&lt;end),height*-1,0))</f>
        <v>0</v>
      </c>
      <c r="P132">
        <f t="shared" si="1"/>
        <v>-183.65505398551005</v>
      </c>
      <c r="Q132">
        <f>N132-hc</f>
        <v>-30183.655053985509</v>
      </c>
    </row>
    <row r="133" spans="11:17">
      <c r="K133">
        <v>615000</v>
      </c>
      <c r="L133">
        <f>(IF(K133&lt;start,start-K133,IF(K133&gt;start,K133-start,0)))</f>
        <v>140000</v>
      </c>
      <c r="M133">
        <f>(IF(K133&lt;end,end-K133,IF(K133&gt;end,K133-end,0)))</f>
        <v>90000</v>
      </c>
      <c r="N133">
        <f>IF(K133&lt;=start,qx/(2*(pm-pinfill)*g)*(EXP(-lamda*L133)*COS(RADIANS(lamda*L133))-EXP(-lamda*M133)*COS(RADIANS(lamda*M133))),IF(AND(start&lt;K133,K133&lt;=end),qx/(2*(pm-pinfill)*g)*(2-(EXP(-lamda*M133)*COS(RADIANS(lamda*M133)))-EXP(-lamda*L133)*COS(RADIANS(lamda*L133))),IF(K133&gt;end,-qx/(2*(pm-pinfill)*g)*(EXP(-lamda*L133)*COS(RADIANS(lamda*L133))-EXP(-lamda*M133)*COS(RADIANS(lamda*M133))))))</f>
        <v>-162.07939876678134</v>
      </c>
      <c r="O133">
        <f>IF(K133&lt;start,0,IF(AND(start&lt;K133,K133&lt;end),height*-1,0))</f>
        <v>0</v>
      </c>
      <c r="P133">
        <f t="shared" si="1"/>
        <v>-162.07939876678134</v>
      </c>
      <c r="Q133">
        <f>N133-hc</f>
        <v>-30162.079398766782</v>
      </c>
    </row>
    <row r="134" spans="11:17">
      <c r="K134">
        <v>620000</v>
      </c>
      <c r="L134">
        <f>(IF(K134&lt;start,start-K134,IF(K134&gt;start,K134-start,0)))</f>
        <v>145000</v>
      </c>
      <c r="M134">
        <f>(IF(K134&lt;end,end-K134,IF(K134&gt;end,K134-end,0)))</f>
        <v>95000</v>
      </c>
      <c r="N134">
        <f>IF(K134&lt;=start,qx/(2*(pm-pinfill)*g)*(EXP(-lamda*L134)*COS(RADIANS(lamda*L134))-EXP(-lamda*M134)*COS(RADIANS(lamda*M134))),IF(AND(start&lt;K134,K134&lt;=end),qx/(2*(pm-pinfill)*g)*(2-(EXP(-lamda*M134)*COS(RADIANS(lamda*M134)))-EXP(-lamda*L134)*COS(RADIANS(lamda*L134))),IF(K134&gt;end,-qx/(2*(pm-pinfill)*g)*(EXP(-lamda*L134)*COS(RADIANS(lamda*L134))-EXP(-lamda*M134)*COS(RADIANS(lamda*M134))))))</f>
        <v>-143.03775456354435</v>
      </c>
      <c r="O134">
        <f>IF(K134&lt;start,0,IF(AND(start&lt;K134,K134&lt;end),height*-1,0))</f>
        <v>0</v>
      </c>
      <c r="P134">
        <f t="shared" si="1"/>
        <v>-143.03775456354435</v>
      </c>
      <c r="Q134">
        <f>N134-hc</f>
        <v>-30143.037754563546</v>
      </c>
    </row>
    <row r="135" spans="11:17">
      <c r="K135">
        <v>625000</v>
      </c>
      <c r="L135">
        <f>(IF(K135&lt;start,start-K135,IF(K135&gt;start,K135-start,0)))</f>
        <v>150000</v>
      </c>
      <c r="M135">
        <f>(IF(K135&lt;end,end-K135,IF(K135&gt;end,K135-end,0)))</f>
        <v>100000</v>
      </c>
      <c r="N135">
        <f>IF(K135&lt;=start,qx/(2*(pm-pinfill)*g)*(EXP(-lamda*L135)*COS(RADIANS(lamda*L135))-EXP(-lamda*M135)*COS(RADIANS(lamda*M135))),IF(AND(start&lt;K135,K135&lt;=end),qx/(2*(pm-pinfill)*g)*(2-(EXP(-lamda*M135)*COS(RADIANS(lamda*M135)))-EXP(-lamda*L135)*COS(RADIANS(lamda*L135))),IF(K135&gt;end,-qx/(2*(pm-pinfill)*g)*(EXP(-lamda*L135)*COS(RADIANS(lamda*L135))-EXP(-lamda*M135)*COS(RADIANS(lamda*M135))))))</f>
        <v>-126.23258750420698</v>
      </c>
      <c r="O135">
        <f>IF(K135&lt;start,0,IF(AND(start&lt;K135,K135&lt;end),height*-1,0))</f>
        <v>0</v>
      </c>
      <c r="P135">
        <f t="shared" si="1"/>
        <v>-126.23258750420698</v>
      </c>
      <c r="Q135">
        <f>N135-hc</f>
        <v>-30126.232587504208</v>
      </c>
    </row>
    <row r="136" spans="11:17">
      <c r="K136">
        <v>630000</v>
      </c>
      <c r="L136">
        <f>(IF(K136&lt;start,start-K136,IF(K136&gt;start,K136-start,0)))</f>
        <v>155000</v>
      </c>
      <c r="M136">
        <f>(IF(K136&lt;end,end-K136,IF(K136&gt;end,K136-end,0)))</f>
        <v>105000</v>
      </c>
      <c r="N136">
        <f>IF(K136&lt;=start,qx/(2*(pm-pinfill)*g)*(EXP(-lamda*L136)*COS(RADIANS(lamda*L136))-EXP(-lamda*M136)*COS(RADIANS(lamda*M136))),IF(AND(start&lt;K136,K136&lt;=end),qx/(2*(pm-pinfill)*g)*(2-(EXP(-lamda*M136)*COS(RADIANS(lamda*M136)))-EXP(-lamda*L136)*COS(RADIANS(lamda*L136))),IF(K136&gt;end,-qx/(2*(pm-pinfill)*g)*(EXP(-lamda*L136)*COS(RADIANS(lamda*L136))-EXP(-lamda*M136)*COS(RADIANS(lamda*M136))))))</f>
        <v>-111.40128962391884</v>
      </c>
      <c r="O136">
        <f>IF(K136&lt;start,0,IF(AND(start&lt;K136,K136&lt;end),height*-1,0))</f>
        <v>0</v>
      </c>
      <c r="P136">
        <f t="shared" si="1"/>
        <v>-111.40128962391884</v>
      </c>
      <c r="Q136">
        <f>N136-hc</f>
        <v>-30111.401289623918</v>
      </c>
    </row>
    <row r="137" spans="11:17">
      <c r="K137">
        <v>635000</v>
      </c>
      <c r="L137">
        <f>(IF(K137&lt;start,start-K137,IF(K137&gt;start,K137-start,0)))</f>
        <v>160000</v>
      </c>
      <c r="M137">
        <f>(IF(K137&lt;end,end-K137,IF(K137&gt;end,K137-end,0)))</f>
        <v>110000</v>
      </c>
      <c r="N137">
        <f>IF(K137&lt;=start,qx/(2*(pm-pinfill)*g)*(EXP(-lamda*L137)*COS(RADIANS(lamda*L137))-EXP(-lamda*M137)*COS(RADIANS(lamda*M137))),IF(AND(start&lt;K137,K137&lt;=end),qx/(2*(pm-pinfill)*g)*(2-(EXP(-lamda*M137)*COS(RADIANS(lamda*M137)))-EXP(-lamda*L137)*COS(RADIANS(lamda*L137))),IF(K137&gt;end,-qx/(2*(pm-pinfill)*g)*(EXP(-lamda*L137)*COS(RADIANS(lamda*L137))-EXP(-lamda*M137)*COS(RADIANS(lamda*M137))))))</f>
        <v>-98.312080201516423</v>
      </c>
      <c r="O137">
        <f>IF(K137&lt;start,0,IF(AND(start&lt;K137,K137&lt;end),height*-1,0))</f>
        <v>0</v>
      </c>
      <c r="P137">
        <f t="shared" si="1"/>
        <v>-98.312080201516423</v>
      </c>
      <c r="Q137">
        <f>N137-hc</f>
        <v>-30098.312080201515</v>
      </c>
    </row>
    <row r="138" spans="11:17">
      <c r="K138">
        <v>640000</v>
      </c>
      <c r="L138">
        <f>(IF(K138&lt;start,start-K138,IF(K138&gt;start,K138-start,0)))</f>
        <v>165000</v>
      </c>
      <c r="M138">
        <f>(IF(K138&lt;end,end-K138,IF(K138&gt;end,K138-end,0)))</f>
        <v>115000</v>
      </c>
      <c r="N138">
        <f>IF(K138&lt;=start,qx/(2*(pm-pinfill)*g)*(EXP(-lamda*L138)*COS(RADIANS(lamda*L138))-EXP(-lamda*M138)*COS(RADIANS(lamda*M138))),IF(AND(start&lt;K138,K138&lt;=end),qx/(2*(pm-pinfill)*g)*(2-(EXP(-lamda*M138)*COS(RADIANS(lamda*M138)))-EXP(-lamda*L138)*COS(RADIANS(lamda*L138))),IF(K138&gt;end,-qx/(2*(pm-pinfill)*g)*(EXP(-lamda*L138)*COS(RADIANS(lamda*L138))-EXP(-lamda*M138)*COS(RADIANS(lamda*M138))))))</f>
        <v>-86.76038795776185</v>
      </c>
      <c r="O138">
        <f>IF(K138&lt;start,0,IF(AND(start&lt;K138,K138&lt;end),height*-1,0))</f>
        <v>0</v>
      </c>
      <c r="P138">
        <f t="shared" si="1"/>
        <v>-86.76038795776185</v>
      </c>
      <c r="Q138">
        <f>N138-hc</f>
        <v>-30086.760387957762</v>
      </c>
    </row>
    <row r="139" spans="11:17">
      <c r="K139">
        <v>645000</v>
      </c>
      <c r="L139">
        <f>(IF(K139&lt;start,start-K139,IF(K139&gt;start,K139-start,0)))</f>
        <v>170000</v>
      </c>
      <c r="M139">
        <f>(IF(K139&lt;end,end-K139,IF(K139&gt;end,K139-end,0)))</f>
        <v>120000</v>
      </c>
      <c r="N139">
        <f>IF(K139&lt;=start,qx/(2*(pm-pinfill)*g)*(EXP(-lamda*L139)*COS(RADIANS(lamda*L139))-EXP(-lamda*M139)*COS(RADIANS(lamda*M139))),IF(AND(start&lt;K139,K139&lt;=end),qx/(2*(pm-pinfill)*g)*(2-(EXP(-lamda*M139)*COS(RADIANS(lamda*M139)))-EXP(-lamda*L139)*COS(RADIANS(lamda*L139))),IF(K139&gt;end,-qx/(2*(pm-pinfill)*g)*(EXP(-lamda*L139)*COS(RADIANS(lamda*L139))-EXP(-lamda*M139)*COS(RADIANS(lamda*M139))))))</f>
        <v>-76.56565771472512</v>
      </c>
      <c r="O139">
        <f>IF(K139&lt;start,0,IF(AND(start&lt;K139,K139&lt;end),height*-1,0))</f>
        <v>0</v>
      </c>
      <c r="P139">
        <f t="shared" ref="P139:P202" si="2">O139+N139</f>
        <v>-76.56565771472512</v>
      </c>
      <c r="Q139">
        <f>N139-hc</f>
        <v>-30076.565657714724</v>
      </c>
    </row>
    <row r="140" spans="11:17">
      <c r="K140">
        <v>650000</v>
      </c>
      <c r="L140">
        <f>(IF(K140&lt;start,start-K140,IF(K140&gt;start,K140-start,0)))</f>
        <v>175000</v>
      </c>
      <c r="M140">
        <f>(IF(K140&lt;end,end-K140,IF(K140&gt;end,K140-end,0)))</f>
        <v>125000</v>
      </c>
      <c r="N140">
        <f>IF(K140&lt;=start,qx/(2*(pm-pinfill)*g)*(EXP(-lamda*L140)*COS(RADIANS(lamda*L140))-EXP(-lamda*M140)*COS(RADIANS(lamda*M140))),IF(AND(start&lt;K140,K140&lt;=end),qx/(2*(pm-pinfill)*g)*(2-(EXP(-lamda*M140)*COS(RADIANS(lamda*M140)))-EXP(-lamda*L140)*COS(RADIANS(lamda*L140))),IF(K140&gt;end,-qx/(2*(pm-pinfill)*g)*(EXP(-lamda*L140)*COS(RADIANS(lamda*L140))-EXP(-lamda*M140)*COS(RADIANS(lamda*M140))))))</f>
        <v>-67.568531729535025</v>
      </c>
      <c r="O140">
        <f>IF(K140&lt;start,0,IF(AND(start&lt;K140,K140&lt;end),height*-1,0))</f>
        <v>0</v>
      </c>
      <c r="P140">
        <f t="shared" si="2"/>
        <v>-67.568531729535025</v>
      </c>
      <c r="Q140">
        <f>N140-hc</f>
        <v>-30067.568531729536</v>
      </c>
    </row>
    <row r="141" spans="11:17">
      <c r="K141">
        <v>655000</v>
      </c>
      <c r="L141">
        <f>(IF(K141&lt;start,start-K141,IF(K141&gt;start,K141-start,0)))</f>
        <v>180000</v>
      </c>
      <c r="M141">
        <f>(IF(K141&lt;end,end-K141,IF(K141&gt;end,K141-end,0)))</f>
        <v>130000</v>
      </c>
      <c r="N141">
        <f>IF(K141&lt;=start,qx/(2*(pm-pinfill)*g)*(EXP(-lamda*L141)*COS(RADIANS(lamda*L141))-EXP(-lamda*M141)*COS(RADIANS(lamda*M141))),IF(AND(start&lt;K141,K141&lt;=end),qx/(2*(pm-pinfill)*g)*(2-(EXP(-lamda*M141)*COS(RADIANS(lamda*M141)))-EXP(-lamda*L141)*COS(RADIANS(lamda*L141))),IF(K141&gt;end,-qx/(2*(pm-pinfill)*g)*(EXP(-lamda*L141)*COS(RADIANS(lamda*L141))-EXP(-lamda*M141)*COS(RADIANS(lamda*M141))))))</f>
        <v>-59.628361753839883</v>
      </c>
      <c r="O141">
        <f>IF(K141&lt;start,0,IF(AND(start&lt;K141,K141&lt;end),height*-1,0))</f>
        <v>0</v>
      </c>
      <c r="P141">
        <f t="shared" si="2"/>
        <v>-59.628361753839883</v>
      </c>
      <c r="Q141">
        <f>N141-hc</f>
        <v>-30059.628361753839</v>
      </c>
    </row>
    <row r="142" spans="11:17">
      <c r="K142">
        <v>660000</v>
      </c>
      <c r="L142">
        <f>(IF(K142&lt;start,start-K142,IF(K142&gt;start,K142-start,0)))</f>
        <v>185000</v>
      </c>
      <c r="M142">
        <f>(IF(K142&lt;end,end-K142,IF(K142&gt;end,K142-end,0)))</f>
        <v>135000</v>
      </c>
      <c r="N142">
        <f>IF(K142&lt;=start,qx/(2*(pm-pinfill)*g)*(EXP(-lamda*L142)*COS(RADIANS(lamda*L142))-EXP(-lamda*M142)*COS(RADIANS(lamda*M142))),IF(AND(start&lt;K142,K142&lt;=end),qx/(2*(pm-pinfill)*g)*(2-(EXP(-lamda*M142)*COS(RADIANS(lamda*M142)))-EXP(-lamda*L142)*COS(RADIANS(lamda*L142))),IF(K142&gt;end,-qx/(2*(pm-pinfill)*g)*(EXP(-lamda*L142)*COS(RADIANS(lamda*L142))-EXP(-lamda*M142)*COS(RADIANS(lamda*M142))))))</f>
        <v>-52.621013024027512</v>
      </c>
      <c r="O142">
        <f>IF(K142&lt;start,0,IF(AND(start&lt;K142,K142&lt;end),height*-1,0))</f>
        <v>0</v>
      </c>
      <c r="P142">
        <f t="shared" si="2"/>
        <v>-52.621013024027512</v>
      </c>
      <c r="Q142">
        <f>N142-hc</f>
        <v>-30052.621013024029</v>
      </c>
    </row>
    <row r="143" spans="11:17">
      <c r="K143">
        <v>665000</v>
      </c>
      <c r="L143">
        <f>(IF(K143&lt;start,start-K143,IF(K143&gt;start,K143-start,0)))</f>
        <v>190000</v>
      </c>
      <c r="M143">
        <f>(IF(K143&lt;end,end-K143,IF(K143&gt;end,K143-end,0)))</f>
        <v>140000</v>
      </c>
      <c r="N143">
        <f>IF(K143&lt;=start,qx/(2*(pm-pinfill)*g)*(EXP(-lamda*L143)*COS(RADIANS(lamda*L143))-EXP(-lamda*M143)*COS(RADIANS(lamda*M143))),IF(AND(start&lt;K143,K143&lt;=end),qx/(2*(pm-pinfill)*g)*(2-(EXP(-lamda*M143)*COS(RADIANS(lamda*M143)))-EXP(-lamda*L143)*COS(RADIANS(lamda*L143))),IF(K143&gt;end,-qx/(2*(pm-pinfill)*g)*(EXP(-lamda*L143)*COS(RADIANS(lamda*L143))-EXP(-lamda*M143)*COS(RADIANS(lamda*M143))))))</f>
        <v>-46.436925936769363</v>
      </c>
      <c r="O143">
        <f>IF(K143&lt;start,0,IF(AND(start&lt;K143,K143&lt;end),height*-1,0))</f>
        <v>0</v>
      </c>
      <c r="P143">
        <f t="shared" si="2"/>
        <v>-46.436925936769363</v>
      </c>
      <c r="Q143">
        <f>N143-hc</f>
        <v>-30046.43692593677</v>
      </c>
    </row>
    <row r="144" spans="11:17">
      <c r="K144">
        <v>670000</v>
      </c>
      <c r="L144">
        <f>(IF(K144&lt;start,start-K144,IF(K144&gt;start,K144-start,0)))</f>
        <v>195000</v>
      </c>
      <c r="M144">
        <f>(IF(K144&lt;end,end-K144,IF(K144&gt;end,K144-end,0)))</f>
        <v>145000</v>
      </c>
      <c r="N144">
        <f>IF(K144&lt;=start,qx/(2*(pm-pinfill)*g)*(EXP(-lamda*L144)*COS(RADIANS(lamda*L144))-EXP(-lamda*M144)*COS(RADIANS(lamda*M144))),IF(AND(start&lt;K144,K144&lt;=end),qx/(2*(pm-pinfill)*g)*(2-(EXP(-lamda*M144)*COS(RADIANS(lamda*M144)))-EXP(-lamda*L144)*COS(RADIANS(lamda*L144))),IF(K144&gt;end,-qx/(2*(pm-pinfill)*g)*(EXP(-lamda*L144)*COS(RADIANS(lamda*L144))-EXP(-lamda*M144)*COS(RADIANS(lamda*M144))))))</f>
        <v>-40.979405180587698</v>
      </c>
      <c r="O144">
        <f>IF(K144&lt;start,0,IF(AND(start&lt;K144,K144&lt;end),height*-1,0))</f>
        <v>0</v>
      </c>
      <c r="P144">
        <f t="shared" si="2"/>
        <v>-40.979405180587698</v>
      </c>
      <c r="Q144">
        <f>N144-hc</f>
        <v>-30040.979405180587</v>
      </c>
    </row>
    <row r="145" spans="11:17">
      <c r="K145">
        <v>675000</v>
      </c>
      <c r="L145">
        <f>(IF(K145&lt;start,start-K145,IF(K145&gt;start,K145-start,0)))</f>
        <v>200000</v>
      </c>
      <c r="M145">
        <f>(IF(K145&lt;end,end-K145,IF(K145&gt;end,K145-end,0)))</f>
        <v>150000</v>
      </c>
      <c r="N145">
        <f>IF(K145&lt;=start,qx/(2*(pm-pinfill)*g)*(EXP(-lamda*L145)*COS(RADIANS(lamda*L145))-EXP(-lamda*M145)*COS(RADIANS(lamda*M145))),IF(AND(start&lt;K145,K145&lt;=end),qx/(2*(pm-pinfill)*g)*(2-(EXP(-lamda*M145)*COS(RADIANS(lamda*M145)))-EXP(-lamda*L145)*COS(RADIANS(lamda*L145))),IF(K145&gt;end,-qx/(2*(pm-pinfill)*g)*(EXP(-lamda*L145)*COS(RADIANS(lamda*L145))-EXP(-lamda*M145)*COS(RADIANS(lamda*M145))))))</f>
        <v>-36.163109639414429</v>
      </c>
      <c r="O145">
        <f>IF(K145&lt;start,0,IF(AND(start&lt;K145,K145&lt;end),height*-1,0))</f>
        <v>0</v>
      </c>
      <c r="P145">
        <f t="shared" si="2"/>
        <v>-36.163109639414429</v>
      </c>
      <c r="Q145">
        <f>N145-hc</f>
        <v>-30036.163109639416</v>
      </c>
    </row>
    <row r="146" spans="11:17">
      <c r="K146">
        <v>680000</v>
      </c>
      <c r="L146">
        <f>(IF(K146&lt;start,start-K146,IF(K146&gt;start,K146-start,0)))</f>
        <v>205000</v>
      </c>
      <c r="M146">
        <f>(IF(K146&lt;end,end-K146,IF(K146&gt;end,K146-end,0)))</f>
        <v>155000</v>
      </c>
      <c r="N146">
        <f>IF(K146&lt;=start,qx/(2*(pm-pinfill)*g)*(EXP(-lamda*L146)*COS(RADIANS(lamda*L146))-EXP(-lamda*M146)*COS(RADIANS(lamda*M146))),IF(AND(start&lt;K146,K146&lt;=end),qx/(2*(pm-pinfill)*g)*(2-(EXP(-lamda*M146)*COS(RADIANS(lamda*M146)))-EXP(-lamda*L146)*COS(RADIANS(lamda*L146))),IF(K146&gt;end,-qx/(2*(pm-pinfill)*g)*(EXP(-lamda*L146)*COS(RADIANS(lamda*L146))-EXP(-lamda*M146)*COS(RADIANS(lamda*M146))))))</f>
        <v>-31.912719513706424</v>
      </c>
      <c r="O146">
        <f>IF(K146&lt;start,0,IF(AND(start&lt;K146,K146&lt;end),height*-1,0))</f>
        <v>0</v>
      </c>
      <c r="P146">
        <f t="shared" si="2"/>
        <v>-31.912719513706424</v>
      </c>
      <c r="Q146">
        <f>N146-hc</f>
        <v>-30031.912719513708</v>
      </c>
    </row>
    <row r="147" spans="11:17">
      <c r="K147">
        <v>685000</v>
      </c>
      <c r="L147">
        <f>(IF(K147&lt;start,start-K147,IF(K147&gt;start,K147-start,0)))</f>
        <v>210000</v>
      </c>
      <c r="M147">
        <f>(IF(K147&lt;end,end-K147,IF(K147&gt;end,K147-end,0)))</f>
        <v>160000</v>
      </c>
      <c r="N147">
        <f>IF(K147&lt;=start,qx/(2*(pm-pinfill)*g)*(EXP(-lamda*L147)*COS(RADIANS(lamda*L147))-EXP(-lamda*M147)*COS(RADIANS(lamda*M147))),IF(AND(start&lt;K147,K147&lt;=end),qx/(2*(pm-pinfill)*g)*(2-(EXP(-lamda*M147)*COS(RADIANS(lamda*M147)))-EXP(-lamda*L147)*COS(RADIANS(lamda*L147))),IF(K147&gt;end,-qx/(2*(pm-pinfill)*g)*(EXP(-lamda*L147)*COS(RADIANS(lamda*L147))-EXP(-lamda*M147)*COS(RADIANS(lamda*M147))))))</f>
        <v>-28.161759867326097</v>
      </c>
      <c r="O147">
        <f>IF(K147&lt;start,0,IF(AND(start&lt;K147,K147&lt;end),height*-1,0))</f>
        <v>0</v>
      </c>
      <c r="P147">
        <f t="shared" si="2"/>
        <v>-28.161759867326097</v>
      </c>
      <c r="Q147">
        <f>N147-hc</f>
        <v>-30028.161759867326</v>
      </c>
    </row>
    <row r="148" spans="11:17">
      <c r="K148">
        <v>690000</v>
      </c>
      <c r="L148">
        <f>(IF(K148&lt;start,start-K148,IF(K148&gt;start,K148-start,0)))</f>
        <v>215000</v>
      </c>
      <c r="M148">
        <f>(IF(K148&lt;end,end-K148,IF(K148&gt;end,K148-end,0)))</f>
        <v>165000</v>
      </c>
      <c r="N148">
        <f>IF(K148&lt;=start,qx/(2*(pm-pinfill)*g)*(EXP(-lamda*L148)*COS(RADIANS(lamda*L148))-EXP(-lamda*M148)*COS(RADIANS(lamda*M148))),IF(AND(start&lt;K148,K148&lt;=end),qx/(2*(pm-pinfill)*g)*(2-(EXP(-lamda*M148)*COS(RADIANS(lamda*M148)))-EXP(-lamda*L148)*COS(RADIANS(lamda*L148))),IF(K148&gt;end,-qx/(2*(pm-pinfill)*g)*(EXP(-lamda*L148)*COS(RADIANS(lamda*L148))-EXP(-lamda*M148)*COS(RADIANS(lamda*M148))))))</f>
        <v>-24.851562247105651</v>
      </c>
      <c r="O148">
        <f>IF(K148&lt;start,0,IF(AND(start&lt;K148,K148&lt;end),height*-1,0))</f>
        <v>0</v>
      </c>
      <c r="P148">
        <f t="shared" si="2"/>
        <v>-24.851562247105651</v>
      </c>
      <c r="Q148">
        <f>N148-hc</f>
        <v>-30024.851562247106</v>
      </c>
    </row>
    <row r="149" spans="11:17">
      <c r="K149">
        <v>695000</v>
      </c>
      <c r="L149">
        <f>(IF(K149&lt;start,start-K149,IF(K149&gt;start,K149-start,0)))</f>
        <v>220000</v>
      </c>
      <c r="M149">
        <f>(IF(K149&lt;end,end-K149,IF(K149&gt;end,K149-end,0)))</f>
        <v>170000</v>
      </c>
      <c r="N149">
        <f>IF(K149&lt;=start,qx/(2*(pm-pinfill)*g)*(EXP(-lamda*L149)*COS(RADIANS(lamda*L149))-EXP(-lamda*M149)*COS(RADIANS(lamda*M149))),IF(AND(start&lt;K149,K149&lt;=end),qx/(2*(pm-pinfill)*g)*(2-(EXP(-lamda*M149)*COS(RADIANS(lamda*M149)))-EXP(-lamda*L149)*COS(RADIANS(lamda*L149))),IF(K149&gt;end,-qx/(2*(pm-pinfill)*g)*(EXP(-lamda*L149)*COS(RADIANS(lamda*L149))-EXP(-lamda*M149)*COS(RADIANS(lamda*M149))))))</f>
        <v>-21.930348174757899</v>
      </c>
      <c r="O149">
        <f>IF(K149&lt;start,0,IF(AND(start&lt;K149,K149&lt;end),height*-1,0))</f>
        <v>0</v>
      </c>
      <c r="P149">
        <f t="shared" si="2"/>
        <v>-21.930348174757899</v>
      </c>
      <c r="Q149">
        <f>N149-hc</f>
        <v>-30021.930348174759</v>
      </c>
    </row>
    <row r="150" spans="11:17">
      <c r="K150">
        <v>700000</v>
      </c>
      <c r="L150">
        <f>(IF(K150&lt;start,start-K150,IF(K150&gt;start,K150-start,0)))</f>
        <v>225000</v>
      </c>
      <c r="M150">
        <f>(IF(K150&lt;end,end-K150,IF(K150&gt;end,K150-end,0)))</f>
        <v>175000</v>
      </c>
      <c r="N150">
        <f>IF(K150&lt;=start,qx/(2*(pm-pinfill)*g)*(EXP(-lamda*L150)*COS(RADIANS(lamda*L150))-EXP(-lamda*M150)*COS(RADIANS(lamda*M150))),IF(AND(start&lt;K150,K150&lt;=end),qx/(2*(pm-pinfill)*g)*(2-(EXP(-lamda*M150)*COS(RADIANS(lamda*M150)))-EXP(-lamda*L150)*COS(RADIANS(lamda*L150))),IF(K150&gt;end,-qx/(2*(pm-pinfill)*g)*(EXP(-lamda*L150)*COS(RADIANS(lamda*L150))-EXP(-lamda*M150)*COS(RADIANS(lamda*M150))))))</f>
        <v>-19.352420211101485</v>
      </c>
      <c r="O150">
        <f>IF(K150&lt;start,0,IF(AND(start&lt;K150,K150&lt;end),height*-1,0))</f>
        <v>0</v>
      </c>
      <c r="P150">
        <f t="shared" si="2"/>
        <v>-19.352420211101485</v>
      </c>
      <c r="Q150">
        <f>N150-hc</f>
        <v>-30019.3524202111</v>
      </c>
    </row>
    <row r="151" spans="11:17">
      <c r="K151">
        <v>705000</v>
      </c>
      <c r="L151">
        <f>(IF(K151&lt;start,start-K151,IF(K151&gt;start,K151-start,0)))</f>
        <v>230000</v>
      </c>
      <c r="M151">
        <f>(IF(K151&lt;end,end-K151,IF(K151&gt;end,K151-end,0)))</f>
        <v>180000</v>
      </c>
      <c r="N151">
        <f>IF(K151&lt;=start,qx/(2*(pm-pinfill)*g)*(EXP(-lamda*L151)*COS(RADIANS(lamda*L151))-EXP(-lamda*M151)*COS(RADIANS(lamda*M151))),IF(AND(start&lt;K151,K151&lt;=end),qx/(2*(pm-pinfill)*g)*(2-(EXP(-lamda*M151)*COS(RADIANS(lamda*M151)))-EXP(-lamda*L151)*COS(RADIANS(lamda*L151))),IF(K151&gt;end,-qx/(2*(pm-pinfill)*g)*(EXP(-lamda*L151)*COS(RADIANS(lamda*L151))-EXP(-lamda*M151)*COS(RADIANS(lamda*M151))))))</f>
        <v>-17.077447970026991</v>
      </c>
      <c r="O151">
        <f>IF(K151&lt;start,0,IF(AND(start&lt;K151,K151&lt;end),height*-1,0))</f>
        <v>0</v>
      </c>
      <c r="P151">
        <f t="shared" si="2"/>
        <v>-17.077447970026991</v>
      </c>
      <c r="Q151">
        <f>N151-hc</f>
        <v>-30017.077447970027</v>
      </c>
    </row>
    <row r="152" spans="11:17">
      <c r="K152">
        <v>710000</v>
      </c>
      <c r="L152">
        <f>(IF(K152&lt;start,start-K152,IF(K152&gt;start,K152-start,0)))</f>
        <v>235000</v>
      </c>
      <c r="M152">
        <f>(IF(K152&lt;end,end-K152,IF(K152&gt;end,K152-end,0)))</f>
        <v>185000</v>
      </c>
      <c r="N152">
        <f>IF(K152&lt;=start,qx/(2*(pm-pinfill)*g)*(EXP(-lamda*L152)*COS(RADIANS(lamda*L152))-EXP(-lamda*M152)*COS(RADIANS(lamda*M152))),IF(AND(start&lt;K152,K152&lt;=end),qx/(2*(pm-pinfill)*g)*(2-(EXP(-lamda*M152)*COS(RADIANS(lamda*M152)))-EXP(-lamda*L152)*COS(RADIANS(lamda*L152))),IF(K152&gt;end,-qx/(2*(pm-pinfill)*g)*(EXP(-lamda*L152)*COS(RADIANS(lamda*L152))-EXP(-lamda*M152)*COS(RADIANS(lamda*M152))))))</f>
        <v>-15.069837940368521</v>
      </c>
      <c r="O152">
        <f>IF(K152&lt;start,0,IF(AND(start&lt;K152,K152&lt;end),height*-1,0))</f>
        <v>0</v>
      </c>
      <c r="P152">
        <f t="shared" si="2"/>
        <v>-15.069837940368521</v>
      </c>
      <c r="Q152">
        <f>N152-hc</f>
        <v>-30015.069837940369</v>
      </c>
    </row>
    <row r="153" spans="11:17">
      <c r="K153">
        <v>715000</v>
      </c>
      <c r="L153">
        <f>(IF(K153&lt;start,start-K153,IF(K153&gt;start,K153-start,0)))</f>
        <v>240000</v>
      </c>
      <c r="M153">
        <f>(IF(K153&lt;end,end-K153,IF(K153&gt;end,K153-end,0)))</f>
        <v>190000</v>
      </c>
      <c r="N153">
        <f>IF(K153&lt;=start,qx/(2*(pm-pinfill)*g)*(EXP(-lamda*L153)*COS(RADIANS(lamda*L153))-EXP(-lamda*M153)*COS(RADIANS(lamda*M153))),IF(AND(start&lt;K153,K153&lt;=end),qx/(2*(pm-pinfill)*g)*(2-(EXP(-lamda*M153)*COS(RADIANS(lamda*M153)))-EXP(-lamda*L153)*COS(RADIANS(lamda*L153))),IF(K153&gt;end,-qx/(2*(pm-pinfill)*g)*(EXP(-lamda*L153)*COS(RADIANS(lamda*L153))-EXP(-lamda*M153)*COS(RADIANS(lamda*M153))))))</f>
        <v>-13.298177280927236</v>
      </c>
      <c r="O153">
        <f>IF(K153&lt;start,0,IF(AND(start&lt;K153,K153&lt;end),height*-1,0))</f>
        <v>0</v>
      </c>
      <c r="P153">
        <f t="shared" si="2"/>
        <v>-13.298177280927236</v>
      </c>
      <c r="Q153">
        <f>N153-hc</f>
        <v>-30013.298177280929</v>
      </c>
    </row>
    <row r="154" spans="11:17">
      <c r="K154">
        <v>720000</v>
      </c>
      <c r="L154">
        <f>(IF(K154&lt;start,start-K154,IF(K154&gt;start,K154-start,0)))</f>
        <v>245000</v>
      </c>
      <c r="M154">
        <f>(IF(K154&lt;end,end-K154,IF(K154&gt;end,K154-end,0)))</f>
        <v>195000</v>
      </c>
      <c r="N154">
        <f>IF(K154&lt;=start,qx/(2*(pm-pinfill)*g)*(EXP(-lamda*L154)*COS(RADIANS(lamda*L154))-EXP(-lamda*M154)*COS(RADIANS(lamda*M154))),IF(AND(start&lt;K154,K154&lt;=end),qx/(2*(pm-pinfill)*g)*(2-(EXP(-lamda*M154)*COS(RADIANS(lamda*M154)))-EXP(-lamda*L154)*COS(RADIANS(lamda*L154))),IF(K154&gt;end,-qx/(2*(pm-pinfill)*g)*(EXP(-lamda*L154)*COS(RADIANS(lamda*L154))-EXP(-lamda*M154)*COS(RADIANS(lamda*M154))))))</f>
        <v>-11.734742907678253</v>
      </c>
      <c r="O154">
        <f>IF(K154&lt;start,0,IF(AND(start&lt;K154,K154&lt;end),height*-1,0))</f>
        <v>0</v>
      </c>
      <c r="P154">
        <f t="shared" si="2"/>
        <v>-11.734742907678253</v>
      </c>
      <c r="Q154">
        <f>N154-hc</f>
        <v>-30011.73474290768</v>
      </c>
    </row>
    <row r="155" spans="11:17">
      <c r="K155">
        <v>725000</v>
      </c>
      <c r="L155">
        <f>(IF(K155&lt;start,start-K155,IF(K155&gt;start,K155-start,0)))</f>
        <v>250000</v>
      </c>
      <c r="M155">
        <f>(IF(K155&lt;end,end-K155,IF(K155&gt;end,K155-end,0)))</f>
        <v>200000</v>
      </c>
      <c r="N155">
        <f>IF(K155&lt;=start,qx/(2*(pm-pinfill)*g)*(EXP(-lamda*L155)*COS(RADIANS(lamda*L155))-EXP(-lamda*M155)*COS(RADIANS(lamda*M155))),IF(AND(start&lt;K155,K155&lt;=end),qx/(2*(pm-pinfill)*g)*(2-(EXP(-lamda*M155)*COS(RADIANS(lamda*M155)))-EXP(-lamda*L155)*COS(RADIANS(lamda*L155))),IF(K155&gt;end,-qx/(2*(pm-pinfill)*g)*(EXP(-lamda*L155)*COS(RADIANS(lamda*L155))-EXP(-lamda*M155)*COS(RADIANS(lamda*M155))))))</f>
        <v>-10.355068210656079</v>
      </c>
      <c r="O155">
        <f>IF(K155&lt;start,0,IF(AND(start&lt;K155,K155&lt;end),height*-1,0))</f>
        <v>0</v>
      </c>
      <c r="P155">
        <f t="shared" si="2"/>
        <v>-10.355068210656079</v>
      </c>
      <c r="Q155">
        <f>N155-hc</f>
        <v>-30010.355068210654</v>
      </c>
    </row>
    <row r="156" spans="11:17">
      <c r="K156">
        <v>730000</v>
      </c>
      <c r="L156">
        <f>(IF(K156&lt;start,start-K156,IF(K156&gt;start,K156-start,0)))</f>
        <v>255000</v>
      </c>
      <c r="M156">
        <f>(IF(K156&lt;end,end-K156,IF(K156&gt;end,K156-end,0)))</f>
        <v>205000</v>
      </c>
      <c r="N156">
        <f>IF(K156&lt;=start,qx/(2*(pm-pinfill)*g)*(EXP(-lamda*L156)*COS(RADIANS(lamda*L156))-EXP(-lamda*M156)*COS(RADIANS(lamda*M156))),IF(AND(start&lt;K156,K156&lt;=end),qx/(2*(pm-pinfill)*g)*(2-(EXP(-lamda*M156)*COS(RADIANS(lamda*M156)))-EXP(-lamda*L156)*COS(RADIANS(lamda*L156))),IF(K156&gt;end,-qx/(2*(pm-pinfill)*g)*(EXP(-lamda*L156)*COS(RADIANS(lamda*L156))-EXP(-lamda*M156)*COS(RADIANS(lamda*M156))))))</f>
        <v>-9.1375606370207372</v>
      </c>
      <c r="O156">
        <f>IF(K156&lt;start,0,IF(AND(start&lt;K156,K156&lt;end),height*-1,0))</f>
        <v>0</v>
      </c>
      <c r="P156">
        <f t="shared" si="2"/>
        <v>-9.1375606370207372</v>
      </c>
      <c r="Q156">
        <f>N156-hc</f>
        <v>-30009.13756063702</v>
      </c>
    </row>
    <row r="157" spans="11:17">
      <c r="K157">
        <v>735000</v>
      </c>
      <c r="L157">
        <f>(IF(K157&lt;start,start-K157,IF(K157&gt;start,K157-start,0)))</f>
        <v>260000</v>
      </c>
      <c r="M157">
        <f>(IF(K157&lt;end,end-K157,IF(K157&gt;end,K157-end,0)))</f>
        <v>210000</v>
      </c>
      <c r="N157">
        <f>IF(K157&lt;=start,qx/(2*(pm-pinfill)*g)*(EXP(-lamda*L157)*COS(RADIANS(lamda*L157))-EXP(-lamda*M157)*COS(RADIANS(lamda*M157))),IF(AND(start&lt;K157,K157&lt;=end),qx/(2*(pm-pinfill)*g)*(2-(EXP(-lamda*M157)*COS(RADIANS(lamda*M157)))-EXP(-lamda*L157)*COS(RADIANS(lamda*L157))),IF(K157&gt;end,-qx/(2*(pm-pinfill)*g)*(EXP(-lamda*L157)*COS(RADIANS(lamda*L157))-EXP(-lamda*M157)*COS(RADIANS(lamda*M157))))))</f>
        <v>-8.0631641703672532</v>
      </c>
      <c r="O157">
        <f>IF(K157&lt;start,0,IF(AND(start&lt;K157,K157&lt;end),height*-1,0))</f>
        <v>0</v>
      </c>
      <c r="P157">
        <f t="shared" si="2"/>
        <v>-8.0631641703672532</v>
      </c>
      <c r="Q157">
        <f>N157-hc</f>
        <v>-30008.063164170366</v>
      </c>
    </row>
    <row r="158" spans="11:17">
      <c r="K158">
        <v>740000</v>
      </c>
      <c r="L158">
        <f>(IF(K158&lt;start,start-K158,IF(K158&gt;start,K158-start,0)))</f>
        <v>265000</v>
      </c>
      <c r="M158">
        <f>(IF(K158&lt;end,end-K158,IF(K158&gt;end,K158-end,0)))</f>
        <v>215000</v>
      </c>
      <c r="N158">
        <f>IF(K158&lt;=start,qx/(2*(pm-pinfill)*g)*(EXP(-lamda*L158)*COS(RADIANS(lamda*L158))-EXP(-lamda*M158)*COS(RADIANS(lamda*M158))),IF(AND(start&lt;K158,K158&lt;=end),qx/(2*(pm-pinfill)*g)*(2-(EXP(-lamda*M158)*COS(RADIANS(lamda*M158)))-EXP(-lamda*L158)*COS(RADIANS(lamda*L158))),IF(K158&gt;end,-qx/(2*(pm-pinfill)*g)*(EXP(-lamda*L158)*COS(RADIANS(lamda*L158))-EXP(-lamda*M158)*COS(RADIANS(lamda*M158))))))</f>
        <v>-7.1150614368171405</v>
      </c>
      <c r="O158">
        <f>IF(K158&lt;start,0,IF(AND(start&lt;K158,K158&lt;end),height*-1,0))</f>
        <v>0</v>
      </c>
      <c r="P158">
        <f t="shared" si="2"/>
        <v>-7.1150614368171405</v>
      </c>
      <c r="Q158">
        <f>N158-hc</f>
        <v>-30007.115061436816</v>
      </c>
    </row>
    <row r="159" spans="11:17">
      <c r="K159">
        <v>745000</v>
      </c>
      <c r="L159">
        <f>(IF(K159&lt;start,start-K159,IF(K159&gt;start,K159-start,0)))</f>
        <v>270000</v>
      </c>
      <c r="M159">
        <f>(IF(K159&lt;end,end-K159,IF(K159&gt;end,K159-end,0)))</f>
        <v>220000</v>
      </c>
      <c r="N159">
        <f>IF(K159&lt;=start,qx/(2*(pm-pinfill)*g)*(EXP(-lamda*L159)*COS(RADIANS(lamda*L159))-EXP(-lamda*M159)*COS(RADIANS(lamda*M159))),IF(AND(start&lt;K159,K159&lt;=end),qx/(2*(pm-pinfill)*g)*(2-(EXP(-lamda*M159)*COS(RADIANS(lamda*M159)))-EXP(-lamda*L159)*COS(RADIANS(lamda*L159))),IF(K159&gt;end,-qx/(2*(pm-pinfill)*g)*(EXP(-lamda*L159)*COS(RADIANS(lamda*L159))-EXP(-lamda*M159)*COS(RADIANS(lamda*M159))))))</f>
        <v>-6.2784107867398422</v>
      </c>
      <c r="O159">
        <f>IF(K159&lt;start,0,IF(AND(start&lt;K159,K159&lt;end),height*-1,0))</f>
        <v>0</v>
      </c>
      <c r="P159">
        <f t="shared" si="2"/>
        <v>-6.2784107867398422</v>
      </c>
      <c r="Q159">
        <f>N159-hc</f>
        <v>-30006.278410786741</v>
      </c>
    </row>
    <row r="160" spans="11:17">
      <c r="K160">
        <v>750000</v>
      </c>
      <c r="L160">
        <f>(IF(K160&lt;start,start-K160,IF(K160&gt;start,K160-start,0)))</f>
        <v>275000</v>
      </c>
      <c r="M160">
        <f>(IF(K160&lt;end,end-K160,IF(K160&gt;end,K160-end,0)))</f>
        <v>225000</v>
      </c>
      <c r="N160">
        <f>IF(K160&lt;=start,qx/(2*(pm-pinfill)*g)*(EXP(-lamda*L160)*COS(RADIANS(lamda*L160))-EXP(-lamda*M160)*COS(RADIANS(lamda*M160))),IF(AND(start&lt;K160,K160&lt;=end),qx/(2*(pm-pinfill)*g)*(2-(EXP(-lamda*M160)*COS(RADIANS(lamda*M160)))-EXP(-lamda*L160)*COS(RADIANS(lamda*L160))),IF(K160&gt;end,-qx/(2*(pm-pinfill)*g)*(EXP(-lamda*L160)*COS(RADIANS(lamda*L160))-EXP(-lamda*M160)*COS(RADIANS(lamda*M160))))))</f>
        <v>-5.5401142467293623</v>
      </c>
      <c r="O160">
        <f>IF(K160&lt;start,0,IF(AND(start&lt;K160,K160&lt;end),height*-1,0))</f>
        <v>0</v>
      </c>
      <c r="P160">
        <f t="shared" si="2"/>
        <v>-5.5401142467293623</v>
      </c>
      <c r="Q160">
        <f>N160-hc</f>
        <v>-30005.540114246731</v>
      </c>
    </row>
    <row r="161" spans="11:17">
      <c r="K161">
        <v>755000</v>
      </c>
      <c r="L161">
        <f>(IF(K161&lt;start,start-K161,IF(K161&gt;start,K161-start,0)))</f>
        <v>280000</v>
      </c>
      <c r="M161">
        <f>(IF(K161&lt;end,end-K161,IF(K161&gt;end,K161-end,0)))</f>
        <v>230000</v>
      </c>
      <c r="N161">
        <f>IF(K161&lt;=start,qx/(2*(pm-pinfill)*g)*(EXP(-lamda*L161)*COS(RADIANS(lamda*L161))-EXP(-lamda*M161)*COS(RADIANS(lamda*M161))),IF(AND(start&lt;K161,K161&lt;=end),qx/(2*(pm-pinfill)*g)*(2-(EXP(-lamda*M161)*COS(RADIANS(lamda*M161)))-EXP(-lamda*L161)*COS(RADIANS(lamda*L161))),IF(K161&gt;end,-qx/(2*(pm-pinfill)*g)*(EXP(-lamda*L161)*COS(RADIANS(lamda*L161))-EXP(-lamda*M161)*COS(RADIANS(lamda*M161))))))</f>
        <v>-4.8886127182129577</v>
      </c>
      <c r="O161">
        <f>IF(K161&lt;start,0,IF(AND(start&lt;K161,K161&lt;end),height*-1,0))</f>
        <v>0</v>
      </c>
      <c r="P161">
        <f t="shared" si="2"/>
        <v>-4.8886127182129577</v>
      </c>
      <c r="Q161">
        <f>N161-hc</f>
        <v>-30004.888612718212</v>
      </c>
    </row>
    <row r="162" spans="11:17">
      <c r="K162">
        <v>760000</v>
      </c>
      <c r="L162">
        <f>(IF(K162&lt;start,start-K162,IF(K162&gt;start,K162-start,0)))</f>
        <v>285000</v>
      </c>
      <c r="M162">
        <f>(IF(K162&lt;end,end-K162,IF(K162&gt;end,K162-end,0)))</f>
        <v>235000</v>
      </c>
      <c r="N162">
        <f>IF(K162&lt;=start,qx/(2*(pm-pinfill)*g)*(EXP(-lamda*L162)*COS(RADIANS(lamda*L162))-EXP(-lamda*M162)*COS(RADIANS(lamda*M162))),IF(AND(start&lt;K162,K162&lt;=end),qx/(2*(pm-pinfill)*g)*(2-(EXP(-lamda*M162)*COS(RADIANS(lamda*M162)))-EXP(-lamda*L162)*COS(RADIANS(lamda*L162))),IF(K162&gt;end,-qx/(2*(pm-pinfill)*g)*(EXP(-lamda*L162)*COS(RADIANS(lamda*L162))-EXP(-lamda*M162)*COS(RADIANS(lamda*M162))))))</f>
        <v>-4.3137052243039653</v>
      </c>
      <c r="O162">
        <f>IF(K162&lt;start,0,IF(AND(start&lt;K162,K162&lt;end),height*-1,0))</f>
        <v>0</v>
      </c>
      <c r="P162">
        <f t="shared" si="2"/>
        <v>-4.3137052243039653</v>
      </c>
      <c r="Q162">
        <f>N162-hc</f>
        <v>-30004.313705224304</v>
      </c>
    </row>
    <row r="163" spans="11:17">
      <c r="K163">
        <v>765000</v>
      </c>
      <c r="L163">
        <f>(IF(K163&lt;start,start-K163,IF(K163&gt;start,K163-start,0)))</f>
        <v>290000</v>
      </c>
      <c r="M163">
        <f>(IF(K163&lt;end,end-K163,IF(K163&gt;end,K163-end,0)))</f>
        <v>240000</v>
      </c>
      <c r="N163">
        <f>IF(K163&lt;=start,qx/(2*(pm-pinfill)*g)*(EXP(-lamda*L163)*COS(RADIANS(lamda*L163))-EXP(-lamda*M163)*COS(RADIANS(lamda*M163))),IF(AND(start&lt;K163,K163&lt;=end),qx/(2*(pm-pinfill)*g)*(2-(EXP(-lamda*M163)*COS(RADIANS(lamda*M163)))-EXP(-lamda*L163)*COS(RADIANS(lamda*L163))),IF(K163&gt;end,-qx/(2*(pm-pinfill)*g)*(EXP(-lamda*L163)*COS(RADIANS(lamda*L163))-EXP(-lamda*M163)*COS(RADIANS(lamda*M163))))))</f>
        <v>-3.8063893818575036</v>
      </c>
      <c r="O163">
        <f>IF(K163&lt;start,0,IF(AND(start&lt;K163,K163&lt;end),height*-1,0))</f>
        <v>0</v>
      </c>
      <c r="P163">
        <f t="shared" si="2"/>
        <v>-3.8063893818575036</v>
      </c>
      <c r="Q163">
        <f>N163-hc</f>
        <v>-30003.806389381858</v>
      </c>
    </row>
    <row r="164" spans="11:17">
      <c r="K164">
        <v>770000</v>
      </c>
      <c r="L164">
        <f>(IF(K164&lt;start,start-K164,IF(K164&gt;start,K164-start,0)))</f>
        <v>295000</v>
      </c>
      <c r="M164">
        <f>(IF(K164&lt;end,end-K164,IF(K164&gt;end,K164-end,0)))</f>
        <v>245000</v>
      </c>
      <c r="N164">
        <f>IF(K164&lt;=start,qx/(2*(pm-pinfill)*g)*(EXP(-lamda*L164)*COS(RADIANS(lamda*L164))-EXP(-lamda*M164)*COS(RADIANS(lamda*M164))),IF(AND(start&lt;K164,K164&lt;=end),qx/(2*(pm-pinfill)*g)*(2-(EXP(-lamda*M164)*COS(RADIANS(lamda*M164)))-EXP(-lamda*L164)*COS(RADIANS(lamda*L164))),IF(K164&gt;end,-qx/(2*(pm-pinfill)*g)*(EXP(-lamda*L164)*COS(RADIANS(lamda*L164))-EXP(-lamda*M164)*COS(RADIANS(lamda*M164))))))</f>
        <v>-3.3587206069977178</v>
      </c>
      <c r="O164">
        <f>IF(K164&lt;start,0,IF(AND(start&lt;K164,K164&lt;end),height*-1,0))</f>
        <v>0</v>
      </c>
      <c r="P164">
        <f t="shared" si="2"/>
        <v>-3.3587206069977178</v>
      </c>
      <c r="Q164">
        <f>N164-hc</f>
        <v>-30003.358720606997</v>
      </c>
    </row>
    <row r="165" spans="11:17">
      <c r="K165">
        <v>775000</v>
      </c>
      <c r="L165">
        <f>(IF(K165&lt;start,start-K165,IF(K165&gt;start,K165-start,0)))</f>
        <v>300000</v>
      </c>
      <c r="M165">
        <f>(IF(K165&lt;end,end-K165,IF(K165&gt;end,K165-end,0)))</f>
        <v>250000</v>
      </c>
      <c r="N165">
        <f>IF(K165&lt;=start,qx/(2*(pm-pinfill)*g)*(EXP(-lamda*L165)*COS(RADIANS(lamda*L165))-EXP(-lamda*M165)*COS(RADIANS(lamda*M165))),IF(AND(start&lt;K165,K165&lt;=end),qx/(2*(pm-pinfill)*g)*(2-(EXP(-lamda*M165)*COS(RADIANS(lamda*M165)))-EXP(-lamda*L165)*COS(RADIANS(lamda*L165))),IF(K165&gt;end,-qx/(2*(pm-pinfill)*g)*(EXP(-lamda*L165)*COS(RADIANS(lamda*L165))-EXP(-lamda*M165)*COS(RADIANS(lamda*M165))))))</f>
        <v>-2.9636878548232719</v>
      </c>
      <c r="O165">
        <f>IF(K165&lt;start,0,IF(AND(start&lt;K165,K165&lt;end),height*-1,0))</f>
        <v>0</v>
      </c>
      <c r="P165">
        <f t="shared" si="2"/>
        <v>-2.9636878548232719</v>
      </c>
      <c r="Q165">
        <f>N165-hc</f>
        <v>-30002.963687854823</v>
      </c>
    </row>
    <row r="166" spans="11:17">
      <c r="K166">
        <v>780000</v>
      </c>
      <c r="L166">
        <f>(IF(K166&lt;start,start-K166,IF(K166&gt;start,K166-start,0)))</f>
        <v>305000</v>
      </c>
      <c r="M166">
        <f>(IF(K166&lt;end,end-K166,IF(K166&gt;end,K166-end,0)))</f>
        <v>255000</v>
      </c>
      <c r="N166">
        <f>IF(K166&lt;=start,qx/(2*(pm-pinfill)*g)*(EXP(-lamda*L166)*COS(RADIANS(lamda*L166))-EXP(-lamda*M166)*COS(RADIANS(lamda*M166))),IF(AND(start&lt;K166,K166&lt;=end),qx/(2*(pm-pinfill)*g)*(2-(EXP(-lamda*M166)*COS(RADIANS(lamda*M166)))-EXP(-lamda*L166)*COS(RADIANS(lamda*L166))),IF(K166&gt;end,-qx/(2*(pm-pinfill)*g)*(EXP(-lamda*L166)*COS(RADIANS(lamda*L166))-EXP(-lamda*M166)*COS(RADIANS(lamda*M166))))))</f>
        <v>-2.6151039521235164</v>
      </c>
      <c r="O166">
        <f>IF(K166&lt;start,0,IF(AND(start&lt;K166,K166&lt;end),height*-1,0))</f>
        <v>0</v>
      </c>
      <c r="P166">
        <f t="shared" si="2"/>
        <v>-2.6151039521235164</v>
      </c>
      <c r="Q166">
        <f>N166-hc</f>
        <v>-30002.615103952125</v>
      </c>
    </row>
    <row r="167" spans="11:17">
      <c r="K167">
        <v>785000</v>
      </c>
      <c r="L167">
        <f>(IF(K167&lt;start,start-K167,IF(K167&gt;start,K167-start,0)))</f>
        <v>310000</v>
      </c>
      <c r="M167">
        <f>(IF(K167&lt;end,end-K167,IF(K167&gt;end,K167-end,0)))</f>
        <v>260000</v>
      </c>
      <c r="N167">
        <f>IF(K167&lt;=start,qx/(2*(pm-pinfill)*g)*(EXP(-lamda*L167)*COS(RADIANS(lamda*L167))-EXP(-lamda*M167)*COS(RADIANS(lamda*M167))),IF(AND(start&lt;K167,K167&lt;=end),qx/(2*(pm-pinfill)*g)*(2-(EXP(-lamda*M167)*COS(RADIANS(lamda*M167)))-EXP(-lamda*L167)*COS(RADIANS(lamda*L167))),IF(K167&gt;end,-qx/(2*(pm-pinfill)*g)*(EXP(-lamda*L167)*COS(RADIANS(lamda*L167))-EXP(-lamda*M167)*COS(RADIANS(lamda*M167))))))</f>
        <v>-2.3075088097761149</v>
      </c>
      <c r="O167">
        <f>IF(K167&lt;start,0,IF(AND(start&lt;K167,K167&lt;end),height*-1,0))</f>
        <v>0</v>
      </c>
      <c r="P167">
        <f t="shared" si="2"/>
        <v>-2.3075088097761149</v>
      </c>
      <c r="Q167">
        <f>N167-hc</f>
        <v>-30002.307508809776</v>
      </c>
    </row>
    <row r="168" spans="11:17">
      <c r="K168">
        <v>790000</v>
      </c>
      <c r="L168">
        <f>(IF(K168&lt;start,start-K168,IF(K168&gt;start,K168-start,0)))</f>
        <v>315000</v>
      </c>
      <c r="M168">
        <f>(IF(K168&lt;end,end-K168,IF(K168&gt;end,K168-end,0)))</f>
        <v>265000</v>
      </c>
      <c r="N168">
        <f>IF(K168&lt;=start,qx/(2*(pm-pinfill)*g)*(EXP(-lamda*L168)*COS(RADIANS(lamda*L168))-EXP(-lamda*M168)*COS(RADIANS(lamda*M168))),IF(AND(start&lt;K168,K168&lt;=end),qx/(2*(pm-pinfill)*g)*(2-(EXP(-lamda*M168)*COS(RADIANS(lamda*M168)))-EXP(-lamda*L168)*COS(RADIANS(lamda*L168))),IF(K168&gt;end,-qx/(2*(pm-pinfill)*g)*(EXP(-lamda*L168)*COS(RADIANS(lamda*L168))-EXP(-lamda*M168)*COS(RADIANS(lamda*M168))))))</f>
        <v>-2.0360840026005924</v>
      </c>
      <c r="O168">
        <f>IF(K168&lt;start,0,IF(AND(start&lt;K168,K168&lt;end),height*-1,0))</f>
        <v>0</v>
      </c>
      <c r="P168">
        <f t="shared" si="2"/>
        <v>-2.0360840026005924</v>
      </c>
      <c r="Q168">
        <f>N168-hc</f>
        <v>-30002.036084002601</v>
      </c>
    </row>
    <row r="169" spans="11:17">
      <c r="K169">
        <v>795000</v>
      </c>
      <c r="L169">
        <f>(IF(K169&lt;start,start-K169,IF(K169&gt;start,K169-start,0)))</f>
        <v>320000</v>
      </c>
      <c r="M169">
        <f>(IF(K169&lt;end,end-K169,IF(K169&gt;end,K169-end,0)))</f>
        <v>270000</v>
      </c>
      <c r="N169">
        <f>IF(K169&lt;=start,qx/(2*(pm-pinfill)*g)*(EXP(-lamda*L169)*COS(RADIANS(lamda*L169))-EXP(-lamda*M169)*COS(RADIANS(lamda*M169))),IF(AND(start&lt;K169,K169&lt;=end),qx/(2*(pm-pinfill)*g)*(2-(EXP(-lamda*M169)*COS(RADIANS(lamda*M169)))-EXP(-lamda*L169)*COS(RADIANS(lamda*L169))),IF(K169&gt;end,-qx/(2*(pm-pinfill)*g)*(EXP(-lamda*L169)*COS(RADIANS(lamda*L169))-EXP(-lamda*M169)*COS(RADIANS(lamda*M169))))))</f>
        <v>-1.7965773819476283</v>
      </c>
      <c r="O169">
        <f>IF(K169&lt;start,0,IF(AND(start&lt;K169,K169&lt;end),height*-1,0))</f>
        <v>0</v>
      </c>
      <c r="P169">
        <f t="shared" si="2"/>
        <v>-1.7965773819476283</v>
      </c>
      <c r="Q169">
        <f>N169-hc</f>
        <v>-30001.796577381949</v>
      </c>
    </row>
    <row r="170" spans="11:17">
      <c r="K170">
        <v>800000</v>
      </c>
      <c r="L170">
        <f>(IF(K170&lt;start,start-K170,IF(K170&gt;start,K170-start,0)))</f>
        <v>325000</v>
      </c>
      <c r="M170">
        <f>(IF(K170&lt;end,end-K170,IF(K170&gt;end,K170-end,0)))</f>
        <v>275000</v>
      </c>
      <c r="N170">
        <f>IF(K170&lt;=start,qx/(2*(pm-pinfill)*g)*(EXP(-lamda*L170)*COS(RADIANS(lamda*L170))-EXP(-lamda*M170)*COS(RADIANS(lamda*M170))),IF(AND(start&lt;K170,K170&lt;=end),qx/(2*(pm-pinfill)*g)*(2-(EXP(-lamda*M170)*COS(RADIANS(lamda*M170)))-EXP(-lamda*L170)*COS(RADIANS(lamda*L170))),IF(K170&gt;end,-qx/(2*(pm-pinfill)*g)*(EXP(-lamda*L170)*COS(RADIANS(lamda*L170))-EXP(-lamda*M170)*COS(RADIANS(lamda*M170))))))</f>
        <v>-1.5852365429791353</v>
      </c>
      <c r="O170">
        <f>IF(K170&lt;start,0,IF(AND(start&lt;K170,K170&lt;end),height*-1,0))</f>
        <v>0</v>
      </c>
      <c r="P170">
        <f t="shared" si="2"/>
        <v>-1.5852365429791353</v>
      </c>
      <c r="Q170">
        <f>N170-hc</f>
        <v>-30001.585236542978</v>
      </c>
    </row>
    <row r="171" spans="11:17">
      <c r="K171">
        <v>805000</v>
      </c>
      <c r="L171">
        <f>(IF(K171&lt;start,start-K171,IF(K171&gt;start,K171-start,0)))</f>
        <v>330000</v>
      </c>
      <c r="M171">
        <f>(IF(K171&lt;end,end-K171,IF(K171&gt;end,K171-end,0)))</f>
        <v>280000</v>
      </c>
      <c r="N171">
        <f>IF(K171&lt;=start,qx/(2*(pm-pinfill)*g)*(EXP(-lamda*L171)*COS(RADIANS(lamda*L171))-EXP(-lamda*M171)*COS(RADIANS(lamda*M171))),IF(AND(start&lt;K171,K171&lt;=end),qx/(2*(pm-pinfill)*g)*(2-(EXP(-lamda*M171)*COS(RADIANS(lamda*M171)))-EXP(-lamda*L171)*COS(RADIANS(lamda*L171))),IF(K171&gt;end,-qx/(2*(pm-pinfill)*g)*(EXP(-lamda*L171)*COS(RADIANS(lamda*L171))-EXP(-lamda*M171)*COS(RADIANS(lamda*M171))))))</f>
        <v>-1.3987501068832919</v>
      </c>
      <c r="O171">
        <f>IF(K171&lt;start,0,IF(AND(start&lt;K171,K171&lt;end),height*-1,0))</f>
        <v>0</v>
      </c>
      <c r="P171">
        <f t="shared" si="2"/>
        <v>-1.3987501068832919</v>
      </c>
      <c r="Q171">
        <f>N171-hc</f>
        <v>-30001.398750106884</v>
      </c>
    </row>
    <row r="172" spans="11:17">
      <c r="K172">
        <v>810000</v>
      </c>
      <c r="L172">
        <f>(IF(K172&lt;start,start-K172,IF(K172&gt;start,K172-start,0)))</f>
        <v>335000</v>
      </c>
      <c r="M172">
        <f>(IF(K172&lt;end,end-K172,IF(K172&gt;end,K172-end,0)))</f>
        <v>285000</v>
      </c>
      <c r="N172">
        <f>IF(K172&lt;=start,qx/(2*(pm-pinfill)*g)*(EXP(-lamda*L172)*COS(RADIANS(lamda*L172))-EXP(-lamda*M172)*COS(RADIANS(lamda*M172))),IF(AND(start&lt;K172,K172&lt;=end),qx/(2*(pm-pinfill)*g)*(2-(EXP(-lamda*M172)*COS(RADIANS(lamda*M172)))-EXP(-lamda*L172)*COS(RADIANS(lamda*L172))),IF(K172&gt;end,-qx/(2*(pm-pinfill)*g)*(EXP(-lamda*L172)*COS(RADIANS(lamda*L172))-EXP(-lamda*M172)*COS(RADIANS(lamda*M172))))))</f>
        <v>-1.2341959003284337</v>
      </c>
      <c r="O172">
        <f>IF(K172&lt;start,0,IF(AND(start&lt;K172,K172&lt;end),height*-1,0))</f>
        <v>0</v>
      </c>
      <c r="P172">
        <f t="shared" si="2"/>
        <v>-1.2341959003284337</v>
      </c>
      <c r="Q172">
        <f>N172-hc</f>
        <v>-30001.234195900328</v>
      </c>
    </row>
    <row r="173" spans="11:17">
      <c r="K173">
        <v>815000</v>
      </c>
      <c r="L173">
        <f>(IF(K173&lt;start,start-K173,IF(K173&gt;start,K173-start,0)))</f>
        <v>340000</v>
      </c>
      <c r="M173">
        <f>(IF(K173&lt;end,end-K173,IF(K173&gt;end,K173-end,0)))</f>
        <v>290000</v>
      </c>
      <c r="N173">
        <f>IF(K173&lt;=start,qx/(2*(pm-pinfill)*g)*(EXP(-lamda*L173)*COS(RADIANS(lamda*L173))-EXP(-lamda*M173)*COS(RADIANS(lamda*M173))),IF(AND(start&lt;K173,K173&lt;=end),qx/(2*(pm-pinfill)*g)*(2-(EXP(-lamda*M173)*COS(RADIANS(lamda*M173)))-EXP(-lamda*L173)*COS(RADIANS(lamda*L173))),IF(K173&gt;end,-qx/(2*(pm-pinfill)*g)*(EXP(-lamda*L173)*COS(RADIANS(lamda*L173))-EXP(-lamda*M173)*COS(RADIANS(lamda*M173))))))</f>
        <v>-1.0889952221945016</v>
      </c>
      <c r="O173">
        <f>IF(K173&lt;start,0,IF(AND(start&lt;K173,K173&lt;end),height*-1,0))</f>
        <v>0</v>
      </c>
      <c r="P173">
        <f t="shared" si="2"/>
        <v>-1.0889952221945016</v>
      </c>
      <c r="Q173">
        <f>N173-hc</f>
        <v>-30001.088995222195</v>
      </c>
    </row>
    <row r="174" spans="11:17">
      <c r="K174">
        <v>820000</v>
      </c>
      <c r="L174">
        <f>(IF(K174&lt;start,start-K174,IF(K174&gt;start,K174-start,0)))</f>
        <v>345000</v>
      </c>
      <c r="M174">
        <f>(IF(K174&lt;end,end-K174,IF(K174&gt;end,K174-end,0)))</f>
        <v>295000</v>
      </c>
      <c r="N174">
        <f>IF(K174&lt;=start,qx/(2*(pm-pinfill)*g)*(EXP(-lamda*L174)*COS(RADIANS(lamda*L174))-EXP(-lamda*M174)*COS(RADIANS(lamda*M174))),IF(AND(start&lt;K174,K174&lt;=end),qx/(2*(pm-pinfill)*g)*(2-(EXP(-lamda*M174)*COS(RADIANS(lamda*M174)))-EXP(-lamda*L174)*COS(RADIANS(lamda*L174))),IF(K174&gt;end,-qx/(2*(pm-pinfill)*g)*(EXP(-lamda*L174)*COS(RADIANS(lamda*L174))-EXP(-lamda*M174)*COS(RADIANS(lamda*M174))))))</f>
        <v>-0.96087248271112147</v>
      </c>
      <c r="O174">
        <f>IF(K174&lt;start,0,IF(AND(start&lt;K174,K174&lt;end),height*-1,0))</f>
        <v>0</v>
      </c>
      <c r="P174">
        <f t="shared" si="2"/>
        <v>-0.96087248271112147</v>
      </c>
      <c r="Q174">
        <f>N174-hc</f>
        <v>-30000.960872482712</v>
      </c>
    </row>
    <row r="175" spans="11:17">
      <c r="K175">
        <v>825000</v>
      </c>
      <c r="L175">
        <f>(IF(K175&lt;start,start-K175,IF(K175&gt;start,K175-start,0)))</f>
        <v>350000</v>
      </c>
      <c r="M175">
        <f>(IF(K175&lt;end,end-K175,IF(K175&gt;end,K175-end,0)))</f>
        <v>300000</v>
      </c>
      <c r="N175">
        <f>IF(K175&lt;=start,qx/(2*(pm-pinfill)*g)*(EXP(-lamda*L175)*COS(RADIANS(lamda*L175))-EXP(-lamda*M175)*COS(RADIANS(lamda*M175))),IF(AND(start&lt;K175,K175&lt;=end),qx/(2*(pm-pinfill)*g)*(2-(EXP(-lamda*M175)*COS(RADIANS(lamda*M175)))-EXP(-lamda*L175)*COS(RADIANS(lamda*L175))),IF(K175&gt;end,-qx/(2*(pm-pinfill)*g)*(EXP(-lamda*L175)*COS(RADIANS(lamda*L175))-EXP(-lamda*M175)*COS(RADIANS(lamda*M175))))))</f>
        <v>-0.84781958406107061</v>
      </c>
      <c r="O175">
        <f>IF(K175&lt;start,0,IF(AND(start&lt;K175,K175&lt;end),height*-1,0))</f>
        <v>0</v>
      </c>
      <c r="P175">
        <f t="shared" si="2"/>
        <v>-0.84781958406107061</v>
      </c>
      <c r="Q175">
        <f>N175-hc</f>
        <v>-30000.847819584062</v>
      </c>
    </row>
    <row r="176" spans="11:17">
      <c r="K176">
        <v>830000</v>
      </c>
      <c r="L176">
        <f>(IF(K176&lt;start,start-K176,IF(K176&gt;start,K176-start,0)))</f>
        <v>355000</v>
      </c>
      <c r="M176">
        <f>(IF(K176&lt;end,end-K176,IF(K176&gt;end,K176-end,0)))</f>
        <v>305000</v>
      </c>
      <c r="N176">
        <f>IF(K176&lt;=start,qx/(2*(pm-pinfill)*g)*(EXP(-lamda*L176)*COS(RADIANS(lamda*L176))-EXP(-lamda*M176)*COS(RADIANS(lamda*M176))),IF(AND(start&lt;K176,K176&lt;=end),qx/(2*(pm-pinfill)*g)*(2-(EXP(-lamda*M176)*COS(RADIANS(lamda*M176)))-EXP(-lamda*L176)*COS(RADIANS(lamda*L176))),IF(K176&gt;end,-qx/(2*(pm-pinfill)*g)*(EXP(-lamda*L176)*COS(RADIANS(lamda*L176))-EXP(-lamda*M176)*COS(RADIANS(lamda*M176))))))</f>
        <v>-0.74806448558642935</v>
      </c>
      <c r="O176">
        <f>IF(K176&lt;start,0,IF(AND(start&lt;K176,K176&lt;end),height*-1,0))</f>
        <v>0</v>
      </c>
      <c r="P176">
        <f t="shared" si="2"/>
        <v>-0.74806448558642935</v>
      </c>
      <c r="Q176">
        <f>N176-hc</f>
        <v>-30000.748064485586</v>
      </c>
    </row>
    <row r="177" spans="11:17">
      <c r="K177">
        <v>835000</v>
      </c>
      <c r="L177">
        <f>(IF(K177&lt;start,start-K177,IF(K177&gt;start,K177-start,0)))</f>
        <v>360000</v>
      </c>
      <c r="M177">
        <f>(IF(K177&lt;end,end-K177,IF(K177&gt;end,K177-end,0)))</f>
        <v>310000</v>
      </c>
      <c r="N177">
        <f>IF(K177&lt;=start,qx/(2*(pm-pinfill)*g)*(EXP(-lamda*L177)*COS(RADIANS(lamda*L177))-EXP(-lamda*M177)*COS(RADIANS(lamda*M177))),IF(AND(start&lt;K177,K177&lt;=end),qx/(2*(pm-pinfill)*g)*(2-(EXP(-lamda*M177)*COS(RADIANS(lamda*M177)))-EXP(-lamda*L177)*COS(RADIANS(lamda*L177))),IF(K177&gt;end,-qx/(2*(pm-pinfill)*g)*(EXP(-lamda*L177)*COS(RADIANS(lamda*L177))-EXP(-lamda*M177)*COS(RADIANS(lamda*M177))))))</f>
        <v>-0.66004346211804044</v>
      </c>
      <c r="O177">
        <f>IF(K177&lt;start,0,IF(AND(start&lt;K177,K177&lt;end),height*-1,0))</f>
        <v>0</v>
      </c>
      <c r="P177">
        <f t="shared" si="2"/>
        <v>-0.66004346211804044</v>
      </c>
      <c r="Q177">
        <f>N177-hc</f>
        <v>-30000.660043462118</v>
      </c>
    </row>
    <row r="178" spans="11:17">
      <c r="K178">
        <v>840000</v>
      </c>
      <c r="L178">
        <f>(IF(K178&lt;start,start-K178,IF(K178&gt;start,K178-start,0)))</f>
        <v>365000</v>
      </c>
      <c r="M178">
        <f>(IF(K178&lt;end,end-K178,IF(K178&gt;end,K178-end,0)))</f>
        <v>315000</v>
      </c>
      <c r="N178">
        <f>IF(K178&lt;=start,qx/(2*(pm-pinfill)*g)*(EXP(-lamda*L178)*COS(RADIANS(lamda*L178))-EXP(-lamda*M178)*COS(RADIANS(lamda*M178))),IF(AND(start&lt;K178,K178&lt;=end),qx/(2*(pm-pinfill)*g)*(2-(EXP(-lamda*M178)*COS(RADIANS(lamda*M178)))-EXP(-lamda*L178)*COS(RADIANS(lamda*L178))),IF(K178&gt;end,-qx/(2*(pm-pinfill)*g)*(EXP(-lamda*L178)*COS(RADIANS(lamda*L178))-EXP(-lamda*M178)*COS(RADIANS(lamda*M178))))))</f>
        <v>-0.58237662165740489</v>
      </c>
      <c r="O178">
        <f>IF(K178&lt;start,0,IF(AND(start&lt;K178,K178&lt;end),height*-1,0))</f>
        <v>0</v>
      </c>
      <c r="P178">
        <f t="shared" si="2"/>
        <v>-0.58237662165740489</v>
      </c>
      <c r="Q178">
        <f>N178-hc</f>
        <v>-30000.582376621656</v>
      </c>
    </row>
    <row r="179" spans="11:17">
      <c r="K179">
        <v>845000</v>
      </c>
      <c r="L179">
        <f>(IF(K179&lt;start,start-K179,IF(K179&gt;start,K179-start,0)))</f>
        <v>370000</v>
      </c>
      <c r="M179">
        <f>(IF(K179&lt;end,end-K179,IF(K179&gt;end,K179-end,0)))</f>
        <v>320000</v>
      </c>
      <c r="N179">
        <f>IF(K179&lt;=start,qx/(2*(pm-pinfill)*g)*(EXP(-lamda*L179)*COS(RADIANS(lamda*L179))-EXP(-lamda*M179)*COS(RADIANS(lamda*M179))),IF(AND(start&lt;K179,K179&lt;=end),qx/(2*(pm-pinfill)*g)*(2-(EXP(-lamda*M179)*COS(RADIANS(lamda*M179)))-EXP(-lamda*L179)*COS(RADIANS(lamda*L179))),IF(K179&gt;end,-qx/(2*(pm-pinfill)*g)*(EXP(-lamda*L179)*COS(RADIANS(lamda*L179))-EXP(-lamda*M179)*COS(RADIANS(lamda*M179))))))</f>
        <v>-0.51384629957444694</v>
      </c>
      <c r="O179">
        <f>IF(K179&lt;start,0,IF(AND(start&lt;K179,K179&lt;end),height*-1,0))</f>
        <v>0</v>
      </c>
      <c r="P179">
        <f t="shared" si="2"/>
        <v>-0.51384629957444694</v>
      </c>
      <c r="Q179">
        <f>N179-hc</f>
        <v>-30000.513846299575</v>
      </c>
    </row>
    <row r="180" spans="11:17">
      <c r="K180">
        <v>850000</v>
      </c>
      <c r="L180">
        <f>(IF(K180&lt;start,start-K180,IF(K180&gt;start,K180-start,0)))</f>
        <v>375000</v>
      </c>
      <c r="M180">
        <f>(IF(K180&lt;end,end-K180,IF(K180&gt;end,K180-end,0)))</f>
        <v>325000</v>
      </c>
      <c r="N180">
        <f>IF(K180&lt;=start,qx/(2*(pm-pinfill)*g)*(EXP(-lamda*L180)*COS(RADIANS(lamda*L180))-EXP(-lamda*M180)*COS(RADIANS(lamda*M180))),IF(AND(start&lt;K180,K180&lt;=end),qx/(2*(pm-pinfill)*g)*(2-(EXP(-lamda*M180)*COS(RADIANS(lamda*M180)))-EXP(-lamda*L180)*COS(RADIANS(lamda*L180))),IF(K180&gt;end,-qx/(2*(pm-pinfill)*g)*(EXP(-lamda*L180)*COS(RADIANS(lamda*L180))-EXP(-lamda*M180)*COS(RADIANS(lamda*M180))))))</f>
        <v>-0.45337799143967239</v>
      </c>
      <c r="O180">
        <f>IF(K180&lt;start,0,IF(AND(start&lt;K180,K180&lt;end),height*-1,0))</f>
        <v>0</v>
      </c>
      <c r="P180">
        <f t="shared" si="2"/>
        <v>-0.45337799143967239</v>
      </c>
      <c r="Q180">
        <f>N180-hc</f>
        <v>-30000.453377991438</v>
      </c>
    </row>
    <row r="181" spans="11:17">
      <c r="K181">
        <v>855000</v>
      </c>
      <c r="L181">
        <f>(IF(K181&lt;start,start-K181,IF(K181&gt;start,K181-start,0)))</f>
        <v>380000</v>
      </c>
      <c r="M181">
        <f>(IF(K181&lt;end,end-K181,IF(K181&gt;end,K181-end,0)))</f>
        <v>330000</v>
      </c>
      <c r="N181">
        <f>IF(K181&lt;=start,qx/(2*(pm-pinfill)*g)*(EXP(-lamda*L181)*COS(RADIANS(lamda*L181))-EXP(-lamda*M181)*COS(RADIANS(lamda*M181))),IF(AND(start&lt;K181,K181&lt;=end),qx/(2*(pm-pinfill)*g)*(2-(EXP(-lamda*M181)*COS(RADIANS(lamda*M181)))-EXP(-lamda*L181)*COS(RADIANS(lamda*L181))),IF(K181&gt;end,-qx/(2*(pm-pinfill)*g)*(EXP(-lamda*L181)*COS(RADIANS(lamda*L181))-EXP(-lamda*M181)*COS(RADIANS(lamda*M181))))))</f>
        <v>-0.40002352628684751</v>
      </c>
      <c r="O181">
        <f>IF(K181&lt;start,0,IF(AND(start&lt;K181,K181&lt;end),height*-1,0))</f>
        <v>0</v>
      </c>
      <c r="P181">
        <f t="shared" si="2"/>
        <v>-0.40002352628684751</v>
      </c>
      <c r="Q181">
        <f>N181-hc</f>
        <v>-30000.400023526287</v>
      </c>
    </row>
    <row r="182" spans="11:17">
      <c r="K182">
        <v>860000</v>
      </c>
      <c r="L182">
        <f>(IF(K182&lt;start,start-K182,IF(K182&gt;start,K182-start,0)))</f>
        <v>385000</v>
      </c>
      <c r="M182">
        <f>(IF(K182&lt;end,end-K182,IF(K182&gt;end,K182-end,0)))</f>
        <v>335000</v>
      </c>
      <c r="N182">
        <f>IF(K182&lt;=start,qx/(2*(pm-pinfill)*g)*(EXP(-lamda*L182)*COS(RADIANS(lamda*L182))-EXP(-lamda*M182)*COS(RADIANS(lamda*M182))),IF(AND(start&lt;K182,K182&lt;=end),qx/(2*(pm-pinfill)*g)*(2-(EXP(-lamda*M182)*COS(RADIANS(lamda*M182)))-EXP(-lamda*L182)*COS(RADIANS(lamda*L182))),IF(K182&gt;end,-qx/(2*(pm-pinfill)*g)*(EXP(-lamda*L182)*COS(RADIANS(lamda*L182))-EXP(-lamda*M182)*COS(RADIANS(lamda*M182))))))</f>
        <v>-0.35294621712181107</v>
      </c>
      <c r="O182">
        <f>IF(K182&lt;start,0,IF(AND(start&lt;K182,K182&lt;end),height*-1,0))</f>
        <v>0</v>
      </c>
      <c r="P182">
        <f t="shared" si="2"/>
        <v>-0.35294621712181107</v>
      </c>
      <c r="Q182">
        <f>N182-hc</f>
        <v>-30000.352946217121</v>
      </c>
    </row>
    <row r="183" spans="11:17">
      <c r="K183">
        <v>865000</v>
      </c>
      <c r="L183">
        <f>(IF(K183&lt;start,start-K183,IF(K183&gt;start,K183-start,0)))</f>
        <v>390000</v>
      </c>
      <c r="M183">
        <f>(IF(K183&lt;end,end-K183,IF(K183&gt;end,K183-end,0)))</f>
        <v>340000</v>
      </c>
      <c r="N183">
        <f>IF(K183&lt;=start,qx/(2*(pm-pinfill)*g)*(EXP(-lamda*L183)*COS(RADIANS(lamda*L183))-EXP(-lamda*M183)*COS(RADIANS(lamda*M183))),IF(AND(start&lt;K183,K183&lt;=end),qx/(2*(pm-pinfill)*g)*(2-(EXP(-lamda*M183)*COS(RADIANS(lamda*M183)))-EXP(-lamda*L183)*COS(RADIANS(lamda*L183))),IF(K183&gt;end,-qx/(2*(pm-pinfill)*g)*(EXP(-lamda*L183)*COS(RADIANS(lamda*L183))-EXP(-lamda*M183)*COS(RADIANS(lamda*M183))))))</f>
        <v>-0.31140775640113078</v>
      </c>
      <c r="O183">
        <f>IF(K183&lt;start,0,IF(AND(start&lt;K183,K183&lt;end),height*-1,0))</f>
        <v>0</v>
      </c>
      <c r="P183">
        <f t="shared" si="2"/>
        <v>-0.31140775640113078</v>
      </c>
      <c r="Q183">
        <f>N183-hc</f>
        <v>-30000.311407756402</v>
      </c>
    </row>
    <row r="184" spans="11:17">
      <c r="K184">
        <v>870000</v>
      </c>
      <c r="L184">
        <f>(IF(K184&lt;start,start-K184,IF(K184&gt;start,K184-start,0)))</f>
        <v>395000</v>
      </c>
      <c r="M184">
        <f>(IF(K184&lt;end,end-K184,IF(K184&gt;end,K184-end,0)))</f>
        <v>345000</v>
      </c>
      <c r="N184">
        <f>IF(K184&lt;=start,qx/(2*(pm-pinfill)*g)*(EXP(-lamda*L184)*COS(RADIANS(lamda*L184))-EXP(-lamda*M184)*COS(RADIANS(lamda*M184))),IF(AND(start&lt;K184,K184&lt;=end),qx/(2*(pm-pinfill)*g)*(2-(EXP(-lamda*M184)*COS(RADIANS(lamda*M184)))-EXP(-lamda*L184)*COS(RADIANS(lamda*L184))),IF(K184&gt;end,-qx/(2*(pm-pinfill)*g)*(EXP(-lamda*L184)*COS(RADIANS(lamda*L184))-EXP(-lamda*M184)*COS(RADIANS(lamda*M184))))))</f>
        <v>-0.27475665148355471</v>
      </c>
      <c r="O184">
        <f>IF(K184&lt;start,0,IF(AND(start&lt;K184,K184&lt;end),height*-1,0))</f>
        <v>0</v>
      </c>
      <c r="P184">
        <f t="shared" si="2"/>
        <v>-0.27475665148355471</v>
      </c>
      <c r="Q184">
        <f>N184-hc</f>
        <v>-30000.274756651484</v>
      </c>
    </row>
    <row r="185" spans="11:17">
      <c r="K185">
        <v>875000</v>
      </c>
      <c r="L185">
        <f>(IF(K185&lt;start,start-K185,IF(K185&gt;start,K185-start,0)))</f>
        <v>400000</v>
      </c>
      <c r="M185">
        <f>(IF(K185&lt;end,end-K185,IF(K185&gt;end,K185-end,0)))</f>
        <v>350000</v>
      </c>
      <c r="N185">
        <f>IF(K185&lt;=start,qx/(2*(pm-pinfill)*g)*(EXP(-lamda*L185)*COS(RADIANS(lamda*L185))-EXP(-lamda*M185)*COS(RADIANS(lamda*M185))),IF(AND(start&lt;K185,K185&lt;=end),qx/(2*(pm-pinfill)*g)*(2-(EXP(-lamda*M185)*COS(RADIANS(lamda*M185)))-EXP(-lamda*L185)*COS(RADIANS(lamda*L185))),IF(K185&gt;end,-qx/(2*(pm-pinfill)*g)*(EXP(-lamda*L185)*COS(RADIANS(lamda*L185))-EXP(-lamda*M185)*COS(RADIANS(lamda*M185))))))</f>
        <v>-0.24241801913356859</v>
      </c>
      <c r="O185">
        <f>IF(K185&lt;start,0,IF(AND(start&lt;K185,K185&lt;end),height*-1,0))</f>
        <v>0</v>
      </c>
      <c r="P185">
        <f t="shared" si="2"/>
        <v>-0.24241801913356859</v>
      </c>
      <c r="Q185">
        <f>N185-hc</f>
        <v>-30000.242418019134</v>
      </c>
    </row>
    <row r="186" spans="11:17">
      <c r="K186">
        <v>880000</v>
      </c>
      <c r="L186">
        <f>(IF(K186&lt;start,start-K186,IF(K186&gt;start,K186-start,0)))</f>
        <v>405000</v>
      </c>
      <c r="M186">
        <f>(IF(K186&lt;end,end-K186,IF(K186&gt;end,K186-end,0)))</f>
        <v>355000</v>
      </c>
      <c r="N186">
        <f>IF(K186&lt;=start,qx/(2*(pm-pinfill)*g)*(EXP(-lamda*L186)*COS(RADIANS(lamda*L186))-EXP(-lamda*M186)*COS(RADIANS(lamda*M186))),IF(AND(start&lt;K186,K186&lt;=end),qx/(2*(pm-pinfill)*g)*(2-(EXP(-lamda*M186)*COS(RADIANS(lamda*M186)))-EXP(-lamda*L186)*COS(RADIANS(lamda*L186))),IF(K186&gt;end,-qx/(2*(pm-pinfill)*g)*(EXP(-lamda*L186)*COS(RADIANS(lamda*L186))-EXP(-lamda*M186)*COS(RADIANS(lamda*M186))))))</f>
        <v>-0.21388457940577194</v>
      </c>
      <c r="O186">
        <f>IF(K186&lt;start,0,IF(AND(start&lt;K186,K186&lt;end),height*-1,0))</f>
        <v>0</v>
      </c>
      <c r="P186">
        <f t="shared" si="2"/>
        <v>-0.21388457940577194</v>
      </c>
      <c r="Q186">
        <f>N186-hc</f>
        <v>-30000.213884579407</v>
      </c>
    </row>
    <row r="187" spans="11:17">
      <c r="K187">
        <v>885000</v>
      </c>
      <c r="L187">
        <f>(IF(K187&lt;start,start-K187,IF(K187&gt;start,K187-start,0)))</f>
        <v>410000</v>
      </c>
      <c r="M187">
        <f>(IF(K187&lt;end,end-K187,IF(K187&gt;end,K187-end,0)))</f>
        <v>360000</v>
      </c>
      <c r="N187">
        <f>IF(K187&lt;=start,qx/(2*(pm-pinfill)*g)*(EXP(-lamda*L187)*COS(RADIANS(lamda*L187))-EXP(-lamda*M187)*COS(RADIANS(lamda*M187))),IF(AND(start&lt;K187,K187&lt;=end),qx/(2*(pm-pinfill)*g)*(2-(EXP(-lamda*M187)*COS(RADIANS(lamda*M187)))-EXP(-lamda*L187)*COS(RADIANS(lamda*L187))),IF(K187&gt;end,-qx/(2*(pm-pinfill)*g)*(EXP(-lamda*L187)*COS(RADIANS(lamda*L187))-EXP(-lamda*M187)*COS(RADIANS(lamda*M187))))))</f>
        <v>-0.18870870799309189</v>
      </c>
      <c r="O187">
        <f>IF(K187&lt;start,0,IF(AND(start&lt;K187,K187&lt;end),height*-1,0))</f>
        <v>0</v>
      </c>
      <c r="P187">
        <f t="shared" si="2"/>
        <v>-0.18870870799309189</v>
      </c>
      <c r="Q187">
        <f>N187-hc</f>
        <v>-30000.188708707992</v>
      </c>
    </row>
    <row r="188" spans="11:17">
      <c r="K188">
        <v>890000</v>
      </c>
      <c r="L188">
        <f>(IF(K188&lt;start,start-K188,IF(K188&gt;start,K188-start,0)))</f>
        <v>415000</v>
      </c>
      <c r="M188">
        <f>(IF(K188&lt;end,end-K188,IF(K188&gt;end,K188-end,0)))</f>
        <v>365000</v>
      </c>
      <c r="N188">
        <f>IF(K188&lt;=start,qx/(2*(pm-pinfill)*g)*(EXP(-lamda*L188)*COS(RADIANS(lamda*L188))-EXP(-lamda*M188)*COS(RADIANS(lamda*M188))),IF(AND(start&lt;K188,K188&lt;=end),qx/(2*(pm-pinfill)*g)*(2-(EXP(-lamda*M188)*COS(RADIANS(lamda*M188)))-EXP(-lamda*L188)*COS(RADIANS(lamda*L188))),IF(K188&gt;end,-qx/(2*(pm-pinfill)*g)*(EXP(-lamda*L188)*COS(RADIANS(lamda*L188))-EXP(-lamda*M188)*COS(RADIANS(lamda*M188))))))</f>
        <v>-0.16649542267394535</v>
      </c>
      <c r="O188">
        <f>IF(K188&lt;start,0,IF(AND(start&lt;K188,K188&lt;end),height*-1,0))</f>
        <v>0</v>
      </c>
      <c r="P188">
        <f t="shared" si="2"/>
        <v>-0.16649542267394535</v>
      </c>
      <c r="Q188">
        <f>N188-hc</f>
        <v>-30000.166495422673</v>
      </c>
    </row>
    <row r="189" spans="11:17">
      <c r="K189">
        <v>895000</v>
      </c>
      <c r="L189">
        <f>(IF(K189&lt;start,start-K189,IF(K189&gt;start,K189-start,0)))</f>
        <v>420000</v>
      </c>
      <c r="M189">
        <f>(IF(K189&lt;end,end-K189,IF(K189&gt;end,K189-end,0)))</f>
        <v>370000</v>
      </c>
      <c r="N189">
        <f>IF(K189&lt;=start,qx/(2*(pm-pinfill)*g)*(EXP(-lamda*L189)*COS(RADIANS(lamda*L189))-EXP(-lamda*M189)*COS(RADIANS(lamda*M189))),IF(AND(start&lt;K189,K189&lt;=end),qx/(2*(pm-pinfill)*g)*(2-(EXP(-lamda*M189)*COS(RADIANS(lamda*M189)))-EXP(-lamda*L189)*COS(RADIANS(lamda*L189))),IF(K189&gt;end,-qx/(2*(pm-pinfill)*g)*(EXP(-lamda*L189)*COS(RADIANS(lamda*L189))-EXP(-lamda*M189)*COS(RADIANS(lamda*M189))))))</f>
        <v>-0.14689619410186877</v>
      </c>
      <c r="O189">
        <f>IF(K189&lt;start,0,IF(AND(start&lt;K189,K189&lt;end),height*-1,0))</f>
        <v>0</v>
      </c>
      <c r="P189">
        <f t="shared" si="2"/>
        <v>-0.14689619410186877</v>
      </c>
      <c r="Q189">
        <f>N189-hc</f>
        <v>-30000.146896194103</v>
      </c>
    </row>
    <row r="190" spans="11:17">
      <c r="K190">
        <v>900000</v>
      </c>
      <c r="L190">
        <f>(IF(K190&lt;start,start-K190,IF(K190&gt;start,K190-start,0)))</f>
        <v>425000</v>
      </c>
      <c r="M190">
        <f>(IF(K190&lt;end,end-K190,IF(K190&gt;end,K190-end,0)))</f>
        <v>375000</v>
      </c>
      <c r="N190">
        <f>IF(K190&lt;=start,qx/(2*(pm-pinfill)*g)*(EXP(-lamda*L190)*COS(RADIANS(lamda*L190))-EXP(-lamda*M190)*COS(RADIANS(lamda*M190))),IF(AND(start&lt;K190,K190&lt;=end),qx/(2*(pm-pinfill)*g)*(2-(EXP(-lamda*M190)*COS(RADIANS(lamda*M190)))-EXP(-lamda*L190)*COS(RADIANS(lamda*L190))),IF(K190&gt;end,-qx/(2*(pm-pinfill)*g)*(EXP(-lamda*L190)*COS(RADIANS(lamda*L190))-EXP(-lamda*M190)*COS(RADIANS(lamda*M190))))))</f>
        <v>-0.12960348407404387</v>
      </c>
      <c r="O190">
        <f>IF(K190&lt;start,0,IF(AND(start&lt;K190,K190&lt;end),height*-1,0))</f>
        <v>0</v>
      </c>
      <c r="P190">
        <f t="shared" si="2"/>
        <v>-0.12960348407404387</v>
      </c>
      <c r="Q190">
        <f>N190-hc</f>
        <v>-30000.129603484074</v>
      </c>
    </row>
    <row r="191" spans="11:17">
      <c r="K191">
        <v>905000</v>
      </c>
      <c r="L191">
        <f>(IF(K191&lt;start,start-K191,IF(K191&gt;start,K191-start,0)))</f>
        <v>430000</v>
      </c>
      <c r="M191">
        <f>(IF(K191&lt;end,end-K191,IF(K191&gt;end,K191-end,0)))</f>
        <v>380000</v>
      </c>
      <c r="N191">
        <f>IF(K191&lt;=start,qx/(2*(pm-pinfill)*g)*(EXP(-lamda*L191)*COS(RADIANS(lamda*L191))-EXP(-lamda*M191)*COS(RADIANS(lamda*M191))),IF(AND(start&lt;K191,K191&lt;=end),qx/(2*(pm-pinfill)*g)*(2-(EXP(-lamda*M191)*COS(RADIANS(lamda*M191)))-EXP(-lamda*L191)*COS(RADIANS(lamda*L191))),IF(K191&gt;end,-qx/(2*(pm-pinfill)*g)*(EXP(-lamda*L191)*COS(RADIANS(lamda*L191))-EXP(-lamda*M191)*COS(RADIANS(lamda*M191))))))</f>
        <v>-0.11434592579394526</v>
      </c>
      <c r="O191">
        <f>IF(K191&lt;start,0,IF(AND(start&lt;K191,K191&lt;end),height*-1,0))</f>
        <v>0</v>
      </c>
      <c r="P191">
        <f t="shared" si="2"/>
        <v>-0.11434592579394526</v>
      </c>
      <c r="Q191">
        <f>N191-hc</f>
        <v>-30000.114345925795</v>
      </c>
    </row>
    <row r="192" spans="11:17">
      <c r="K192">
        <v>910000</v>
      </c>
      <c r="L192">
        <f>(IF(K192&lt;start,start-K192,IF(K192&gt;start,K192-start,0)))</f>
        <v>435000</v>
      </c>
      <c r="M192">
        <f>(IF(K192&lt;end,end-K192,IF(K192&gt;end,K192-end,0)))</f>
        <v>385000</v>
      </c>
      <c r="N192">
        <f>IF(K192&lt;=start,qx/(2*(pm-pinfill)*g)*(EXP(-lamda*L192)*COS(RADIANS(lamda*L192))-EXP(-lamda*M192)*COS(RADIANS(lamda*M192))),IF(AND(start&lt;K192,K192&lt;=end),qx/(2*(pm-pinfill)*g)*(2-(EXP(-lamda*M192)*COS(RADIANS(lamda*M192)))-EXP(-lamda*L192)*COS(RADIANS(lamda*L192))),IF(K192&gt;end,-qx/(2*(pm-pinfill)*g)*(EXP(-lamda*L192)*COS(RADIANS(lamda*L192))-EXP(-lamda*M192)*COS(RADIANS(lamda*M192))))))</f>
        <v>-0.10088407068581509</v>
      </c>
      <c r="O192">
        <f>IF(K192&lt;start,0,IF(AND(start&lt;K192,K192&lt;end),height*-1,0))</f>
        <v>0</v>
      </c>
      <c r="P192">
        <f t="shared" si="2"/>
        <v>-0.10088407068581509</v>
      </c>
      <c r="Q192">
        <f>N192-hc</f>
        <v>-30000.100884070685</v>
      </c>
    </row>
    <row r="193" spans="11:17">
      <c r="K193">
        <v>915000</v>
      </c>
      <c r="L193">
        <f>(IF(K193&lt;start,start-K193,IF(K193&gt;start,K193-start,0)))</f>
        <v>440000</v>
      </c>
      <c r="M193">
        <f>(IF(K193&lt;end,end-K193,IF(K193&gt;end,K193-end,0)))</f>
        <v>390000</v>
      </c>
      <c r="N193">
        <f>IF(K193&lt;=start,qx/(2*(pm-pinfill)*g)*(EXP(-lamda*L193)*COS(RADIANS(lamda*L193))-EXP(-lamda*M193)*COS(RADIANS(lamda*M193))),IF(AND(start&lt;K193,K193&lt;=end),qx/(2*(pm-pinfill)*g)*(2-(EXP(-lamda*M193)*COS(RADIANS(lamda*M193)))-EXP(-lamda*L193)*COS(RADIANS(lamda*L193))),IF(K193&gt;end,-qx/(2*(pm-pinfill)*g)*(EXP(-lamda*L193)*COS(RADIANS(lamda*L193))-EXP(-lamda*M193)*COS(RADIANS(lamda*M193))))))</f>
        <v>-8.9006635181682128E-2</v>
      </c>
      <c r="O193">
        <f>IF(K193&lt;start,0,IF(AND(start&lt;K193,K193&lt;end),height*-1,0))</f>
        <v>0</v>
      </c>
      <c r="P193">
        <f t="shared" si="2"/>
        <v>-8.9006635181682128E-2</v>
      </c>
      <c r="Q193">
        <f>N193-hc</f>
        <v>-30000.089006635182</v>
      </c>
    </row>
    <row r="194" spans="11:17">
      <c r="K194">
        <v>920000</v>
      </c>
      <c r="L194">
        <f>(IF(K194&lt;start,start-K194,IF(K194&gt;start,K194-start,0)))</f>
        <v>445000</v>
      </c>
      <c r="M194">
        <f>(IF(K194&lt;end,end-K194,IF(K194&gt;end,K194-end,0)))</f>
        <v>395000</v>
      </c>
      <c r="N194">
        <f>IF(K194&lt;=start,qx/(2*(pm-pinfill)*g)*(EXP(-lamda*L194)*COS(RADIANS(lamda*L194))-EXP(-lamda*M194)*COS(RADIANS(lamda*M194))),IF(AND(start&lt;K194,K194&lt;=end),qx/(2*(pm-pinfill)*g)*(2-(EXP(-lamda*M194)*COS(RADIANS(lamda*M194)))-EXP(-lamda*L194)*COS(RADIANS(lamda*L194))),IF(K194&gt;end,-qx/(2*(pm-pinfill)*g)*(EXP(-lamda*L194)*COS(RADIANS(lamda*L194))-EXP(-lamda*M194)*COS(RADIANS(lamda*M194))))))</f>
        <v>-7.8527188723728394E-2</v>
      </c>
      <c r="O194">
        <f>IF(K194&lt;start,0,IF(AND(start&lt;K194,K194&lt;end),height*-1,0))</f>
        <v>0</v>
      </c>
      <c r="P194">
        <f t="shared" si="2"/>
        <v>-7.8527188723728394E-2</v>
      </c>
      <c r="Q194">
        <f>N194-hc</f>
        <v>-30000.078527188725</v>
      </c>
    </row>
    <row r="195" spans="11:17">
      <c r="K195">
        <v>925000</v>
      </c>
      <c r="L195">
        <f>(IF(K195&lt;start,start-K195,IF(K195&gt;start,K195-start,0)))</f>
        <v>450000</v>
      </c>
      <c r="M195">
        <f>(IF(K195&lt;end,end-K195,IF(K195&gt;end,K195-end,0)))</f>
        <v>400000</v>
      </c>
      <c r="N195">
        <f>IF(K195&lt;=start,qx/(2*(pm-pinfill)*g)*(EXP(-lamda*L195)*COS(RADIANS(lamda*L195))-EXP(-lamda*M195)*COS(RADIANS(lamda*M195))),IF(AND(start&lt;K195,K195&lt;=end),qx/(2*(pm-pinfill)*g)*(2-(EXP(-lamda*M195)*COS(RADIANS(lamda*M195)))-EXP(-lamda*L195)*COS(RADIANS(lamda*L195))),IF(K195&gt;end,-qx/(2*(pm-pinfill)*g)*(EXP(-lamda*L195)*COS(RADIANS(lamda*L195))-EXP(-lamda*M195)*COS(RADIANS(lamda*M195))))))</f>
        <v>-6.9281231128139484E-2</v>
      </c>
      <c r="O195">
        <f>IF(K195&lt;start,0,IF(AND(start&lt;K195,K195&lt;end),height*-1,0))</f>
        <v>0</v>
      </c>
      <c r="P195">
        <f t="shared" si="2"/>
        <v>-6.9281231128139484E-2</v>
      </c>
      <c r="Q195">
        <f>N195-hc</f>
        <v>-30000.069281231128</v>
      </c>
    </row>
    <row r="196" spans="11:17">
      <c r="K196">
        <v>930000</v>
      </c>
      <c r="L196">
        <f>(IF(K196&lt;start,start-K196,IF(K196&gt;start,K196-start,0)))</f>
        <v>455000</v>
      </c>
      <c r="M196">
        <f>(IF(K196&lt;end,end-K196,IF(K196&gt;end,K196-end,0)))</f>
        <v>405000</v>
      </c>
      <c r="N196">
        <f>IF(K196&lt;=start,qx/(2*(pm-pinfill)*g)*(EXP(-lamda*L196)*COS(RADIANS(lamda*L196))-EXP(-lamda*M196)*COS(RADIANS(lamda*M196))),IF(AND(start&lt;K196,K196&lt;=end),qx/(2*(pm-pinfill)*g)*(2-(EXP(-lamda*M196)*COS(RADIANS(lamda*M196)))-EXP(-lamda*L196)*COS(RADIANS(lamda*L196))),IF(K196&gt;end,-qx/(2*(pm-pinfill)*g)*(EXP(-lamda*L196)*COS(RADIANS(lamda*L196))-EXP(-lamda*M196)*COS(RADIANS(lamda*M196))))))</f>
        <v>-6.1123613549067653E-2</v>
      </c>
      <c r="O196">
        <f>IF(K196&lt;start,0,IF(AND(start&lt;K196,K196&lt;end),height*-1,0))</f>
        <v>0</v>
      </c>
      <c r="P196">
        <f t="shared" si="2"/>
        <v>-6.1123613549067653E-2</v>
      </c>
      <c r="Q196">
        <f>N196-hc</f>
        <v>-30000.061123613548</v>
      </c>
    </row>
    <row r="197" spans="11:17">
      <c r="K197">
        <v>935000</v>
      </c>
      <c r="L197">
        <f>(IF(K197&lt;start,start-K197,IF(K197&gt;start,K197-start,0)))</f>
        <v>460000</v>
      </c>
      <c r="M197">
        <f>(IF(K197&lt;end,end-K197,IF(K197&gt;end,K197-end,0)))</f>
        <v>410000</v>
      </c>
      <c r="N197">
        <f>IF(K197&lt;=start,qx/(2*(pm-pinfill)*g)*(EXP(-lamda*L197)*COS(RADIANS(lamda*L197))-EXP(-lamda*M197)*COS(RADIANS(lamda*M197))),IF(AND(start&lt;K197,K197&lt;=end),qx/(2*(pm-pinfill)*g)*(2-(EXP(-lamda*M197)*COS(RADIANS(lamda*M197)))-EXP(-lamda*L197)*COS(RADIANS(lamda*L197))),IF(K197&gt;end,-qx/(2*(pm-pinfill)*g)*(EXP(-lamda*L197)*COS(RADIANS(lamda*L197))-EXP(-lamda*M197)*COS(RADIANS(lamda*M197))))))</f>
        <v>-5.3926262658192024E-2</v>
      </c>
      <c r="O197">
        <f>IF(K197&lt;start,0,IF(AND(start&lt;K197,K197&lt;end),height*-1,0))</f>
        <v>0</v>
      </c>
      <c r="P197">
        <f t="shared" si="2"/>
        <v>-5.3926262658192024E-2</v>
      </c>
      <c r="Q197">
        <f>N197-hc</f>
        <v>-30000.053926262659</v>
      </c>
    </row>
    <row r="198" spans="11:17">
      <c r="K198">
        <v>940000</v>
      </c>
      <c r="L198">
        <f>(IF(K198&lt;start,start-K198,IF(K198&gt;start,K198-start,0)))</f>
        <v>465000</v>
      </c>
      <c r="M198">
        <f>(IF(K198&lt;end,end-K198,IF(K198&gt;end,K198-end,0)))</f>
        <v>415000</v>
      </c>
      <c r="N198">
        <f>IF(K198&lt;=start,qx/(2*(pm-pinfill)*g)*(EXP(-lamda*L198)*COS(RADIANS(lamda*L198))-EXP(-lamda*M198)*COS(RADIANS(lamda*M198))),IF(AND(start&lt;K198,K198&lt;=end),qx/(2*(pm-pinfill)*g)*(2-(EXP(-lamda*M198)*COS(RADIANS(lamda*M198)))-EXP(-lamda*L198)*COS(RADIANS(lamda*L198))),IF(K198&gt;end,-qx/(2*(pm-pinfill)*g)*(EXP(-lamda*L198)*COS(RADIANS(lamda*L198))-EXP(-lamda*M198)*COS(RADIANS(lamda*M198))))))</f>
        <v>-4.7576172400615804E-2</v>
      </c>
      <c r="O198">
        <f>IF(K198&lt;start,0,IF(AND(start&lt;K198,K198&lt;end),height*-1,0))</f>
        <v>0</v>
      </c>
      <c r="P198">
        <f t="shared" si="2"/>
        <v>-4.7576172400615804E-2</v>
      </c>
      <c r="Q198">
        <f>N198-hc</f>
        <v>-30000.047576172401</v>
      </c>
    </row>
    <row r="199" spans="11:17">
      <c r="K199">
        <v>945000</v>
      </c>
      <c r="L199">
        <f>(IF(K199&lt;start,start-K199,IF(K199&gt;start,K199-start,0)))</f>
        <v>470000</v>
      </c>
      <c r="M199">
        <f>(IF(K199&lt;end,end-K199,IF(K199&gt;end,K199-end,0)))</f>
        <v>420000</v>
      </c>
      <c r="N199">
        <f>IF(K199&lt;=start,qx/(2*(pm-pinfill)*g)*(EXP(-lamda*L199)*COS(RADIANS(lamda*L199))-EXP(-lamda*M199)*COS(RADIANS(lamda*M199))),IF(AND(start&lt;K199,K199&lt;=end),qx/(2*(pm-pinfill)*g)*(2-(EXP(-lamda*M199)*COS(RADIANS(lamda*M199)))-EXP(-lamda*L199)*COS(RADIANS(lamda*L199))),IF(K199&gt;end,-qx/(2*(pm-pinfill)*g)*(EXP(-lamda*L199)*COS(RADIANS(lamda*L199))-EXP(-lamda*M199)*COS(RADIANS(lamda*M199))))))</f>
        <v>-4.1973631875670554E-2</v>
      </c>
      <c r="O199">
        <f>IF(K199&lt;start,0,IF(AND(start&lt;K199,K199&lt;end),height*-1,0))</f>
        <v>0</v>
      </c>
      <c r="P199">
        <f t="shared" si="2"/>
        <v>-4.1973631875670554E-2</v>
      </c>
      <c r="Q199">
        <f>N199-hc</f>
        <v>-30000.041973631876</v>
      </c>
    </row>
    <row r="200" spans="11:17">
      <c r="K200">
        <v>950000</v>
      </c>
      <c r="L200">
        <f>(IF(K200&lt;start,start-K200,IF(K200&gt;start,K200-start,0)))</f>
        <v>475000</v>
      </c>
      <c r="M200">
        <f>(IF(K200&lt;end,end-K200,IF(K200&gt;end,K200-end,0)))</f>
        <v>425000</v>
      </c>
      <c r="N200">
        <f>IF(K200&lt;=start,qx/(2*(pm-pinfill)*g)*(EXP(-lamda*L200)*COS(RADIANS(lamda*L200))-EXP(-lamda*M200)*COS(RADIANS(lamda*M200))),IF(AND(start&lt;K200,K200&lt;=end),qx/(2*(pm-pinfill)*g)*(2-(EXP(-lamda*M200)*COS(RADIANS(lamda*M200)))-EXP(-lamda*L200)*COS(RADIANS(lamda*L200))),IF(K200&gt;end,-qx/(2*(pm-pinfill)*g)*(EXP(-lamda*L200)*COS(RADIANS(lamda*L200))-EXP(-lamda*M200)*COS(RADIANS(lamda*M200))))))</f>
        <v>-3.7030661587064521E-2</v>
      </c>
      <c r="O200">
        <f>IF(K200&lt;start,0,IF(AND(start&lt;K200,K200&lt;end),height*-1,0))</f>
        <v>0</v>
      </c>
      <c r="P200">
        <f t="shared" si="2"/>
        <v>-3.7030661587064521E-2</v>
      </c>
      <c r="Q200">
        <f>N200-hc</f>
        <v>-30000.037030661588</v>
      </c>
    </row>
    <row r="201" spans="11:17">
      <c r="K201">
        <v>955000</v>
      </c>
      <c r="L201">
        <f>(IF(K201&lt;start,start-K201,IF(K201&gt;start,K201-start,0)))</f>
        <v>480000</v>
      </c>
      <c r="M201">
        <f>(IF(K201&lt;end,end-K201,IF(K201&gt;end,K201-end,0)))</f>
        <v>430000</v>
      </c>
      <c r="N201">
        <f>IF(K201&lt;=start,qx/(2*(pm-pinfill)*g)*(EXP(-lamda*L201)*COS(RADIANS(lamda*L201))-EXP(-lamda*M201)*COS(RADIANS(lamda*M201))),IF(AND(start&lt;K201,K201&lt;=end),qx/(2*(pm-pinfill)*g)*(2-(EXP(-lamda*M201)*COS(RADIANS(lamda*M201)))-EXP(-lamda*L201)*COS(RADIANS(lamda*L201))),IF(K201&gt;end,-qx/(2*(pm-pinfill)*g)*(EXP(-lamda*L201)*COS(RADIANS(lamda*L201))-EXP(-lamda*M201)*COS(RADIANS(lamda*M201))))))</f>
        <v>-3.2669633568491695E-2</v>
      </c>
      <c r="O201">
        <f>IF(K201&lt;start,0,IF(AND(start&lt;K201,K201&lt;end),height*-1,0))</f>
        <v>0</v>
      </c>
      <c r="P201">
        <f t="shared" si="2"/>
        <v>-3.2669633568491695E-2</v>
      </c>
      <c r="Q201">
        <f>N201-hc</f>
        <v>-30000.032669633569</v>
      </c>
    </row>
    <row r="202" spans="11:17">
      <c r="K202">
        <v>960000</v>
      </c>
      <c r="L202">
        <f>(IF(K202&lt;start,start-K202,IF(K202&gt;start,K202-start,0)))</f>
        <v>485000</v>
      </c>
      <c r="M202">
        <f>(IF(K202&lt;end,end-K202,IF(K202&gt;end,K202-end,0)))</f>
        <v>435000</v>
      </c>
      <c r="N202">
        <f>IF(K202&lt;=start,qx/(2*(pm-pinfill)*g)*(EXP(-lamda*L202)*COS(RADIANS(lamda*L202))-EXP(-lamda*M202)*COS(RADIANS(lamda*M202))),IF(AND(start&lt;K202,K202&lt;=end),qx/(2*(pm-pinfill)*g)*(2-(EXP(-lamda*M202)*COS(RADIANS(lamda*M202)))-EXP(-lamda*L202)*COS(RADIANS(lamda*L202))),IF(K202&gt;end,-qx/(2*(pm-pinfill)*g)*(EXP(-lamda*L202)*COS(RADIANS(lamda*L202))-EXP(-lamda*M202)*COS(RADIANS(lamda*M202))))))</f>
        <v>-2.882205376930835E-2</v>
      </c>
      <c r="O202">
        <f>IF(K202&lt;start,0,IF(AND(start&lt;K202,K202&lt;end),height*-1,0))</f>
        <v>0</v>
      </c>
      <c r="P202">
        <f t="shared" si="2"/>
        <v>-2.882205376930835E-2</v>
      </c>
      <c r="Q202">
        <f>N202-hc</f>
        <v>-30000.02882205377</v>
      </c>
    </row>
    <row r="203" spans="11:17">
      <c r="K203">
        <v>965000</v>
      </c>
      <c r="L203">
        <f>(IF(K203&lt;start,start-K203,IF(K203&gt;start,K203-start,0)))</f>
        <v>490000</v>
      </c>
      <c r="M203">
        <f>(IF(K203&lt;end,end-K203,IF(K203&gt;end,K203-end,0)))</f>
        <v>440000</v>
      </c>
      <c r="N203">
        <f>IF(K203&lt;=start,qx/(2*(pm-pinfill)*g)*(EXP(-lamda*L203)*COS(RADIANS(lamda*L203))-EXP(-lamda*M203)*COS(RADIANS(lamda*M203))),IF(AND(start&lt;K203,K203&lt;=end),qx/(2*(pm-pinfill)*g)*(2-(EXP(-lamda*M203)*COS(RADIANS(lamda*M203)))-EXP(-lamda*L203)*COS(RADIANS(lamda*L203))),IF(K203&gt;end,-qx/(2*(pm-pinfill)*g)*(EXP(-lamda*L203)*COS(RADIANS(lamda*L203))-EXP(-lamda*M203)*COS(RADIANS(lamda*M203))))))</f>
        <v>-2.5427487625186887E-2</v>
      </c>
      <c r="O203">
        <f>IF(K203&lt;start,0,IF(AND(start&lt;K203,K203&lt;end),height*-1,0))</f>
        <v>0</v>
      </c>
      <c r="P203">
        <f t="shared" ref="P203:P210" si="3">O203+N203</f>
        <v>-2.5427487625186887E-2</v>
      </c>
      <c r="Q203">
        <f>N203-hc</f>
        <v>-30000.025427487624</v>
      </c>
    </row>
    <row r="204" spans="11:17">
      <c r="K204">
        <v>970000</v>
      </c>
      <c r="L204">
        <f>(IF(K204&lt;start,start-K204,IF(K204&gt;start,K204-start,0)))</f>
        <v>495000</v>
      </c>
      <c r="M204">
        <f>(IF(K204&lt;end,end-K204,IF(K204&gt;end,K204-end,0)))</f>
        <v>445000</v>
      </c>
      <c r="N204">
        <f>IF(K204&lt;=start,qx/(2*(pm-pinfill)*g)*(EXP(-lamda*L204)*COS(RADIANS(lamda*L204))-EXP(-lamda*M204)*COS(RADIANS(lamda*M204))),IF(AND(start&lt;K204,K204&lt;=end),qx/(2*(pm-pinfill)*g)*(2-(EXP(-lamda*M204)*COS(RADIANS(lamda*M204)))-EXP(-lamda*L204)*COS(RADIANS(lamda*L204))),IF(K204&gt;end,-qx/(2*(pm-pinfill)*g)*(EXP(-lamda*L204)*COS(RADIANS(lamda*L204))-EXP(-lamda*M204)*COS(RADIANS(lamda*M204))))))</f>
        <v>-2.2432611980496987E-2</v>
      </c>
      <c r="O204">
        <f>IF(K204&lt;start,0,IF(AND(start&lt;K204,K204&lt;end),height*-1,0))</f>
        <v>0</v>
      </c>
      <c r="P204">
        <f t="shared" si="3"/>
        <v>-2.2432611980496987E-2</v>
      </c>
      <c r="Q204">
        <f>N204-hc</f>
        <v>-30000.022432611979</v>
      </c>
    </row>
    <row r="205" spans="11:17">
      <c r="K205">
        <v>975000</v>
      </c>
      <c r="L205">
        <f>(IF(K205&lt;start,start-K205,IF(K205&gt;start,K205-start,0)))</f>
        <v>500000</v>
      </c>
      <c r="M205">
        <f>(IF(K205&lt;end,end-K205,IF(K205&gt;end,K205-end,0)))</f>
        <v>450000</v>
      </c>
      <c r="N205">
        <f>IF(K205&lt;=start,qx/(2*(pm-pinfill)*g)*(EXP(-lamda*L205)*COS(RADIANS(lamda*L205))-EXP(-lamda*M205)*COS(RADIANS(lamda*M205))),IF(AND(start&lt;K205,K205&lt;=end),qx/(2*(pm-pinfill)*g)*(2-(EXP(-lamda*M205)*COS(RADIANS(lamda*M205)))-EXP(-lamda*L205)*COS(RADIANS(lamda*L205))),IF(K205&gt;end,-qx/(2*(pm-pinfill)*g)*(EXP(-lamda*L205)*COS(RADIANS(lamda*L205))-EXP(-lamda*M205)*COS(RADIANS(lamda*M205))))))</f>
        <v>-1.9790378507598107E-2</v>
      </c>
      <c r="O205">
        <f>IF(K205&lt;start,0,IF(AND(start&lt;K205,K205&lt;end),height*-1,0))</f>
        <v>0</v>
      </c>
      <c r="P205">
        <f t="shared" si="3"/>
        <v>-1.9790378507598107E-2</v>
      </c>
      <c r="Q205">
        <f>N205-hc</f>
        <v>-30000.019790378508</v>
      </c>
    </row>
    <row r="206" spans="11:17">
      <c r="K206">
        <v>980000</v>
      </c>
      <c r="L206">
        <f>(IF(K206&lt;start,start-K206,IF(K206&gt;start,K206-start,0)))</f>
        <v>505000</v>
      </c>
      <c r="M206">
        <f>(IF(K206&lt;end,end-K206,IF(K206&gt;end,K206-end,0)))</f>
        <v>455000</v>
      </c>
      <c r="N206">
        <f>IF(K206&lt;=start,qx/(2*(pm-pinfill)*g)*(EXP(-lamda*L206)*COS(RADIANS(lamda*L206))-EXP(-lamda*M206)*COS(RADIANS(lamda*M206))),IF(AND(start&lt;K206,K206&lt;=end),qx/(2*(pm-pinfill)*g)*(2-(EXP(-lamda*M206)*COS(RADIANS(lamda*M206)))-EXP(-lamda*L206)*COS(RADIANS(lamda*L206))),IF(K206&gt;end,-qx/(2*(pm-pinfill)*g)*(EXP(-lamda*L206)*COS(RADIANS(lamda*L206))-EXP(-lamda*M206)*COS(RADIANS(lamda*M206))))))</f>
        <v>-1.7459275514195641E-2</v>
      </c>
      <c r="O206">
        <f>IF(K206&lt;start,0,IF(AND(start&lt;K206,K206&lt;end),height*-1,0))</f>
        <v>0</v>
      </c>
      <c r="P206">
        <f t="shared" si="3"/>
        <v>-1.7459275514195641E-2</v>
      </c>
      <c r="Q206">
        <f>N206-hc</f>
        <v>-30000.017459275514</v>
      </c>
    </row>
    <row r="207" spans="11:17">
      <c r="K207">
        <v>985000</v>
      </c>
      <c r="L207">
        <f>(IF(K207&lt;start,start-K207,IF(K207&gt;start,K207-start,0)))</f>
        <v>510000</v>
      </c>
      <c r="M207">
        <f>(IF(K207&lt;end,end-K207,IF(K207&gt;end,K207-end,0)))</f>
        <v>460000</v>
      </c>
      <c r="N207">
        <f>IF(K207&lt;=start,qx/(2*(pm-pinfill)*g)*(EXP(-lamda*L207)*COS(RADIANS(lamda*L207))-EXP(-lamda*M207)*COS(RADIANS(lamda*M207))),IF(AND(start&lt;K207,K207&lt;=end),qx/(2*(pm-pinfill)*g)*(2-(EXP(-lamda*M207)*COS(RADIANS(lamda*M207)))-EXP(-lamda*L207)*COS(RADIANS(lamda*L207))),IF(K207&gt;end,-qx/(2*(pm-pinfill)*g)*(EXP(-lamda*L207)*COS(RADIANS(lamda*L207))-EXP(-lamda*M207)*COS(RADIANS(lamda*M207))))))</f>
        <v>-1.5402676570723505E-2</v>
      </c>
      <c r="O207">
        <f>IF(K207&lt;start,0,IF(AND(start&lt;K207,K207&lt;end),height*-1,0))</f>
        <v>0</v>
      </c>
      <c r="P207">
        <f t="shared" si="3"/>
        <v>-1.5402676570723505E-2</v>
      </c>
      <c r="Q207">
        <f>N207-hc</f>
        <v>-30000.01540267657</v>
      </c>
    </row>
    <row r="208" spans="11:17">
      <c r="K208">
        <v>990000</v>
      </c>
      <c r="L208">
        <f>(IF(K208&lt;start,start-K208,IF(K208&gt;start,K208-start,0)))</f>
        <v>515000</v>
      </c>
      <c r="M208">
        <f>(IF(K208&lt;end,end-K208,IF(K208&gt;end,K208-end,0)))</f>
        <v>465000</v>
      </c>
      <c r="N208">
        <f>IF(K208&lt;=start,qx/(2*(pm-pinfill)*g)*(EXP(-lamda*L208)*COS(RADIANS(lamda*L208))-EXP(-lamda*M208)*COS(RADIANS(lamda*M208))),IF(AND(start&lt;K208,K208&lt;=end),qx/(2*(pm-pinfill)*g)*(2-(EXP(-lamda*M208)*COS(RADIANS(lamda*M208)))-EXP(-lamda*L208)*COS(RADIANS(lamda*L208))),IF(K208&gt;end,-qx/(2*(pm-pinfill)*g)*(EXP(-lamda*L208)*COS(RADIANS(lamda*L208))-EXP(-lamda*M208)*COS(RADIANS(lamda*M208))))))</f>
        <v>-1.3588265749468691E-2</v>
      </c>
      <c r="O208">
        <f>IF(K208&lt;start,0,IF(AND(start&lt;K208,K208&lt;end),height*-1,0))</f>
        <v>0</v>
      </c>
      <c r="P208">
        <f t="shared" si="3"/>
        <v>-1.3588265749468691E-2</v>
      </c>
      <c r="Q208">
        <f>N208-hc</f>
        <v>-30000.013588265749</v>
      </c>
    </row>
    <row r="209" spans="11:17">
      <c r="K209">
        <v>995000</v>
      </c>
      <c r="L209">
        <f>(IF(K209&lt;start,start-K209,IF(K209&gt;start,K209-start,0)))</f>
        <v>520000</v>
      </c>
      <c r="M209">
        <f>(IF(K209&lt;end,end-K209,IF(K209&gt;end,K209-end,0)))</f>
        <v>470000</v>
      </c>
      <c r="N209">
        <f>IF(K209&lt;=start,qx/(2*(pm-pinfill)*g)*(EXP(-lamda*L209)*COS(RADIANS(lamda*L209))-EXP(-lamda*M209)*COS(RADIANS(lamda*M209))),IF(AND(start&lt;K209,K209&lt;=end),qx/(2*(pm-pinfill)*g)*(2-(EXP(-lamda*M209)*COS(RADIANS(lamda*M209)))-EXP(-lamda*L209)*COS(RADIANS(lamda*L209))),IF(K209&gt;end,-qx/(2*(pm-pinfill)*g)*(EXP(-lamda*L209)*COS(RADIANS(lamda*L209))-EXP(-lamda*M209)*COS(RADIANS(lamda*M209))))))</f>
        <v>-1.1987530467117858E-2</v>
      </c>
      <c r="O209">
        <f>IF(K209&lt;start,0,IF(AND(start&lt;K209,K209&lt;end),height*-1,0))</f>
        <v>0</v>
      </c>
      <c r="P209">
        <f t="shared" si="3"/>
        <v>-1.1987530467117858E-2</v>
      </c>
      <c r="Q209">
        <f>N209-hc</f>
        <v>-30000.011987530466</v>
      </c>
    </row>
    <row r="210" spans="11:17">
      <c r="K210">
        <v>1000000</v>
      </c>
      <c r="L210">
        <f>(IF(K210&lt;start,start-K210,IF(K210&gt;start,K210-start,0)))</f>
        <v>525000</v>
      </c>
      <c r="M210">
        <f>(IF(K210&lt;end,end-K210,IF(K210&gt;end,K210-end,0)))</f>
        <v>475000</v>
      </c>
      <c r="N210">
        <f>IF(K210&lt;=start,qx/(2*(pm-pinfill)*g)*(EXP(-lamda*L210)*COS(RADIANS(lamda*L210))-EXP(-lamda*M210)*COS(RADIANS(lamda*M210))),IF(AND(start&lt;K210,K210&lt;=end),qx/(2*(pm-pinfill)*g)*(2-(EXP(-lamda*M210)*COS(RADIANS(lamda*M210)))-EXP(-lamda*L210)*COS(RADIANS(lamda*L210))),IF(K210&gt;end,-qx/(2*(pm-pinfill)*g)*(EXP(-lamda*L210)*COS(RADIANS(lamda*L210))-EXP(-lamda*M210)*COS(RADIANS(lamda*M210))))))</f>
        <v>-1.0575313981355869E-2</v>
      </c>
      <c r="O210">
        <f>IF(K210&lt;start,0,IF(AND(start&lt;K210,K210&lt;end),height*-1,0))</f>
        <v>0</v>
      </c>
      <c r="P210">
        <f t="shared" si="3"/>
        <v>-1.0575313981355869E-2</v>
      </c>
      <c r="Q210">
        <f>N210-hc</f>
        <v>-30000.01057531398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Brown</dc:creator>
  <cp:lastModifiedBy>Roderick Brown</cp:lastModifiedBy>
  <dcterms:created xsi:type="dcterms:W3CDTF">2014-11-04T15:30:24Z</dcterms:created>
  <dcterms:modified xsi:type="dcterms:W3CDTF">2014-11-07T12:14:04Z</dcterms:modified>
</cp:coreProperties>
</file>