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80" yWindow="0" windowWidth="29040" windowHeight="16440" tabRatio="500"/>
  </bookViews>
  <sheets>
    <sheet name="Sheet1" sheetId="1" r:id="rId1"/>
  </sheets>
  <definedNames>
    <definedName name="a">Sheet1!$C$19</definedName>
    <definedName name="D">Sheet1!$C$11</definedName>
    <definedName name="E">Sheet1!$C$9</definedName>
    <definedName name="Emod">Sheet1!$C$9</definedName>
    <definedName name="end">Sheet1!$C$20</definedName>
    <definedName name="g">Sheet1!$C$12</definedName>
    <definedName name="hc">Sheet1!$C$21</definedName>
    <definedName name="height">Sheet1!$C$16</definedName>
    <definedName name="lamda">Sheet1!$C$17</definedName>
    <definedName name="pinfil">Sheet1!$C$14</definedName>
    <definedName name="pinfill">Sheet1!$C$14</definedName>
    <definedName name="pload">Sheet1!$C$15</definedName>
    <definedName name="pm">Sheet1!$C$13</definedName>
    <definedName name="pr">Sheet1!$C$8</definedName>
    <definedName name="qx">Sheet1!$C$18</definedName>
    <definedName name="start">Sheet1!$C$19</definedName>
    <definedName name="t">Sheet1!$G$26</definedName>
    <definedName name="tau">Sheet1!$C$24</definedName>
    <definedName name="Te">Sheet1!$C$10</definedName>
    <definedName name="v">Sheet1!$C$8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10" i="1"/>
  <c r="C16" i="1"/>
  <c r="C18" i="1"/>
  <c r="C10" i="1"/>
  <c r="C11" i="1"/>
  <c r="C17" i="1"/>
  <c r="C19" i="1"/>
  <c r="M10" i="1"/>
  <c r="C20" i="1"/>
  <c r="N10" i="1"/>
  <c r="O10" i="1"/>
  <c r="R10" i="1"/>
  <c r="C23" i="1"/>
  <c r="C15" i="1"/>
  <c r="C22" i="1"/>
  <c r="M11" i="1"/>
  <c r="N11" i="1"/>
  <c r="O11" i="1"/>
  <c r="R11" i="1"/>
  <c r="M12" i="1"/>
  <c r="N12" i="1"/>
  <c r="O12" i="1"/>
  <c r="R12" i="1"/>
  <c r="M13" i="1"/>
  <c r="N13" i="1"/>
  <c r="O13" i="1"/>
  <c r="R13" i="1"/>
  <c r="M14" i="1"/>
  <c r="N14" i="1"/>
  <c r="O14" i="1"/>
  <c r="R14" i="1"/>
  <c r="M15" i="1"/>
  <c r="N15" i="1"/>
  <c r="O15" i="1"/>
  <c r="R15" i="1"/>
  <c r="M16" i="1"/>
  <c r="N16" i="1"/>
  <c r="O16" i="1"/>
  <c r="R16" i="1"/>
  <c r="M17" i="1"/>
  <c r="N17" i="1"/>
  <c r="O17" i="1"/>
  <c r="R17" i="1"/>
  <c r="M18" i="1"/>
  <c r="N18" i="1"/>
  <c r="O18" i="1"/>
  <c r="R18" i="1"/>
  <c r="M19" i="1"/>
  <c r="N19" i="1"/>
  <c r="O19" i="1"/>
  <c r="R19" i="1"/>
  <c r="M20" i="1"/>
  <c r="N20" i="1"/>
  <c r="O20" i="1"/>
  <c r="R20" i="1"/>
  <c r="M21" i="1"/>
  <c r="N21" i="1"/>
  <c r="O21" i="1"/>
  <c r="R21" i="1"/>
  <c r="M22" i="1"/>
  <c r="N22" i="1"/>
  <c r="O22" i="1"/>
  <c r="R22" i="1"/>
  <c r="M23" i="1"/>
  <c r="N23" i="1"/>
  <c r="O23" i="1"/>
  <c r="R23" i="1"/>
  <c r="M24" i="1"/>
  <c r="N24" i="1"/>
  <c r="O24" i="1"/>
  <c r="R24" i="1"/>
  <c r="M25" i="1"/>
  <c r="N25" i="1"/>
  <c r="O25" i="1"/>
  <c r="R25" i="1"/>
  <c r="M26" i="1"/>
  <c r="N26" i="1"/>
  <c r="O26" i="1"/>
  <c r="R26" i="1"/>
  <c r="M27" i="1"/>
  <c r="N27" i="1"/>
  <c r="O27" i="1"/>
  <c r="R27" i="1"/>
  <c r="M28" i="1"/>
  <c r="N28" i="1"/>
  <c r="O28" i="1"/>
  <c r="R28" i="1"/>
  <c r="M29" i="1"/>
  <c r="N29" i="1"/>
  <c r="O29" i="1"/>
  <c r="R29" i="1"/>
  <c r="M30" i="1"/>
  <c r="N30" i="1"/>
  <c r="O30" i="1"/>
  <c r="R30" i="1"/>
  <c r="M31" i="1"/>
  <c r="N31" i="1"/>
  <c r="O31" i="1"/>
  <c r="R31" i="1"/>
  <c r="M32" i="1"/>
  <c r="N32" i="1"/>
  <c r="O32" i="1"/>
  <c r="R32" i="1"/>
  <c r="M33" i="1"/>
  <c r="N33" i="1"/>
  <c r="O33" i="1"/>
  <c r="R33" i="1"/>
  <c r="M34" i="1"/>
  <c r="N34" i="1"/>
  <c r="O34" i="1"/>
  <c r="R34" i="1"/>
  <c r="M35" i="1"/>
  <c r="N35" i="1"/>
  <c r="O35" i="1"/>
  <c r="R35" i="1"/>
  <c r="M36" i="1"/>
  <c r="N36" i="1"/>
  <c r="O36" i="1"/>
  <c r="R36" i="1"/>
  <c r="M37" i="1"/>
  <c r="N37" i="1"/>
  <c r="O37" i="1"/>
  <c r="R37" i="1"/>
  <c r="M38" i="1"/>
  <c r="N38" i="1"/>
  <c r="O38" i="1"/>
  <c r="R38" i="1"/>
  <c r="M39" i="1"/>
  <c r="N39" i="1"/>
  <c r="O39" i="1"/>
  <c r="R39" i="1"/>
  <c r="M40" i="1"/>
  <c r="N40" i="1"/>
  <c r="O40" i="1"/>
  <c r="R40" i="1"/>
  <c r="M41" i="1"/>
  <c r="N41" i="1"/>
  <c r="O41" i="1"/>
  <c r="R41" i="1"/>
  <c r="M42" i="1"/>
  <c r="N42" i="1"/>
  <c r="O42" i="1"/>
  <c r="R42" i="1"/>
  <c r="M43" i="1"/>
  <c r="N43" i="1"/>
  <c r="O43" i="1"/>
  <c r="R43" i="1"/>
  <c r="M44" i="1"/>
  <c r="N44" i="1"/>
  <c r="O44" i="1"/>
  <c r="R44" i="1"/>
  <c r="M45" i="1"/>
  <c r="N45" i="1"/>
  <c r="O45" i="1"/>
  <c r="R45" i="1"/>
  <c r="M46" i="1"/>
  <c r="N46" i="1"/>
  <c r="O46" i="1"/>
  <c r="R46" i="1"/>
  <c r="M47" i="1"/>
  <c r="N47" i="1"/>
  <c r="O47" i="1"/>
  <c r="R47" i="1"/>
  <c r="M48" i="1"/>
  <c r="N48" i="1"/>
  <c r="O48" i="1"/>
  <c r="R48" i="1"/>
  <c r="M49" i="1"/>
  <c r="N49" i="1"/>
  <c r="O49" i="1"/>
  <c r="R49" i="1"/>
  <c r="M50" i="1"/>
  <c r="N50" i="1"/>
  <c r="O50" i="1"/>
  <c r="R50" i="1"/>
  <c r="M51" i="1"/>
  <c r="N51" i="1"/>
  <c r="O51" i="1"/>
  <c r="R51" i="1"/>
  <c r="M52" i="1"/>
  <c r="N52" i="1"/>
  <c r="O52" i="1"/>
  <c r="R52" i="1"/>
  <c r="M53" i="1"/>
  <c r="N53" i="1"/>
  <c r="O53" i="1"/>
  <c r="R53" i="1"/>
  <c r="M54" i="1"/>
  <c r="N54" i="1"/>
  <c r="O54" i="1"/>
  <c r="R54" i="1"/>
  <c r="M55" i="1"/>
  <c r="N55" i="1"/>
  <c r="O55" i="1"/>
  <c r="R55" i="1"/>
  <c r="M56" i="1"/>
  <c r="N56" i="1"/>
  <c r="O56" i="1"/>
  <c r="R56" i="1"/>
  <c r="M57" i="1"/>
  <c r="N57" i="1"/>
  <c r="O57" i="1"/>
  <c r="R57" i="1"/>
  <c r="M58" i="1"/>
  <c r="N58" i="1"/>
  <c r="O58" i="1"/>
  <c r="R58" i="1"/>
  <c r="M59" i="1"/>
  <c r="N59" i="1"/>
  <c r="O59" i="1"/>
  <c r="R59" i="1"/>
  <c r="M60" i="1"/>
  <c r="N60" i="1"/>
  <c r="O60" i="1"/>
  <c r="R60" i="1"/>
  <c r="M61" i="1"/>
  <c r="N61" i="1"/>
  <c r="O61" i="1"/>
  <c r="R61" i="1"/>
  <c r="M62" i="1"/>
  <c r="N62" i="1"/>
  <c r="O62" i="1"/>
  <c r="R62" i="1"/>
  <c r="M63" i="1"/>
  <c r="N63" i="1"/>
  <c r="O63" i="1"/>
  <c r="R63" i="1"/>
  <c r="M64" i="1"/>
  <c r="N64" i="1"/>
  <c r="O64" i="1"/>
  <c r="R64" i="1"/>
  <c r="M65" i="1"/>
  <c r="N65" i="1"/>
  <c r="O65" i="1"/>
  <c r="R65" i="1"/>
  <c r="M66" i="1"/>
  <c r="N66" i="1"/>
  <c r="O66" i="1"/>
  <c r="R66" i="1"/>
  <c r="M67" i="1"/>
  <c r="N67" i="1"/>
  <c r="O67" i="1"/>
  <c r="R67" i="1"/>
  <c r="M68" i="1"/>
  <c r="N68" i="1"/>
  <c r="O68" i="1"/>
  <c r="R68" i="1"/>
  <c r="M69" i="1"/>
  <c r="N69" i="1"/>
  <c r="O69" i="1"/>
  <c r="R69" i="1"/>
  <c r="M70" i="1"/>
  <c r="N70" i="1"/>
  <c r="O70" i="1"/>
  <c r="R70" i="1"/>
  <c r="M71" i="1"/>
  <c r="N71" i="1"/>
  <c r="O71" i="1"/>
  <c r="R71" i="1"/>
  <c r="M72" i="1"/>
  <c r="N72" i="1"/>
  <c r="O72" i="1"/>
  <c r="R72" i="1"/>
  <c r="M73" i="1"/>
  <c r="N73" i="1"/>
  <c r="O73" i="1"/>
  <c r="R73" i="1"/>
  <c r="M74" i="1"/>
  <c r="N74" i="1"/>
  <c r="O74" i="1"/>
  <c r="R74" i="1"/>
  <c r="M75" i="1"/>
  <c r="N75" i="1"/>
  <c r="O75" i="1"/>
  <c r="R75" i="1"/>
  <c r="M76" i="1"/>
  <c r="N76" i="1"/>
  <c r="O76" i="1"/>
  <c r="R76" i="1"/>
  <c r="M77" i="1"/>
  <c r="N77" i="1"/>
  <c r="O77" i="1"/>
  <c r="R77" i="1"/>
  <c r="M78" i="1"/>
  <c r="N78" i="1"/>
  <c r="O78" i="1"/>
  <c r="R78" i="1"/>
  <c r="M79" i="1"/>
  <c r="N79" i="1"/>
  <c r="O79" i="1"/>
  <c r="R79" i="1"/>
  <c r="M80" i="1"/>
  <c r="N80" i="1"/>
  <c r="O80" i="1"/>
  <c r="R80" i="1"/>
  <c r="M81" i="1"/>
  <c r="N81" i="1"/>
  <c r="O81" i="1"/>
  <c r="R81" i="1"/>
  <c r="M82" i="1"/>
  <c r="N82" i="1"/>
  <c r="O82" i="1"/>
  <c r="R82" i="1"/>
  <c r="M83" i="1"/>
  <c r="N83" i="1"/>
  <c r="O83" i="1"/>
  <c r="R83" i="1"/>
  <c r="M84" i="1"/>
  <c r="N84" i="1"/>
  <c r="O84" i="1"/>
  <c r="R84" i="1"/>
  <c r="M85" i="1"/>
  <c r="N85" i="1"/>
  <c r="O85" i="1"/>
  <c r="R85" i="1"/>
  <c r="M86" i="1"/>
  <c r="N86" i="1"/>
  <c r="O86" i="1"/>
  <c r="R86" i="1"/>
  <c r="M87" i="1"/>
  <c r="N87" i="1"/>
  <c r="O87" i="1"/>
  <c r="R87" i="1"/>
  <c r="M88" i="1"/>
  <c r="N88" i="1"/>
  <c r="O88" i="1"/>
  <c r="R88" i="1"/>
  <c r="M89" i="1"/>
  <c r="N89" i="1"/>
  <c r="O89" i="1"/>
  <c r="R89" i="1"/>
  <c r="M90" i="1"/>
  <c r="N90" i="1"/>
  <c r="O90" i="1"/>
  <c r="R90" i="1"/>
  <c r="M91" i="1"/>
  <c r="N91" i="1"/>
  <c r="O91" i="1"/>
  <c r="R91" i="1"/>
  <c r="M92" i="1"/>
  <c r="N92" i="1"/>
  <c r="O92" i="1"/>
  <c r="R92" i="1"/>
  <c r="M93" i="1"/>
  <c r="N93" i="1"/>
  <c r="O93" i="1"/>
  <c r="R93" i="1"/>
  <c r="M94" i="1"/>
  <c r="N94" i="1"/>
  <c r="O94" i="1"/>
  <c r="R94" i="1"/>
  <c r="M95" i="1"/>
  <c r="N95" i="1"/>
  <c r="O95" i="1"/>
  <c r="R95" i="1"/>
  <c r="M96" i="1"/>
  <c r="N96" i="1"/>
  <c r="O96" i="1"/>
  <c r="R96" i="1"/>
  <c r="M97" i="1"/>
  <c r="N97" i="1"/>
  <c r="O97" i="1"/>
  <c r="R97" i="1"/>
  <c r="M98" i="1"/>
  <c r="N98" i="1"/>
  <c r="O98" i="1"/>
  <c r="R98" i="1"/>
  <c r="M99" i="1"/>
  <c r="N99" i="1"/>
  <c r="O99" i="1"/>
  <c r="R99" i="1"/>
  <c r="M100" i="1"/>
  <c r="N100" i="1"/>
  <c r="O100" i="1"/>
  <c r="R100" i="1"/>
  <c r="M101" i="1"/>
  <c r="N101" i="1"/>
  <c r="O101" i="1"/>
  <c r="R101" i="1"/>
  <c r="M102" i="1"/>
  <c r="N102" i="1"/>
  <c r="O102" i="1"/>
  <c r="R102" i="1"/>
  <c r="M103" i="1"/>
  <c r="N103" i="1"/>
  <c r="O103" i="1"/>
  <c r="R103" i="1"/>
  <c r="M104" i="1"/>
  <c r="N104" i="1"/>
  <c r="O104" i="1"/>
  <c r="R104" i="1"/>
  <c r="M105" i="1"/>
  <c r="N105" i="1"/>
  <c r="O105" i="1"/>
  <c r="R105" i="1"/>
  <c r="N106" i="1"/>
  <c r="M106" i="1"/>
  <c r="O106" i="1"/>
  <c r="R106" i="1"/>
  <c r="N107" i="1"/>
  <c r="M107" i="1"/>
  <c r="O107" i="1"/>
  <c r="R107" i="1"/>
  <c r="N108" i="1"/>
  <c r="M108" i="1"/>
  <c r="O108" i="1"/>
  <c r="R108" i="1"/>
  <c r="N109" i="1"/>
  <c r="M109" i="1"/>
  <c r="O109" i="1"/>
  <c r="R109" i="1"/>
  <c r="N110" i="1"/>
  <c r="M110" i="1"/>
  <c r="O110" i="1"/>
  <c r="R110" i="1"/>
  <c r="N111" i="1"/>
  <c r="M111" i="1"/>
  <c r="O111" i="1"/>
  <c r="R111" i="1"/>
  <c r="N112" i="1"/>
  <c r="M112" i="1"/>
  <c r="O112" i="1"/>
  <c r="R112" i="1"/>
  <c r="N113" i="1"/>
  <c r="M113" i="1"/>
  <c r="O113" i="1"/>
  <c r="R113" i="1"/>
  <c r="N114" i="1"/>
  <c r="M114" i="1"/>
  <c r="O114" i="1"/>
  <c r="R114" i="1"/>
  <c r="N115" i="1"/>
  <c r="M115" i="1"/>
  <c r="O115" i="1"/>
  <c r="R115" i="1"/>
  <c r="M116" i="1"/>
  <c r="N116" i="1"/>
  <c r="O116" i="1"/>
  <c r="R116" i="1"/>
  <c r="M117" i="1"/>
  <c r="N117" i="1"/>
  <c r="O117" i="1"/>
  <c r="R117" i="1"/>
  <c r="M118" i="1"/>
  <c r="N118" i="1"/>
  <c r="O118" i="1"/>
  <c r="R118" i="1"/>
  <c r="M119" i="1"/>
  <c r="N119" i="1"/>
  <c r="O119" i="1"/>
  <c r="R119" i="1"/>
  <c r="M120" i="1"/>
  <c r="N120" i="1"/>
  <c r="O120" i="1"/>
  <c r="R120" i="1"/>
  <c r="M121" i="1"/>
  <c r="N121" i="1"/>
  <c r="O121" i="1"/>
  <c r="R121" i="1"/>
  <c r="M122" i="1"/>
  <c r="N122" i="1"/>
  <c r="O122" i="1"/>
  <c r="R122" i="1"/>
  <c r="M123" i="1"/>
  <c r="N123" i="1"/>
  <c r="O123" i="1"/>
  <c r="R123" i="1"/>
  <c r="M124" i="1"/>
  <c r="N124" i="1"/>
  <c r="O124" i="1"/>
  <c r="R124" i="1"/>
  <c r="M125" i="1"/>
  <c r="N125" i="1"/>
  <c r="O125" i="1"/>
  <c r="R125" i="1"/>
  <c r="M126" i="1"/>
  <c r="N126" i="1"/>
  <c r="O126" i="1"/>
  <c r="R126" i="1"/>
  <c r="M127" i="1"/>
  <c r="N127" i="1"/>
  <c r="O127" i="1"/>
  <c r="R127" i="1"/>
  <c r="M128" i="1"/>
  <c r="N128" i="1"/>
  <c r="O128" i="1"/>
  <c r="R128" i="1"/>
  <c r="M129" i="1"/>
  <c r="N129" i="1"/>
  <c r="O129" i="1"/>
  <c r="R129" i="1"/>
  <c r="M130" i="1"/>
  <c r="N130" i="1"/>
  <c r="O130" i="1"/>
  <c r="R130" i="1"/>
  <c r="M131" i="1"/>
  <c r="N131" i="1"/>
  <c r="O131" i="1"/>
  <c r="R131" i="1"/>
  <c r="M132" i="1"/>
  <c r="N132" i="1"/>
  <c r="O132" i="1"/>
  <c r="R132" i="1"/>
  <c r="M133" i="1"/>
  <c r="N133" i="1"/>
  <c r="O133" i="1"/>
  <c r="R133" i="1"/>
  <c r="M134" i="1"/>
  <c r="N134" i="1"/>
  <c r="O134" i="1"/>
  <c r="R134" i="1"/>
  <c r="M135" i="1"/>
  <c r="N135" i="1"/>
  <c r="O135" i="1"/>
  <c r="R135" i="1"/>
  <c r="M136" i="1"/>
  <c r="N136" i="1"/>
  <c r="O136" i="1"/>
  <c r="R136" i="1"/>
  <c r="M137" i="1"/>
  <c r="N137" i="1"/>
  <c r="O137" i="1"/>
  <c r="R137" i="1"/>
  <c r="M138" i="1"/>
  <c r="N138" i="1"/>
  <c r="O138" i="1"/>
  <c r="R138" i="1"/>
  <c r="M139" i="1"/>
  <c r="N139" i="1"/>
  <c r="O139" i="1"/>
  <c r="R139" i="1"/>
  <c r="M140" i="1"/>
  <c r="N140" i="1"/>
  <c r="O140" i="1"/>
  <c r="R140" i="1"/>
  <c r="M141" i="1"/>
  <c r="N141" i="1"/>
  <c r="O141" i="1"/>
  <c r="R141" i="1"/>
  <c r="M142" i="1"/>
  <c r="N142" i="1"/>
  <c r="O142" i="1"/>
  <c r="R142" i="1"/>
  <c r="M143" i="1"/>
  <c r="N143" i="1"/>
  <c r="O143" i="1"/>
  <c r="R143" i="1"/>
  <c r="M144" i="1"/>
  <c r="N144" i="1"/>
  <c r="O144" i="1"/>
  <c r="R144" i="1"/>
  <c r="M145" i="1"/>
  <c r="N145" i="1"/>
  <c r="O145" i="1"/>
  <c r="R145" i="1"/>
  <c r="M146" i="1"/>
  <c r="N146" i="1"/>
  <c r="O146" i="1"/>
  <c r="R146" i="1"/>
  <c r="M147" i="1"/>
  <c r="N147" i="1"/>
  <c r="O147" i="1"/>
  <c r="R147" i="1"/>
  <c r="M148" i="1"/>
  <c r="N148" i="1"/>
  <c r="O148" i="1"/>
  <c r="R148" i="1"/>
  <c r="M149" i="1"/>
  <c r="N149" i="1"/>
  <c r="O149" i="1"/>
  <c r="R149" i="1"/>
  <c r="M150" i="1"/>
  <c r="N150" i="1"/>
  <c r="O150" i="1"/>
  <c r="R150" i="1"/>
  <c r="M151" i="1"/>
  <c r="N151" i="1"/>
  <c r="O151" i="1"/>
  <c r="R151" i="1"/>
  <c r="M152" i="1"/>
  <c r="N152" i="1"/>
  <c r="O152" i="1"/>
  <c r="R152" i="1"/>
  <c r="M153" i="1"/>
  <c r="N153" i="1"/>
  <c r="O153" i="1"/>
  <c r="R153" i="1"/>
  <c r="M154" i="1"/>
  <c r="N154" i="1"/>
  <c r="O154" i="1"/>
  <c r="R154" i="1"/>
  <c r="M155" i="1"/>
  <c r="N155" i="1"/>
  <c r="O155" i="1"/>
  <c r="R155" i="1"/>
  <c r="M156" i="1"/>
  <c r="N156" i="1"/>
  <c r="O156" i="1"/>
  <c r="R156" i="1"/>
  <c r="M157" i="1"/>
  <c r="N157" i="1"/>
  <c r="O157" i="1"/>
  <c r="R157" i="1"/>
  <c r="M158" i="1"/>
  <c r="N158" i="1"/>
  <c r="O158" i="1"/>
  <c r="R158" i="1"/>
  <c r="M159" i="1"/>
  <c r="N159" i="1"/>
  <c r="O159" i="1"/>
  <c r="R159" i="1"/>
  <c r="M160" i="1"/>
  <c r="N160" i="1"/>
  <c r="O160" i="1"/>
  <c r="R160" i="1"/>
  <c r="M161" i="1"/>
  <c r="N161" i="1"/>
  <c r="O161" i="1"/>
  <c r="R161" i="1"/>
  <c r="M162" i="1"/>
  <c r="N162" i="1"/>
  <c r="O162" i="1"/>
  <c r="R162" i="1"/>
  <c r="M163" i="1"/>
  <c r="N163" i="1"/>
  <c r="O163" i="1"/>
  <c r="R163" i="1"/>
  <c r="M164" i="1"/>
  <c r="N164" i="1"/>
  <c r="O164" i="1"/>
  <c r="R164" i="1"/>
  <c r="M165" i="1"/>
  <c r="N165" i="1"/>
  <c r="O165" i="1"/>
  <c r="R165" i="1"/>
  <c r="M166" i="1"/>
  <c r="N166" i="1"/>
  <c r="O166" i="1"/>
  <c r="R166" i="1"/>
  <c r="M167" i="1"/>
  <c r="N167" i="1"/>
  <c r="O167" i="1"/>
  <c r="R167" i="1"/>
  <c r="M168" i="1"/>
  <c r="N168" i="1"/>
  <c r="O168" i="1"/>
  <c r="R168" i="1"/>
  <c r="M169" i="1"/>
  <c r="N169" i="1"/>
  <c r="O169" i="1"/>
  <c r="R169" i="1"/>
  <c r="M170" i="1"/>
  <c r="N170" i="1"/>
  <c r="O170" i="1"/>
  <c r="R170" i="1"/>
  <c r="M171" i="1"/>
  <c r="N171" i="1"/>
  <c r="O171" i="1"/>
  <c r="R171" i="1"/>
  <c r="M172" i="1"/>
  <c r="N172" i="1"/>
  <c r="O172" i="1"/>
  <c r="R172" i="1"/>
  <c r="M173" i="1"/>
  <c r="N173" i="1"/>
  <c r="O173" i="1"/>
  <c r="R173" i="1"/>
  <c r="M174" i="1"/>
  <c r="N174" i="1"/>
  <c r="O174" i="1"/>
  <c r="R174" i="1"/>
  <c r="M175" i="1"/>
  <c r="N175" i="1"/>
  <c r="O175" i="1"/>
  <c r="R175" i="1"/>
  <c r="M176" i="1"/>
  <c r="N176" i="1"/>
  <c r="O176" i="1"/>
  <c r="R176" i="1"/>
  <c r="M177" i="1"/>
  <c r="N177" i="1"/>
  <c r="O177" i="1"/>
  <c r="R177" i="1"/>
  <c r="M178" i="1"/>
  <c r="N178" i="1"/>
  <c r="O178" i="1"/>
  <c r="R178" i="1"/>
  <c r="M179" i="1"/>
  <c r="N179" i="1"/>
  <c r="O179" i="1"/>
  <c r="R179" i="1"/>
  <c r="M180" i="1"/>
  <c r="N180" i="1"/>
  <c r="O180" i="1"/>
  <c r="R180" i="1"/>
  <c r="M181" i="1"/>
  <c r="N181" i="1"/>
  <c r="O181" i="1"/>
  <c r="R181" i="1"/>
  <c r="M182" i="1"/>
  <c r="N182" i="1"/>
  <c r="O182" i="1"/>
  <c r="R182" i="1"/>
  <c r="M183" i="1"/>
  <c r="N183" i="1"/>
  <c r="O183" i="1"/>
  <c r="R183" i="1"/>
  <c r="M184" i="1"/>
  <c r="N184" i="1"/>
  <c r="O184" i="1"/>
  <c r="R184" i="1"/>
  <c r="M185" i="1"/>
  <c r="N185" i="1"/>
  <c r="O185" i="1"/>
  <c r="R185" i="1"/>
  <c r="M186" i="1"/>
  <c r="N186" i="1"/>
  <c r="O186" i="1"/>
  <c r="R186" i="1"/>
  <c r="M187" i="1"/>
  <c r="N187" i="1"/>
  <c r="O187" i="1"/>
  <c r="R187" i="1"/>
  <c r="M188" i="1"/>
  <c r="N188" i="1"/>
  <c r="O188" i="1"/>
  <c r="R188" i="1"/>
  <c r="M189" i="1"/>
  <c r="N189" i="1"/>
  <c r="O189" i="1"/>
  <c r="R189" i="1"/>
  <c r="M190" i="1"/>
  <c r="N190" i="1"/>
  <c r="O190" i="1"/>
  <c r="R190" i="1"/>
  <c r="M191" i="1"/>
  <c r="N191" i="1"/>
  <c r="O191" i="1"/>
  <c r="R191" i="1"/>
  <c r="M192" i="1"/>
  <c r="N192" i="1"/>
  <c r="O192" i="1"/>
  <c r="R192" i="1"/>
  <c r="M193" i="1"/>
  <c r="N193" i="1"/>
  <c r="O193" i="1"/>
  <c r="R193" i="1"/>
  <c r="M194" i="1"/>
  <c r="N194" i="1"/>
  <c r="O194" i="1"/>
  <c r="R194" i="1"/>
  <c r="M195" i="1"/>
  <c r="N195" i="1"/>
  <c r="O195" i="1"/>
  <c r="R195" i="1"/>
  <c r="M196" i="1"/>
  <c r="N196" i="1"/>
  <c r="O196" i="1"/>
  <c r="R196" i="1"/>
  <c r="M197" i="1"/>
  <c r="N197" i="1"/>
  <c r="O197" i="1"/>
  <c r="R197" i="1"/>
  <c r="M198" i="1"/>
  <c r="N198" i="1"/>
  <c r="O198" i="1"/>
  <c r="R198" i="1"/>
  <c r="M199" i="1"/>
  <c r="N199" i="1"/>
  <c r="O199" i="1"/>
  <c r="R199" i="1"/>
  <c r="M200" i="1"/>
  <c r="N200" i="1"/>
  <c r="O200" i="1"/>
  <c r="R200" i="1"/>
  <c r="M201" i="1"/>
  <c r="N201" i="1"/>
  <c r="O201" i="1"/>
  <c r="R201" i="1"/>
  <c r="M202" i="1"/>
  <c r="N202" i="1"/>
  <c r="O202" i="1"/>
  <c r="R202" i="1"/>
  <c r="M203" i="1"/>
  <c r="N203" i="1"/>
  <c r="O203" i="1"/>
  <c r="R203" i="1"/>
  <c r="M204" i="1"/>
  <c r="N204" i="1"/>
  <c r="O204" i="1"/>
  <c r="R204" i="1"/>
  <c r="M205" i="1"/>
  <c r="N205" i="1"/>
  <c r="O205" i="1"/>
  <c r="R205" i="1"/>
  <c r="M206" i="1"/>
  <c r="N206" i="1"/>
  <c r="O206" i="1"/>
  <c r="R206" i="1"/>
  <c r="M207" i="1"/>
  <c r="N207" i="1"/>
  <c r="O207" i="1"/>
  <c r="R207" i="1"/>
  <c r="M208" i="1"/>
  <c r="N208" i="1"/>
  <c r="O208" i="1"/>
  <c r="R208" i="1"/>
  <c r="M209" i="1"/>
  <c r="N209" i="1"/>
  <c r="O209" i="1"/>
  <c r="R209" i="1"/>
  <c r="M210" i="1"/>
  <c r="N210" i="1"/>
  <c r="O210" i="1"/>
  <c r="R210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</calcChain>
</file>

<file path=xl/sharedStrings.xml><?xml version="1.0" encoding="utf-8"?>
<sst xmlns="http://schemas.openxmlformats.org/spreadsheetml/2006/main" count="87" uniqueCount="73">
  <si>
    <t>Te</t>
  </si>
  <si>
    <t>D</t>
  </si>
  <si>
    <t>Pa</t>
  </si>
  <si>
    <t>m</t>
  </si>
  <si>
    <t>g</t>
  </si>
  <si>
    <t>Nm</t>
  </si>
  <si>
    <t>pm</t>
  </si>
  <si>
    <t>kg.m-3</t>
  </si>
  <si>
    <t>lamda</t>
  </si>
  <si>
    <t>a</t>
  </si>
  <si>
    <t>b</t>
  </si>
  <si>
    <t>pinfill</t>
  </si>
  <si>
    <t>pload</t>
  </si>
  <si>
    <t>qx</t>
  </si>
  <si>
    <t>height</t>
  </si>
  <si>
    <t>x</t>
  </si>
  <si>
    <t>start</t>
  </si>
  <si>
    <t>end</t>
  </si>
  <si>
    <t>y</t>
  </si>
  <si>
    <t>v</t>
  </si>
  <si>
    <t>E</t>
  </si>
  <si>
    <t>Effective Elastic Thickness</t>
  </si>
  <si>
    <t>Youngs Modulus</t>
  </si>
  <si>
    <t>Poissons Ratio</t>
  </si>
  <si>
    <t>gravity</t>
  </si>
  <si>
    <t>Flexural wavelength</t>
  </si>
  <si>
    <t>Height of load</t>
  </si>
  <si>
    <t>density of infill</t>
  </si>
  <si>
    <t>density of mantle</t>
  </si>
  <si>
    <t>Load</t>
  </si>
  <si>
    <t>x-end for load</t>
  </si>
  <si>
    <t>km</t>
  </si>
  <si>
    <t>Load width</t>
  </si>
  <si>
    <t>Load height</t>
  </si>
  <si>
    <t>Load density</t>
  </si>
  <si>
    <t>density of load</t>
  </si>
  <si>
    <t>x-start for load</t>
  </si>
  <si>
    <t>kg.m-4</t>
  </si>
  <si>
    <t>N</t>
  </si>
  <si>
    <t>Units</t>
  </si>
  <si>
    <t>Elastic thickness, Te</t>
  </si>
  <si>
    <t>Airy compensation depth</t>
  </si>
  <si>
    <t>y+h</t>
  </si>
  <si>
    <t>h</t>
  </si>
  <si>
    <t>normal crustal thickness</t>
  </si>
  <si>
    <t>hc</t>
  </si>
  <si>
    <t>moho</t>
  </si>
  <si>
    <t>Parameter</t>
  </si>
  <si>
    <t>Value</t>
  </si>
  <si>
    <t>Symbol</t>
  </si>
  <si>
    <t>Flexural rigidity</t>
  </si>
  <si>
    <t>load height (m)</t>
  </si>
  <si>
    <t>surface deflection (m)</t>
  </si>
  <si>
    <t>distance (m)</t>
  </si>
  <si>
    <t>surface topography (m)</t>
  </si>
  <si>
    <t>Moho deflection (m)</t>
  </si>
  <si>
    <t>coefficeint b: distance to end of load-x (m)</t>
  </si>
  <si>
    <t>coefficient a: distance to start of load-x (m)</t>
  </si>
  <si>
    <t>Model Parameter</t>
  </si>
  <si>
    <t>Watts,  A. B., 2001, Isostasy and Flexure of the Lithosphere, Cambridge University Press, Cambridge, pp. 458.</t>
  </si>
  <si>
    <t>Chapter 3, Theory of Elastic Plates</t>
  </si>
  <si>
    <t>Equation 3.10, p. 93</t>
  </si>
  <si>
    <t>Flexural parameter,lamda</t>
  </si>
  <si>
    <t>Equation 3.20, p.96</t>
  </si>
  <si>
    <t>m.s-2</t>
  </si>
  <si>
    <t>Adjust model using these parameters</t>
  </si>
  <si>
    <t>Deflection of an infinite elastic beam under surface load. Surface deflection of the lithosphere, y, caused by load, qx, calculated using Equations 3.32, 3.33 and 3.34 p. 101-102 from Watts (2001).</t>
  </si>
  <si>
    <t>distance (km)</t>
  </si>
  <si>
    <t>Myr</t>
  </si>
  <si>
    <t>Loading time, t</t>
  </si>
  <si>
    <t>Maxwell relaxation time constant</t>
  </si>
  <si>
    <t>tau</t>
  </si>
  <si>
    <t>Visco-Elastic Plate Model of Regional Isostatic Compensation of the Lithosphere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</si>
</sst>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E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11" fontId="0" fillId="4" borderId="0" xfId="0" applyNumberForma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right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mruColors>
      <color rgb="FF00CE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Visco-Elastic Plate Model</a:t>
            </a:r>
          </a:p>
        </c:rich>
      </c:tx>
      <c:layout>
        <c:manualLayout>
          <c:xMode val="edge"/>
          <c:yMode val="edge"/>
          <c:x val="0.693723224207799"/>
          <c:y val="0.042077578067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318962670962"/>
          <c:y val="0.0750605326876513"/>
          <c:w val="0.429011645482158"/>
          <c:h val="0.795512528473804"/>
        </c:manualLayout>
      </c:layout>
      <c:scatterChart>
        <c:scatterStyle val="lineMarker"/>
        <c:varyColors val="0"/>
        <c:ser>
          <c:idx val="0"/>
          <c:order val="0"/>
          <c:tx>
            <c:v>y-surface deflection</c:v>
          </c:tx>
          <c:spPr>
            <a:ln w="1905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</c:numCache>
            </c:numRef>
          </c:xVal>
          <c:yVal>
            <c:numRef>
              <c:f>Sheet1!$O$10:$O$210</c:f>
              <c:numCache>
                <c:formatCode>General</c:formatCode>
                <c:ptCount val="201"/>
                <c:pt idx="0">
                  <c:v>-85.5941455293667</c:v>
                </c:pt>
                <c:pt idx="1">
                  <c:v>-90.09051693204401</c:v>
                </c:pt>
                <c:pt idx="2">
                  <c:v>-94.82301271019332</c:v>
                </c:pt>
                <c:pt idx="3">
                  <c:v>-99.80402882415453</c:v>
                </c:pt>
                <c:pt idx="4">
                  <c:v>-105.0466117837509</c:v>
                </c:pt>
                <c:pt idx="5">
                  <c:v>-110.564492778683</c:v>
                </c:pt>
                <c:pt idx="6">
                  <c:v>-116.3721235989639</c:v>
                </c:pt>
                <c:pt idx="7">
                  <c:v>-122.4847144392467</c:v>
                </c:pt>
                <c:pt idx="8">
                  <c:v>-128.9182736858184</c:v>
                </c:pt>
                <c:pt idx="9">
                  <c:v>-135.6896497902055</c:v>
                </c:pt>
                <c:pt idx="10">
                  <c:v>-142.8165753387909</c:v>
                </c:pt>
                <c:pt idx="11">
                  <c:v>-150.3177134335686</c:v>
                </c:pt>
                <c:pt idx="12">
                  <c:v>-158.2127065052039</c:v>
                </c:pt>
                <c:pt idx="13">
                  <c:v>-166.5222276859103</c:v>
                </c:pt>
                <c:pt idx="14">
                  <c:v>-175.2680348763418</c:v>
                </c:pt>
                <c:pt idx="15">
                  <c:v>-184.4730276477293</c:v>
                </c:pt>
                <c:pt idx="16">
                  <c:v>-194.1613071278933</c:v>
                </c:pt>
                <c:pt idx="17">
                  <c:v>-204.3582390275523</c:v>
                </c:pt>
                <c:pt idx="18">
                  <c:v>-215.0905199715457</c:v>
                </c:pt>
                <c:pt idx="19">
                  <c:v>-226.3862473082144</c:v>
                </c:pt>
                <c:pt idx="20">
                  <c:v>-238.274992579262</c:v>
                </c:pt>
                <c:pt idx="21">
                  <c:v>-250.787878841974</c:v>
                </c:pt>
                <c:pt idx="22">
                  <c:v>-263.9576620457272</c:v>
                </c:pt>
                <c:pt idx="23">
                  <c:v>-277.8188166753008</c:v>
                </c:pt>
                <c:pt idx="24">
                  <c:v>-292.4076258846382</c:v>
                </c:pt>
                <c:pt idx="25">
                  <c:v>-307.7622763564296</c:v>
                </c:pt>
                <c:pt idx="26">
                  <c:v>-323.9229581352115</c:v>
                </c:pt>
                <c:pt idx="27">
                  <c:v>-340.9319696946674</c:v>
                </c:pt>
                <c:pt idx="28">
                  <c:v>-358.8338285134632</c:v>
                </c:pt>
                <c:pt idx="29">
                  <c:v>-377.675387448334</c:v>
                </c:pt>
                <c:pt idx="30">
                  <c:v>-397.505957208257</c:v>
                </c:pt>
                <c:pt idx="31">
                  <c:v>-418.3774352494728</c:v>
                </c:pt>
                <c:pt idx="32">
                  <c:v>-440.344441427866</c:v>
                </c:pt>
                <c:pt idx="33">
                  <c:v>-463.464460762846</c:v>
                </c:pt>
                <c:pt idx="34">
                  <c:v>-487.7979936854264</c:v>
                </c:pt>
                <c:pt idx="35">
                  <c:v>-513.4087141627243</c:v>
                </c:pt>
                <c:pt idx="36">
                  <c:v>-540.3636361116512</c:v>
                </c:pt>
                <c:pt idx="37">
                  <c:v>-568.733288536189</c:v>
                </c:pt>
                <c:pt idx="38">
                  <c:v>-598.5918998454076</c:v>
                </c:pt>
                <c:pt idx="39">
                  <c:v>-630.0175918333194</c:v>
                </c:pt>
                <c:pt idx="40">
                  <c:v>-663.0925838268832</c:v>
                </c:pt>
                <c:pt idx="41">
                  <c:v>-697.9034075349771</c:v>
                </c:pt>
                <c:pt idx="42">
                  <c:v>-734.5411331590886</c:v>
                </c:pt>
                <c:pt idx="43">
                  <c:v>-773.1016073558282</c:v>
                </c:pt>
                <c:pt idx="44">
                  <c:v>-813.6857036722967</c:v>
                </c:pt>
                <c:pt idx="45">
                  <c:v>-856.39958610786</c:v>
                </c:pt>
                <c:pt idx="46">
                  <c:v>-901.3549864901239</c:v>
                </c:pt>
                <c:pt idx="47">
                  <c:v>-948.6694963889245</c:v>
                </c:pt>
                <c:pt idx="48">
                  <c:v>-998.4668743300638</c:v>
                </c:pt>
                <c:pt idx="49">
                  <c:v>-1050.877369110423</c:v>
                </c:pt>
                <c:pt idx="50">
                  <c:v>-1106.038060058068</c:v>
                </c:pt>
                <c:pt idx="51">
                  <c:v>-1164.093215125147</c:v>
                </c:pt>
                <c:pt idx="52">
                  <c:v>-1225.194667747889</c:v>
                </c:pt>
                <c:pt idx="53">
                  <c:v>-1289.502213456941</c:v>
                </c:pt>
                <c:pt idx="54">
                  <c:v>-1357.184027272764</c:v>
                </c:pt>
                <c:pt idx="55">
                  <c:v>-1428.417102975039</c:v>
                </c:pt>
                <c:pt idx="56">
                  <c:v>-1503.387715392011</c:v>
                </c:pt>
                <c:pt idx="57">
                  <c:v>-1582.291906915774</c:v>
                </c:pt>
                <c:pt idx="58">
                  <c:v>-1665.335999512601</c:v>
                </c:pt>
                <c:pt idx="59">
                  <c:v>-1752.737133563936</c:v>
                </c:pt>
                <c:pt idx="60">
                  <c:v>-1844.723834943577</c:v>
                </c:pt>
                <c:pt idx="61">
                  <c:v>-1941.5366118102</c:v>
                </c:pt>
                <c:pt idx="62">
                  <c:v>-2043.428582671834</c:v>
                </c:pt>
                <c:pt idx="63">
                  <c:v>-2150.666137360401</c:v>
                </c:pt>
                <c:pt idx="64">
                  <c:v>-2263.52963264023</c:v>
                </c:pt>
                <c:pt idx="65">
                  <c:v>-2382.314124264728</c:v>
                </c:pt>
                <c:pt idx="66">
                  <c:v>-2507.330137390354</c:v>
                </c:pt>
                <c:pt idx="67">
                  <c:v>-2638.904477357087</c:v>
                </c:pt>
                <c:pt idx="68">
                  <c:v>-2777.381082949686</c:v>
                </c:pt>
                <c:pt idx="69">
                  <c:v>-2923.121924364852</c:v>
                </c:pt>
                <c:pt idx="70">
                  <c:v>-3076.50794822582</c:v>
                </c:pt>
                <c:pt idx="71">
                  <c:v>-3237.940072108571</c:v>
                </c:pt>
                <c:pt idx="72">
                  <c:v>-3407.840231172866</c:v>
                </c:pt>
                <c:pt idx="73">
                  <c:v>-3586.652479627051</c:v>
                </c:pt>
                <c:pt idx="74">
                  <c:v>-3774.844149898504</c:v>
                </c:pt>
                <c:pt idx="75">
                  <c:v>-3972.907072531925</c:v>
                </c:pt>
                <c:pt idx="76">
                  <c:v>-4170.096325515086</c:v>
                </c:pt>
                <c:pt idx="77">
                  <c:v>-4355.66470117797</c:v>
                </c:pt>
                <c:pt idx="78">
                  <c:v>-4530.097167119578</c:v>
                </c:pt>
                <c:pt idx="79">
                  <c:v>-4693.849597601016</c:v>
                </c:pt>
                <c:pt idx="80">
                  <c:v>-4847.349963504068</c:v>
                </c:pt>
                <c:pt idx="81">
                  <c:v>-4990.999449476664</c:v>
                </c:pt>
                <c:pt idx="82">
                  <c:v>-5125.17350117784</c:v>
                </c:pt>
                <c:pt idx="83">
                  <c:v>-5250.222805352487</c:v>
                </c:pt>
                <c:pt idx="84">
                  <c:v>-5366.474205291213</c:v>
                </c:pt>
                <c:pt idx="85">
                  <c:v>-5474.231554062135</c:v>
                </c:pt>
                <c:pt idx="86">
                  <c:v>-5573.776507739275</c:v>
                </c:pt>
                <c:pt idx="87">
                  <c:v>-5665.36926069577</c:v>
                </c:pt>
                <c:pt idx="88">
                  <c:v>-5749.249224879128</c:v>
                </c:pt>
                <c:pt idx="89">
                  <c:v>-5825.635654839657</c:v>
                </c:pt>
                <c:pt idx="90">
                  <c:v>-5894.72822014188</c:v>
                </c:pt>
                <c:pt idx="91">
                  <c:v>-5956.707526651444</c:v>
                </c:pt>
                <c:pt idx="92">
                  <c:v>-6011.735588056833</c:v>
                </c:pt>
                <c:pt idx="93">
                  <c:v>-6059.956248855408</c:v>
                </c:pt>
                <c:pt idx="94">
                  <c:v>-6101.495559906754</c:v>
                </c:pt>
                <c:pt idx="95">
                  <c:v>-6136.462107532634</c:v>
                </c:pt>
                <c:pt idx="96">
                  <c:v>-6164.947297021723</c:v>
                </c:pt>
                <c:pt idx="97">
                  <c:v>-6187.025591278415</c:v>
                </c:pt>
                <c:pt idx="98">
                  <c:v>-6202.754705238028</c:v>
                </c:pt>
                <c:pt idx="99">
                  <c:v>-6212.175756555357</c:v>
                </c:pt>
                <c:pt idx="100">
                  <c:v>-6215.313372959572</c:v>
                </c:pt>
                <c:pt idx="101">
                  <c:v>-6212.175756555357</c:v>
                </c:pt>
                <c:pt idx="102">
                  <c:v>-6202.754705238029</c:v>
                </c:pt>
                <c:pt idx="103">
                  <c:v>-6187.025591278415</c:v>
                </c:pt>
                <c:pt idx="104">
                  <c:v>-6164.947297021723</c:v>
                </c:pt>
                <c:pt idx="105">
                  <c:v>-6136.462107532634</c:v>
                </c:pt>
                <c:pt idx="106">
                  <c:v>-6101.495559906754</c:v>
                </c:pt>
                <c:pt idx="107">
                  <c:v>-6059.956248855408</c:v>
                </c:pt>
                <c:pt idx="108">
                  <c:v>-6011.735588056833</c:v>
                </c:pt>
                <c:pt idx="109">
                  <c:v>-5956.707526651443</c:v>
                </c:pt>
                <c:pt idx="110">
                  <c:v>-5894.72822014188</c:v>
                </c:pt>
                <c:pt idx="111">
                  <c:v>-5825.635654839657</c:v>
                </c:pt>
                <c:pt idx="112">
                  <c:v>-5749.249224879128</c:v>
                </c:pt>
                <c:pt idx="113">
                  <c:v>-5665.369260695772</c:v>
                </c:pt>
                <c:pt idx="114">
                  <c:v>-5573.776507739276</c:v>
                </c:pt>
                <c:pt idx="115">
                  <c:v>-5474.231554062135</c:v>
                </c:pt>
                <c:pt idx="116">
                  <c:v>-5366.474205291212</c:v>
                </c:pt>
                <c:pt idx="117">
                  <c:v>-5250.222805352487</c:v>
                </c:pt>
                <c:pt idx="118">
                  <c:v>-5125.17350117784</c:v>
                </c:pt>
                <c:pt idx="119">
                  <c:v>-4990.999449476664</c:v>
                </c:pt>
                <c:pt idx="120">
                  <c:v>-4847.349963504068</c:v>
                </c:pt>
                <c:pt idx="121">
                  <c:v>-4693.849597601016</c:v>
                </c:pt>
                <c:pt idx="122">
                  <c:v>-4530.097167119578</c:v>
                </c:pt>
                <c:pt idx="123">
                  <c:v>-4355.66470117797</c:v>
                </c:pt>
                <c:pt idx="124">
                  <c:v>-4170.096325515086</c:v>
                </c:pt>
                <c:pt idx="125">
                  <c:v>-3972.907072531925</c:v>
                </c:pt>
                <c:pt idx="126">
                  <c:v>-3774.844149898504</c:v>
                </c:pt>
                <c:pt idx="127">
                  <c:v>-3586.652479627051</c:v>
                </c:pt>
                <c:pt idx="128">
                  <c:v>-3407.840231172866</c:v>
                </c:pt>
                <c:pt idx="129">
                  <c:v>-3237.940072108571</c:v>
                </c:pt>
                <c:pt idx="130">
                  <c:v>-3076.50794822582</c:v>
                </c:pt>
                <c:pt idx="131">
                  <c:v>-2923.121924364852</c:v>
                </c:pt>
                <c:pt idx="132">
                  <c:v>-2777.381082949686</c:v>
                </c:pt>
                <c:pt idx="133">
                  <c:v>-2638.904477357087</c:v>
                </c:pt>
                <c:pt idx="134">
                  <c:v>-2507.330137390354</c:v>
                </c:pt>
                <c:pt idx="135">
                  <c:v>-2382.314124264728</c:v>
                </c:pt>
                <c:pt idx="136">
                  <c:v>-2263.52963264023</c:v>
                </c:pt>
                <c:pt idx="137">
                  <c:v>-2150.666137360401</c:v>
                </c:pt>
                <c:pt idx="138">
                  <c:v>-2043.428582671834</c:v>
                </c:pt>
                <c:pt idx="139">
                  <c:v>-1941.5366118102</c:v>
                </c:pt>
                <c:pt idx="140">
                  <c:v>-1844.723834943577</c:v>
                </c:pt>
                <c:pt idx="141">
                  <c:v>-1752.737133563936</c:v>
                </c:pt>
                <c:pt idx="142">
                  <c:v>-1665.335999512601</c:v>
                </c:pt>
                <c:pt idx="143">
                  <c:v>-1582.291906915774</c:v>
                </c:pt>
                <c:pt idx="144">
                  <c:v>-1503.387715392011</c:v>
                </c:pt>
                <c:pt idx="145">
                  <c:v>-1428.417102975039</c:v>
                </c:pt>
                <c:pt idx="146">
                  <c:v>-1357.184027272764</c:v>
                </c:pt>
                <c:pt idx="147">
                  <c:v>-1289.502213456941</c:v>
                </c:pt>
                <c:pt idx="148">
                  <c:v>-1225.194667747889</c:v>
                </c:pt>
                <c:pt idx="149">
                  <c:v>-1164.093215125147</c:v>
                </c:pt>
                <c:pt idx="150">
                  <c:v>-1106.038060058068</c:v>
                </c:pt>
                <c:pt idx="151">
                  <c:v>-1050.877369110423</c:v>
                </c:pt>
                <c:pt idx="152">
                  <c:v>-998.4668743300638</c:v>
                </c:pt>
                <c:pt idx="153">
                  <c:v>-948.6694963889245</c:v>
                </c:pt>
                <c:pt idx="154">
                  <c:v>-901.3549864901239</c:v>
                </c:pt>
                <c:pt idx="155">
                  <c:v>-856.39958610786</c:v>
                </c:pt>
                <c:pt idx="156">
                  <c:v>-813.6857036722967</c:v>
                </c:pt>
                <c:pt idx="157">
                  <c:v>-773.1016073558282</c:v>
                </c:pt>
                <c:pt idx="158">
                  <c:v>-734.5411331590886</c:v>
                </c:pt>
                <c:pt idx="159">
                  <c:v>-697.9034075349771</c:v>
                </c:pt>
                <c:pt idx="160">
                  <c:v>-663.0925838268832</c:v>
                </c:pt>
                <c:pt idx="161">
                  <c:v>-630.0175918333194</c:v>
                </c:pt>
                <c:pt idx="162">
                  <c:v>-598.5918998454076</c:v>
                </c:pt>
                <c:pt idx="163">
                  <c:v>-568.733288536189</c:v>
                </c:pt>
                <c:pt idx="164">
                  <c:v>-540.3636361116512</c:v>
                </c:pt>
                <c:pt idx="165">
                  <c:v>-513.4087141627243</c:v>
                </c:pt>
                <c:pt idx="166">
                  <c:v>-487.7979936854264</c:v>
                </c:pt>
                <c:pt idx="167">
                  <c:v>-463.464460762846</c:v>
                </c:pt>
                <c:pt idx="168">
                  <c:v>-440.344441427866</c:v>
                </c:pt>
                <c:pt idx="169">
                  <c:v>-418.3774352494728</c:v>
                </c:pt>
                <c:pt idx="170">
                  <c:v>-397.505957208257</c:v>
                </c:pt>
                <c:pt idx="171">
                  <c:v>-377.675387448334</c:v>
                </c:pt>
                <c:pt idx="172">
                  <c:v>-358.8338285134632</c:v>
                </c:pt>
                <c:pt idx="173">
                  <c:v>-340.9319696946674</c:v>
                </c:pt>
                <c:pt idx="174">
                  <c:v>-323.9229581352115</c:v>
                </c:pt>
                <c:pt idx="175">
                  <c:v>-307.7622763564296</c:v>
                </c:pt>
                <c:pt idx="176">
                  <c:v>-292.4076258846382</c:v>
                </c:pt>
                <c:pt idx="177">
                  <c:v>-277.8188166753008</c:v>
                </c:pt>
                <c:pt idx="178">
                  <c:v>-263.9576620457272</c:v>
                </c:pt>
                <c:pt idx="179">
                  <c:v>-250.787878841974</c:v>
                </c:pt>
                <c:pt idx="180">
                  <c:v>-238.274992579262</c:v>
                </c:pt>
                <c:pt idx="181">
                  <c:v>-226.3862473082144</c:v>
                </c:pt>
                <c:pt idx="182">
                  <c:v>-215.0905199715457</c:v>
                </c:pt>
                <c:pt idx="183">
                  <c:v>-204.3582390275523</c:v>
                </c:pt>
                <c:pt idx="184">
                  <c:v>-194.1613071278933</c:v>
                </c:pt>
                <c:pt idx="185">
                  <c:v>-184.4730276477293</c:v>
                </c:pt>
                <c:pt idx="186">
                  <c:v>-175.2680348763418</c:v>
                </c:pt>
                <c:pt idx="187">
                  <c:v>-166.5222276859103</c:v>
                </c:pt>
                <c:pt idx="188">
                  <c:v>-158.2127065052039</c:v>
                </c:pt>
                <c:pt idx="189">
                  <c:v>-150.3177134335686</c:v>
                </c:pt>
                <c:pt idx="190">
                  <c:v>-142.8165753387909</c:v>
                </c:pt>
                <c:pt idx="191">
                  <c:v>-135.6896497902055</c:v>
                </c:pt>
                <c:pt idx="192">
                  <c:v>-128.9182736858184</c:v>
                </c:pt>
                <c:pt idx="193">
                  <c:v>-122.4847144392467</c:v>
                </c:pt>
                <c:pt idx="194">
                  <c:v>-116.3721235989639</c:v>
                </c:pt>
                <c:pt idx="195">
                  <c:v>-110.564492778683</c:v>
                </c:pt>
                <c:pt idx="196">
                  <c:v>-105.0466117837509</c:v>
                </c:pt>
                <c:pt idx="197">
                  <c:v>-99.80402882415453</c:v>
                </c:pt>
                <c:pt idx="198">
                  <c:v>-94.82301271019332</c:v>
                </c:pt>
                <c:pt idx="199">
                  <c:v>-90.09051693204401</c:v>
                </c:pt>
                <c:pt idx="200">
                  <c:v>-85.5941455293667</c:v>
                </c:pt>
              </c:numCache>
            </c:numRef>
          </c:yVal>
          <c:smooth val="0"/>
        </c:ser>
        <c:ser>
          <c:idx val="1"/>
          <c:order val="1"/>
          <c:tx>
            <c:v>height of surface load (h)</c:v>
          </c:tx>
          <c:spPr>
            <a:ln w="25400" cap="rnd">
              <a:solidFill>
                <a:srgbClr val="00CE00"/>
              </a:solidFill>
              <a:prstDash val="solid"/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</c:numCache>
            </c:numRef>
          </c:xVal>
          <c:yVal>
            <c:numRef>
              <c:f>Sheet1!$P$10:$P$210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10000.0</c:v>
                </c:pt>
                <c:pt idx="77">
                  <c:v>10000.0</c:v>
                </c:pt>
                <c:pt idx="78">
                  <c:v>10000.0</c:v>
                </c:pt>
                <c:pt idx="79">
                  <c:v>10000.0</c:v>
                </c:pt>
                <c:pt idx="80">
                  <c:v>10000.0</c:v>
                </c:pt>
                <c:pt idx="81">
                  <c:v>10000.0</c:v>
                </c:pt>
                <c:pt idx="82">
                  <c:v>10000.0</c:v>
                </c:pt>
                <c:pt idx="83">
                  <c:v>10000.0</c:v>
                </c:pt>
                <c:pt idx="84">
                  <c:v>10000.0</c:v>
                </c:pt>
                <c:pt idx="85">
                  <c:v>10000.0</c:v>
                </c:pt>
                <c:pt idx="86">
                  <c:v>10000.0</c:v>
                </c:pt>
                <c:pt idx="87">
                  <c:v>10000.0</c:v>
                </c:pt>
                <c:pt idx="88">
                  <c:v>10000.0</c:v>
                </c:pt>
                <c:pt idx="89">
                  <c:v>10000.0</c:v>
                </c:pt>
                <c:pt idx="90">
                  <c:v>10000.0</c:v>
                </c:pt>
                <c:pt idx="91">
                  <c:v>10000.0</c:v>
                </c:pt>
                <c:pt idx="92">
                  <c:v>10000.0</c:v>
                </c:pt>
                <c:pt idx="93">
                  <c:v>10000.0</c:v>
                </c:pt>
                <c:pt idx="94">
                  <c:v>10000.0</c:v>
                </c:pt>
                <c:pt idx="95">
                  <c:v>10000.0</c:v>
                </c:pt>
                <c:pt idx="96">
                  <c:v>10000.0</c:v>
                </c:pt>
                <c:pt idx="97">
                  <c:v>10000.0</c:v>
                </c:pt>
                <c:pt idx="98">
                  <c:v>10000.0</c:v>
                </c:pt>
                <c:pt idx="99">
                  <c:v>10000.0</c:v>
                </c:pt>
                <c:pt idx="100">
                  <c:v>10000.0</c:v>
                </c:pt>
                <c:pt idx="101">
                  <c:v>10000.0</c:v>
                </c:pt>
                <c:pt idx="102">
                  <c:v>10000.0</c:v>
                </c:pt>
                <c:pt idx="103">
                  <c:v>10000.0</c:v>
                </c:pt>
                <c:pt idx="104">
                  <c:v>10000.0</c:v>
                </c:pt>
                <c:pt idx="105">
                  <c:v>10000.0</c:v>
                </c:pt>
                <c:pt idx="106">
                  <c:v>10000.0</c:v>
                </c:pt>
                <c:pt idx="107">
                  <c:v>10000.0</c:v>
                </c:pt>
                <c:pt idx="108">
                  <c:v>10000.0</c:v>
                </c:pt>
                <c:pt idx="109">
                  <c:v>10000.0</c:v>
                </c:pt>
                <c:pt idx="110">
                  <c:v>10000.0</c:v>
                </c:pt>
                <c:pt idx="111">
                  <c:v>10000.0</c:v>
                </c:pt>
                <c:pt idx="112">
                  <c:v>10000.0</c:v>
                </c:pt>
                <c:pt idx="113">
                  <c:v>10000.0</c:v>
                </c:pt>
                <c:pt idx="114">
                  <c:v>10000.0</c:v>
                </c:pt>
                <c:pt idx="115">
                  <c:v>10000.0</c:v>
                </c:pt>
                <c:pt idx="116">
                  <c:v>10000.0</c:v>
                </c:pt>
                <c:pt idx="117">
                  <c:v>10000.0</c:v>
                </c:pt>
                <c:pt idx="118">
                  <c:v>10000.0</c:v>
                </c:pt>
                <c:pt idx="119">
                  <c:v>10000.0</c:v>
                </c:pt>
                <c:pt idx="120">
                  <c:v>10000.0</c:v>
                </c:pt>
                <c:pt idx="121">
                  <c:v>10000.0</c:v>
                </c:pt>
                <c:pt idx="122">
                  <c:v>10000.0</c:v>
                </c:pt>
                <c:pt idx="123">
                  <c:v>10000.0</c:v>
                </c:pt>
                <c:pt idx="124">
                  <c:v>10000.0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 surface topography (y+h)</c:v>
          </c:tx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</c:numCache>
            </c:numRef>
          </c:xVal>
          <c:yVal>
            <c:numRef>
              <c:f>Sheet1!$Q$10:$Q$210</c:f>
              <c:numCache>
                <c:formatCode>General</c:formatCode>
                <c:ptCount val="201"/>
                <c:pt idx="0">
                  <c:v>-85.5941455293667</c:v>
                </c:pt>
                <c:pt idx="1">
                  <c:v>-90.09051693204401</c:v>
                </c:pt>
                <c:pt idx="2">
                  <c:v>-94.82301271019332</c:v>
                </c:pt>
                <c:pt idx="3">
                  <c:v>-99.80402882415453</c:v>
                </c:pt>
                <c:pt idx="4">
                  <c:v>-105.0466117837509</c:v>
                </c:pt>
                <c:pt idx="5">
                  <c:v>-110.564492778683</c:v>
                </c:pt>
                <c:pt idx="6">
                  <c:v>-116.3721235989639</c:v>
                </c:pt>
                <c:pt idx="7">
                  <c:v>-122.4847144392467</c:v>
                </c:pt>
                <c:pt idx="8">
                  <c:v>-128.9182736858184</c:v>
                </c:pt>
                <c:pt idx="9">
                  <c:v>-135.6896497902055</c:v>
                </c:pt>
                <c:pt idx="10">
                  <c:v>-142.8165753387909</c:v>
                </c:pt>
                <c:pt idx="11">
                  <c:v>-150.3177134335686</c:v>
                </c:pt>
                <c:pt idx="12">
                  <c:v>-158.2127065052039</c:v>
                </c:pt>
                <c:pt idx="13">
                  <c:v>-166.5222276859103</c:v>
                </c:pt>
                <c:pt idx="14">
                  <c:v>-175.2680348763418</c:v>
                </c:pt>
                <c:pt idx="15">
                  <c:v>-184.4730276477293</c:v>
                </c:pt>
                <c:pt idx="16">
                  <c:v>-194.1613071278933</c:v>
                </c:pt>
                <c:pt idx="17">
                  <c:v>-204.3582390275523</c:v>
                </c:pt>
                <c:pt idx="18">
                  <c:v>-215.0905199715457</c:v>
                </c:pt>
                <c:pt idx="19">
                  <c:v>-226.3862473082144</c:v>
                </c:pt>
                <c:pt idx="20">
                  <c:v>-238.274992579262</c:v>
                </c:pt>
                <c:pt idx="21">
                  <c:v>-250.787878841974</c:v>
                </c:pt>
                <c:pt idx="22">
                  <c:v>-263.9576620457272</c:v>
                </c:pt>
                <c:pt idx="23">
                  <c:v>-277.8188166753008</c:v>
                </c:pt>
                <c:pt idx="24">
                  <c:v>-292.4076258846382</c:v>
                </c:pt>
                <c:pt idx="25">
                  <c:v>-307.7622763564296</c:v>
                </c:pt>
                <c:pt idx="26">
                  <c:v>-323.9229581352115</c:v>
                </c:pt>
                <c:pt idx="27">
                  <c:v>-340.9319696946674</c:v>
                </c:pt>
                <c:pt idx="28">
                  <c:v>-358.8338285134632</c:v>
                </c:pt>
                <c:pt idx="29">
                  <c:v>-377.675387448334</c:v>
                </c:pt>
                <c:pt idx="30">
                  <c:v>-397.505957208257</c:v>
                </c:pt>
                <c:pt idx="31">
                  <c:v>-418.3774352494728</c:v>
                </c:pt>
                <c:pt idx="32">
                  <c:v>-440.344441427866</c:v>
                </c:pt>
                <c:pt idx="33">
                  <c:v>-463.464460762846</c:v>
                </c:pt>
                <c:pt idx="34">
                  <c:v>-487.7979936854264</c:v>
                </c:pt>
                <c:pt idx="35">
                  <c:v>-513.4087141627243</c:v>
                </c:pt>
                <c:pt idx="36">
                  <c:v>-540.3636361116512</c:v>
                </c:pt>
                <c:pt idx="37">
                  <c:v>-568.733288536189</c:v>
                </c:pt>
                <c:pt idx="38">
                  <c:v>-598.5918998454076</c:v>
                </c:pt>
                <c:pt idx="39">
                  <c:v>-630.0175918333194</c:v>
                </c:pt>
                <c:pt idx="40">
                  <c:v>-663.0925838268832</c:v>
                </c:pt>
                <c:pt idx="41">
                  <c:v>-697.9034075349771</c:v>
                </c:pt>
                <c:pt idx="42">
                  <c:v>-734.5411331590886</c:v>
                </c:pt>
                <c:pt idx="43">
                  <c:v>-773.1016073558282</c:v>
                </c:pt>
                <c:pt idx="44">
                  <c:v>-813.6857036722967</c:v>
                </c:pt>
                <c:pt idx="45">
                  <c:v>-856.39958610786</c:v>
                </c:pt>
                <c:pt idx="46">
                  <c:v>-901.3549864901239</c:v>
                </c:pt>
                <c:pt idx="47">
                  <c:v>-948.6694963889245</c:v>
                </c:pt>
                <c:pt idx="48">
                  <c:v>-998.4668743300638</c:v>
                </c:pt>
                <c:pt idx="49">
                  <c:v>-1050.877369110423</c:v>
                </c:pt>
                <c:pt idx="50">
                  <c:v>-1106.038060058068</c:v>
                </c:pt>
                <c:pt idx="51">
                  <c:v>-1164.093215125147</c:v>
                </c:pt>
                <c:pt idx="52">
                  <c:v>-1225.194667747889</c:v>
                </c:pt>
                <c:pt idx="53">
                  <c:v>-1289.502213456941</c:v>
                </c:pt>
                <c:pt idx="54">
                  <c:v>-1357.184027272764</c:v>
                </c:pt>
                <c:pt idx="55">
                  <c:v>-1428.417102975039</c:v>
                </c:pt>
                <c:pt idx="56">
                  <c:v>-1503.387715392011</c:v>
                </c:pt>
                <c:pt idx="57">
                  <c:v>-1582.291906915774</c:v>
                </c:pt>
                <c:pt idx="58">
                  <c:v>-1665.335999512601</c:v>
                </c:pt>
                <c:pt idx="59">
                  <c:v>-1752.737133563936</c:v>
                </c:pt>
                <c:pt idx="60">
                  <c:v>-1844.723834943577</c:v>
                </c:pt>
                <c:pt idx="61">
                  <c:v>-1941.5366118102</c:v>
                </c:pt>
                <c:pt idx="62">
                  <c:v>-2043.428582671834</c:v>
                </c:pt>
                <c:pt idx="63">
                  <c:v>-2150.666137360401</c:v>
                </c:pt>
                <c:pt idx="64">
                  <c:v>-2263.52963264023</c:v>
                </c:pt>
                <c:pt idx="65">
                  <c:v>-2382.314124264728</c:v>
                </c:pt>
                <c:pt idx="66">
                  <c:v>-2507.330137390354</c:v>
                </c:pt>
                <c:pt idx="67">
                  <c:v>-2638.904477357087</c:v>
                </c:pt>
                <c:pt idx="68">
                  <c:v>-2777.381082949686</c:v>
                </c:pt>
                <c:pt idx="69">
                  <c:v>-2923.121924364852</c:v>
                </c:pt>
                <c:pt idx="70">
                  <c:v>-3076.50794822582</c:v>
                </c:pt>
                <c:pt idx="71">
                  <c:v>-3237.940072108571</c:v>
                </c:pt>
                <c:pt idx="72">
                  <c:v>-3407.840231172866</c:v>
                </c:pt>
                <c:pt idx="73">
                  <c:v>-3586.652479627051</c:v>
                </c:pt>
                <c:pt idx="74">
                  <c:v>-3774.844149898504</c:v>
                </c:pt>
                <c:pt idx="75">
                  <c:v>-3972.907072531925</c:v>
                </c:pt>
                <c:pt idx="76">
                  <c:v>5829.903674484913</c:v>
                </c:pt>
                <c:pt idx="77">
                  <c:v>5644.335298822029</c:v>
                </c:pt>
                <c:pt idx="78">
                  <c:v>5469.902832880422</c:v>
                </c:pt>
                <c:pt idx="79">
                  <c:v>5306.150402398984</c:v>
                </c:pt>
                <c:pt idx="80">
                  <c:v>5152.65003649593</c:v>
                </c:pt>
                <c:pt idx="81">
                  <c:v>5009.000550523336</c:v>
                </c:pt>
                <c:pt idx="82">
                  <c:v>4874.82649882216</c:v>
                </c:pt>
                <c:pt idx="83">
                  <c:v>4749.777194647512</c:v>
                </c:pt>
                <c:pt idx="84">
                  <c:v>4633.525794708786</c:v>
                </c:pt>
                <c:pt idx="85">
                  <c:v>4525.768445937865</c:v>
                </c:pt>
                <c:pt idx="86">
                  <c:v>4426.223492260725</c:v>
                </c:pt>
                <c:pt idx="87">
                  <c:v>4334.630739304228</c:v>
                </c:pt>
                <c:pt idx="88">
                  <c:v>4250.750775120871</c:v>
                </c:pt>
                <c:pt idx="89">
                  <c:v>4174.364345160343</c:v>
                </c:pt>
                <c:pt idx="90">
                  <c:v>4105.27177985812</c:v>
                </c:pt>
                <c:pt idx="91">
                  <c:v>4043.292473348555</c:v>
                </c:pt>
                <c:pt idx="92">
                  <c:v>3988.264411943167</c:v>
                </c:pt>
                <c:pt idx="93">
                  <c:v>3940.043751144592</c:v>
                </c:pt>
                <c:pt idx="94">
                  <c:v>3898.504440093246</c:v>
                </c:pt>
                <c:pt idx="95">
                  <c:v>3863.537892467366</c:v>
                </c:pt>
                <c:pt idx="96">
                  <c:v>3835.052702978277</c:v>
                </c:pt>
                <c:pt idx="97">
                  <c:v>3812.974408721585</c:v>
                </c:pt>
                <c:pt idx="98">
                  <c:v>3797.245294761972</c:v>
                </c:pt>
                <c:pt idx="99">
                  <c:v>3787.824243444643</c:v>
                </c:pt>
                <c:pt idx="100">
                  <c:v>3784.686627040428</c:v>
                </c:pt>
                <c:pt idx="101">
                  <c:v>3787.824243444643</c:v>
                </c:pt>
                <c:pt idx="102">
                  <c:v>3797.245294761971</c:v>
                </c:pt>
                <c:pt idx="103">
                  <c:v>3812.974408721585</c:v>
                </c:pt>
                <c:pt idx="104">
                  <c:v>3835.052702978277</c:v>
                </c:pt>
                <c:pt idx="105">
                  <c:v>3863.537892467366</c:v>
                </c:pt>
                <c:pt idx="106">
                  <c:v>3898.504440093246</c:v>
                </c:pt>
                <c:pt idx="107">
                  <c:v>3940.043751144592</c:v>
                </c:pt>
                <c:pt idx="108">
                  <c:v>3988.264411943167</c:v>
                </c:pt>
                <c:pt idx="109">
                  <c:v>4043.292473348556</c:v>
                </c:pt>
                <c:pt idx="110">
                  <c:v>4105.27177985812</c:v>
                </c:pt>
                <c:pt idx="111">
                  <c:v>4174.364345160343</c:v>
                </c:pt>
                <c:pt idx="112">
                  <c:v>4250.750775120871</c:v>
                </c:pt>
                <c:pt idx="113">
                  <c:v>4334.630739304227</c:v>
                </c:pt>
                <c:pt idx="114">
                  <c:v>4426.223492260724</c:v>
                </c:pt>
                <c:pt idx="115">
                  <c:v>4525.768445937865</c:v>
                </c:pt>
                <c:pt idx="116">
                  <c:v>4633.525794708787</c:v>
                </c:pt>
                <c:pt idx="117">
                  <c:v>4749.777194647512</c:v>
                </c:pt>
                <c:pt idx="118">
                  <c:v>4874.82649882216</c:v>
                </c:pt>
                <c:pt idx="119">
                  <c:v>5009.000550523336</c:v>
                </c:pt>
                <c:pt idx="120">
                  <c:v>5152.65003649593</c:v>
                </c:pt>
                <c:pt idx="121">
                  <c:v>5306.150402398984</c:v>
                </c:pt>
                <c:pt idx="122">
                  <c:v>5469.902832880422</c:v>
                </c:pt>
                <c:pt idx="123">
                  <c:v>5644.335298822029</c:v>
                </c:pt>
                <c:pt idx="124">
                  <c:v>5829.903674484913</c:v>
                </c:pt>
                <c:pt idx="125">
                  <c:v>-3972.907072531925</c:v>
                </c:pt>
                <c:pt idx="126">
                  <c:v>-3774.844149898504</c:v>
                </c:pt>
                <c:pt idx="127">
                  <c:v>-3586.652479627051</c:v>
                </c:pt>
                <c:pt idx="128">
                  <c:v>-3407.840231172866</c:v>
                </c:pt>
                <c:pt idx="129">
                  <c:v>-3237.940072108571</c:v>
                </c:pt>
                <c:pt idx="130">
                  <c:v>-3076.50794822582</c:v>
                </c:pt>
                <c:pt idx="131">
                  <c:v>-2923.121924364852</c:v>
                </c:pt>
                <c:pt idx="132">
                  <c:v>-2777.381082949686</c:v>
                </c:pt>
                <c:pt idx="133">
                  <c:v>-2638.904477357087</c:v>
                </c:pt>
                <c:pt idx="134">
                  <c:v>-2507.330137390354</c:v>
                </c:pt>
                <c:pt idx="135">
                  <c:v>-2382.314124264728</c:v>
                </c:pt>
                <c:pt idx="136">
                  <c:v>-2263.52963264023</c:v>
                </c:pt>
                <c:pt idx="137">
                  <c:v>-2150.666137360401</c:v>
                </c:pt>
                <c:pt idx="138">
                  <c:v>-2043.428582671834</c:v>
                </c:pt>
                <c:pt idx="139">
                  <c:v>-1941.5366118102</c:v>
                </c:pt>
                <c:pt idx="140">
                  <c:v>-1844.723834943577</c:v>
                </c:pt>
                <c:pt idx="141">
                  <c:v>-1752.737133563936</c:v>
                </c:pt>
                <c:pt idx="142">
                  <c:v>-1665.335999512601</c:v>
                </c:pt>
                <c:pt idx="143">
                  <c:v>-1582.291906915774</c:v>
                </c:pt>
                <c:pt idx="144">
                  <c:v>-1503.387715392011</c:v>
                </c:pt>
                <c:pt idx="145">
                  <c:v>-1428.417102975039</c:v>
                </c:pt>
                <c:pt idx="146">
                  <c:v>-1357.184027272764</c:v>
                </c:pt>
                <c:pt idx="147">
                  <c:v>-1289.502213456941</c:v>
                </c:pt>
                <c:pt idx="148">
                  <c:v>-1225.194667747889</c:v>
                </c:pt>
                <c:pt idx="149">
                  <c:v>-1164.093215125147</c:v>
                </c:pt>
                <c:pt idx="150">
                  <c:v>-1106.038060058068</c:v>
                </c:pt>
                <c:pt idx="151">
                  <c:v>-1050.877369110423</c:v>
                </c:pt>
                <c:pt idx="152">
                  <c:v>-998.4668743300638</c:v>
                </c:pt>
                <c:pt idx="153">
                  <c:v>-948.6694963889245</c:v>
                </c:pt>
                <c:pt idx="154">
                  <c:v>-901.3549864901239</c:v>
                </c:pt>
                <c:pt idx="155">
                  <c:v>-856.39958610786</c:v>
                </c:pt>
                <c:pt idx="156">
                  <c:v>-813.6857036722967</c:v>
                </c:pt>
                <c:pt idx="157">
                  <c:v>-773.1016073558282</c:v>
                </c:pt>
                <c:pt idx="158">
                  <c:v>-734.5411331590886</c:v>
                </c:pt>
                <c:pt idx="159">
                  <c:v>-697.9034075349771</c:v>
                </c:pt>
                <c:pt idx="160">
                  <c:v>-663.0925838268832</c:v>
                </c:pt>
                <c:pt idx="161">
                  <c:v>-630.0175918333194</c:v>
                </c:pt>
                <c:pt idx="162">
                  <c:v>-598.5918998454076</c:v>
                </c:pt>
                <c:pt idx="163">
                  <c:v>-568.733288536189</c:v>
                </c:pt>
                <c:pt idx="164">
                  <c:v>-540.3636361116512</c:v>
                </c:pt>
                <c:pt idx="165">
                  <c:v>-513.4087141627243</c:v>
                </c:pt>
                <c:pt idx="166">
                  <c:v>-487.7979936854264</c:v>
                </c:pt>
                <c:pt idx="167">
                  <c:v>-463.464460762846</c:v>
                </c:pt>
                <c:pt idx="168">
                  <c:v>-440.344441427866</c:v>
                </c:pt>
                <c:pt idx="169">
                  <c:v>-418.3774352494728</c:v>
                </c:pt>
                <c:pt idx="170">
                  <c:v>-397.505957208257</c:v>
                </c:pt>
                <c:pt idx="171">
                  <c:v>-377.675387448334</c:v>
                </c:pt>
                <c:pt idx="172">
                  <c:v>-358.8338285134632</c:v>
                </c:pt>
                <c:pt idx="173">
                  <c:v>-340.9319696946674</c:v>
                </c:pt>
                <c:pt idx="174">
                  <c:v>-323.9229581352115</c:v>
                </c:pt>
                <c:pt idx="175">
                  <c:v>-307.7622763564296</c:v>
                </c:pt>
                <c:pt idx="176">
                  <c:v>-292.4076258846382</c:v>
                </c:pt>
                <c:pt idx="177">
                  <c:v>-277.8188166753008</c:v>
                </c:pt>
                <c:pt idx="178">
                  <c:v>-263.9576620457272</c:v>
                </c:pt>
                <c:pt idx="179">
                  <c:v>-250.787878841974</c:v>
                </c:pt>
                <c:pt idx="180">
                  <c:v>-238.274992579262</c:v>
                </c:pt>
                <c:pt idx="181">
                  <c:v>-226.3862473082144</c:v>
                </c:pt>
                <c:pt idx="182">
                  <c:v>-215.0905199715457</c:v>
                </c:pt>
                <c:pt idx="183">
                  <c:v>-204.3582390275523</c:v>
                </c:pt>
                <c:pt idx="184">
                  <c:v>-194.1613071278933</c:v>
                </c:pt>
                <c:pt idx="185">
                  <c:v>-184.4730276477293</c:v>
                </c:pt>
                <c:pt idx="186">
                  <c:v>-175.2680348763418</c:v>
                </c:pt>
                <c:pt idx="187">
                  <c:v>-166.5222276859103</c:v>
                </c:pt>
                <c:pt idx="188">
                  <c:v>-158.2127065052039</c:v>
                </c:pt>
                <c:pt idx="189">
                  <c:v>-150.3177134335686</c:v>
                </c:pt>
                <c:pt idx="190">
                  <c:v>-142.8165753387909</c:v>
                </c:pt>
                <c:pt idx="191">
                  <c:v>-135.6896497902055</c:v>
                </c:pt>
                <c:pt idx="192">
                  <c:v>-128.9182736858184</c:v>
                </c:pt>
                <c:pt idx="193">
                  <c:v>-122.4847144392467</c:v>
                </c:pt>
                <c:pt idx="194">
                  <c:v>-116.3721235989639</c:v>
                </c:pt>
                <c:pt idx="195">
                  <c:v>-110.564492778683</c:v>
                </c:pt>
                <c:pt idx="196">
                  <c:v>-105.0466117837509</c:v>
                </c:pt>
                <c:pt idx="197">
                  <c:v>-99.80402882415453</c:v>
                </c:pt>
                <c:pt idx="198">
                  <c:v>-94.82301271019332</c:v>
                </c:pt>
                <c:pt idx="199">
                  <c:v>-90.09051693204401</c:v>
                </c:pt>
                <c:pt idx="200">
                  <c:v>-85.5941455293667</c:v>
                </c:pt>
              </c:numCache>
            </c:numRef>
          </c:yVal>
          <c:smooth val="0"/>
        </c:ser>
        <c:ser>
          <c:idx val="3"/>
          <c:order val="3"/>
          <c:tx>
            <c:v>Airy-type (local)  compensation depth</c:v>
          </c:tx>
          <c:spPr>
            <a:ln w="508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1000.0</c:v>
              </c:pt>
            </c:numLit>
          </c:xVal>
          <c:yVal>
            <c:numRef>
              <c:f>(Sheet1!$C$22,Sheet1!$C$22)</c:f>
              <c:numCache>
                <c:formatCode>General</c:formatCode>
                <c:ptCount val="2"/>
                <c:pt idx="0">
                  <c:v>-38389.51310861424</c:v>
                </c:pt>
                <c:pt idx="1">
                  <c:v>-38389.51310861424</c:v>
                </c:pt>
              </c:numCache>
            </c:numRef>
          </c:yVal>
          <c:smooth val="0"/>
        </c:ser>
        <c:ser>
          <c:idx val="4"/>
          <c:order val="4"/>
          <c:tx>
            <c:v>Moho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</c:numCache>
            </c:numRef>
          </c:xVal>
          <c:yVal>
            <c:numRef>
              <c:f>Sheet1!$R$10:$R$210</c:f>
              <c:numCache>
                <c:formatCode>General</c:formatCode>
                <c:ptCount val="201"/>
                <c:pt idx="0">
                  <c:v>-30085.59414552937</c:v>
                </c:pt>
                <c:pt idx="1">
                  <c:v>-30090.09051693204</c:v>
                </c:pt>
                <c:pt idx="2">
                  <c:v>-30094.8230127102</c:v>
                </c:pt>
                <c:pt idx="3">
                  <c:v>-30099.80402882415</c:v>
                </c:pt>
                <c:pt idx="4">
                  <c:v>-30105.04661178375</c:v>
                </c:pt>
                <c:pt idx="5">
                  <c:v>-30110.56449277868</c:v>
                </c:pt>
                <c:pt idx="6">
                  <c:v>-30116.37212359897</c:v>
                </c:pt>
                <c:pt idx="7">
                  <c:v>-30122.48471443925</c:v>
                </c:pt>
                <c:pt idx="8">
                  <c:v>-30128.91827368582</c:v>
                </c:pt>
                <c:pt idx="9">
                  <c:v>-30135.68964979021</c:v>
                </c:pt>
                <c:pt idx="10">
                  <c:v>-30142.81657533879</c:v>
                </c:pt>
                <c:pt idx="11">
                  <c:v>-30150.31771343357</c:v>
                </c:pt>
                <c:pt idx="12">
                  <c:v>-30158.2127065052</c:v>
                </c:pt>
                <c:pt idx="13">
                  <c:v>-30166.52222768591</c:v>
                </c:pt>
                <c:pt idx="14">
                  <c:v>-30175.26803487634</c:v>
                </c:pt>
                <c:pt idx="15">
                  <c:v>-30184.47302764773</c:v>
                </c:pt>
                <c:pt idx="16">
                  <c:v>-30194.1613071279</c:v>
                </c:pt>
                <c:pt idx="17">
                  <c:v>-30204.35823902755</c:v>
                </c:pt>
                <c:pt idx="18">
                  <c:v>-30215.09051997155</c:v>
                </c:pt>
                <c:pt idx="19">
                  <c:v>-30226.38624730822</c:v>
                </c:pt>
                <c:pt idx="20">
                  <c:v>-30238.27499257926</c:v>
                </c:pt>
                <c:pt idx="21">
                  <c:v>-30250.78787884197</c:v>
                </c:pt>
                <c:pt idx="22">
                  <c:v>-30263.95766204573</c:v>
                </c:pt>
                <c:pt idx="23">
                  <c:v>-30277.8188166753</c:v>
                </c:pt>
                <c:pt idx="24">
                  <c:v>-30292.40762588464</c:v>
                </c:pt>
                <c:pt idx="25">
                  <c:v>-30307.76227635643</c:v>
                </c:pt>
                <c:pt idx="26">
                  <c:v>-30323.92295813521</c:v>
                </c:pt>
                <c:pt idx="27">
                  <c:v>-30340.93196969467</c:v>
                </c:pt>
                <c:pt idx="28">
                  <c:v>-30358.83382851346</c:v>
                </c:pt>
                <c:pt idx="29">
                  <c:v>-30377.67538744833</c:v>
                </c:pt>
                <c:pt idx="30">
                  <c:v>-30397.50595720826</c:v>
                </c:pt>
                <c:pt idx="31">
                  <c:v>-30418.37743524947</c:v>
                </c:pt>
                <c:pt idx="32">
                  <c:v>-30440.34444142787</c:v>
                </c:pt>
                <c:pt idx="33">
                  <c:v>-30463.46446076284</c:v>
                </c:pt>
                <c:pt idx="34">
                  <c:v>-30487.79799368543</c:v>
                </c:pt>
                <c:pt idx="35">
                  <c:v>-30513.40871416272</c:v>
                </c:pt>
                <c:pt idx="36">
                  <c:v>-30540.36363611165</c:v>
                </c:pt>
                <c:pt idx="37">
                  <c:v>-30568.73328853619</c:v>
                </c:pt>
                <c:pt idx="38">
                  <c:v>-30598.59189984541</c:v>
                </c:pt>
                <c:pt idx="39">
                  <c:v>-30630.01759183332</c:v>
                </c:pt>
                <c:pt idx="40">
                  <c:v>-30663.09258382688</c:v>
                </c:pt>
                <c:pt idx="41">
                  <c:v>-30697.90340753498</c:v>
                </c:pt>
                <c:pt idx="42">
                  <c:v>-30734.54113315909</c:v>
                </c:pt>
                <c:pt idx="43">
                  <c:v>-30773.10160735583</c:v>
                </c:pt>
                <c:pt idx="44">
                  <c:v>-30813.6857036723</c:v>
                </c:pt>
                <c:pt idx="45">
                  <c:v>-30856.39958610786</c:v>
                </c:pt>
                <c:pt idx="46">
                  <c:v>-30901.35498649013</c:v>
                </c:pt>
                <c:pt idx="47">
                  <c:v>-30948.66949638892</c:v>
                </c:pt>
                <c:pt idx="48">
                  <c:v>-30998.46687433006</c:v>
                </c:pt>
                <c:pt idx="49">
                  <c:v>-31050.87736911042</c:v>
                </c:pt>
                <c:pt idx="50">
                  <c:v>-31106.03806005807</c:v>
                </c:pt>
                <c:pt idx="51">
                  <c:v>-31164.09321512515</c:v>
                </c:pt>
                <c:pt idx="52">
                  <c:v>-31225.19466774789</c:v>
                </c:pt>
                <c:pt idx="53">
                  <c:v>-31289.50221345694</c:v>
                </c:pt>
                <c:pt idx="54">
                  <c:v>-31357.18402727276</c:v>
                </c:pt>
                <c:pt idx="55">
                  <c:v>-31428.41710297504</c:v>
                </c:pt>
                <c:pt idx="56">
                  <c:v>-31503.38771539201</c:v>
                </c:pt>
                <c:pt idx="57">
                  <c:v>-31582.29190691577</c:v>
                </c:pt>
                <c:pt idx="58">
                  <c:v>-31665.3359995126</c:v>
                </c:pt>
                <c:pt idx="59">
                  <c:v>-31752.73713356394</c:v>
                </c:pt>
                <c:pt idx="60">
                  <c:v>-31844.72383494358</c:v>
                </c:pt>
                <c:pt idx="61">
                  <c:v>-31941.5366118102</c:v>
                </c:pt>
                <c:pt idx="62">
                  <c:v>-32043.42858267183</c:v>
                </c:pt>
                <c:pt idx="63">
                  <c:v>-32150.6661373604</c:v>
                </c:pt>
                <c:pt idx="64">
                  <c:v>-32263.52963264023</c:v>
                </c:pt>
                <c:pt idx="65">
                  <c:v>-32382.31412426473</c:v>
                </c:pt>
                <c:pt idx="66">
                  <c:v>-32507.33013739035</c:v>
                </c:pt>
                <c:pt idx="67">
                  <c:v>-32638.90447735709</c:v>
                </c:pt>
                <c:pt idx="68">
                  <c:v>-32777.38108294969</c:v>
                </c:pt>
                <c:pt idx="69">
                  <c:v>-32923.12192436485</c:v>
                </c:pt>
                <c:pt idx="70">
                  <c:v>-33076.50794822582</c:v>
                </c:pt>
                <c:pt idx="71">
                  <c:v>-33237.94007210856</c:v>
                </c:pt>
                <c:pt idx="72">
                  <c:v>-33407.84023117286</c:v>
                </c:pt>
                <c:pt idx="73">
                  <c:v>-33586.65247962705</c:v>
                </c:pt>
                <c:pt idx="74">
                  <c:v>-33774.8441498985</c:v>
                </c:pt>
                <c:pt idx="75">
                  <c:v>-33972.90707253193</c:v>
                </c:pt>
                <c:pt idx="76">
                  <c:v>-34170.09632551509</c:v>
                </c:pt>
                <c:pt idx="77">
                  <c:v>-34355.66470117797</c:v>
                </c:pt>
                <c:pt idx="78">
                  <c:v>-34530.09716711958</c:v>
                </c:pt>
                <c:pt idx="79">
                  <c:v>-34693.84959760102</c:v>
                </c:pt>
                <c:pt idx="80">
                  <c:v>-34847.34996350406</c:v>
                </c:pt>
                <c:pt idx="81">
                  <c:v>-34990.99944947667</c:v>
                </c:pt>
                <c:pt idx="82">
                  <c:v>-35125.17350117784</c:v>
                </c:pt>
                <c:pt idx="83">
                  <c:v>-35250.22280535249</c:v>
                </c:pt>
                <c:pt idx="84">
                  <c:v>-35366.47420529121</c:v>
                </c:pt>
                <c:pt idx="85">
                  <c:v>-35474.23155406213</c:v>
                </c:pt>
                <c:pt idx="86">
                  <c:v>-35573.77650773928</c:v>
                </c:pt>
                <c:pt idx="87">
                  <c:v>-35665.36926069577</c:v>
                </c:pt>
                <c:pt idx="88">
                  <c:v>-35749.24922487913</c:v>
                </c:pt>
                <c:pt idx="89">
                  <c:v>-35825.63565483966</c:v>
                </c:pt>
                <c:pt idx="90">
                  <c:v>-35894.72822014188</c:v>
                </c:pt>
                <c:pt idx="91">
                  <c:v>-35956.70752665144</c:v>
                </c:pt>
                <c:pt idx="92">
                  <c:v>-36011.73558805684</c:v>
                </c:pt>
                <c:pt idx="93">
                  <c:v>-36059.9562488554</c:v>
                </c:pt>
                <c:pt idx="94">
                  <c:v>-36101.49555990675</c:v>
                </c:pt>
                <c:pt idx="95">
                  <c:v>-36136.46210753264</c:v>
                </c:pt>
                <c:pt idx="96">
                  <c:v>-36164.94729702172</c:v>
                </c:pt>
                <c:pt idx="97">
                  <c:v>-36187.02559127841</c:v>
                </c:pt>
                <c:pt idx="98">
                  <c:v>-36202.75470523802</c:v>
                </c:pt>
                <c:pt idx="99">
                  <c:v>-36212.17575655536</c:v>
                </c:pt>
                <c:pt idx="100">
                  <c:v>-36215.31337295957</c:v>
                </c:pt>
                <c:pt idx="101">
                  <c:v>-36212.17575655536</c:v>
                </c:pt>
                <c:pt idx="102">
                  <c:v>-36202.75470523802</c:v>
                </c:pt>
                <c:pt idx="103">
                  <c:v>-36187.02559127841</c:v>
                </c:pt>
                <c:pt idx="104">
                  <c:v>-36164.94729702172</c:v>
                </c:pt>
                <c:pt idx="105">
                  <c:v>-36136.46210753264</c:v>
                </c:pt>
                <c:pt idx="106">
                  <c:v>-36101.49555990675</c:v>
                </c:pt>
                <c:pt idx="107">
                  <c:v>-36059.9562488554</c:v>
                </c:pt>
                <c:pt idx="108">
                  <c:v>-36011.73558805684</c:v>
                </c:pt>
                <c:pt idx="109">
                  <c:v>-35956.70752665144</c:v>
                </c:pt>
                <c:pt idx="110">
                  <c:v>-35894.72822014188</c:v>
                </c:pt>
                <c:pt idx="111">
                  <c:v>-35825.63565483966</c:v>
                </c:pt>
                <c:pt idx="112">
                  <c:v>-35749.24922487913</c:v>
                </c:pt>
                <c:pt idx="113">
                  <c:v>-35665.36926069577</c:v>
                </c:pt>
                <c:pt idx="114">
                  <c:v>-35573.77650773928</c:v>
                </c:pt>
                <c:pt idx="115">
                  <c:v>-35474.23155406213</c:v>
                </c:pt>
                <c:pt idx="116">
                  <c:v>-35366.47420529121</c:v>
                </c:pt>
                <c:pt idx="117">
                  <c:v>-35250.22280535249</c:v>
                </c:pt>
                <c:pt idx="118">
                  <c:v>-35125.17350117784</c:v>
                </c:pt>
                <c:pt idx="119">
                  <c:v>-34990.99944947667</c:v>
                </c:pt>
                <c:pt idx="120">
                  <c:v>-34847.34996350406</c:v>
                </c:pt>
                <c:pt idx="121">
                  <c:v>-34693.84959760102</c:v>
                </c:pt>
                <c:pt idx="122">
                  <c:v>-34530.09716711958</c:v>
                </c:pt>
                <c:pt idx="123">
                  <c:v>-34355.66470117797</c:v>
                </c:pt>
                <c:pt idx="124">
                  <c:v>-34170.09632551509</c:v>
                </c:pt>
                <c:pt idx="125">
                  <c:v>-33972.90707253193</c:v>
                </c:pt>
                <c:pt idx="126">
                  <c:v>-33774.8441498985</c:v>
                </c:pt>
                <c:pt idx="127">
                  <c:v>-33586.65247962705</c:v>
                </c:pt>
                <c:pt idx="128">
                  <c:v>-33407.84023117286</c:v>
                </c:pt>
                <c:pt idx="129">
                  <c:v>-33237.94007210856</c:v>
                </c:pt>
                <c:pt idx="130">
                  <c:v>-33076.50794822582</c:v>
                </c:pt>
                <c:pt idx="131">
                  <c:v>-32923.12192436485</c:v>
                </c:pt>
                <c:pt idx="132">
                  <c:v>-32777.38108294969</c:v>
                </c:pt>
                <c:pt idx="133">
                  <c:v>-32638.90447735709</c:v>
                </c:pt>
                <c:pt idx="134">
                  <c:v>-32507.33013739035</c:v>
                </c:pt>
                <c:pt idx="135">
                  <c:v>-32382.31412426473</c:v>
                </c:pt>
                <c:pt idx="136">
                  <c:v>-32263.52963264023</c:v>
                </c:pt>
                <c:pt idx="137">
                  <c:v>-32150.6661373604</c:v>
                </c:pt>
                <c:pt idx="138">
                  <c:v>-32043.42858267183</c:v>
                </c:pt>
                <c:pt idx="139">
                  <c:v>-31941.5366118102</c:v>
                </c:pt>
                <c:pt idx="140">
                  <c:v>-31844.72383494358</c:v>
                </c:pt>
                <c:pt idx="141">
                  <c:v>-31752.73713356394</c:v>
                </c:pt>
                <c:pt idx="142">
                  <c:v>-31665.3359995126</c:v>
                </c:pt>
                <c:pt idx="143">
                  <c:v>-31582.29190691577</c:v>
                </c:pt>
                <c:pt idx="144">
                  <c:v>-31503.38771539201</c:v>
                </c:pt>
                <c:pt idx="145">
                  <c:v>-31428.41710297504</c:v>
                </c:pt>
                <c:pt idx="146">
                  <c:v>-31357.18402727276</c:v>
                </c:pt>
                <c:pt idx="147">
                  <c:v>-31289.50221345694</c:v>
                </c:pt>
                <c:pt idx="148">
                  <c:v>-31225.19466774789</c:v>
                </c:pt>
                <c:pt idx="149">
                  <c:v>-31164.09321512515</c:v>
                </c:pt>
                <c:pt idx="150">
                  <c:v>-31106.03806005807</c:v>
                </c:pt>
                <c:pt idx="151">
                  <c:v>-31050.87736911042</c:v>
                </c:pt>
                <c:pt idx="152">
                  <c:v>-30998.46687433006</c:v>
                </c:pt>
                <c:pt idx="153">
                  <c:v>-30948.66949638892</c:v>
                </c:pt>
                <c:pt idx="154">
                  <c:v>-30901.35498649013</c:v>
                </c:pt>
                <c:pt idx="155">
                  <c:v>-30856.39958610786</c:v>
                </c:pt>
                <c:pt idx="156">
                  <c:v>-30813.6857036723</c:v>
                </c:pt>
                <c:pt idx="157">
                  <c:v>-30773.10160735583</c:v>
                </c:pt>
                <c:pt idx="158">
                  <c:v>-30734.54113315909</c:v>
                </c:pt>
                <c:pt idx="159">
                  <c:v>-30697.90340753498</c:v>
                </c:pt>
                <c:pt idx="160">
                  <c:v>-30663.09258382688</c:v>
                </c:pt>
                <c:pt idx="161">
                  <c:v>-30630.01759183332</c:v>
                </c:pt>
                <c:pt idx="162">
                  <c:v>-30598.59189984541</c:v>
                </c:pt>
                <c:pt idx="163">
                  <c:v>-30568.73328853619</c:v>
                </c:pt>
                <c:pt idx="164">
                  <c:v>-30540.36363611165</c:v>
                </c:pt>
                <c:pt idx="165">
                  <c:v>-30513.40871416272</c:v>
                </c:pt>
                <c:pt idx="166">
                  <c:v>-30487.79799368543</c:v>
                </c:pt>
                <c:pt idx="167">
                  <c:v>-30463.46446076284</c:v>
                </c:pt>
                <c:pt idx="168">
                  <c:v>-30440.34444142787</c:v>
                </c:pt>
                <c:pt idx="169">
                  <c:v>-30418.37743524947</c:v>
                </c:pt>
                <c:pt idx="170">
                  <c:v>-30397.50595720826</c:v>
                </c:pt>
                <c:pt idx="171">
                  <c:v>-30377.67538744833</c:v>
                </c:pt>
                <c:pt idx="172">
                  <c:v>-30358.83382851346</c:v>
                </c:pt>
                <c:pt idx="173">
                  <c:v>-30340.93196969467</c:v>
                </c:pt>
                <c:pt idx="174">
                  <c:v>-30323.92295813521</c:v>
                </c:pt>
                <c:pt idx="175">
                  <c:v>-30307.76227635643</c:v>
                </c:pt>
                <c:pt idx="176">
                  <c:v>-30292.40762588464</c:v>
                </c:pt>
                <c:pt idx="177">
                  <c:v>-30277.8188166753</c:v>
                </c:pt>
                <c:pt idx="178">
                  <c:v>-30263.95766204573</c:v>
                </c:pt>
                <c:pt idx="179">
                  <c:v>-30250.78787884197</c:v>
                </c:pt>
                <c:pt idx="180">
                  <c:v>-30238.27499257926</c:v>
                </c:pt>
                <c:pt idx="181">
                  <c:v>-30226.38624730822</c:v>
                </c:pt>
                <c:pt idx="182">
                  <c:v>-30215.09051997155</c:v>
                </c:pt>
                <c:pt idx="183">
                  <c:v>-30204.35823902755</c:v>
                </c:pt>
                <c:pt idx="184">
                  <c:v>-30194.1613071279</c:v>
                </c:pt>
                <c:pt idx="185">
                  <c:v>-30184.47302764773</c:v>
                </c:pt>
                <c:pt idx="186">
                  <c:v>-30175.26803487634</c:v>
                </c:pt>
                <c:pt idx="187">
                  <c:v>-30166.52222768591</c:v>
                </c:pt>
                <c:pt idx="188">
                  <c:v>-30158.2127065052</c:v>
                </c:pt>
                <c:pt idx="189">
                  <c:v>-30150.31771343357</c:v>
                </c:pt>
                <c:pt idx="190">
                  <c:v>-30142.81657533879</c:v>
                </c:pt>
                <c:pt idx="191">
                  <c:v>-30135.68964979021</c:v>
                </c:pt>
                <c:pt idx="192">
                  <c:v>-30128.91827368582</c:v>
                </c:pt>
                <c:pt idx="193">
                  <c:v>-30122.48471443925</c:v>
                </c:pt>
                <c:pt idx="194">
                  <c:v>-30116.37212359897</c:v>
                </c:pt>
                <c:pt idx="195">
                  <c:v>-30110.56449277868</c:v>
                </c:pt>
                <c:pt idx="196">
                  <c:v>-30105.04661178375</c:v>
                </c:pt>
                <c:pt idx="197">
                  <c:v>-30099.80402882415</c:v>
                </c:pt>
                <c:pt idx="198">
                  <c:v>-30094.8230127102</c:v>
                </c:pt>
                <c:pt idx="199">
                  <c:v>-30090.09051693204</c:v>
                </c:pt>
                <c:pt idx="200">
                  <c:v>-30085.59414552937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3752"/>
        <c:axId val="810141192"/>
      </c:scatterChart>
      <c:valAx>
        <c:axId val="809993752"/>
        <c:scaling>
          <c:orientation val="minMax"/>
          <c:max val="1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km</a:t>
                </a:r>
              </a:p>
            </c:rich>
          </c:tx>
          <c:layout>
            <c:manualLayout>
              <c:xMode val="edge"/>
              <c:yMode val="edge"/>
              <c:x val="0.626358246929799"/>
              <c:y val="0.38174322078432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8100"/>
        </c:spPr>
        <c:txPr>
          <a:bodyPr/>
          <a:lstStyle/>
          <a:p>
            <a:pPr>
              <a:defRPr sz="1800" b="1" i="0"/>
            </a:pPr>
            <a:endParaRPr lang="en-US"/>
          </a:p>
        </c:txPr>
        <c:crossAx val="810141192"/>
        <c:crosses val="autoZero"/>
        <c:crossBetween val="midCat"/>
        <c:majorUnit val="100.0"/>
      </c:valAx>
      <c:valAx>
        <c:axId val="810141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Height (metres)</a:t>
                </a:r>
              </a:p>
            </c:rich>
          </c:tx>
          <c:layout>
            <c:manualLayout>
              <c:xMode val="edge"/>
              <c:yMode val="edge"/>
              <c:x val="0.0386718536325555"/>
              <c:y val="0.266994063099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/>
        </c:spPr>
        <c:txPr>
          <a:bodyPr/>
          <a:lstStyle/>
          <a:p>
            <a:pPr>
              <a:defRPr sz="1800" b="1" i="0"/>
            </a:pPr>
            <a:endParaRPr lang="en-US"/>
          </a:p>
        </c:txPr>
        <c:crossAx val="809993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0120747056592"/>
          <c:y val="0.182830385210202"/>
          <c:w val="0.245653088935344"/>
          <c:h val="0.458844831048316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1348316</xdr:colOff>
      <xdr:row>26</xdr:row>
      <xdr:rowOff>167216</xdr:rowOff>
    </xdr:from>
    <xdr:to>
      <xdr:col>17</xdr:col>
      <xdr:colOff>105832</xdr:colOff>
      <xdr:row>56</xdr:row>
      <xdr:rowOff>16933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0.68045</cdr:x>
      <cdr:y>0.8244</cdr:y>
    </cdr:from>
    <cdr:to>
      <cdr:x>0.74139</cdr:x>
      <cdr:y>0.97985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08684" y="48492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tabSelected="1" zoomScale="90" zoomScaleNormal="90" zoomScalePageLayoutView="90" workbookViewId="0"/>
  </sheetViews>
  <sheetFormatPr baseColWidth="10" defaultColWidth="11" defaultRowHeight="15" x14ac:dyDescent="0"/>
  <cols>
    <col min="1" max="1" width="29.83203125" customWidth="1"/>
    <col min="3" max="3" width="12.1640625" bestFit="1" customWidth="1"/>
    <col min="6" max="6" width="22" customWidth="1"/>
    <col min="21" max="21" width="15.5" customWidth="1"/>
  </cols>
  <sheetData>
    <row r="1" spans="1:18" ht="18.75">
      <c r="A1" s="4" t="s">
        <v>72</v>
      </c>
    </row>
    <row r="3" spans="1:18">
      <c r="A3" t="s">
        <v>59</v>
      </c>
    </row>
    <row r="4" spans="1:18">
      <c r="A4" t="s">
        <v>60</v>
      </c>
    </row>
    <row r="5" spans="1:18">
      <c r="A5" t="s">
        <v>66</v>
      </c>
    </row>
    <row r="7" spans="1:18">
      <c r="A7" s="14" t="s">
        <v>58</v>
      </c>
      <c r="B7" s="14" t="s">
        <v>49</v>
      </c>
      <c r="C7" s="14"/>
      <c r="D7" s="15" t="s">
        <v>39</v>
      </c>
    </row>
    <row r="8" spans="1:18" ht="63">
      <c r="A8" t="s">
        <v>23</v>
      </c>
      <c r="B8" t="s">
        <v>19</v>
      </c>
      <c r="C8">
        <v>0.25</v>
      </c>
      <c r="D8" s="1"/>
      <c r="K8" s="6" t="s">
        <v>53</v>
      </c>
      <c r="L8" s="6" t="s">
        <v>67</v>
      </c>
      <c r="M8" s="6" t="s">
        <v>57</v>
      </c>
      <c r="N8" s="6" t="s">
        <v>56</v>
      </c>
      <c r="O8" s="6" t="s">
        <v>52</v>
      </c>
      <c r="P8" s="6" t="s">
        <v>51</v>
      </c>
      <c r="Q8" s="6" t="s">
        <v>54</v>
      </c>
      <c r="R8" s="6" t="s">
        <v>55</v>
      </c>
    </row>
    <row r="9" spans="1:18">
      <c r="A9" s="12" t="s">
        <v>22</v>
      </c>
      <c r="B9" s="12" t="s">
        <v>20</v>
      </c>
      <c r="C9" s="13">
        <f>65000000000*EXP(-t/tau)</f>
        <v>62451313544.901009</v>
      </c>
      <c r="D9" s="16" t="s">
        <v>2</v>
      </c>
      <c r="K9" s="1" t="s">
        <v>15</v>
      </c>
      <c r="L9" s="1" t="s">
        <v>15</v>
      </c>
      <c r="M9" s="1" t="s">
        <v>9</v>
      </c>
      <c r="N9" s="1" t="s">
        <v>10</v>
      </c>
      <c r="O9" s="1" t="s">
        <v>18</v>
      </c>
      <c r="P9" s="1" t="s">
        <v>43</v>
      </c>
      <c r="Q9" s="1" t="s">
        <v>42</v>
      </c>
      <c r="R9" s="1" t="s">
        <v>46</v>
      </c>
    </row>
    <row r="10" spans="1:18">
      <c r="A10" t="s">
        <v>21</v>
      </c>
      <c r="B10" t="s">
        <v>0</v>
      </c>
      <c r="C10">
        <f>G22*1000</f>
        <v>50000</v>
      </c>
      <c r="D10" s="1" t="s">
        <v>3</v>
      </c>
      <c r="K10">
        <v>0</v>
      </c>
      <c r="L10">
        <f>K10/1000</f>
        <v>0</v>
      </c>
      <c r="M10">
        <f t="shared" ref="M10:M73" si="0">(IF(K10&lt;start,start-K10,IF(K10&gt;start,K10-start,0)))</f>
        <v>375000</v>
      </c>
      <c r="N10">
        <f t="shared" ref="N10:N73" si="1">(IF(K10&lt;end,end-K10,IF(K10&gt;end,K10-end,0)))</f>
        <v>625000</v>
      </c>
      <c r="O10">
        <f t="shared" ref="O10:O41" si="2">IF(K10&lt;=start,qx/(2*(pm-pinfill)*g)*(EXP(-lamda*M10)*COS(RADIANS(lamda*M10))-EXP(-lamda*N10)*COS(RADIANS(lamda*N10))),IF(AND(start&lt;K10,K10&lt;=end),qx/(2*(pm-pinfill)*g)*(2-(EXP(-lamda*N10)*COS(RADIANS(lamda*N10)))-EXP(-lamda*M10)*COS(RADIANS(lamda*M10))),IF(K10&gt;end,-qx/(2*(pm-pinfill)*g)*(EXP(-lamda*M10)*COS(RADIANS(lamda*M10))-EXP(-lamda*N10)*COS(RADIANS(lamda*N10))))))</f>
        <v>-85.594145529366699</v>
      </c>
      <c r="P10">
        <f t="shared" ref="P10:P73" si="3">IF(K10&lt;start,0,IF(AND(start&lt;K10,K10&lt;end),height*-1,0))</f>
        <v>0</v>
      </c>
      <c r="Q10">
        <f>P10+O10</f>
        <v>-85.594145529366699</v>
      </c>
      <c r="R10">
        <f>O10-hc</f>
        <v>-30085.594145529365</v>
      </c>
    </row>
    <row r="11" spans="1:18">
      <c r="A11" s="12" t="s">
        <v>50</v>
      </c>
      <c r="B11" s="12" t="s">
        <v>1</v>
      </c>
      <c r="C11" s="12">
        <f>E*Te^3/(12*(1-v^2))</f>
        <v>6.9390348383223347E+23</v>
      </c>
      <c r="D11" s="16" t="s">
        <v>5</v>
      </c>
      <c r="E11" t="s">
        <v>61</v>
      </c>
      <c r="K11">
        <v>5000</v>
      </c>
      <c r="L11">
        <f t="shared" ref="L11:L74" si="4">K11/1000</f>
        <v>5</v>
      </c>
      <c r="M11">
        <f t="shared" si="0"/>
        <v>370000</v>
      </c>
      <c r="N11">
        <f t="shared" si="1"/>
        <v>620000</v>
      </c>
      <c r="O11">
        <f t="shared" si="2"/>
        <v>-90.090516932044011</v>
      </c>
      <c r="P11">
        <f t="shared" si="3"/>
        <v>0</v>
      </c>
      <c r="Q11">
        <f t="shared" ref="Q11:Q74" si="5">P11+O11</f>
        <v>-90.090516932044011</v>
      </c>
      <c r="R11">
        <f t="shared" ref="R11:R73" si="6">O11-hc</f>
        <v>-30090.090516932043</v>
      </c>
    </row>
    <row r="12" spans="1:18">
      <c r="A12" t="s">
        <v>24</v>
      </c>
      <c r="B12" t="s">
        <v>4</v>
      </c>
      <c r="C12">
        <v>9.8000000000000007</v>
      </c>
      <c r="D12" s="1" t="s">
        <v>64</v>
      </c>
      <c r="K12">
        <v>10000</v>
      </c>
      <c r="L12">
        <f t="shared" si="4"/>
        <v>10</v>
      </c>
      <c r="M12">
        <f t="shared" si="0"/>
        <v>365000</v>
      </c>
      <c r="N12">
        <f t="shared" si="1"/>
        <v>615000</v>
      </c>
      <c r="O12">
        <f t="shared" si="2"/>
        <v>-94.823012710193325</v>
      </c>
      <c r="P12">
        <f t="shared" si="3"/>
        <v>0</v>
      </c>
      <c r="Q12">
        <f t="shared" si="5"/>
        <v>-94.823012710193325</v>
      </c>
      <c r="R12">
        <f t="shared" si="6"/>
        <v>-30094.823012710192</v>
      </c>
    </row>
    <row r="13" spans="1:18">
      <c r="A13" s="12" t="s">
        <v>28</v>
      </c>
      <c r="B13" s="12" t="s">
        <v>6</v>
      </c>
      <c r="C13" s="12">
        <v>3100</v>
      </c>
      <c r="D13" s="16" t="s">
        <v>7</v>
      </c>
      <c r="K13">
        <v>15000</v>
      </c>
      <c r="L13">
        <f t="shared" si="4"/>
        <v>15</v>
      </c>
      <c r="M13">
        <f t="shared" si="0"/>
        <v>360000</v>
      </c>
      <c r="N13">
        <f t="shared" si="1"/>
        <v>610000</v>
      </c>
      <c r="O13">
        <f t="shared" si="2"/>
        <v>-99.804028824154528</v>
      </c>
      <c r="P13">
        <f t="shared" si="3"/>
        <v>0</v>
      </c>
      <c r="Q13">
        <f t="shared" si="5"/>
        <v>-99.804028824154528</v>
      </c>
      <c r="R13">
        <f t="shared" si="6"/>
        <v>-30099.804028824154</v>
      </c>
    </row>
    <row r="14" spans="1:18">
      <c r="A14" t="s">
        <v>27</v>
      </c>
      <c r="B14" t="s">
        <v>11</v>
      </c>
      <c r="C14">
        <v>0</v>
      </c>
      <c r="D14" s="1" t="s">
        <v>7</v>
      </c>
      <c r="K14">
        <v>20000</v>
      </c>
      <c r="L14">
        <f t="shared" si="4"/>
        <v>20</v>
      </c>
      <c r="M14">
        <f t="shared" si="0"/>
        <v>355000</v>
      </c>
      <c r="N14">
        <f t="shared" si="1"/>
        <v>605000</v>
      </c>
      <c r="O14">
        <f t="shared" si="2"/>
        <v>-105.04661178375086</v>
      </c>
      <c r="P14">
        <f t="shared" si="3"/>
        <v>0</v>
      </c>
      <c r="Q14">
        <f t="shared" si="5"/>
        <v>-105.04661178375086</v>
      </c>
      <c r="R14">
        <f t="shared" si="6"/>
        <v>-30105.04661178375</v>
      </c>
    </row>
    <row r="15" spans="1:18">
      <c r="A15" s="12" t="s">
        <v>35</v>
      </c>
      <c r="B15" s="12" t="s">
        <v>12</v>
      </c>
      <c r="C15" s="12">
        <f>G25</f>
        <v>2670</v>
      </c>
      <c r="D15" s="16" t="s">
        <v>37</v>
      </c>
      <c r="K15">
        <v>25000</v>
      </c>
      <c r="L15">
        <f t="shared" si="4"/>
        <v>25</v>
      </c>
      <c r="M15">
        <f t="shared" si="0"/>
        <v>350000</v>
      </c>
      <c r="N15">
        <f t="shared" si="1"/>
        <v>600000</v>
      </c>
      <c r="O15">
        <f t="shared" si="2"/>
        <v>-110.56449277868305</v>
      </c>
      <c r="P15">
        <f t="shared" si="3"/>
        <v>0</v>
      </c>
      <c r="Q15">
        <f t="shared" si="5"/>
        <v>-110.56449277868305</v>
      </c>
      <c r="R15">
        <f t="shared" si="6"/>
        <v>-30110.564492778682</v>
      </c>
    </row>
    <row r="16" spans="1:18">
      <c r="A16" t="s">
        <v>26</v>
      </c>
      <c r="B16" t="s">
        <v>14</v>
      </c>
      <c r="C16">
        <f>G24*-1000</f>
        <v>-10000</v>
      </c>
      <c r="D16" s="1" t="s">
        <v>3</v>
      </c>
      <c r="K16">
        <v>30000</v>
      </c>
      <c r="L16">
        <f t="shared" si="4"/>
        <v>30</v>
      </c>
      <c r="M16">
        <f t="shared" si="0"/>
        <v>345000</v>
      </c>
      <c r="N16">
        <f t="shared" si="1"/>
        <v>595000</v>
      </c>
      <c r="O16">
        <f t="shared" si="2"/>
        <v>-116.37212359896391</v>
      </c>
      <c r="P16">
        <f t="shared" si="3"/>
        <v>0</v>
      </c>
      <c r="Q16">
        <f t="shared" si="5"/>
        <v>-116.37212359896391</v>
      </c>
      <c r="R16">
        <f t="shared" si="6"/>
        <v>-30116.372123598965</v>
      </c>
    </row>
    <row r="17" spans="1:18">
      <c r="A17" s="12" t="s">
        <v>62</v>
      </c>
      <c r="B17" s="12" t="s">
        <v>8</v>
      </c>
      <c r="C17" s="12">
        <f>(((pm-pinfill)*g)/(4*D))^0.25</f>
        <v>1.0228387612104044E-5</v>
      </c>
      <c r="D17" s="16" t="s">
        <v>3</v>
      </c>
      <c r="E17" t="s">
        <v>63</v>
      </c>
      <c r="K17">
        <v>35000</v>
      </c>
      <c r="L17">
        <f t="shared" si="4"/>
        <v>35</v>
      </c>
      <c r="M17">
        <f t="shared" si="0"/>
        <v>340000</v>
      </c>
      <c r="N17">
        <f t="shared" si="1"/>
        <v>590000</v>
      </c>
      <c r="O17">
        <f t="shared" si="2"/>
        <v>-122.4847144392467</v>
      </c>
      <c r="P17">
        <f t="shared" si="3"/>
        <v>0</v>
      </c>
      <c r="Q17">
        <f t="shared" si="5"/>
        <v>-122.4847144392467</v>
      </c>
      <c r="R17">
        <f t="shared" si="6"/>
        <v>-30122.484714439248</v>
      </c>
    </row>
    <row r="18" spans="1:18">
      <c r="A18" t="s">
        <v>29</v>
      </c>
      <c r="B18" t="s">
        <v>13</v>
      </c>
      <c r="C18">
        <f>pload*height*g</f>
        <v>-261660000.00000003</v>
      </c>
      <c r="D18" s="1" t="s">
        <v>38</v>
      </c>
      <c r="K18">
        <v>40000</v>
      </c>
      <c r="L18">
        <f t="shared" si="4"/>
        <v>40</v>
      </c>
      <c r="M18">
        <f t="shared" si="0"/>
        <v>335000</v>
      </c>
      <c r="N18">
        <f t="shared" si="1"/>
        <v>585000</v>
      </c>
      <c r="O18">
        <f t="shared" si="2"/>
        <v>-128.91827368581838</v>
      </c>
      <c r="P18">
        <f t="shared" si="3"/>
        <v>0</v>
      </c>
      <c r="Q18">
        <f t="shared" si="5"/>
        <v>-128.91827368581838</v>
      </c>
      <c r="R18">
        <f t="shared" si="6"/>
        <v>-30128.91827368582</v>
      </c>
    </row>
    <row r="19" spans="1:18">
      <c r="A19" s="12" t="s">
        <v>36</v>
      </c>
      <c r="B19" s="12" t="s">
        <v>16</v>
      </c>
      <c r="C19" s="12">
        <f>500000-G23*1000/2</f>
        <v>375000</v>
      </c>
      <c r="D19" s="16" t="s">
        <v>3</v>
      </c>
      <c r="K19">
        <v>45000</v>
      </c>
      <c r="L19">
        <f t="shared" si="4"/>
        <v>45</v>
      </c>
      <c r="M19">
        <f t="shared" si="0"/>
        <v>330000</v>
      </c>
      <c r="N19">
        <f t="shared" si="1"/>
        <v>580000</v>
      </c>
      <c r="O19">
        <f t="shared" si="2"/>
        <v>-135.68964979020555</v>
      </c>
      <c r="P19">
        <f t="shared" si="3"/>
        <v>0</v>
      </c>
      <c r="Q19">
        <f t="shared" si="5"/>
        <v>-135.68964979020555</v>
      </c>
      <c r="R19">
        <f t="shared" si="6"/>
        <v>-30135.689649790205</v>
      </c>
    </row>
    <row r="20" spans="1:18" ht="21">
      <c r="A20" t="s">
        <v>30</v>
      </c>
      <c r="B20" t="s">
        <v>17</v>
      </c>
      <c r="C20">
        <f>500000+G23*1000/2</f>
        <v>625000</v>
      </c>
      <c r="D20" s="1" t="s">
        <v>3</v>
      </c>
      <c r="F20" s="18" t="s">
        <v>65</v>
      </c>
      <c r="G20" s="18"/>
      <c r="H20" s="18"/>
      <c r="K20">
        <v>50000</v>
      </c>
      <c r="L20">
        <f t="shared" si="4"/>
        <v>50</v>
      </c>
      <c r="M20">
        <f t="shared" si="0"/>
        <v>325000</v>
      </c>
      <c r="N20">
        <f t="shared" si="1"/>
        <v>575000</v>
      </c>
      <c r="O20">
        <f t="shared" si="2"/>
        <v>-142.8165753387909</v>
      </c>
      <c r="P20">
        <f t="shared" si="3"/>
        <v>0</v>
      </c>
      <c r="Q20">
        <f t="shared" si="5"/>
        <v>-142.8165753387909</v>
      </c>
      <c r="R20">
        <f t="shared" si="6"/>
        <v>-30142.816575338791</v>
      </c>
    </row>
    <row r="21" spans="1:18" ht="18.75">
      <c r="A21" s="12" t="s">
        <v>44</v>
      </c>
      <c r="B21" s="12" t="s">
        <v>45</v>
      </c>
      <c r="C21" s="12">
        <v>30000</v>
      </c>
      <c r="D21" s="16" t="s">
        <v>3</v>
      </c>
      <c r="F21" s="3" t="s">
        <v>47</v>
      </c>
      <c r="G21" s="3" t="s">
        <v>48</v>
      </c>
      <c r="H21" s="3" t="s">
        <v>39</v>
      </c>
      <c r="K21">
        <v>55000</v>
      </c>
      <c r="L21">
        <f t="shared" si="4"/>
        <v>55</v>
      </c>
      <c r="M21">
        <f t="shared" si="0"/>
        <v>320000</v>
      </c>
      <c r="N21">
        <f t="shared" si="1"/>
        <v>570000</v>
      </c>
      <c r="O21">
        <f t="shared" si="2"/>
        <v>-150.3177134335686</v>
      </c>
      <c r="P21">
        <f t="shared" si="3"/>
        <v>0</v>
      </c>
      <c r="Q21">
        <f t="shared" si="5"/>
        <v>-150.3177134335686</v>
      </c>
      <c r="R21">
        <f t="shared" si="6"/>
        <v>-30150.317713433567</v>
      </c>
    </row>
    <row r="22" spans="1:18" ht="18.75">
      <c r="A22" s="2" t="s">
        <v>41</v>
      </c>
      <c r="C22">
        <f>(height-height*(pm-pload)/pload)-hc</f>
        <v>-38389.513108614236</v>
      </c>
      <c r="D22" s="1" t="s">
        <v>3</v>
      </c>
      <c r="F22" s="4" t="s">
        <v>40</v>
      </c>
      <c r="G22" s="7">
        <v>50</v>
      </c>
      <c r="H22" s="4" t="s">
        <v>31</v>
      </c>
      <c r="K22">
        <v>60000</v>
      </c>
      <c r="L22">
        <f t="shared" si="4"/>
        <v>60</v>
      </c>
      <c r="M22">
        <f t="shared" si="0"/>
        <v>315000</v>
      </c>
      <c r="N22">
        <f t="shared" si="1"/>
        <v>565000</v>
      </c>
      <c r="O22">
        <f t="shared" si="2"/>
        <v>-158.2127065052039</v>
      </c>
      <c r="P22">
        <f t="shared" si="3"/>
        <v>0</v>
      </c>
      <c r="Q22">
        <f t="shared" si="5"/>
        <v>-158.2127065052039</v>
      </c>
      <c r="R22">
        <f t="shared" si="6"/>
        <v>-30158.212706505205</v>
      </c>
    </row>
    <row r="23" spans="1:18" ht="18.75">
      <c r="A23" s="11" t="s">
        <v>25</v>
      </c>
      <c r="B23" s="12"/>
      <c r="C23" s="17">
        <f>1/(lamda*1000)</f>
        <v>97.767120090034751</v>
      </c>
      <c r="D23" s="16" t="s">
        <v>31</v>
      </c>
      <c r="F23" s="5" t="s">
        <v>32</v>
      </c>
      <c r="G23" s="8">
        <v>250</v>
      </c>
      <c r="H23" s="5" t="s">
        <v>31</v>
      </c>
      <c r="K23">
        <v>65000</v>
      </c>
      <c r="L23">
        <f t="shared" si="4"/>
        <v>65</v>
      </c>
      <c r="M23">
        <f t="shared" si="0"/>
        <v>310000</v>
      </c>
      <c r="N23">
        <f t="shared" si="1"/>
        <v>560000</v>
      </c>
      <c r="O23">
        <f t="shared" si="2"/>
        <v>-166.52222768591034</v>
      </c>
      <c r="P23">
        <f t="shared" si="3"/>
        <v>0</v>
      </c>
      <c r="Q23">
        <f t="shared" si="5"/>
        <v>-166.52222768591034</v>
      </c>
      <c r="R23">
        <f t="shared" si="6"/>
        <v>-30166.522227685909</v>
      </c>
    </row>
    <row r="24" spans="1:18" ht="18">
      <c r="A24" s="2" t="s">
        <v>70</v>
      </c>
      <c r="B24" t="s">
        <v>71</v>
      </c>
      <c r="C24">
        <v>25</v>
      </c>
      <c r="D24" s="1" t="s">
        <v>68</v>
      </c>
      <c r="F24" s="4" t="s">
        <v>33</v>
      </c>
      <c r="G24" s="9">
        <v>10</v>
      </c>
      <c r="H24" s="4" t="s">
        <v>31</v>
      </c>
      <c r="K24">
        <v>70000</v>
      </c>
      <c r="L24">
        <f t="shared" si="4"/>
        <v>70</v>
      </c>
      <c r="M24">
        <f t="shared" si="0"/>
        <v>305000</v>
      </c>
      <c r="N24">
        <f t="shared" si="1"/>
        <v>555000</v>
      </c>
      <c r="O24">
        <f t="shared" si="2"/>
        <v>-175.26803487634177</v>
      </c>
      <c r="P24">
        <f t="shared" si="3"/>
        <v>0</v>
      </c>
      <c r="Q24">
        <f t="shared" si="5"/>
        <v>-175.26803487634177</v>
      </c>
      <c r="R24">
        <f t="shared" si="6"/>
        <v>-30175.268034876342</v>
      </c>
    </row>
    <row r="25" spans="1:18" ht="18">
      <c r="F25" s="5" t="s">
        <v>34</v>
      </c>
      <c r="G25" s="10">
        <v>2670</v>
      </c>
      <c r="H25" s="5" t="s">
        <v>7</v>
      </c>
      <c r="K25">
        <v>75000</v>
      </c>
      <c r="L25">
        <f t="shared" si="4"/>
        <v>75</v>
      </c>
      <c r="M25">
        <f t="shared" si="0"/>
        <v>300000</v>
      </c>
      <c r="N25">
        <f t="shared" si="1"/>
        <v>550000</v>
      </c>
      <c r="O25">
        <f t="shared" si="2"/>
        <v>-184.47302764772931</v>
      </c>
      <c r="P25">
        <f t="shared" si="3"/>
        <v>0</v>
      </c>
      <c r="Q25">
        <f t="shared" si="5"/>
        <v>-184.47302764772931</v>
      </c>
      <c r="R25">
        <f t="shared" si="6"/>
        <v>-30184.473027647728</v>
      </c>
    </row>
    <row r="26" spans="1:18" ht="18">
      <c r="F26" s="4" t="s">
        <v>69</v>
      </c>
      <c r="G26" s="19">
        <v>1</v>
      </c>
      <c r="H26" s="4" t="s">
        <v>68</v>
      </c>
      <c r="K26">
        <v>80000</v>
      </c>
      <c r="L26">
        <f t="shared" si="4"/>
        <v>80</v>
      </c>
      <c r="M26">
        <f t="shared" si="0"/>
        <v>295000</v>
      </c>
      <c r="N26">
        <f t="shared" si="1"/>
        <v>545000</v>
      </c>
      <c r="O26">
        <f t="shared" si="2"/>
        <v>-194.16130712789325</v>
      </c>
      <c r="P26">
        <f t="shared" si="3"/>
        <v>0</v>
      </c>
      <c r="Q26">
        <f t="shared" si="5"/>
        <v>-194.16130712789325</v>
      </c>
      <c r="R26">
        <f t="shared" si="6"/>
        <v>-30194.161307127892</v>
      </c>
    </row>
    <row r="27" spans="1:18">
      <c r="K27">
        <v>85000</v>
      </c>
      <c r="L27">
        <f t="shared" si="4"/>
        <v>85</v>
      </c>
      <c r="M27">
        <f t="shared" si="0"/>
        <v>290000</v>
      </c>
      <c r="N27">
        <f t="shared" si="1"/>
        <v>540000</v>
      </c>
      <c r="O27">
        <f t="shared" si="2"/>
        <v>-204.35823902755226</v>
      </c>
      <c r="P27">
        <f t="shared" si="3"/>
        <v>0</v>
      </c>
      <c r="Q27">
        <f t="shared" si="5"/>
        <v>-204.35823902755226</v>
      </c>
      <c r="R27">
        <f t="shared" si="6"/>
        <v>-30204.358239027551</v>
      </c>
    </row>
    <row r="28" spans="1:18">
      <c r="K28">
        <v>90000</v>
      </c>
      <c r="L28">
        <f t="shared" si="4"/>
        <v>90</v>
      </c>
      <c r="M28">
        <f t="shared" si="0"/>
        <v>285000</v>
      </c>
      <c r="N28">
        <f t="shared" si="1"/>
        <v>535000</v>
      </c>
      <c r="O28">
        <f t="shared" si="2"/>
        <v>-215.09051997154575</v>
      </c>
      <c r="P28">
        <f t="shared" si="3"/>
        <v>0</v>
      </c>
      <c r="Q28">
        <f t="shared" si="5"/>
        <v>-215.09051997154575</v>
      </c>
      <c r="R28">
        <f t="shared" si="6"/>
        <v>-30215.090519971545</v>
      </c>
    </row>
    <row r="29" spans="1:18">
      <c r="K29">
        <v>95000</v>
      </c>
      <c r="L29">
        <f t="shared" si="4"/>
        <v>95</v>
      </c>
      <c r="M29">
        <f t="shared" si="0"/>
        <v>280000</v>
      </c>
      <c r="N29">
        <f t="shared" si="1"/>
        <v>530000</v>
      </c>
      <c r="O29">
        <f t="shared" si="2"/>
        <v>-226.38624730821445</v>
      </c>
      <c r="P29">
        <f t="shared" si="3"/>
        <v>0</v>
      </c>
      <c r="Q29">
        <f t="shared" si="5"/>
        <v>-226.38624730821445</v>
      </c>
      <c r="R29">
        <f t="shared" si="6"/>
        <v>-30226.386247308215</v>
      </c>
    </row>
    <row r="30" spans="1:18">
      <c r="K30">
        <v>100000</v>
      </c>
      <c r="L30">
        <f t="shared" si="4"/>
        <v>100</v>
      </c>
      <c r="M30">
        <f t="shared" si="0"/>
        <v>275000</v>
      </c>
      <c r="N30">
        <f t="shared" si="1"/>
        <v>525000</v>
      </c>
      <c r="O30">
        <f t="shared" si="2"/>
        <v>-238.27499257926198</v>
      </c>
      <c r="P30">
        <f t="shared" si="3"/>
        <v>0</v>
      </c>
      <c r="Q30">
        <f t="shared" si="5"/>
        <v>-238.27499257926198</v>
      </c>
      <c r="R30">
        <f t="shared" si="6"/>
        <v>-30238.274992579263</v>
      </c>
    </row>
    <row r="31" spans="1:18">
      <c r="K31">
        <v>105000</v>
      </c>
      <c r="L31">
        <f t="shared" si="4"/>
        <v>105</v>
      </c>
      <c r="M31">
        <f t="shared" si="0"/>
        <v>270000</v>
      </c>
      <c r="N31">
        <f t="shared" si="1"/>
        <v>520000</v>
      </c>
      <c r="O31">
        <f t="shared" si="2"/>
        <v>-250.78787884197405</v>
      </c>
      <c r="P31">
        <f t="shared" si="3"/>
        <v>0</v>
      </c>
      <c r="Q31">
        <f t="shared" si="5"/>
        <v>-250.78787884197405</v>
      </c>
      <c r="R31">
        <f t="shared" si="6"/>
        <v>-30250.787878841973</v>
      </c>
    </row>
    <row r="32" spans="1:18">
      <c r="K32">
        <v>110000</v>
      </c>
      <c r="L32">
        <f t="shared" si="4"/>
        <v>110</v>
      </c>
      <c r="M32">
        <f t="shared" si="0"/>
        <v>265000</v>
      </c>
      <c r="N32">
        <f t="shared" si="1"/>
        <v>515000</v>
      </c>
      <c r="O32">
        <f t="shared" si="2"/>
        <v>-263.95766204572726</v>
      </c>
      <c r="P32">
        <f t="shared" si="3"/>
        <v>0</v>
      </c>
      <c r="Q32">
        <f t="shared" si="5"/>
        <v>-263.95766204572726</v>
      </c>
      <c r="R32">
        <f t="shared" si="6"/>
        <v>-30263.957662045726</v>
      </c>
    </row>
    <row r="33" spans="11:18">
      <c r="K33">
        <v>115000</v>
      </c>
      <c r="L33">
        <f t="shared" si="4"/>
        <v>115</v>
      </c>
      <c r="M33">
        <f t="shared" si="0"/>
        <v>260000</v>
      </c>
      <c r="N33">
        <f t="shared" si="1"/>
        <v>510000</v>
      </c>
      <c r="O33">
        <f t="shared" si="2"/>
        <v>-277.81881667530081</v>
      </c>
      <c r="P33">
        <f t="shared" si="3"/>
        <v>0</v>
      </c>
      <c r="Q33">
        <f t="shared" si="5"/>
        <v>-277.81881667530081</v>
      </c>
      <c r="R33">
        <f t="shared" si="6"/>
        <v>-30277.818816675303</v>
      </c>
    </row>
    <row r="34" spans="11:18">
      <c r="K34">
        <v>120000</v>
      </c>
      <c r="L34">
        <f t="shared" si="4"/>
        <v>120</v>
      </c>
      <c r="M34">
        <f t="shared" si="0"/>
        <v>255000</v>
      </c>
      <c r="N34">
        <f t="shared" si="1"/>
        <v>505000</v>
      </c>
      <c r="O34">
        <f t="shared" si="2"/>
        <v>-292.40762588463821</v>
      </c>
      <c r="P34">
        <f t="shared" si="3"/>
        <v>0</v>
      </c>
      <c r="Q34">
        <f t="shared" si="5"/>
        <v>-292.40762588463821</v>
      </c>
      <c r="R34">
        <f t="shared" si="6"/>
        <v>-30292.40762588464</v>
      </c>
    </row>
    <row r="35" spans="11:18">
      <c r="K35">
        <v>125000</v>
      </c>
      <c r="L35">
        <f t="shared" si="4"/>
        <v>125</v>
      </c>
      <c r="M35">
        <f t="shared" si="0"/>
        <v>250000</v>
      </c>
      <c r="N35">
        <f t="shared" si="1"/>
        <v>500000</v>
      </c>
      <c r="O35">
        <f t="shared" si="2"/>
        <v>-307.7622763564296</v>
      </c>
      <c r="P35">
        <f t="shared" si="3"/>
        <v>0</v>
      </c>
      <c r="Q35">
        <f t="shared" si="5"/>
        <v>-307.7622763564296</v>
      </c>
      <c r="R35">
        <f t="shared" si="6"/>
        <v>-30307.762276356429</v>
      </c>
    </row>
    <row r="36" spans="11:18">
      <c r="K36">
        <v>130000</v>
      </c>
      <c r="L36">
        <f t="shared" si="4"/>
        <v>130</v>
      </c>
      <c r="M36">
        <f t="shared" si="0"/>
        <v>245000</v>
      </c>
      <c r="N36">
        <f t="shared" si="1"/>
        <v>495000</v>
      </c>
      <c r="O36">
        <f t="shared" si="2"/>
        <v>-323.9229581352115</v>
      </c>
      <c r="P36">
        <f t="shared" si="3"/>
        <v>0</v>
      </c>
      <c r="Q36">
        <f t="shared" si="5"/>
        <v>-323.9229581352115</v>
      </c>
      <c r="R36">
        <f t="shared" si="6"/>
        <v>-30323.922958135212</v>
      </c>
    </row>
    <row r="37" spans="11:18">
      <c r="K37">
        <v>135000</v>
      </c>
      <c r="L37">
        <f t="shared" si="4"/>
        <v>135</v>
      </c>
      <c r="M37">
        <f t="shared" si="0"/>
        <v>240000</v>
      </c>
      <c r="N37">
        <f t="shared" si="1"/>
        <v>490000</v>
      </c>
      <c r="O37">
        <f t="shared" si="2"/>
        <v>-340.93196969466737</v>
      </c>
      <c r="P37">
        <f t="shared" si="3"/>
        <v>0</v>
      </c>
      <c r="Q37">
        <f t="shared" si="5"/>
        <v>-340.93196969466737</v>
      </c>
      <c r="R37">
        <f t="shared" si="6"/>
        <v>-30340.931969694666</v>
      </c>
    </row>
    <row r="38" spans="11:18">
      <c r="K38">
        <v>140000</v>
      </c>
      <c r="L38">
        <f t="shared" si="4"/>
        <v>140</v>
      </c>
      <c r="M38">
        <f t="shared" si="0"/>
        <v>235000</v>
      </c>
      <c r="N38">
        <f t="shared" si="1"/>
        <v>485000</v>
      </c>
      <c r="O38">
        <f t="shared" si="2"/>
        <v>-358.83382851346323</v>
      </c>
      <c r="P38">
        <f t="shared" si="3"/>
        <v>0</v>
      </c>
      <c r="Q38">
        <f t="shared" si="5"/>
        <v>-358.83382851346323</v>
      </c>
      <c r="R38">
        <f t="shared" si="6"/>
        <v>-30358.833828513463</v>
      </c>
    </row>
    <row r="39" spans="11:18">
      <c r="K39">
        <v>145000</v>
      </c>
      <c r="L39">
        <f t="shared" si="4"/>
        <v>145</v>
      </c>
      <c r="M39">
        <f t="shared" si="0"/>
        <v>230000</v>
      </c>
      <c r="N39">
        <f t="shared" si="1"/>
        <v>480000</v>
      </c>
      <c r="O39">
        <f t="shared" si="2"/>
        <v>-377.67538744833405</v>
      </c>
      <c r="P39">
        <f t="shared" si="3"/>
        <v>0</v>
      </c>
      <c r="Q39">
        <f t="shared" si="5"/>
        <v>-377.67538744833405</v>
      </c>
      <c r="R39">
        <f t="shared" si="6"/>
        <v>-30377.675387448333</v>
      </c>
    </row>
    <row r="40" spans="11:18">
      <c r="K40">
        <v>150000</v>
      </c>
      <c r="L40">
        <f t="shared" si="4"/>
        <v>150</v>
      </c>
      <c r="M40">
        <f t="shared" si="0"/>
        <v>225000</v>
      </c>
      <c r="N40">
        <f t="shared" si="1"/>
        <v>475000</v>
      </c>
      <c r="O40">
        <f t="shared" si="2"/>
        <v>-397.50595720825697</v>
      </c>
      <c r="P40">
        <f t="shared" si="3"/>
        <v>0</v>
      </c>
      <c r="Q40">
        <f t="shared" si="5"/>
        <v>-397.50595720825697</v>
      </c>
      <c r="R40">
        <f t="shared" si="6"/>
        <v>-30397.505957208257</v>
      </c>
    </row>
    <row r="41" spans="11:18">
      <c r="K41">
        <v>155000</v>
      </c>
      <c r="L41">
        <f t="shared" si="4"/>
        <v>155</v>
      </c>
      <c r="M41">
        <f t="shared" si="0"/>
        <v>220000</v>
      </c>
      <c r="N41">
        <f t="shared" si="1"/>
        <v>470000</v>
      </c>
      <c r="O41">
        <f t="shared" si="2"/>
        <v>-418.3774352494728</v>
      </c>
      <c r="P41">
        <f t="shared" si="3"/>
        <v>0</v>
      </c>
      <c r="Q41">
        <f t="shared" si="5"/>
        <v>-418.3774352494728</v>
      </c>
      <c r="R41">
        <f t="shared" si="6"/>
        <v>-30418.377435249473</v>
      </c>
    </row>
    <row r="42" spans="11:18">
      <c r="K42">
        <v>160000</v>
      </c>
      <c r="L42">
        <f t="shared" si="4"/>
        <v>160</v>
      </c>
      <c r="M42">
        <f t="shared" si="0"/>
        <v>215000</v>
      </c>
      <c r="N42">
        <f t="shared" si="1"/>
        <v>465000</v>
      </c>
      <c r="O42">
        <f t="shared" ref="O42:O73" si="7">IF(K42&lt;=start,qx/(2*(pm-pinfill)*g)*(EXP(-lamda*M42)*COS(RADIANS(lamda*M42))-EXP(-lamda*N42)*COS(RADIANS(lamda*N42))),IF(AND(start&lt;K42,K42&lt;=end),qx/(2*(pm-pinfill)*g)*(2-(EXP(-lamda*N42)*COS(RADIANS(lamda*N42)))-EXP(-lamda*M42)*COS(RADIANS(lamda*M42))),IF(K42&gt;end,-qx/(2*(pm-pinfill)*g)*(EXP(-lamda*M42)*COS(RADIANS(lamda*M42))-EXP(-lamda*N42)*COS(RADIANS(lamda*N42))))))</f>
        <v>-440.34444142786606</v>
      </c>
      <c r="P42">
        <f t="shared" si="3"/>
        <v>0</v>
      </c>
      <c r="Q42">
        <f t="shared" si="5"/>
        <v>-440.34444142786606</v>
      </c>
      <c r="R42">
        <f t="shared" si="6"/>
        <v>-30440.344441427867</v>
      </c>
    </row>
    <row r="43" spans="11:18">
      <c r="K43">
        <v>165000</v>
      </c>
      <c r="L43">
        <f t="shared" si="4"/>
        <v>165</v>
      </c>
      <c r="M43">
        <f t="shared" si="0"/>
        <v>210000</v>
      </c>
      <c r="N43">
        <f t="shared" si="1"/>
        <v>460000</v>
      </c>
      <c r="O43">
        <f t="shared" si="7"/>
        <v>-463.46446076284604</v>
      </c>
      <c r="P43">
        <f t="shared" si="3"/>
        <v>0</v>
      </c>
      <c r="Q43">
        <f t="shared" si="5"/>
        <v>-463.46446076284604</v>
      </c>
      <c r="R43">
        <f t="shared" si="6"/>
        <v>-30463.464460762847</v>
      </c>
    </row>
    <row r="44" spans="11:18">
      <c r="K44">
        <v>170000</v>
      </c>
      <c r="L44">
        <f t="shared" si="4"/>
        <v>170</v>
      </c>
      <c r="M44">
        <f t="shared" si="0"/>
        <v>205000</v>
      </c>
      <c r="N44">
        <f t="shared" si="1"/>
        <v>455000</v>
      </c>
      <c r="O44">
        <f t="shared" si="7"/>
        <v>-487.79799368542643</v>
      </c>
      <c r="P44">
        <f t="shared" si="3"/>
        <v>0</v>
      </c>
      <c r="Q44">
        <f t="shared" si="5"/>
        <v>-487.79799368542643</v>
      </c>
      <c r="R44">
        <f t="shared" si="6"/>
        <v>-30487.797993685428</v>
      </c>
    </row>
    <row r="45" spans="11:18">
      <c r="K45">
        <v>175000</v>
      </c>
      <c r="L45">
        <f t="shared" si="4"/>
        <v>175</v>
      </c>
      <c r="M45">
        <f t="shared" si="0"/>
        <v>200000</v>
      </c>
      <c r="N45">
        <f t="shared" si="1"/>
        <v>450000</v>
      </c>
      <c r="O45">
        <f t="shared" si="7"/>
        <v>-513.40871416272432</v>
      </c>
      <c r="P45">
        <f t="shared" si="3"/>
        <v>0</v>
      </c>
      <c r="Q45">
        <f t="shared" si="5"/>
        <v>-513.40871416272432</v>
      </c>
      <c r="R45">
        <f t="shared" si="6"/>
        <v>-30513.408714162724</v>
      </c>
    </row>
    <row r="46" spans="11:18">
      <c r="K46">
        <v>180000</v>
      </c>
      <c r="L46">
        <f t="shared" si="4"/>
        <v>180</v>
      </c>
      <c r="M46">
        <f t="shared" si="0"/>
        <v>195000</v>
      </c>
      <c r="N46">
        <f t="shared" si="1"/>
        <v>445000</v>
      </c>
      <c r="O46">
        <f t="shared" si="7"/>
        <v>-540.3636361116512</v>
      </c>
      <c r="P46">
        <f t="shared" si="3"/>
        <v>0</v>
      </c>
      <c r="Q46">
        <f t="shared" si="5"/>
        <v>-540.3636361116512</v>
      </c>
      <c r="R46">
        <f t="shared" si="6"/>
        <v>-30540.363636111651</v>
      </c>
    </row>
    <row r="47" spans="11:18">
      <c r="K47">
        <v>185000</v>
      </c>
      <c r="L47">
        <f t="shared" si="4"/>
        <v>185</v>
      </c>
      <c r="M47">
        <f t="shared" si="0"/>
        <v>190000</v>
      </c>
      <c r="N47">
        <f t="shared" si="1"/>
        <v>440000</v>
      </c>
      <c r="O47">
        <f t="shared" si="7"/>
        <v>-568.73328853618909</v>
      </c>
      <c r="P47">
        <f t="shared" si="3"/>
        <v>0</v>
      </c>
      <c r="Q47">
        <f t="shared" si="5"/>
        <v>-568.73328853618909</v>
      </c>
      <c r="R47">
        <f t="shared" si="6"/>
        <v>-30568.73328853619</v>
      </c>
    </row>
    <row r="48" spans="11:18">
      <c r="K48">
        <v>190000</v>
      </c>
      <c r="L48">
        <f t="shared" si="4"/>
        <v>190</v>
      </c>
      <c r="M48">
        <f t="shared" si="0"/>
        <v>185000</v>
      </c>
      <c r="N48">
        <f t="shared" si="1"/>
        <v>435000</v>
      </c>
      <c r="O48">
        <f t="shared" si="7"/>
        <v>-598.59189984540762</v>
      </c>
      <c r="P48">
        <f t="shared" si="3"/>
        <v>0</v>
      </c>
      <c r="Q48">
        <f t="shared" si="5"/>
        <v>-598.59189984540762</v>
      </c>
      <c r="R48">
        <f t="shared" si="6"/>
        <v>-30598.591899845407</v>
      </c>
    </row>
    <row r="49" spans="11:18">
      <c r="K49">
        <v>195000</v>
      </c>
      <c r="L49">
        <f t="shared" si="4"/>
        <v>195</v>
      </c>
      <c r="M49">
        <f t="shared" si="0"/>
        <v>180000</v>
      </c>
      <c r="N49">
        <f t="shared" si="1"/>
        <v>430000</v>
      </c>
      <c r="O49">
        <f t="shared" si="7"/>
        <v>-630.01759183331944</v>
      </c>
      <c r="P49">
        <f t="shared" si="3"/>
        <v>0</v>
      </c>
      <c r="Q49">
        <f t="shared" si="5"/>
        <v>-630.01759183331944</v>
      </c>
      <c r="R49">
        <f t="shared" si="6"/>
        <v>-30630.017591833319</v>
      </c>
    </row>
    <row r="50" spans="11:18">
      <c r="K50">
        <v>200000</v>
      </c>
      <c r="L50">
        <f t="shared" si="4"/>
        <v>200</v>
      </c>
      <c r="M50">
        <f t="shared" si="0"/>
        <v>175000</v>
      </c>
      <c r="N50">
        <f t="shared" si="1"/>
        <v>425000</v>
      </c>
      <c r="O50">
        <f t="shared" si="7"/>
        <v>-663.09258382688324</v>
      </c>
      <c r="P50">
        <f t="shared" si="3"/>
        <v>0</v>
      </c>
      <c r="Q50">
        <f t="shared" si="5"/>
        <v>-663.09258382688324</v>
      </c>
      <c r="R50">
        <f t="shared" si="6"/>
        <v>-30663.092583826885</v>
      </c>
    </row>
    <row r="51" spans="11:18">
      <c r="K51">
        <v>205000</v>
      </c>
      <c r="L51">
        <f t="shared" si="4"/>
        <v>205</v>
      </c>
      <c r="M51">
        <f t="shared" si="0"/>
        <v>170000</v>
      </c>
      <c r="N51">
        <f t="shared" si="1"/>
        <v>420000</v>
      </c>
      <c r="O51">
        <f t="shared" si="7"/>
        <v>-697.90340753497719</v>
      </c>
      <c r="P51">
        <f t="shared" si="3"/>
        <v>0</v>
      </c>
      <c r="Q51">
        <f t="shared" si="5"/>
        <v>-697.90340753497719</v>
      </c>
      <c r="R51">
        <f t="shared" si="6"/>
        <v>-30697.903407534977</v>
      </c>
    </row>
    <row r="52" spans="11:18">
      <c r="K52">
        <v>210000</v>
      </c>
      <c r="L52">
        <f t="shared" si="4"/>
        <v>210</v>
      </c>
      <c r="M52">
        <f t="shared" si="0"/>
        <v>165000</v>
      </c>
      <c r="N52">
        <f t="shared" si="1"/>
        <v>415000</v>
      </c>
      <c r="O52">
        <f t="shared" si="7"/>
        <v>-734.54113315908864</v>
      </c>
      <c r="P52">
        <f t="shared" si="3"/>
        <v>0</v>
      </c>
      <c r="Q52">
        <f t="shared" si="5"/>
        <v>-734.54113315908864</v>
      </c>
      <c r="R52">
        <f t="shared" si="6"/>
        <v>-30734.541133159088</v>
      </c>
    </row>
    <row r="53" spans="11:18">
      <c r="K53">
        <v>215000</v>
      </c>
      <c r="L53">
        <f t="shared" si="4"/>
        <v>215</v>
      </c>
      <c r="M53">
        <f t="shared" si="0"/>
        <v>160000</v>
      </c>
      <c r="N53">
        <f t="shared" si="1"/>
        <v>410000</v>
      </c>
      <c r="O53">
        <f t="shared" si="7"/>
        <v>-773.10160735582815</v>
      </c>
      <c r="P53">
        <f t="shared" si="3"/>
        <v>0</v>
      </c>
      <c r="Q53">
        <f t="shared" si="5"/>
        <v>-773.10160735582815</v>
      </c>
      <c r="R53">
        <f t="shared" si="6"/>
        <v>-30773.101607355828</v>
      </c>
    </row>
    <row r="54" spans="11:18">
      <c r="K54">
        <v>220000</v>
      </c>
      <c r="L54">
        <f t="shared" si="4"/>
        <v>220</v>
      </c>
      <c r="M54">
        <f t="shared" si="0"/>
        <v>155000</v>
      </c>
      <c r="N54">
        <f t="shared" si="1"/>
        <v>405000</v>
      </c>
      <c r="O54">
        <f t="shared" si="7"/>
        <v>-813.68570367229677</v>
      </c>
      <c r="P54">
        <f t="shared" si="3"/>
        <v>0</v>
      </c>
      <c r="Q54">
        <f t="shared" si="5"/>
        <v>-813.68570367229677</v>
      </c>
      <c r="R54">
        <f t="shared" si="6"/>
        <v>-30813.685703672298</v>
      </c>
    </row>
    <row r="55" spans="11:18">
      <c r="K55">
        <v>225000</v>
      </c>
      <c r="L55">
        <f t="shared" si="4"/>
        <v>225</v>
      </c>
      <c r="M55">
        <f t="shared" si="0"/>
        <v>150000</v>
      </c>
      <c r="N55">
        <f t="shared" si="1"/>
        <v>400000</v>
      </c>
      <c r="O55">
        <f t="shared" si="7"/>
        <v>-856.39958610785993</v>
      </c>
      <c r="P55">
        <f t="shared" si="3"/>
        <v>0</v>
      </c>
      <c r="Q55">
        <f t="shared" si="5"/>
        <v>-856.39958610785993</v>
      </c>
      <c r="R55">
        <f t="shared" si="6"/>
        <v>-30856.399586107858</v>
      </c>
    </row>
    <row r="56" spans="11:18">
      <c r="K56">
        <v>230000</v>
      </c>
      <c r="L56">
        <f t="shared" si="4"/>
        <v>230</v>
      </c>
      <c r="M56">
        <f t="shared" si="0"/>
        <v>145000</v>
      </c>
      <c r="N56">
        <f t="shared" si="1"/>
        <v>395000</v>
      </c>
      <c r="O56">
        <f t="shared" si="7"/>
        <v>-901.35498649012391</v>
      </c>
      <c r="P56">
        <f t="shared" si="3"/>
        <v>0</v>
      </c>
      <c r="Q56">
        <f t="shared" si="5"/>
        <v>-901.35498649012391</v>
      </c>
      <c r="R56">
        <f t="shared" si="6"/>
        <v>-30901.354986490125</v>
      </c>
    </row>
    <row r="57" spans="11:18">
      <c r="K57">
        <v>235000</v>
      </c>
      <c r="L57">
        <f t="shared" si="4"/>
        <v>235</v>
      </c>
      <c r="M57">
        <f t="shared" si="0"/>
        <v>140000</v>
      </c>
      <c r="N57">
        <f t="shared" si="1"/>
        <v>390000</v>
      </c>
      <c r="O57">
        <f t="shared" si="7"/>
        <v>-948.66949638892447</v>
      </c>
      <c r="P57">
        <f t="shared" si="3"/>
        <v>0</v>
      </c>
      <c r="Q57">
        <f t="shared" si="5"/>
        <v>-948.66949638892447</v>
      </c>
      <c r="R57">
        <f t="shared" si="6"/>
        <v>-30948.669496388924</v>
      </c>
    </row>
    <row r="58" spans="11:18">
      <c r="K58">
        <v>240000</v>
      </c>
      <c r="L58">
        <f t="shared" si="4"/>
        <v>240</v>
      </c>
      <c r="M58">
        <f t="shared" si="0"/>
        <v>135000</v>
      </c>
      <c r="N58">
        <f t="shared" si="1"/>
        <v>385000</v>
      </c>
      <c r="O58">
        <f t="shared" si="7"/>
        <v>-998.46687433006377</v>
      </c>
      <c r="P58">
        <f t="shared" si="3"/>
        <v>0</v>
      </c>
      <c r="Q58">
        <f t="shared" si="5"/>
        <v>-998.46687433006377</v>
      </c>
      <c r="R58">
        <f t="shared" si="6"/>
        <v>-30998.466874330064</v>
      </c>
    </row>
    <row r="59" spans="11:18">
      <c r="K59">
        <v>245000</v>
      </c>
      <c r="L59">
        <f t="shared" si="4"/>
        <v>245</v>
      </c>
      <c r="M59">
        <f t="shared" si="0"/>
        <v>130000</v>
      </c>
      <c r="N59">
        <f t="shared" si="1"/>
        <v>380000</v>
      </c>
      <c r="O59">
        <f t="shared" si="7"/>
        <v>-1050.8773691104234</v>
      </c>
      <c r="P59">
        <f t="shared" si="3"/>
        <v>0</v>
      </c>
      <c r="Q59">
        <f t="shared" si="5"/>
        <v>-1050.8773691104234</v>
      </c>
      <c r="R59">
        <f t="shared" si="6"/>
        <v>-31050.877369110422</v>
      </c>
    </row>
    <row r="60" spans="11:18">
      <c r="K60">
        <v>250000</v>
      </c>
      <c r="L60">
        <f t="shared" si="4"/>
        <v>250</v>
      </c>
      <c r="M60">
        <f t="shared" si="0"/>
        <v>125000</v>
      </c>
      <c r="N60">
        <f t="shared" si="1"/>
        <v>375000</v>
      </c>
      <c r="O60">
        <f t="shared" si="7"/>
        <v>-1106.0380600580679</v>
      </c>
      <c r="P60">
        <f t="shared" si="3"/>
        <v>0</v>
      </c>
      <c r="Q60">
        <f t="shared" si="5"/>
        <v>-1106.0380600580679</v>
      </c>
      <c r="R60">
        <f t="shared" si="6"/>
        <v>-31106.038060058068</v>
      </c>
    </row>
    <row r="61" spans="11:18">
      <c r="K61">
        <v>255000</v>
      </c>
      <c r="L61">
        <f t="shared" si="4"/>
        <v>255</v>
      </c>
      <c r="M61">
        <f t="shared" si="0"/>
        <v>120000</v>
      </c>
      <c r="N61">
        <f t="shared" si="1"/>
        <v>370000</v>
      </c>
      <c r="O61">
        <f t="shared" si="7"/>
        <v>-1164.0932151251468</v>
      </c>
      <c r="P61">
        <f t="shared" si="3"/>
        <v>0</v>
      </c>
      <c r="Q61">
        <f t="shared" si="5"/>
        <v>-1164.0932151251468</v>
      </c>
      <c r="R61">
        <f t="shared" si="6"/>
        <v>-31164.093215125147</v>
      </c>
    </row>
    <row r="62" spans="11:18">
      <c r="K62">
        <v>260000</v>
      </c>
      <c r="L62">
        <f t="shared" si="4"/>
        <v>260</v>
      </c>
      <c r="M62">
        <f t="shared" si="0"/>
        <v>115000</v>
      </c>
      <c r="N62">
        <f t="shared" si="1"/>
        <v>365000</v>
      </c>
      <c r="O62">
        <f t="shared" si="7"/>
        <v>-1225.1946677478888</v>
      </c>
      <c r="P62">
        <f t="shared" si="3"/>
        <v>0</v>
      </c>
      <c r="Q62">
        <f t="shared" si="5"/>
        <v>-1225.1946677478888</v>
      </c>
      <c r="R62">
        <f t="shared" si="6"/>
        <v>-31225.194667747888</v>
      </c>
    </row>
    <row r="63" spans="11:18">
      <c r="K63">
        <v>265000</v>
      </c>
      <c r="L63">
        <f t="shared" si="4"/>
        <v>265</v>
      </c>
      <c r="M63">
        <f t="shared" si="0"/>
        <v>110000</v>
      </c>
      <c r="N63">
        <f t="shared" si="1"/>
        <v>360000</v>
      </c>
      <c r="O63">
        <f t="shared" si="7"/>
        <v>-1289.5022134569406</v>
      </c>
      <c r="P63">
        <f t="shared" si="3"/>
        <v>0</v>
      </c>
      <c r="Q63">
        <f t="shared" si="5"/>
        <v>-1289.5022134569406</v>
      </c>
      <c r="R63">
        <f t="shared" si="6"/>
        <v>-31289.502213456941</v>
      </c>
    </row>
    <row r="64" spans="11:18">
      <c r="K64">
        <v>270000</v>
      </c>
      <c r="L64">
        <f t="shared" si="4"/>
        <v>270</v>
      </c>
      <c r="M64">
        <f t="shared" si="0"/>
        <v>105000</v>
      </c>
      <c r="N64">
        <f t="shared" si="1"/>
        <v>355000</v>
      </c>
      <c r="O64">
        <f t="shared" si="7"/>
        <v>-1357.1840272727643</v>
      </c>
      <c r="P64">
        <f t="shared" si="3"/>
        <v>0</v>
      </c>
      <c r="Q64">
        <f t="shared" si="5"/>
        <v>-1357.1840272727643</v>
      </c>
      <c r="R64">
        <f t="shared" si="6"/>
        <v>-31357.184027272764</v>
      </c>
    </row>
    <row r="65" spans="11:18">
      <c r="K65">
        <v>275000</v>
      </c>
      <c r="L65">
        <f t="shared" si="4"/>
        <v>275</v>
      </c>
      <c r="M65">
        <f t="shared" si="0"/>
        <v>100000</v>
      </c>
      <c r="N65">
        <f t="shared" si="1"/>
        <v>350000</v>
      </c>
      <c r="O65">
        <f t="shared" si="7"/>
        <v>-1428.4171029750389</v>
      </c>
      <c r="P65">
        <f t="shared" si="3"/>
        <v>0</v>
      </c>
      <c r="Q65">
        <f t="shared" si="5"/>
        <v>-1428.4171029750389</v>
      </c>
      <c r="R65">
        <f t="shared" si="6"/>
        <v>-31428.41710297504</v>
      </c>
    </row>
    <row r="66" spans="11:18">
      <c r="K66">
        <v>280000</v>
      </c>
      <c r="L66">
        <f t="shared" si="4"/>
        <v>280</v>
      </c>
      <c r="M66">
        <f t="shared" si="0"/>
        <v>95000</v>
      </c>
      <c r="N66">
        <f t="shared" si="1"/>
        <v>345000</v>
      </c>
      <c r="O66">
        <f t="shared" si="7"/>
        <v>-1503.3877153920114</v>
      </c>
      <c r="P66">
        <f t="shared" si="3"/>
        <v>0</v>
      </c>
      <c r="Q66">
        <f t="shared" si="5"/>
        <v>-1503.3877153920114</v>
      </c>
      <c r="R66">
        <f t="shared" si="6"/>
        <v>-31503.387715392011</v>
      </c>
    </row>
    <row r="67" spans="11:18">
      <c r="K67">
        <v>285000</v>
      </c>
      <c r="L67">
        <f t="shared" si="4"/>
        <v>285</v>
      </c>
      <c r="M67">
        <f t="shared" si="0"/>
        <v>90000</v>
      </c>
      <c r="N67">
        <f t="shared" si="1"/>
        <v>340000</v>
      </c>
      <c r="O67">
        <f t="shared" si="7"/>
        <v>-1582.291906915774</v>
      </c>
      <c r="P67">
        <f t="shared" si="3"/>
        <v>0</v>
      </c>
      <c r="Q67">
        <f t="shared" si="5"/>
        <v>-1582.291906915774</v>
      </c>
      <c r="R67">
        <f t="shared" si="6"/>
        <v>-31582.291906915772</v>
      </c>
    </row>
    <row r="68" spans="11:18">
      <c r="K68">
        <v>290000</v>
      </c>
      <c r="L68">
        <f t="shared" si="4"/>
        <v>290</v>
      </c>
      <c r="M68">
        <f t="shared" si="0"/>
        <v>85000</v>
      </c>
      <c r="N68">
        <f t="shared" si="1"/>
        <v>335000</v>
      </c>
      <c r="O68">
        <f t="shared" si="7"/>
        <v>-1665.3359995126011</v>
      </c>
      <c r="P68">
        <f t="shared" si="3"/>
        <v>0</v>
      </c>
      <c r="Q68">
        <f t="shared" si="5"/>
        <v>-1665.3359995126011</v>
      </c>
      <c r="R68">
        <f t="shared" si="6"/>
        <v>-31665.335999512601</v>
      </c>
    </row>
    <row r="69" spans="11:18">
      <c r="K69">
        <v>295000</v>
      </c>
      <c r="L69">
        <f t="shared" si="4"/>
        <v>295</v>
      </c>
      <c r="M69">
        <f t="shared" si="0"/>
        <v>80000</v>
      </c>
      <c r="N69">
        <f t="shared" si="1"/>
        <v>330000</v>
      </c>
      <c r="O69">
        <f t="shared" si="7"/>
        <v>-1752.7371335639359</v>
      </c>
      <c r="P69">
        <f t="shared" si="3"/>
        <v>0</v>
      </c>
      <c r="Q69">
        <f t="shared" si="5"/>
        <v>-1752.7371335639359</v>
      </c>
      <c r="R69">
        <f t="shared" si="6"/>
        <v>-31752.737133563936</v>
      </c>
    </row>
    <row r="70" spans="11:18">
      <c r="K70">
        <v>300000</v>
      </c>
      <c r="L70">
        <f t="shared" si="4"/>
        <v>300</v>
      </c>
      <c r="M70">
        <f t="shared" si="0"/>
        <v>75000</v>
      </c>
      <c r="N70">
        <f t="shared" si="1"/>
        <v>325000</v>
      </c>
      <c r="O70">
        <f t="shared" si="7"/>
        <v>-1844.7238349435768</v>
      </c>
      <c r="P70">
        <f t="shared" si="3"/>
        <v>0</v>
      </c>
      <c r="Q70">
        <f t="shared" si="5"/>
        <v>-1844.7238349435768</v>
      </c>
      <c r="R70">
        <f t="shared" si="6"/>
        <v>-31844.723834943576</v>
      </c>
    </row>
    <row r="71" spans="11:18">
      <c r="K71">
        <v>305000</v>
      </c>
      <c r="L71">
        <f t="shared" si="4"/>
        <v>305</v>
      </c>
      <c r="M71">
        <f t="shared" si="0"/>
        <v>70000</v>
      </c>
      <c r="N71">
        <f t="shared" si="1"/>
        <v>320000</v>
      </c>
      <c r="O71">
        <f t="shared" si="7"/>
        <v>-1941.5366118102002</v>
      </c>
      <c r="P71">
        <f t="shared" si="3"/>
        <v>0</v>
      </c>
      <c r="Q71">
        <f t="shared" si="5"/>
        <v>-1941.5366118102002</v>
      </c>
      <c r="R71">
        <f t="shared" si="6"/>
        <v>-31941.536611810199</v>
      </c>
    </row>
    <row r="72" spans="11:18">
      <c r="K72">
        <v>310000</v>
      </c>
      <c r="L72">
        <f t="shared" si="4"/>
        <v>310</v>
      </c>
      <c r="M72">
        <f t="shared" si="0"/>
        <v>65000</v>
      </c>
      <c r="N72">
        <f t="shared" si="1"/>
        <v>315000</v>
      </c>
      <c r="O72">
        <f t="shared" si="7"/>
        <v>-2043.4285826718337</v>
      </c>
      <c r="P72">
        <f t="shared" si="3"/>
        <v>0</v>
      </c>
      <c r="Q72">
        <f t="shared" si="5"/>
        <v>-2043.4285826718337</v>
      </c>
      <c r="R72">
        <f t="shared" si="6"/>
        <v>-32043.428582671833</v>
      </c>
    </row>
    <row r="73" spans="11:18">
      <c r="K73">
        <v>315000</v>
      </c>
      <c r="L73">
        <f t="shared" si="4"/>
        <v>315</v>
      </c>
      <c r="M73">
        <f t="shared" si="0"/>
        <v>60000</v>
      </c>
      <c r="N73">
        <f t="shared" si="1"/>
        <v>310000</v>
      </c>
      <c r="O73">
        <f t="shared" si="7"/>
        <v>-2150.6661373604006</v>
      </c>
      <c r="P73">
        <f t="shared" si="3"/>
        <v>0</v>
      </c>
      <c r="Q73">
        <f t="shared" si="5"/>
        <v>-2150.6661373604006</v>
      </c>
      <c r="R73">
        <f t="shared" si="6"/>
        <v>-32150.6661373604</v>
      </c>
    </row>
    <row r="74" spans="11:18">
      <c r="K74">
        <v>320000</v>
      </c>
      <c r="L74">
        <f t="shared" si="4"/>
        <v>320</v>
      </c>
      <c r="M74">
        <f t="shared" ref="M74:M137" si="8">(IF(K74&lt;start,start-K74,IF(K74&gt;start,K74-start,0)))</f>
        <v>55000</v>
      </c>
      <c r="N74">
        <f t="shared" ref="N74:N137" si="9">(IF(K74&lt;end,end-K74,IF(K74&gt;end,K74-end,0)))</f>
        <v>305000</v>
      </c>
      <c r="O74">
        <f t="shared" ref="O74:O137" si="10">IF(K74&lt;=start,qx/(2*(pm-pinfill)*g)*(EXP(-lamda*M74)*COS(RADIANS(lamda*M74))-EXP(-lamda*N74)*COS(RADIANS(lamda*N74))),IF(AND(start&lt;K74,K74&lt;=end),qx/(2*(pm-pinfill)*g)*(2-(EXP(-lamda*N74)*COS(RADIANS(lamda*N74)))-EXP(-lamda*M74)*COS(RADIANS(lamda*M74))),IF(K74&gt;end,-qx/(2*(pm-pinfill)*g)*(EXP(-lamda*M74)*COS(RADIANS(lamda*M74))-EXP(-lamda*N74)*COS(RADIANS(lamda*N74))))))</f>
        <v>-2263.5296326402304</v>
      </c>
      <c r="P74">
        <f t="shared" ref="P74:P137" si="11">IF(K74&lt;start,0,IF(AND(start&lt;K74,K74&lt;end),height*-1,0))</f>
        <v>0</v>
      </c>
      <c r="Q74">
        <f t="shared" si="5"/>
        <v>-2263.5296326402304</v>
      </c>
      <c r="R74">
        <f t="shared" ref="R74:R137" si="12">O74-hc</f>
        <v>-32263.529632640231</v>
      </c>
    </row>
    <row r="75" spans="11:18">
      <c r="K75">
        <v>325000</v>
      </c>
      <c r="L75">
        <f t="shared" ref="L75:L138" si="13">K75/1000</f>
        <v>325</v>
      </c>
      <c r="M75">
        <f t="shared" si="8"/>
        <v>50000</v>
      </c>
      <c r="N75">
        <f t="shared" si="9"/>
        <v>300000</v>
      </c>
      <c r="O75">
        <f t="shared" si="10"/>
        <v>-2382.314124264728</v>
      </c>
      <c r="P75">
        <f t="shared" si="11"/>
        <v>0</v>
      </c>
      <c r="Q75">
        <f t="shared" ref="Q75:Q138" si="14">P75+O75</f>
        <v>-2382.314124264728</v>
      </c>
      <c r="R75">
        <f t="shared" si="12"/>
        <v>-32382.314124264729</v>
      </c>
    </row>
    <row r="76" spans="11:18">
      <c r="K76">
        <v>330000</v>
      </c>
      <c r="L76">
        <f t="shared" si="13"/>
        <v>330</v>
      </c>
      <c r="M76">
        <f t="shared" si="8"/>
        <v>45000</v>
      </c>
      <c r="N76">
        <f t="shared" si="9"/>
        <v>295000</v>
      </c>
      <c r="O76">
        <f t="shared" si="10"/>
        <v>-2507.3301373903541</v>
      </c>
      <c r="P76">
        <f t="shared" si="11"/>
        <v>0</v>
      </c>
      <c r="Q76">
        <f t="shared" si="14"/>
        <v>-2507.3301373903541</v>
      </c>
      <c r="R76">
        <f t="shared" si="12"/>
        <v>-32507.330137390352</v>
      </c>
    </row>
    <row r="77" spans="11:18">
      <c r="K77">
        <v>335000</v>
      </c>
      <c r="L77">
        <f t="shared" si="13"/>
        <v>335</v>
      </c>
      <c r="M77">
        <f t="shared" si="8"/>
        <v>40000</v>
      </c>
      <c r="N77">
        <f t="shared" si="9"/>
        <v>290000</v>
      </c>
      <c r="O77">
        <f t="shared" si="10"/>
        <v>-2638.9044773570868</v>
      </c>
      <c r="P77">
        <f t="shared" si="11"/>
        <v>0</v>
      </c>
      <c r="Q77">
        <f t="shared" si="14"/>
        <v>-2638.9044773570868</v>
      </c>
      <c r="R77">
        <f t="shared" si="12"/>
        <v>-32638.904477357086</v>
      </c>
    </row>
    <row r="78" spans="11:18">
      <c r="K78">
        <v>340000</v>
      </c>
      <c r="L78">
        <f t="shared" si="13"/>
        <v>340</v>
      </c>
      <c r="M78">
        <f t="shared" si="8"/>
        <v>35000</v>
      </c>
      <c r="N78">
        <f t="shared" si="9"/>
        <v>285000</v>
      </c>
      <c r="O78">
        <f t="shared" si="10"/>
        <v>-2777.3810829496861</v>
      </c>
      <c r="P78">
        <f t="shared" si="11"/>
        <v>0</v>
      </c>
      <c r="Q78">
        <f t="shared" si="14"/>
        <v>-2777.3810829496861</v>
      </c>
      <c r="R78">
        <f t="shared" si="12"/>
        <v>-32777.381082949687</v>
      </c>
    </row>
    <row r="79" spans="11:18">
      <c r="K79">
        <v>345000</v>
      </c>
      <c r="L79">
        <f t="shared" si="13"/>
        <v>345</v>
      </c>
      <c r="M79">
        <f t="shared" si="8"/>
        <v>30000</v>
      </c>
      <c r="N79">
        <f t="shared" si="9"/>
        <v>280000</v>
      </c>
      <c r="O79">
        <f t="shared" si="10"/>
        <v>-2923.1219243648525</v>
      </c>
      <c r="P79">
        <f t="shared" si="11"/>
        <v>0</v>
      </c>
      <c r="Q79">
        <f t="shared" si="14"/>
        <v>-2923.1219243648525</v>
      </c>
      <c r="R79">
        <f t="shared" si="12"/>
        <v>-32923.121924364852</v>
      </c>
    </row>
    <row r="80" spans="11:18">
      <c r="K80">
        <v>350000</v>
      </c>
      <c r="L80">
        <f t="shared" si="13"/>
        <v>350</v>
      </c>
      <c r="M80">
        <f t="shared" si="8"/>
        <v>25000</v>
      </c>
      <c r="N80">
        <f t="shared" si="9"/>
        <v>275000</v>
      </c>
      <c r="O80">
        <f t="shared" si="10"/>
        <v>-3076.5079482258197</v>
      </c>
      <c r="P80">
        <f t="shared" si="11"/>
        <v>0</v>
      </c>
      <c r="Q80">
        <f t="shared" si="14"/>
        <v>-3076.5079482258197</v>
      </c>
      <c r="R80">
        <f t="shared" si="12"/>
        <v>-33076.507948225822</v>
      </c>
    </row>
    <row r="81" spans="11:18">
      <c r="K81">
        <v>355000</v>
      </c>
      <c r="L81">
        <f t="shared" si="13"/>
        <v>355</v>
      </c>
      <c r="M81">
        <f t="shared" si="8"/>
        <v>20000</v>
      </c>
      <c r="N81">
        <f t="shared" si="9"/>
        <v>270000</v>
      </c>
      <c r="O81">
        <f t="shared" si="10"/>
        <v>-3237.9400721085713</v>
      </c>
      <c r="P81">
        <f t="shared" si="11"/>
        <v>0</v>
      </c>
      <c r="Q81">
        <f t="shared" si="14"/>
        <v>-3237.9400721085713</v>
      </c>
      <c r="R81">
        <f t="shared" si="12"/>
        <v>-33237.940072108569</v>
      </c>
    </row>
    <row r="82" spans="11:18">
      <c r="K82">
        <v>360000</v>
      </c>
      <c r="L82">
        <f t="shared" si="13"/>
        <v>360</v>
      </c>
      <c r="M82">
        <f t="shared" si="8"/>
        <v>15000</v>
      </c>
      <c r="N82">
        <f t="shared" si="9"/>
        <v>265000</v>
      </c>
      <c r="O82">
        <f t="shared" si="10"/>
        <v>-3407.8402311728655</v>
      </c>
      <c r="P82">
        <f t="shared" si="11"/>
        <v>0</v>
      </c>
      <c r="Q82">
        <f t="shared" si="14"/>
        <v>-3407.8402311728655</v>
      </c>
      <c r="R82">
        <f t="shared" si="12"/>
        <v>-33407.840231172864</v>
      </c>
    </row>
    <row r="83" spans="11:18">
      <c r="K83">
        <v>365000</v>
      </c>
      <c r="L83">
        <f t="shared" si="13"/>
        <v>365</v>
      </c>
      <c r="M83">
        <f t="shared" si="8"/>
        <v>10000</v>
      </c>
      <c r="N83">
        <f t="shared" si="9"/>
        <v>260000</v>
      </c>
      <c r="O83">
        <f t="shared" si="10"/>
        <v>-3586.6524796270505</v>
      </c>
      <c r="P83">
        <f t="shared" si="11"/>
        <v>0</v>
      </c>
      <c r="Q83">
        <f t="shared" si="14"/>
        <v>-3586.6524796270505</v>
      </c>
      <c r="R83">
        <f t="shared" si="12"/>
        <v>-33586.652479627053</v>
      </c>
    </row>
    <row r="84" spans="11:18">
      <c r="K84">
        <v>370000</v>
      </c>
      <c r="L84">
        <f t="shared" si="13"/>
        <v>370</v>
      </c>
      <c r="M84">
        <f t="shared" si="8"/>
        <v>5000</v>
      </c>
      <c r="N84">
        <f t="shared" si="9"/>
        <v>255000</v>
      </c>
      <c r="O84">
        <f t="shared" si="10"/>
        <v>-3774.8441498985039</v>
      </c>
      <c r="P84">
        <f t="shared" si="11"/>
        <v>0</v>
      </c>
      <c r="Q84">
        <f t="shared" si="14"/>
        <v>-3774.8441498985039</v>
      </c>
      <c r="R84">
        <f t="shared" si="12"/>
        <v>-33774.844149898505</v>
      </c>
    </row>
    <row r="85" spans="11:18">
      <c r="K85">
        <v>375000</v>
      </c>
      <c r="L85">
        <f t="shared" si="13"/>
        <v>375</v>
      </c>
      <c r="M85">
        <f t="shared" si="8"/>
        <v>0</v>
      </c>
      <c r="N85">
        <f t="shared" si="9"/>
        <v>250000</v>
      </c>
      <c r="O85">
        <f t="shared" si="10"/>
        <v>-3972.9070725319257</v>
      </c>
      <c r="P85">
        <f t="shared" si="11"/>
        <v>0</v>
      </c>
      <c r="Q85">
        <f t="shared" si="14"/>
        <v>-3972.9070725319257</v>
      </c>
      <c r="R85">
        <f t="shared" si="12"/>
        <v>-33972.907072531925</v>
      </c>
    </row>
    <row r="86" spans="11:18">
      <c r="K86">
        <v>380000</v>
      </c>
      <c r="L86">
        <f t="shared" si="13"/>
        <v>380</v>
      </c>
      <c r="M86">
        <f t="shared" si="8"/>
        <v>5000</v>
      </c>
      <c r="N86">
        <f t="shared" si="9"/>
        <v>245000</v>
      </c>
      <c r="O86">
        <f t="shared" si="10"/>
        <v>-4170.0963255150864</v>
      </c>
      <c r="P86">
        <f t="shared" si="11"/>
        <v>10000</v>
      </c>
      <c r="Q86">
        <f t="shared" si="14"/>
        <v>5829.9036744849136</v>
      </c>
      <c r="R86">
        <f t="shared" si="12"/>
        <v>-34170.096325515085</v>
      </c>
    </row>
    <row r="87" spans="11:18">
      <c r="K87">
        <v>385000</v>
      </c>
      <c r="L87">
        <f t="shared" si="13"/>
        <v>385</v>
      </c>
      <c r="M87">
        <f t="shared" si="8"/>
        <v>10000</v>
      </c>
      <c r="N87">
        <f t="shared" si="9"/>
        <v>240000</v>
      </c>
      <c r="O87">
        <f t="shared" si="10"/>
        <v>-4355.6647011779714</v>
      </c>
      <c r="P87">
        <f t="shared" si="11"/>
        <v>10000</v>
      </c>
      <c r="Q87">
        <f t="shared" si="14"/>
        <v>5644.3352988220286</v>
      </c>
      <c r="R87">
        <f t="shared" si="12"/>
        <v>-34355.664701177971</v>
      </c>
    </row>
    <row r="88" spans="11:18">
      <c r="K88">
        <v>390000</v>
      </c>
      <c r="L88">
        <f t="shared" si="13"/>
        <v>390</v>
      </c>
      <c r="M88">
        <f t="shared" si="8"/>
        <v>15000</v>
      </c>
      <c r="N88">
        <f t="shared" si="9"/>
        <v>235000</v>
      </c>
      <c r="O88">
        <f t="shared" si="10"/>
        <v>-4530.0971671195784</v>
      </c>
      <c r="P88">
        <f t="shared" si="11"/>
        <v>10000</v>
      </c>
      <c r="Q88">
        <f t="shared" si="14"/>
        <v>5469.9028328804216</v>
      </c>
      <c r="R88">
        <f t="shared" si="12"/>
        <v>-34530.09716711958</v>
      </c>
    </row>
    <row r="89" spans="11:18">
      <c r="K89">
        <v>395000</v>
      </c>
      <c r="L89">
        <f t="shared" si="13"/>
        <v>395</v>
      </c>
      <c r="M89">
        <f t="shared" si="8"/>
        <v>20000</v>
      </c>
      <c r="N89">
        <f t="shared" si="9"/>
        <v>230000</v>
      </c>
      <c r="O89">
        <f t="shared" si="10"/>
        <v>-4693.8495976010163</v>
      </c>
      <c r="P89">
        <f t="shared" si="11"/>
        <v>10000</v>
      </c>
      <c r="Q89">
        <f t="shared" si="14"/>
        <v>5306.1504023989837</v>
      </c>
      <c r="R89">
        <f t="shared" si="12"/>
        <v>-34693.849597601016</v>
      </c>
    </row>
    <row r="90" spans="11:18">
      <c r="K90">
        <v>400000</v>
      </c>
      <c r="L90">
        <f t="shared" si="13"/>
        <v>400</v>
      </c>
      <c r="M90">
        <f t="shared" si="8"/>
        <v>25000</v>
      </c>
      <c r="N90">
        <f t="shared" si="9"/>
        <v>225000</v>
      </c>
      <c r="O90">
        <f t="shared" si="10"/>
        <v>-4847.349963504068</v>
      </c>
      <c r="P90">
        <f t="shared" si="11"/>
        <v>10000</v>
      </c>
      <c r="Q90">
        <f t="shared" si="14"/>
        <v>5152.650036495932</v>
      </c>
      <c r="R90">
        <f t="shared" si="12"/>
        <v>-34847.349963504064</v>
      </c>
    </row>
    <row r="91" spans="11:18">
      <c r="K91">
        <v>405000</v>
      </c>
      <c r="L91">
        <f t="shared" si="13"/>
        <v>405</v>
      </c>
      <c r="M91">
        <f t="shared" si="8"/>
        <v>30000</v>
      </c>
      <c r="N91">
        <f t="shared" si="9"/>
        <v>220000</v>
      </c>
      <c r="O91">
        <f t="shared" si="10"/>
        <v>-4990.9994494766643</v>
      </c>
      <c r="P91">
        <f t="shared" si="11"/>
        <v>10000</v>
      </c>
      <c r="Q91">
        <f t="shared" si="14"/>
        <v>5009.0005505233357</v>
      </c>
      <c r="R91">
        <f t="shared" si="12"/>
        <v>-34990.999449476665</v>
      </c>
    </row>
    <row r="92" spans="11:18">
      <c r="K92">
        <v>410000</v>
      </c>
      <c r="L92">
        <f t="shared" si="13"/>
        <v>410</v>
      </c>
      <c r="M92">
        <f t="shared" si="8"/>
        <v>35000</v>
      </c>
      <c r="N92">
        <f t="shared" si="9"/>
        <v>215000</v>
      </c>
      <c r="O92">
        <f t="shared" si="10"/>
        <v>-5125.1735011778401</v>
      </c>
      <c r="P92">
        <f t="shared" si="11"/>
        <v>10000</v>
      </c>
      <c r="Q92">
        <f t="shared" si="14"/>
        <v>4874.8264988221599</v>
      </c>
      <c r="R92">
        <f t="shared" si="12"/>
        <v>-35125.173501177836</v>
      </c>
    </row>
    <row r="93" spans="11:18">
      <c r="K93">
        <v>415000</v>
      </c>
      <c r="L93">
        <f t="shared" si="13"/>
        <v>415</v>
      </c>
      <c r="M93">
        <f t="shared" si="8"/>
        <v>40000</v>
      </c>
      <c r="N93">
        <f t="shared" si="9"/>
        <v>210000</v>
      </c>
      <c r="O93">
        <f t="shared" si="10"/>
        <v>-5250.2228053524877</v>
      </c>
      <c r="P93">
        <f t="shared" si="11"/>
        <v>10000</v>
      </c>
      <c r="Q93">
        <f t="shared" si="14"/>
        <v>4749.7771946475123</v>
      </c>
      <c r="R93">
        <f t="shared" si="12"/>
        <v>-35250.222805352489</v>
      </c>
    </row>
    <row r="94" spans="11:18">
      <c r="K94">
        <v>420000</v>
      </c>
      <c r="L94">
        <f t="shared" si="13"/>
        <v>420</v>
      </c>
      <c r="M94">
        <f t="shared" si="8"/>
        <v>45000</v>
      </c>
      <c r="N94">
        <f t="shared" si="9"/>
        <v>205000</v>
      </c>
      <c r="O94">
        <f t="shared" si="10"/>
        <v>-5366.4742052912134</v>
      </c>
      <c r="P94">
        <f t="shared" si="11"/>
        <v>10000</v>
      </c>
      <c r="Q94">
        <f t="shared" si="14"/>
        <v>4633.5257947087866</v>
      </c>
      <c r="R94">
        <f t="shared" si="12"/>
        <v>-35366.474205291212</v>
      </c>
    </row>
    <row r="95" spans="11:18">
      <c r="K95">
        <v>425000</v>
      </c>
      <c r="L95">
        <f t="shared" si="13"/>
        <v>425</v>
      </c>
      <c r="M95">
        <f t="shared" si="8"/>
        <v>50000</v>
      </c>
      <c r="N95">
        <f t="shared" si="9"/>
        <v>200000</v>
      </c>
      <c r="O95">
        <f t="shared" si="10"/>
        <v>-5474.2315540621348</v>
      </c>
      <c r="P95">
        <f t="shared" si="11"/>
        <v>10000</v>
      </c>
      <c r="Q95">
        <f t="shared" si="14"/>
        <v>4525.7684459378652</v>
      </c>
      <c r="R95">
        <f t="shared" si="12"/>
        <v>-35474.231554062135</v>
      </c>
    </row>
    <row r="96" spans="11:18">
      <c r="K96">
        <v>430000</v>
      </c>
      <c r="L96">
        <f t="shared" si="13"/>
        <v>430</v>
      </c>
      <c r="M96">
        <f t="shared" si="8"/>
        <v>55000</v>
      </c>
      <c r="N96">
        <f t="shared" si="9"/>
        <v>195000</v>
      </c>
      <c r="O96">
        <f t="shared" si="10"/>
        <v>-5573.7765077392751</v>
      </c>
      <c r="P96">
        <f t="shared" si="11"/>
        <v>10000</v>
      </c>
      <c r="Q96">
        <f t="shared" si="14"/>
        <v>4426.2234922607249</v>
      </c>
      <c r="R96">
        <f t="shared" si="12"/>
        <v>-35573.776507739276</v>
      </c>
    </row>
    <row r="97" spans="11:18">
      <c r="K97">
        <v>435000</v>
      </c>
      <c r="L97">
        <f t="shared" si="13"/>
        <v>435</v>
      </c>
      <c r="M97">
        <f t="shared" si="8"/>
        <v>60000</v>
      </c>
      <c r="N97">
        <f t="shared" si="9"/>
        <v>190000</v>
      </c>
      <c r="O97">
        <f t="shared" si="10"/>
        <v>-5665.369260695772</v>
      </c>
      <c r="P97">
        <f t="shared" si="11"/>
        <v>10000</v>
      </c>
      <c r="Q97">
        <f t="shared" si="14"/>
        <v>4334.630739304228</v>
      </c>
      <c r="R97">
        <f t="shared" si="12"/>
        <v>-35665.36926069577</v>
      </c>
    </row>
    <row r="98" spans="11:18">
      <c r="K98">
        <v>440000</v>
      </c>
      <c r="L98">
        <f t="shared" si="13"/>
        <v>440</v>
      </c>
      <c r="M98">
        <f t="shared" si="8"/>
        <v>65000</v>
      </c>
      <c r="N98">
        <f t="shared" si="9"/>
        <v>185000</v>
      </c>
      <c r="O98">
        <f t="shared" si="10"/>
        <v>-5749.2492248791286</v>
      </c>
      <c r="P98">
        <f t="shared" si="11"/>
        <v>10000</v>
      </c>
      <c r="Q98">
        <f t="shared" si="14"/>
        <v>4250.7507751208714</v>
      </c>
      <c r="R98">
        <f t="shared" si="12"/>
        <v>-35749.249224879131</v>
      </c>
    </row>
    <row r="99" spans="11:18">
      <c r="K99">
        <v>445000</v>
      </c>
      <c r="L99">
        <f t="shared" si="13"/>
        <v>445</v>
      </c>
      <c r="M99">
        <f t="shared" si="8"/>
        <v>70000</v>
      </c>
      <c r="N99">
        <f t="shared" si="9"/>
        <v>180000</v>
      </c>
      <c r="O99">
        <f t="shared" si="10"/>
        <v>-5825.635654839657</v>
      </c>
      <c r="P99">
        <f t="shared" si="11"/>
        <v>10000</v>
      </c>
      <c r="Q99">
        <f t="shared" si="14"/>
        <v>4174.364345160343</v>
      </c>
      <c r="R99">
        <f t="shared" si="12"/>
        <v>-35825.635654839658</v>
      </c>
    </row>
    <row r="100" spans="11:18">
      <c r="K100">
        <v>450000</v>
      </c>
      <c r="L100">
        <f t="shared" si="13"/>
        <v>450</v>
      </c>
      <c r="M100">
        <f t="shared" si="8"/>
        <v>75000</v>
      </c>
      <c r="N100">
        <f t="shared" si="9"/>
        <v>175000</v>
      </c>
      <c r="O100">
        <f t="shared" si="10"/>
        <v>-5894.7282201418802</v>
      </c>
      <c r="P100">
        <f t="shared" si="11"/>
        <v>10000</v>
      </c>
      <c r="Q100">
        <f t="shared" si="14"/>
        <v>4105.2717798581198</v>
      </c>
      <c r="R100">
        <f t="shared" si="12"/>
        <v>-35894.728220141878</v>
      </c>
    </row>
    <row r="101" spans="11:18">
      <c r="K101">
        <v>455000</v>
      </c>
      <c r="L101">
        <f t="shared" si="13"/>
        <v>455</v>
      </c>
      <c r="M101">
        <f t="shared" si="8"/>
        <v>80000</v>
      </c>
      <c r="N101">
        <f t="shared" si="9"/>
        <v>170000</v>
      </c>
      <c r="O101">
        <f t="shared" si="10"/>
        <v>-5956.7075266514448</v>
      </c>
      <c r="P101">
        <f t="shared" si="11"/>
        <v>10000</v>
      </c>
      <c r="Q101">
        <f t="shared" si="14"/>
        <v>4043.2924733485552</v>
      </c>
      <c r="R101">
        <f t="shared" si="12"/>
        <v>-35956.707526651444</v>
      </c>
    </row>
    <row r="102" spans="11:18">
      <c r="K102">
        <v>460000</v>
      </c>
      <c r="L102">
        <f t="shared" si="13"/>
        <v>460</v>
      </c>
      <c r="M102">
        <f t="shared" si="8"/>
        <v>85000</v>
      </c>
      <c r="N102">
        <f t="shared" si="9"/>
        <v>165000</v>
      </c>
      <c r="O102">
        <f t="shared" si="10"/>
        <v>-6011.735588056833</v>
      </c>
      <c r="P102">
        <f t="shared" si="11"/>
        <v>10000</v>
      </c>
      <c r="Q102">
        <f t="shared" si="14"/>
        <v>3988.264411943167</v>
      </c>
      <c r="R102">
        <f t="shared" si="12"/>
        <v>-36011.735588056836</v>
      </c>
    </row>
    <row r="103" spans="11:18">
      <c r="K103">
        <v>465000</v>
      </c>
      <c r="L103">
        <f t="shared" si="13"/>
        <v>465</v>
      </c>
      <c r="M103">
        <f t="shared" si="8"/>
        <v>90000</v>
      </c>
      <c r="N103">
        <f t="shared" si="9"/>
        <v>160000</v>
      </c>
      <c r="O103">
        <f t="shared" si="10"/>
        <v>-6059.9562488554084</v>
      </c>
      <c r="P103">
        <f t="shared" si="11"/>
        <v>10000</v>
      </c>
      <c r="Q103">
        <f t="shared" si="14"/>
        <v>3940.0437511445916</v>
      </c>
      <c r="R103">
        <f t="shared" si="12"/>
        <v>-36059.956248855407</v>
      </c>
    </row>
    <row r="104" spans="11:18">
      <c r="K104">
        <v>470000</v>
      </c>
      <c r="L104">
        <f t="shared" si="13"/>
        <v>470</v>
      </c>
      <c r="M104">
        <f t="shared" si="8"/>
        <v>95000</v>
      </c>
      <c r="N104">
        <f t="shared" si="9"/>
        <v>155000</v>
      </c>
      <c r="O104">
        <f t="shared" si="10"/>
        <v>-6101.4955599067544</v>
      </c>
      <c r="P104">
        <f t="shared" si="11"/>
        <v>10000</v>
      </c>
      <c r="Q104">
        <f t="shared" si="14"/>
        <v>3898.5044400932456</v>
      </c>
      <c r="R104">
        <f t="shared" si="12"/>
        <v>-36101.495559906754</v>
      </c>
    </row>
    <row r="105" spans="11:18">
      <c r="K105">
        <v>475000</v>
      </c>
      <c r="L105">
        <f t="shared" si="13"/>
        <v>475</v>
      </c>
      <c r="M105">
        <f t="shared" si="8"/>
        <v>100000</v>
      </c>
      <c r="N105">
        <f t="shared" si="9"/>
        <v>150000</v>
      </c>
      <c r="O105">
        <f t="shared" si="10"/>
        <v>-6136.462107532634</v>
      </c>
      <c r="P105">
        <f t="shared" si="11"/>
        <v>10000</v>
      </c>
      <c r="Q105">
        <f t="shared" si="14"/>
        <v>3863.537892467366</v>
      </c>
      <c r="R105">
        <f t="shared" si="12"/>
        <v>-36136.462107532636</v>
      </c>
    </row>
    <row r="106" spans="11:18">
      <c r="K106">
        <v>480000</v>
      </c>
      <c r="L106">
        <f t="shared" si="13"/>
        <v>480</v>
      </c>
      <c r="M106">
        <f t="shared" si="8"/>
        <v>105000</v>
      </c>
      <c r="N106">
        <f t="shared" si="9"/>
        <v>145000</v>
      </c>
      <c r="O106">
        <f t="shared" si="10"/>
        <v>-6164.947297021723</v>
      </c>
      <c r="P106">
        <f t="shared" si="11"/>
        <v>10000</v>
      </c>
      <c r="Q106">
        <f t="shared" si="14"/>
        <v>3835.052702978277</v>
      </c>
      <c r="R106">
        <f t="shared" si="12"/>
        <v>-36164.947297021725</v>
      </c>
    </row>
    <row r="107" spans="11:18">
      <c r="K107">
        <v>485000</v>
      </c>
      <c r="L107">
        <f t="shared" si="13"/>
        <v>485</v>
      </c>
      <c r="M107">
        <f t="shared" si="8"/>
        <v>110000</v>
      </c>
      <c r="N107">
        <f t="shared" si="9"/>
        <v>140000</v>
      </c>
      <c r="O107">
        <f t="shared" si="10"/>
        <v>-6187.025591278415</v>
      </c>
      <c r="P107">
        <f t="shared" si="11"/>
        <v>10000</v>
      </c>
      <c r="Q107">
        <f t="shared" si="14"/>
        <v>3812.974408721585</v>
      </c>
      <c r="R107">
        <f t="shared" si="12"/>
        <v>-36187.025591278412</v>
      </c>
    </row>
    <row r="108" spans="11:18">
      <c r="K108">
        <v>490000</v>
      </c>
      <c r="L108">
        <f t="shared" si="13"/>
        <v>490</v>
      </c>
      <c r="M108">
        <f t="shared" si="8"/>
        <v>115000</v>
      </c>
      <c r="N108">
        <f t="shared" si="9"/>
        <v>135000</v>
      </c>
      <c r="O108">
        <f t="shared" si="10"/>
        <v>-6202.7547052380278</v>
      </c>
      <c r="P108">
        <f t="shared" si="11"/>
        <v>10000</v>
      </c>
      <c r="Q108">
        <f t="shared" si="14"/>
        <v>3797.2452947619722</v>
      </c>
      <c r="R108">
        <f t="shared" si="12"/>
        <v>-36202.754705238025</v>
      </c>
    </row>
    <row r="109" spans="11:18">
      <c r="K109">
        <v>495000</v>
      </c>
      <c r="L109">
        <f t="shared" si="13"/>
        <v>495</v>
      </c>
      <c r="M109">
        <f t="shared" si="8"/>
        <v>120000</v>
      </c>
      <c r="N109">
        <f t="shared" si="9"/>
        <v>130000</v>
      </c>
      <c r="O109">
        <f t="shared" si="10"/>
        <v>-6212.1757565553571</v>
      </c>
      <c r="P109">
        <f t="shared" si="11"/>
        <v>10000</v>
      </c>
      <c r="Q109">
        <f t="shared" si="14"/>
        <v>3787.8242434446429</v>
      </c>
      <c r="R109">
        <f t="shared" si="12"/>
        <v>-36212.175756555356</v>
      </c>
    </row>
    <row r="110" spans="11:18">
      <c r="K110">
        <v>500000</v>
      </c>
      <c r="L110">
        <f t="shared" si="13"/>
        <v>500</v>
      </c>
      <c r="M110">
        <f t="shared" si="8"/>
        <v>125000</v>
      </c>
      <c r="N110">
        <f t="shared" si="9"/>
        <v>125000</v>
      </c>
      <c r="O110">
        <f t="shared" si="10"/>
        <v>-6215.313372959572</v>
      </c>
      <c r="P110">
        <f t="shared" si="11"/>
        <v>10000</v>
      </c>
      <c r="Q110">
        <f t="shared" si="14"/>
        <v>3784.686627040428</v>
      </c>
      <c r="R110">
        <f t="shared" si="12"/>
        <v>-36215.313372959572</v>
      </c>
    </row>
    <row r="111" spans="11:18">
      <c r="K111">
        <v>505000</v>
      </c>
      <c r="L111">
        <f t="shared" si="13"/>
        <v>505</v>
      </c>
      <c r="M111">
        <f t="shared" si="8"/>
        <v>130000</v>
      </c>
      <c r="N111">
        <f t="shared" si="9"/>
        <v>120000</v>
      </c>
      <c r="O111">
        <f t="shared" si="10"/>
        <v>-6212.1757565553571</v>
      </c>
      <c r="P111">
        <f t="shared" si="11"/>
        <v>10000</v>
      </c>
      <c r="Q111">
        <f t="shared" si="14"/>
        <v>3787.8242434446429</v>
      </c>
      <c r="R111">
        <f t="shared" si="12"/>
        <v>-36212.175756555356</v>
      </c>
    </row>
    <row r="112" spans="11:18">
      <c r="K112">
        <v>510000</v>
      </c>
      <c r="L112">
        <f t="shared" si="13"/>
        <v>510</v>
      </c>
      <c r="M112">
        <f t="shared" si="8"/>
        <v>135000</v>
      </c>
      <c r="N112">
        <f t="shared" si="9"/>
        <v>115000</v>
      </c>
      <c r="O112">
        <f t="shared" si="10"/>
        <v>-6202.7547052380287</v>
      </c>
      <c r="P112">
        <f t="shared" si="11"/>
        <v>10000</v>
      </c>
      <c r="Q112">
        <f t="shared" si="14"/>
        <v>3797.2452947619713</v>
      </c>
      <c r="R112">
        <f t="shared" si="12"/>
        <v>-36202.754705238025</v>
      </c>
    </row>
    <row r="113" spans="11:18">
      <c r="K113">
        <v>515000</v>
      </c>
      <c r="L113">
        <f t="shared" si="13"/>
        <v>515</v>
      </c>
      <c r="M113">
        <f t="shared" si="8"/>
        <v>140000</v>
      </c>
      <c r="N113">
        <f t="shared" si="9"/>
        <v>110000</v>
      </c>
      <c r="O113">
        <f t="shared" si="10"/>
        <v>-6187.025591278415</v>
      </c>
      <c r="P113">
        <f t="shared" si="11"/>
        <v>10000</v>
      </c>
      <c r="Q113">
        <f t="shared" si="14"/>
        <v>3812.974408721585</v>
      </c>
      <c r="R113">
        <f t="shared" si="12"/>
        <v>-36187.025591278412</v>
      </c>
    </row>
    <row r="114" spans="11:18">
      <c r="K114">
        <v>520000</v>
      </c>
      <c r="L114">
        <f t="shared" si="13"/>
        <v>520</v>
      </c>
      <c r="M114">
        <f t="shared" si="8"/>
        <v>145000</v>
      </c>
      <c r="N114">
        <f t="shared" si="9"/>
        <v>105000</v>
      </c>
      <c r="O114">
        <f t="shared" si="10"/>
        <v>-6164.947297021723</v>
      </c>
      <c r="P114">
        <f t="shared" si="11"/>
        <v>10000</v>
      </c>
      <c r="Q114">
        <f t="shared" si="14"/>
        <v>3835.052702978277</v>
      </c>
      <c r="R114">
        <f t="shared" si="12"/>
        <v>-36164.947297021725</v>
      </c>
    </row>
    <row r="115" spans="11:18">
      <c r="K115">
        <v>525000</v>
      </c>
      <c r="L115">
        <f t="shared" si="13"/>
        <v>525</v>
      </c>
      <c r="M115">
        <f t="shared" si="8"/>
        <v>150000</v>
      </c>
      <c r="N115">
        <f t="shared" si="9"/>
        <v>100000</v>
      </c>
      <c r="O115">
        <f t="shared" si="10"/>
        <v>-6136.462107532634</v>
      </c>
      <c r="P115">
        <f t="shared" si="11"/>
        <v>10000</v>
      </c>
      <c r="Q115">
        <f t="shared" si="14"/>
        <v>3863.537892467366</v>
      </c>
      <c r="R115">
        <f t="shared" si="12"/>
        <v>-36136.462107532636</v>
      </c>
    </row>
    <row r="116" spans="11:18">
      <c r="K116">
        <v>530000</v>
      </c>
      <c r="L116">
        <f t="shared" si="13"/>
        <v>530</v>
      </c>
      <c r="M116">
        <f t="shared" si="8"/>
        <v>155000</v>
      </c>
      <c r="N116">
        <f t="shared" si="9"/>
        <v>95000</v>
      </c>
      <c r="O116">
        <f t="shared" si="10"/>
        <v>-6101.4955599067544</v>
      </c>
      <c r="P116">
        <f t="shared" si="11"/>
        <v>10000</v>
      </c>
      <c r="Q116">
        <f t="shared" si="14"/>
        <v>3898.5044400932456</v>
      </c>
      <c r="R116">
        <f t="shared" si="12"/>
        <v>-36101.495559906754</v>
      </c>
    </row>
    <row r="117" spans="11:18">
      <c r="K117">
        <v>535000</v>
      </c>
      <c r="L117">
        <f t="shared" si="13"/>
        <v>535</v>
      </c>
      <c r="M117">
        <f t="shared" si="8"/>
        <v>160000</v>
      </c>
      <c r="N117">
        <f t="shared" si="9"/>
        <v>90000</v>
      </c>
      <c r="O117">
        <f t="shared" si="10"/>
        <v>-6059.9562488554084</v>
      </c>
      <c r="P117">
        <f t="shared" si="11"/>
        <v>10000</v>
      </c>
      <c r="Q117">
        <f t="shared" si="14"/>
        <v>3940.0437511445916</v>
      </c>
      <c r="R117">
        <f t="shared" si="12"/>
        <v>-36059.956248855407</v>
      </c>
    </row>
    <row r="118" spans="11:18">
      <c r="K118">
        <v>540000</v>
      </c>
      <c r="L118">
        <f t="shared" si="13"/>
        <v>540</v>
      </c>
      <c r="M118">
        <f t="shared" si="8"/>
        <v>165000</v>
      </c>
      <c r="N118">
        <f t="shared" si="9"/>
        <v>85000</v>
      </c>
      <c r="O118">
        <f t="shared" si="10"/>
        <v>-6011.735588056833</v>
      </c>
      <c r="P118">
        <f t="shared" si="11"/>
        <v>10000</v>
      </c>
      <c r="Q118">
        <f t="shared" si="14"/>
        <v>3988.264411943167</v>
      </c>
      <c r="R118">
        <f t="shared" si="12"/>
        <v>-36011.735588056836</v>
      </c>
    </row>
    <row r="119" spans="11:18">
      <c r="K119">
        <v>545000</v>
      </c>
      <c r="L119">
        <f t="shared" si="13"/>
        <v>545</v>
      </c>
      <c r="M119">
        <f t="shared" si="8"/>
        <v>170000</v>
      </c>
      <c r="N119">
        <f t="shared" si="9"/>
        <v>80000</v>
      </c>
      <c r="O119">
        <f t="shared" si="10"/>
        <v>-5956.7075266514439</v>
      </c>
      <c r="P119">
        <f t="shared" si="11"/>
        <v>10000</v>
      </c>
      <c r="Q119">
        <f t="shared" si="14"/>
        <v>4043.2924733485561</v>
      </c>
      <c r="R119">
        <f t="shared" si="12"/>
        <v>-35956.707526651444</v>
      </c>
    </row>
    <row r="120" spans="11:18">
      <c r="K120">
        <v>550000</v>
      </c>
      <c r="L120">
        <f t="shared" si="13"/>
        <v>550</v>
      </c>
      <c r="M120">
        <f t="shared" si="8"/>
        <v>175000</v>
      </c>
      <c r="N120">
        <f t="shared" si="9"/>
        <v>75000</v>
      </c>
      <c r="O120">
        <f t="shared" si="10"/>
        <v>-5894.7282201418802</v>
      </c>
      <c r="P120">
        <f t="shared" si="11"/>
        <v>10000</v>
      </c>
      <c r="Q120">
        <f t="shared" si="14"/>
        <v>4105.2717798581198</v>
      </c>
      <c r="R120">
        <f t="shared" si="12"/>
        <v>-35894.728220141878</v>
      </c>
    </row>
    <row r="121" spans="11:18">
      <c r="K121">
        <v>555000</v>
      </c>
      <c r="L121">
        <f t="shared" si="13"/>
        <v>555</v>
      </c>
      <c r="M121">
        <f t="shared" si="8"/>
        <v>180000</v>
      </c>
      <c r="N121">
        <f t="shared" si="9"/>
        <v>70000</v>
      </c>
      <c r="O121">
        <f t="shared" si="10"/>
        <v>-5825.635654839657</v>
      </c>
      <c r="P121">
        <f t="shared" si="11"/>
        <v>10000</v>
      </c>
      <c r="Q121">
        <f t="shared" si="14"/>
        <v>4174.364345160343</v>
      </c>
      <c r="R121">
        <f t="shared" si="12"/>
        <v>-35825.635654839658</v>
      </c>
    </row>
    <row r="122" spans="11:18">
      <c r="K122">
        <v>560000</v>
      </c>
      <c r="L122">
        <f t="shared" si="13"/>
        <v>560</v>
      </c>
      <c r="M122">
        <f t="shared" si="8"/>
        <v>185000</v>
      </c>
      <c r="N122">
        <f t="shared" si="9"/>
        <v>65000</v>
      </c>
      <c r="O122">
        <f t="shared" si="10"/>
        <v>-5749.2492248791286</v>
      </c>
      <c r="P122">
        <f t="shared" si="11"/>
        <v>10000</v>
      </c>
      <c r="Q122">
        <f t="shared" si="14"/>
        <v>4250.7507751208714</v>
      </c>
      <c r="R122">
        <f t="shared" si="12"/>
        <v>-35749.249224879131</v>
      </c>
    </row>
    <row r="123" spans="11:18">
      <c r="K123">
        <v>565000</v>
      </c>
      <c r="L123">
        <f t="shared" si="13"/>
        <v>565</v>
      </c>
      <c r="M123">
        <f t="shared" si="8"/>
        <v>190000</v>
      </c>
      <c r="N123">
        <f t="shared" si="9"/>
        <v>60000</v>
      </c>
      <c r="O123">
        <f t="shared" si="10"/>
        <v>-5665.3692606957729</v>
      </c>
      <c r="P123">
        <f t="shared" si="11"/>
        <v>10000</v>
      </c>
      <c r="Q123">
        <f t="shared" si="14"/>
        <v>4334.6307393042271</v>
      </c>
      <c r="R123">
        <f t="shared" si="12"/>
        <v>-35665.36926069577</v>
      </c>
    </row>
    <row r="124" spans="11:18">
      <c r="K124">
        <v>570000</v>
      </c>
      <c r="L124">
        <f t="shared" si="13"/>
        <v>570</v>
      </c>
      <c r="M124">
        <f t="shared" si="8"/>
        <v>195000</v>
      </c>
      <c r="N124">
        <f t="shared" si="9"/>
        <v>55000</v>
      </c>
      <c r="O124">
        <f t="shared" si="10"/>
        <v>-5573.776507739276</v>
      </c>
      <c r="P124">
        <f t="shared" si="11"/>
        <v>10000</v>
      </c>
      <c r="Q124">
        <f t="shared" si="14"/>
        <v>4426.223492260724</v>
      </c>
      <c r="R124">
        <f t="shared" si="12"/>
        <v>-35573.776507739276</v>
      </c>
    </row>
    <row r="125" spans="11:18">
      <c r="K125">
        <v>575000</v>
      </c>
      <c r="L125">
        <f t="shared" si="13"/>
        <v>575</v>
      </c>
      <c r="M125">
        <f t="shared" si="8"/>
        <v>200000</v>
      </c>
      <c r="N125">
        <f t="shared" si="9"/>
        <v>50000</v>
      </c>
      <c r="O125">
        <f t="shared" si="10"/>
        <v>-5474.2315540621348</v>
      </c>
      <c r="P125">
        <f t="shared" si="11"/>
        <v>10000</v>
      </c>
      <c r="Q125">
        <f t="shared" si="14"/>
        <v>4525.7684459378652</v>
      </c>
      <c r="R125">
        <f t="shared" si="12"/>
        <v>-35474.231554062135</v>
      </c>
    </row>
    <row r="126" spans="11:18">
      <c r="K126">
        <v>580000</v>
      </c>
      <c r="L126">
        <f t="shared" si="13"/>
        <v>580</v>
      </c>
      <c r="M126">
        <f t="shared" si="8"/>
        <v>205000</v>
      </c>
      <c r="N126">
        <f t="shared" si="9"/>
        <v>45000</v>
      </c>
      <c r="O126">
        <f t="shared" si="10"/>
        <v>-5366.4742052912125</v>
      </c>
      <c r="P126">
        <f t="shared" si="11"/>
        <v>10000</v>
      </c>
      <c r="Q126">
        <f t="shared" si="14"/>
        <v>4633.5257947087875</v>
      </c>
      <c r="R126">
        <f t="shared" si="12"/>
        <v>-35366.474205291212</v>
      </c>
    </row>
    <row r="127" spans="11:18">
      <c r="K127">
        <v>585000</v>
      </c>
      <c r="L127">
        <f t="shared" si="13"/>
        <v>585</v>
      </c>
      <c r="M127">
        <f t="shared" si="8"/>
        <v>210000</v>
      </c>
      <c r="N127">
        <f t="shared" si="9"/>
        <v>40000</v>
      </c>
      <c r="O127">
        <f t="shared" si="10"/>
        <v>-5250.2228053524877</v>
      </c>
      <c r="P127">
        <f t="shared" si="11"/>
        <v>10000</v>
      </c>
      <c r="Q127">
        <f t="shared" si="14"/>
        <v>4749.7771946475123</v>
      </c>
      <c r="R127">
        <f t="shared" si="12"/>
        <v>-35250.222805352489</v>
      </c>
    </row>
    <row r="128" spans="11:18">
      <c r="K128">
        <v>590000</v>
      </c>
      <c r="L128">
        <f t="shared" si="13"/>
        <v>590</v>
      </c>
      <c r="M128">
        <f t="shared" si="8"/>
        <v>215000</v>
      </c>
      <c r="N128">
        <f t="shared" si="9"/>
        <v>35000</v>
      </c>
      <c r="O128">
        <f t="shared" si="10"/>
        <v>-5125.1735011778401</v>
      </c>
      <c r="P128">
        <f t="shared" si="11"/>
        <v>10000</v>
      </c>
      <c r="Q128">
        <f t="shared" si="14"/>
        <v>4874.8264988221599</v>
      </c>
      <c r="R128">
        <f t="shared" si="12"/>
        <v>-35125.173501177836</v>
      </c>
    </row>
    <row r="129" spans="11:18">
      <c r="K129">
        <v>595000</v>
      </c>
      <c r="L129">
        <f t="shared" si="13"/>
        <v>595</v>
      </c>
      <c r="M129">
        <f t="shared" si="8"/>
        <v>220000</v>
      </c>
      <c r="N129">
        <f t="shared" si="9"/>
        <v>30000</v>
      </c>
      <c r="O129">
        <f t="shared" si="10"/>
        <v>-4990.9994494766643</v>
      </c>
      <c r="P129">
        <f t="shared" si="11"/>
        <v>10000</v>
      </c>
      <c r="Q129">
        <f t="shared" si="14"/>
        <v>5009.0005505233357</v>
      </c>
      <c r="R129">
        <f t="shared" si="12"/>
        <v>-34990.999449476665</v>
      </c>
    </row>
    <row r="130" spans="11:18">
      <c r="K130">
        <v>600000</v>
      </c>
      <c r="L130">
        <f t="shared" si="13"/>
        <v>600</v>
      </c>
      <c r="M130">
        <f t="shared" si="8"/>
        <v>225000</v>
      </c>
      <c r="N130">
        <f t="shared" si="9"/>
        <v>25000</v>
      </c>
      <c r="O130">
        <f t="shared" si="10"/>
        <v>-4847.349963504068</v>
      </c>
      <c r="P130">
        <f t="shared" si="11"/>
        <v>10000</v>
      </c>
      <c r="Q130">
        <f t="shared" si="14"/>
        <v>5152.650036495932</v>
      </c>
      <c r="R130">
        <f t="shared" si="12"/>
        <v>-34847.349963504064</v>
      </c>
    </row>
    <row r="131" spans="11:18">
      <c r="K131">
        <v>605000</v>
      </c>
      <c r="L131">
        <f t="shared" si="13"/>
        <v>605</v>
      </c>
      <c r="M131">
        <f t="shared" si="8"/>
        <v>230000</v>
      </c>
      <c r="N131">
        <f t="shared" si="9"/>
        <v>20000</v>
      </c>
      <c r="O131">
        <f t="shared" si="10"/>
        <v>-4693.8495976010163</v>
      </c>
      <c r="P131">
        <f t="shared" si="11"/>
        <v>10000</v>
      </c>
      <c r="Q131">
        <f t="shared" si="14"/>
        <v>5306.1504023989837</v>
      </c>
      <c r="R131">
        <f t="shared" si="12"/>
        <v>-34693.849597601016</v>
      </c>
    </row>
    <row r="132" spans="11:18">
      <c r="K132">
        <v>610000</v>
      </c>
      <c r="L132">
        <f t="shared" si="13"/>
        <v>610</v>
      </c>
      <c r="M132">
        <f t="shared" si="8"/>
        <v>235000</v>
      </c>
      <c r="N132">
        <f t="shared" si="9"/>
        <v>15000</v>
      </c>
      <c r="O132">
        <f t="shared" si="10"/>
        <v>-4530.0971671195784</v>
      </c>
      <c r="P132">
        <f t="shared" si="11"/>
        <v>10000</v>
      </c>
      <c r="Q132">
        <f t="shared" si="14"/>
        <v>5469.9028328804216</v>
      </c>
      <c r="R132">
        <f t="shared" si="12"/>
        <v>-34530.09716711958</v>
      </c>
    </row>
    <row r="133" spans="11:18">
      <c r="K133">
        <v>615000</v>
      </c>
      <c r="L133">
        <f t="shared" si="13"/>
        <v>615</v>
      </c>
      <c r="M133">
        <f t="shared" si="8"/>
        <v>240000</v>
      </c>
      <c r="N133">
        <f t="shared" si="9"/>
        <v>10000</v>
      </c>
      <c r="O133">
        <f t="shared" si="10"/>
        <v>-4355.6647011779714</v>
      </c>
      <c r="P133">
        <f t="shared" si="11"/>
        <v>10000</v>
      </c>
      <c r="Q133">
        <f t="shared" si="14"/>
        <v>5644.3352988220286</v>
      </c>
      <c r="R133">
        <f t="shared" si="12"/>
        <v>-34355.664701177971</v>
      </c>
    </row>
    <row r="134" spans="11:18">
      <c r="K134">
        <v>620000</v>
      </c>
      <c r="L134">
        <f t="shared" si="13"/>
        <v>620</v>
      </c>
      <c r="M134">
        <f t="shared" si="8"/>
        <v>245000</v>
      </c>
      <c r="N134">
        <f t="shared" si="9"/>
        <v>5000</v>
      </c>
      <c r="O134">
        <f t="shared" si="10"/>
        <v>-4170.0963255150864</v>
      </c>
      <c r="P134">
        <f t="shared" si="11"/>
        <v>10000</v>
      </c>
      <c r="Q134">
        <f t="shared" si="14"/>
        <v>5829.9036744849136</v>
      </c>
      <c r="R134">
        <f t="shared" si="12"/>
        <v>-34170.096325515085</v>
      </c>
    </row>
    <row r="135" spans="11:18">
      <c r="K135">
        <v>625000</v>
      </c>
      <c r="L135">
        <f t="shared" si="13"/>
        <v>625</v>
      </c>
      <c r="M135">
        <f t="shared" si="8"/>
        <v>250000</v>
      </c>
      <c r="N135">
        <f t="shared" si="9"/>
        <v>0</v>
      </c>
      <c r="O135">
        <f t="shared" si="10"/>
        <v>-3972.9070725319257</v>
      </c>
      <c r="P135">
        <f t="shared" si="11"/>
        <v>0</v>
      </c>
      <c r="Q135">
        <f t="shared" si="14"/>
        <v>-3972.9070725319257</v>
      </c>
      <c r="R135">
        <f t="shared" si="12"/>
        <v>-33972.907072531925</v>
      </c>
    </row>
    <row r="136" spans="11:18">
      <c r="K136">
        <v>630000</v>
      </c>
      <c r="L136">
        <f t="shared" si="13"/>
        <v>630</v>
      </c>
      <c r="M136">
        <f t="shared" si="8"/>
        <v>255000</v>
      </c>
      <c r="N136">
        <f t="shared" si="9"/>
        <v>5000</v>
      </c>
      <c r="O136">
        <f t="shared" si="10"/>
        <v>-3774.8441498985039</v>
      </c>
      <c r="P136">
        <f t="shared" si="11"/>
        <v>0</v>
      </c>
      <c r="Q136">
        <f t="shared" si="14"/>
        <v>-3774.8441498985039</v>
      </c>
      <c r="R136">
        <f t="shared" si="12"/>
        <v>-33774.844149898505</v>
      </c>
    </row>
    <row r="137" spans="11:18">
      <c r="K137">
        <v>635000</v>
      </c>
      <c r="L137">
        <f t="shared" si="13"/>
        <v>635</v>
      </c>
      <c r="M137">
        <f t="shared" si="8"/>
        <v>260000</v>
      </c>
      <c r="N137">
        <f t="shared" si="9"/>
        <v>10000</v>
      </c>
      <c r="O137">
        <f t="shared" si="10"/>
        <v>-3586.6524796270505</v>
      </c>
      <c r="P137">
        <f t="shared" si="11"/>
        <v>0</v>
      </c>
      <c r="Q137">
        <f t="shared" si="14"/>
        <v>-3586.6524796270505</v>
      </c>
      <c r="R137">
        <f t="shared" si="12"/>
        <v>-33586.652479627053</v>
      </c>
    </row>
    <row r="138" spans="11:18">
      <c r="K138">
        <v>640000</v>
      </c>
      <c r="L138">
        <f t="shared" si="13"/>
        <v>640</v>
      </c>
      <c r="M138">
        <f t="shared" ref="M138:M201" si="15">(IF(K138&lt;start,start-K138,IF(K138&gt;start,K138-start,0)))</f>
        <v>265000</v>
      </c>
      <c r="N138">
        <f t="shared" ref="N138:N201" si="16">(IF(K138&lt;end,end-K138,IF(K138&gt;end,K138-end,0)))</f>
        <v>15000</v>
      </c>
      <c r="O138">
        <f t="shared" ref="O138:O201" si="17">IF(K138&lt;=start,qx/(2*(pm-pinfill)*g)*(EXP(-lamda*M138)*COS(RADIANS(lamda*M138))-EXP(-lamda*N138)*COS(RADIANS(lamda*N138))),IF(AND(start&lt;K138,K138&lt;=end),qx/(2*(pm-pinfill)*g)*(2-(EXP(-lamda*N138)*COS(RADIANS(lamda*N138)))-EXP(-lamda*M138)*COS(RADIANS(lamda*M138))),IF(K138&gt;end,-qx/(2*(pm-pinfill)*g)*(EXP(-lamda*M138)*COS(RADIANS(lamda*M138))-EXP(-lamda*N138)*COS(RADIANS(lamda*N138))))))</f>
        <v>-3407.8402311728655</v>
      </c>
      <c r="P138">
        <f t="shared" ref="P138:P201" si="18">IF(K138&lt;start,0,IF(AND(start&lt;K138,K138&lt;end),height*-1,0))</f>
        <v>0</v>
      </c>
      <c r="Q138">
        <f t="shared" si="14"/>
        <v>-3407.8402311728655</v>
      </c>
      <c r="R138">
        <f t="shared" ref="R138:R201" si="19">O138-hc</f>
        <v>-33407.840231172864</v>
      </c>
    </row>
    <row r="139" spans="11:18">
      <c r="K139">
        <v>645000</v>
      </c>
      <c r="L139">
        <f t="shared" ref="L139:L202" si="20">K139/1000</f>
        <v>645</v>
      </c>
      <c r="M139">
        <f t="shared" si="15"/>
        <v>270000</v>
      </c>
      <c r="N139">
        <f t="shared" si="16"/>
        <v>20000</v>
      </c>
      <c r="O139">
        <f t="shared" si="17"/>
        <v>-3237.9400721085713</v>
      </c>
      <c r="P139">
        <f t="shared" si="18"/>
        <v>0</v>
      </c>
      <c r="Q139">
        <f t="shared" ref="Q139:Q202" si="21">P139+O139</f>
        <v>-3237.9400721085713</v>
      </c>
      <c r="R139">
        <f t="shared" si="19"/>
        <v>-33237.940072108569</v>
      </c>
    </row>
    <row r="140" spans="11:18">
      <c r="K140">
        <v>650000</v>
      </c>
      <c r="L140">
        <f t="shared" si="20"/>
        <v>650</v>
      </c>
      <c r="M140">
        <f t="shared" si="15"/>
        <v>275000</v>
      </c>
      <c r="N140">
        <f t="shared" si="16"/>
        <v>25000</v>
      </c>
      <c r="O140">
        <f t="shared" si="17"/>
        <v>-3076.5079482258197</v>
      </c>
      <c r="P140">
        <f t="shared" si="18"/>
        <v>0</v>
      </c>
      <c r="Q140">
        <f t="shared" si="21"/>
        <v>-3076.5079482258197</v>
      </c>
      <c r="R140">
        <f t="shared" si="19"/>
        <v>-33076.507948225822</v>
      </c>
    </row>
    <row r="141" spans="11:18">
      <c r="K141">
        <v>655000</v>
      </c>
      <c r="L141">
        <f t="shared" si="20"/>
        <v>655</v>
      </c>
      <c r="M141">
        <f t="shared" si="15"/>
        <v>280000</v>
      </c>
      <c r="N141">
        <f t="shared" si="16"/>
        <v>30000</v>
      </c>
      <c r="O141">
        <f t="shared" si="17"/>
        <v>-2923.1219243648525</v>
      </c>
      <c r="P141">
        <f t="shared" si="18"/>
        <v>0</v>
      </c>
      <c r="Q141">
        <f t="shared" si="21"/>
        <v>-2923.1219243648525</v>
      </c>
      <c r="R141">
        <f t="shared" si="19"/>
        <v>-32923.121924364852</v>
      </c>
    </row>
    <row r="142" spans="11:18">
      <c r="K142">
        <v>660000</v>
      </c>
      <c r="L142">
        <f t="shared" si="20"/>
        <v>660</v>
      </c>
      <c r="M142">
        <f t="shared" si="15"/>
        <v>285000</v>
      </c>
      <c r="N142">
        <f t="shared" si="16"/>
        <v>35000</v>
      </c>
      <c r="O142">
        <f t="shared" si="17"/>
        <v>-2777.3810829496861</v>
      </c>
      <c r="P142">
        <f t="shared" si="18"/>
        <v>0</v>
      </c>
      <c r="Q142">
        <f t="shared" si="21"/>
        <v>-2777.3810829496861</v>
      </c>
      <c r="R142">
        <f t="shared" si="19"/>
        <v>-32777.381082949687</v>
      </c>
    </row>
    <row r="143" spans="11:18">
      <c r="K143">
        <v>665000</v>
      </c>
      <c r="L143">
        <f t="shared" si="20"/>
        <v>665</v>
      </c>
      <c r="M143">
        <f t="shared" si="15"/>
        <v>290000</v>
      </c>
      <c r="N143">
        <f t="shared" si="16"/>
        <v>40000</v>
      </c>
      <c r="O143">
        <f t="shared" si="17"/>
        <v>-2638.9044773570868</v>
      </c>
      <c r="P143">
        <f t="shared" si="18"/>
        <v>0</v>
      </c>
      <c r="Q143">
        <f t="shared" si="21"/>
        <v>-2638.9044773570868</v>
      </c>
      <c r="R143">
        <f t="shared" si="19"/>
        <v>-32638.904477357086</v>
      </c>
    </row>
    <row r="144" spans="11:18">
      <c r="K144">
        <v>670000</v>
      </c>
      <c r="L144">
        <f t="shared" si="20"/>
        <v>670</v>
      </c>
      <c r="M144">
        <f t="shared" si="15"/>
        <v>295000</v>
      </c>
      <c r="N144">
        <f t="shared" si="16"/>
        <v>45000</v>
      </c>
      <c r="O144">
        <f t="shared" si="17"/>
        <v>-2507.3301373903541</v>
      </c>
      <c r="P144">
        <f t="shared" si="18"/>
        <v>0</v>
      </c>
      <c r="Q144">
        <f t="shared" si="21"/>
        <v>-2507.3301373903541</v>
      </c>
      <c r="R144">
        <f t="shared" si="19"/>
        <v>-32507.330137390352</v>
      </c>
    </row>
    <row r="145" spans="11:18">
      <c r="K145">
        <v>675000</v>
      </c>
      <c r="L145">
        <f t="shared" si="20"/>
        <v>675</v>
      </c>
      <c r="M145">
        <f t="shared" si="15"/>
        <v>300000</v>
      </c>
      <c r="N145">
        <f t="shared" si="16"/>
        <v>50000</v>
      </c>
      <c r="O145">
        <f t="shared" si="17"/>
        <v>-2382.314124264728</v>
      </c>
      <c r="P145">
        <f t="shared" si="18"/>
        <v>0</v>
      </c>
      <c r="Q145">
        <f t="shared" si="21"/>
        <v>-2382.314124264728</v>
      </c>
      <c r="R145">
        <f t="shared" si="19"/>
        <v>-32382.314124264729</v>
      </c>
    </row>
    <row r="146" spans="11:18">
      <c r="K146">
        <v>680000</v>
      </c>
      <c r="L146">
        <f t="shared" si="20"/>
        <v>680</v>
      </c>
      <c r="M146">
        <f t="shared" si="15"/>
        <v>305000</v>
      </c>
      <c r="N146">
        <f t="shared" si="16"/>
        <v>55000</v>
      </c>
      <c r="O146">
        <f t="shared" si="17"/>
        <v>-2263.5296326402304</v>
      </c>
      <c r="P146">
        <f t="shared" si="18"/>
        <v>0</v>
      </c>
      <c r="Q146">
        <f t="shared" si="21"/>
        <v>-2263.5296326402304</v>
      </c>
      <c r="R146">
        <f t="shared" si="19"/>
        <v>-32263.529632640231</v>
      </c>
    </row>
    <row r="147" spans="11:18">
      <c r="K147">
        <v>685000</v>
      </c>
      <c r="L147">
        <f t="shared" si="20"/>
        <v>685</v>
      </c>
      <c r="M147">
        <f t="shared" si="15"/>
        <v>310000</v>
      </c>
      <c r="N147">
        <f t="shared" si="16"/>
        <v>60000</v>
      </c>
      <c r="O147">
        <f t="shared" si="17"/>
        <v>-2150.6661373604006</v>
      </c>
      <c r="P147">
        <f t="shared" si="18"/>
        <v>0</v>
      </c>
      <c r="Q147">
        <f t="shared" si="21"/>
        <v>-2150.6661373604006</v>
      </c>
      <c r="R147">
        <f t="shared" si="19"/>
        <v>-32150.6661373604</v>
      </c>
    </row>
    <row r="148" spans="11:18">
      <c r="K148">
        <v>690000</v>
      </c>
      <c r="L148">
        <f t="shared" si="20"/>
        <v>690</v>
      </c>
      <c r="M148">
        <f t="shared" si="15"/>
        <v>315000</v>
      </c>
      <c r="N148">
        <f t="shared" si="16"/>
        <v>65000</v>
      </c>
      <c r="O148">
        <f t="shared" si="17"/>
        <v>-2043.4285826718337</v>
      </c>
      <c r="P148">
        <f t="shared" si="18"/>
        <v>0</v>
      </c>
      <c r="Q148">
        <f t="shared" si="21"/>
        <v>-2043.4285826718337</v>
      </c>
      <c r="R148">
        <f t="shared" si="19"/>
        <v>-32043.428582671833</v>
      </c>
    </row>
    <row r="149" spans="11:18">
      <c r="K149">
        <v>695000</v>
      </c>
      <c r="L149">
        <f t="shared" si="20"/>
        <v>695</v>
      </c>
      <c r="M149">
        <f t="shared" si="15"/>
        <v>320000</v>
      </c>
      <c r="N149">
        <f t="shared" si="16"/>
        <v>70000</v>
      </c>
      <c r="O149">
        <f t="shared" si="17"/>
        <v>-1941.5366118102002</v>
      </c>
      <c r="P149">
        <f t="shared" si="18"/>
        <v>0</v>
      </c>
      <c r="Q149">
        <f t="shared" si="21"/>
        <v>-1941.5366118102002</v>
      </c>
      <c r="R149">
        <f t="shared" si="19"/>
        <v>-31941.536611810199</v>
      </c>
    </row>
    <row r="150" spans="11:18">
      <c r="K150">
        <v>700000</v>
      </c>
      <c r="L150">
        <f t="shared" si="20"/>
        <v>700</v>
      </c>
      <c r="M150">
        <f t="shared" si="15"/>
        <v>325000</v>
      </c>
      <c r="N150">
        <f t="shared" si="16"/>
        <v>75000</v>
      </c>
      <c r="O150">
        <f t="shared" si="17"/>
        <v>-1844.7238349435768</v>
      </c>
      <c r="P150">
        <f t="shared" si="18"/>
        <v>0</v>
      </c>
      <c r="Q150">
        <f t="shared" si="21"/>
        <v>-1844.7238349435768</v>
      </c>
      <c r="R150">
        <f t="shared" si="19"/>
        <v>-31844.723834943576</v>
      </c>
    </row>
    <row r="151" spans="11:18">
      <c r="K151">
        <v>705000</v>
      </c>
      <c r="L151">
        <f t="shared" si="20"/>
        <v>705</v>
      </c>
      <c r="M151">
        <f t="shared" si="15"/>
        <v>330000</v>
      </c>
      <c r="N151">
        <f t="shared" si="16"/>
        <v>80000</v>
      </c>
      <c r="O151">
        <f t="shared" si="17"/>
        <v>-1752.7371335639359</v>
      </c>
      <c r="P151">
        <f t="shared" si="18"/>
        <v>0</v>
      </c>
      <c r="Q151">
        <f t="shared" si="21"/>
        <v>-1752.7371335639359</v>
      </c>
      <c r="R151">
        <f t="shared" si="19"/>
        <v>-31752.737133563936</v>
      </c>
    </row>
    <row r="152" spans="11:18">
      <c r="K152">
        <v>710000</v>
      </c>
      <c r="L152">
        <f t="shared" si="20"/>
        <v>710</v>
      </c>
      <c r="M152">
        <f t="shared" si="15"/>
        <v>335000</v>
      </c>
      <c r="N152">
        <f t="shared" si="16"/>
        <v>85000</v>
      </c>
      <c r="O152">
        <f t="shared" si="17"/>
        <v>-1665.3359995126011</v>
      </c>
      <c r="P152">
        <f t="shared" si="18"/>
        <v>0</v>
      </c>
      <c r="Q152">
        <f t="shared" si="21"/>
        <v>-1665.3359995126011</v>
      </c>
      <c r="R152">
        <f t="shared" si="19"/>
        <v>-31665.335999512601</v>
      </c>
    </row>
    <row r="153" spans="11:18">
      <c r="K153">
        <v>715000</v>
      </c>
      <c r="L153">
        <f t="shared" si="20"/>
        <v>715</v>
      </c>
      <c r="M153">
        <f t="shared" si="15"/>
        <v>340000</v>
      </c>
      <c r="N153">
        <f t="shared" si="16"/>
        <v>90000</v>
      </c>
      <c r="O153">
        <f t="shared" si="17"/>
        <v>-1582.291906915774</v>
      </c>
      <c r="P153">
        <f t="shared" si="18"/>
        <v>0</v>
      </c>
      <c r="Q153">
        <f t="shared" si="21"/>
        <v>-1582.291906915774</v>
      </c>
      <c r="R153">
        <f t="shared" si="19"/>
        <v>-31582.291906915772</v>
      </c>
    </row>
    <row r="154" spans="11:18">
      <c r="K154">
        <v>720000</v>
      </c>
      <c r="L154">
        <f t="shared" si="20"/>
        <v>720</v>
      </c>
      <c r="M154">
        <f t="shared" si="15"/>
        <v>345000</v>
      </c>
      <c r="N154">
        <f t="shared" si="16"/>
        <v>95000</v>
      </c>
      <c r="O154">
        <f t="shared" si="17"/>
        <v>-1503.3877153920114</v>
      </c>
      <c r="P154">
        <f t="shared" si="18"/>
        <v>0</v>
      </c>
      <c r="Q154">
        <f t="shared" si="21"/>
        <v>-1503.3877153920114</v>
      </c>
      <c r="R154">
        <f t="shared" si="19"/>
        <v>-31503.387715392011</v>
      </c>
    </row>
    <row r="155" spans="11:18">
      <c r="K155">
        <v>725000</v>
      </c>
      <c r="L155">
        <f t="shared" si="20"/>
        <v>725</v>
      </c>
      <c r="M155">
        <f t="shared" si="15"/>
        <v>350000</v>
      </c>
      <c r="N155">
        <f t="shared" si="16"/>
        <v>100000</v>
      </c>
      <c r="O155">
        <f t="shared" si="17"/>
        <v>-1428.4171029750389</v>
      </c>
      <c r="P155">
        <f t="shared" si="18"/>
        <v>0</v>
      </c>
      <c r="Q155">
        <f t="shared" si="21"/>
        <v>-1428.4171029750389</v>
      </c>
      <c r="R155">
        <f t="shared" si="19"/>
        <v>-31428.41710297504</v>
      </c>
    </row>
    <row r="156" spans="11:18">
      <c r="K156">
        <v>730000</v>
      </c>
      <c r="L156">
        <f t="shared" si="20"/>
        <v>730</v>
      </c>
      <c r="M156">
        <f t="shared" si="15"/>
        <v>355000</v>
      </c>
      <c r="N156">
        <f t="shared" si="16"/>
        <v>105000</v>
      </c>
      <c r="O156">
        <f t="shared" si="17"/>
        <v>-1357.1840272727643</v>
      </c>
      <c r="P156">
        <f t="shared" si="18"/>
        <v>0</v>
      </c>
      <c r="Q156">
        <f t="shared" si="21"/>
        <v>-1357.1840272727643</v>
      </c>
      <c r="R156">
        <f t="shared" si="19"/>
        <v>-31357.184027272764</v>
      </c>
    </row>
    <row r="157" spans="11:18">
      <c r="K157">
        <v>735000</v>
      </c>
      <c r="L157">
        <f t="shared" si="20"/>
        <v>735</v>
      </c>
      <c r="M157">
        <f t="shared" si="15"/>
        <v>360000</v>
      </c>
      <c r="N157">
        <f t="shared" si="16"/>
        <v>110000</v>
      </c>
      <c r="O157">
        <f t="shared" si="17"/>
        <v>-1289.5022134569406</v>
      </c>
      <c r="P157">
        <f t="shared" si="18"/>
        <v>0</v>
      </c>
      <c r="Q157">
        <f t="shared" si="21"/>
        <v>-1289.5022134569406</v>
      </c>
      <c r="R157">
        <f t="shared" si="19"/>
        <v>-31289.502213456941</v>
      </c>
    </row>
    <row r="158" spans="11:18">
      <c r="K158">
        <v>740000</v>
      </c>
      <c r="L158">
        <f t="shared" si="20"/>
        <v>740</v>
      </c>
      <c r="M158">
        <f t="shared" si="15"/>
        <v>365000</v>
      </c>
      <c r="N158">
        <f t="shared" si="16"/>
        <v>115000</v>
      </c>
      <c r="O158">
        <f t="shared" si="17"/>
        <v>-1225.1946677478888</v>
      </c>
      <c r="P158">
        <f t="shared" si="18"/>
        <v>0</v>
      </c>
      <c r="Q158">
        <f t="shared" si="21"/>
        <v>-1225.1946677478888</v>
      </c>
      <c r="R158">
        <f t="shared" si="19"/>
        <v>-31225.194667747888</v>
      </c>
    </row>
    <row r="159" spans="11:18">
      <c r="K159">
        <v>745000</v>
      </c>
      <c r="L159">
        <f t="shared" si="20"/>
        <v>745</v>
      </c>
      <c r="M159">
        <f t="shared" si="15"/>
        <v>370000</v>
      </c>
      <c r="N159">
        <f t="shared" si="16"/>
        <v>120000</v>
      </c>
      <c r="O159">
        <f t="shared" si="17"/>
        <v>-1164.0932151251468</v>
      </c>
      <c r="P159">
        <f t="shared" si="18"/>
        <v>0</v>
      </c>
      <c r="Q159">
        <f t="shared" si="21"/>
        <v>-1164.0932151251468</v>
      </c>
      <c r="R159">
        <f t="shared" si="19"/>
        <v>-31164.093215125147</v>
      </c>
    </row>
    <row r="160" spans="11:18">
      <c r="K160">
        <v>750000</v>
      </c>
      <c r="L160">
        <f t="shared" si="20"/>
        <v>750</v>
      </c>
      <c r="M160">
        <f t="shared" si="15"/>
        <v>375000</v>
      </c>
      <c r="N160">
        <f t="shared" si="16"/>
        <v>125000</v>
      </c>
      <c r="O160">
        <f t="shared" si="17"/>
        <v>-1106.0380600580679</v>
      </c>
      <c r="P160">
        <f t="shared" si="18"/>
        <v>0</v>
      </c>
      <c r="Q160">
        <f t="shared" si="21"/>
        <v>-1106.0380600580679</v>
      </c>
      <c r="R160">
        <f t="shared" si="19"/>
        <v>-31106.038060058068</v>
      </c>
    </row>
    <row r="161" spans="11:18">
      <c r="K161">
        <v>755000</v>
      </c>
      <c r="L161">
        <f t="shared" si="20"/>
        <v>755</v>
      </c>
      <c r="M161">
        <f t="shared" si="15"/>
        <v>380000</v>
      </c>
      <c r="N161">
        <f t="shared" si="16"/>
        <v>130000</v>
      </c>
      <c r="O161">
        <f t="shared" si="17"/>
        <v>-1050.8773691104234</v>
      </c>
      <c r="P161">
        <f t="shared" si="18"/>
        <v>0</v>
      </c>
      <c r="Q161">
        <f t="shared" si="21"/>
        <v>-1050.8773691104234</v>
      </c>
      <c r="R161">
        <f t="shared" si="19"/>
        <v>-31050.877369110422</v>
      </c>
    </row>
    <row r="162" spans="11:18">
      <c r="K162">
        <v>760000</v>
      </c>
      <c r="L162">
        <f t="shared" si="20"/>
        <v>760</v>
      </c>
      <c r="M162">
        <f t="shared" si="15"/>
        <v>385000</v>
      </c>
      <c r="N162">
        <f t="shared" si="16"/>
        <v>135000</v>
      </c>
      <c r="O162">
        <f t="shared" si="17"/>
        <v>-998.46687433006377</v>
      </c>
      <c r="P162">
        <f t="shared" si="18"/>
        <v>0</v>
      </c>
      <c r="Q162">
        <f t="shared" si="21"/>
        <v>-998.46687433006377</v>
      </c>
      <c r="R162">
        <f t="shared" si="19"/>
        <v>-30998.466874330064</v>
      </c>
    </row>
    <row r="163" spans="11:18">
      <c r="K163">
        <v>765000</v>
      </c>
      <c r="L163">
        <f t="shared" si="20"/>
        <v>765</v>
      </c>
      <c r="M163">
        <f t="shared" si="15"/>
        <v>390000</v>
      </c>
      <c r="N163">
        <f t="shared" si="16"/>
        <v>140000</v>
      </c>
      <c r="O163">
        <f t="shared" si="17"/>
        <v>-948.66949638892447</v>
      </c>
      <c r="P163">
        <f t="shared" si="18"/>
        <v>0</v>
      </c>
      <c r="Q163">
        <f t="shared" si="21"/>
        <v>-948.66949638892447</v>
      </c>
      <c r="R163">
        <f t="shared" si="19"/>
        <v>-30948.669496388924</v>
      </c>
    </row>
    <row r="164" spans="11:18">
      <c r="K164">
        <v>770000</v>
      </c>
      <c r="L164">
        <f t="shared" si="20"/>
        <v>770</v>
      </c>
      <c r="M164">
        <f t="shared" si="15"/>
        <v>395000</v>
      </c>
      <c r="N164">
        <f t="shared" si="16"/>
        <v>145000</v>
      </c>
      <c r="O164">
        <f t="shared" si="17"/>
        <v>-901.35498649012391</v>
      </c>
      <c r="P164">
        <f t="shared" si="18"/>
        <v>0</v>
      </c>
      <c r="Q164">
        <f t="shared" si="21"/>
        <v>-901.35498649012391</v>
      </c>
      <c r="R164">
        <f t="shared" si="19"/>
        <v>-30901.354986490125</v>
      </c>
    </row>
    <row r="165" spans="11:18">
      <c r="K165">
        <v>775000</v>
      </c>
      <c r="L165">
        <f t="shared" si="20"/>
        <v>775</v>
      </c>
      <c r="M165">
        <f t="shared" si="15"/>
        <v>400000</v>
      </c>
      <c r="N165">
        <f t="shared" si="16"/>
        <v>150000</v>
      </c>
      <c r="O165">
        <f t="shared" si="17"/>
        <v>-856.39958610785993</v>
      </c>
      <c r="P165">
        <f t="shared" si="18"/>
        <v>0</v>
      </c>
      <c r="Q165">
        <f t="shared" si="21"/>
        <v>-856.39958610785993</v>
      </c>
      <c r="R165">
        <f t="shared" si="19"/>
        <v>-30856.399586107858</v>
      </c>
    </row>
    <row r="166" spans="11:18">
      <c r="K166">
        <v>780000</v>
      </c>
      <c r="L166">
        <f t="shared" si="20"/>
        <v>780</v>
      </c>
      <c r="M166">
        <f t="shared" si="15"/>
        <v>405000</v>
      </c>
      <c r="N166">
        <f t="shared" si="16"/>
        <v>155000</v>
      </c>
      <c r="O166">
        <f t="shared" si="17"/>
        <v>-813.68570367229677</v>
      </c>
      <c r="P166">
        <f t="shared" si="18"/>
        <v>0</v>
      </c>
      <c r="Q166">
        <f t="shared" si="21"/>
        <v>-813.68570367229677</v>
      </c>
      <c r="R166">
        <f t="shared" si="19"/>
        <v>-30813.685703672298</v>
      </c>
    </row>
    <row r="167" spans="11:18">
      <c r="K167">
        <v>785000</v>
      </c>
      <c r="L167">
        <f t="shared" si="20"/>
        <v>785</v>
      </c>
      <c r="M167">
        <f t="shared" si="15"/>
        <v>410000</v>
      </c>
      <c r="N167">
        <f t="shared" si="16"/>
        <v>160000</v>
      </c>
      <c r="O167">
        <f t="shared" si="17"/>
        <v>-773.10160735582815</v>
      </c>
      <c r="P167">
        <f t="shared" si="18"/>
        <v>0</v>
      </c>
      <c r="Q167">
        <f t="shared" si="21"/>
        <v>-773.10160735582815</v>
      </c>
      <c r="R167">
        <f t="shared" si="19"/>
        <v>-30773.101607355828</v>
      </c>
    </row>
    <row r="168" spans="11:18">
      <c r="K168">
        <v>790000</v>
      </c>
      <c r="L168">
        <f t="shared" si="20"/>
        <v>790</v>
      </c>
      <c r="M168">
        <f t="shared" si="15"/>
        <v>415000</v>
      </c>
      <c r="N168">
        <f t="shared" si="16"/>
        <v>165000</v>
      </c>
      <c r="O168">
        <f t="shared" si="17"/>
        <v>-734.54113315908864</v>
      </c>
      <c r="P168">
        <f t="shared" si="18"/>
        <v>0</v>
      </c>
      <c r="Q168">
        <f t="shared" si="21"/>
        <v>-734.54113315908864</v>
      </c>
      <c r="R168">
        <f t="shared" si="19"/>
        <v>-30734.541133159088</v>
      </c>
    </row>
    <row r="169" spans="11:18">
      <c r="K169">
        <v>795000</v>
      </c>
      <c r="L169">
        <f t="shared" si="20"/>
        <v>795</v>
      </c>
      <c r="M169">
        <f t="shared" si="15"/>
        <v>420000</v>
      </c>
      <c r="N169">
        <f t="shared" si="16"/>
        <v>170000</v>
      </c>
      <c r="O169">
        <f t="shared" si="17"/>
        <v>-697.90340753497719</v>
      </c>
      <c r="P169">
        <f t="shared" si="18"/>
        <v>0</v>
      </c>
      <c r="Q169">
        <f t="shared" si="21"/>
        <v>-697.90340753497719</v>
      </c>
      <c r="R169">
        <f t="shared" si="19"/>
        <v>-30697.903407534977</v>
      </c>
    </row>
    <row r="170" spans="11:18">
      <c r="K170">
        <v>800000</v>
      </c>
      <c r="L170">
        <f t="shared" si="20"/>
        <v>800</v>
      </c>
      <c r="M170">
        <f t="shared" si="15"/>
        <v>425000</v>
      </c>
      <c r="N170">
        <f t="shared" si="16"/>
        <v>175000</v>
      </c>
      <c r="O170">
        <f t="shared" si="17"/>
        <v>-663.09258382688324</v>
      </c>
      <c r="P170">
        <f t="shared" si="18"/>
        <v>0</v>
      </c>
      <c r="Q170">
        <f t="shared" si="21"/>
        <v>-663.09258382688324</v>
      </c>
      <c r="R170">
        <f t="shared" si="19"/>
        <v>-30663.092583826885</v>
      </c>
    </row>
    <row r="171" spans="11:18">
      <c r="K171">
        <v>805000</v>
      </c>
      <c r="L171">
        <f t="shared" si="20"/>
        <v>805</v>
      </c>
      <c r="M171">
        <f t="shared" si="15"/>
        <v>430000</v>
      </c>
      <c r="N171">
        <f t="shared" si="16"/>
        <v>180000</v>
      </c>
      <c r="O171">
        <f t="shared" si="17"/>
        <v>-630.01759183331944</v>
      </c>
      <c r="P171">
        <f t="shared" si="18"/>
        <v>0</v>
      </c>
      <c r="Q171">
        <f t="shared" si="21"/>
        <v>-630.01759183331944</v>
      </c>
      <c r="R171">
        <f t="shared" si="19"/>
        <v>-30630.017591833319</v>
      </c>
    </row>
    <row r="172" spans="11:18">
      <c r="K172">
        <v>810000</v>
      </c>
      <c r="L172">
        <f t="shared" si="20"/>
        <v>810</v>
      </c>
      <c r="M172">
        <f t="shared" si="15"/>
        <v>435000</v>
      </c>
      <c r="N172">
        <f t="shared" si="16"/>
        <v>185000</v>
      </c>
      <c r="O172">
        <f t="shared" si="17"/>
        <v>-598.59189984540762</v>
      </c>
      <c r="P172">
        <f t="shared" si="18"/>
        <v>0</v>
      </c>
      <c r="Q172">
        <f t="shared" si="21"/>
        <v>-598.59189984540762</v>
      </c>
      <c r="R172">
        <f t="shared" si="19"/>
        <v>-30598.591899845407</v>
      </c>
    </row>
    <row r="173" spans="11:18">
      <c r="K173">
        <v>815000</v>
      </c>
      <c r="L173">
        <f t="shared" si="20"/>
        <v>815</v>
      </c>
      <c r="M173">
        <f t="shared" si="15"/>
        <v>440000</v>
      </c>
      <c r="N173">
        <f t="shared" si="16"/>
        <v>190000</v>
      </c>
      <c r="O173">
        <f t="shared" si="17"/>
        <v>-568.73328853618909</v>
      </c>
      <c r="P173">
        <f t="shared" si="18"/>
        <v>0</v>
      </c>
      <c r="Q173">
        <f t="shared" si="21"/>
        <v>-568.73328853618909</v>
      </c>
      <c r="R173">
        <f t="shared" si="19"/>
        <v>-30568.73328853619</v>
      </c>
    </row>
    <row r="174" spans="11:18">
      <c r="K174">
        <v>820000</v>
      </c>
      <c r="L174">
        <f t="shared" si="20"/>
        <v>820</v>
      </c>
      <c r="M174">
        <f t="shared" si="15"/>
        <v>445000</v>
      </c>
      <c r="N174">
        <f t="shared" si="16"/>
        <v>195000</v>
      </c>
      <c r="O174">
        <f t="shared" si="17"/>
        <v>-540.3636361116512</v>
      </c>
      <c r="P174">
        <f t="shared" si="18"/>
        <v>0</v>
      </c>
      <c r="Q174">
        <f t="shared" si="21"/>
        <v>-540.3636361116512</v>
      </c>
      <c r="R174">
        <f t="shared" si="19"/>
        <v>-30540.363636111651</v>
      </c>
    </row>
    <row r="175" spans="11:18">
      <c r="K175">
        <v>825000</v>
      </c>
      <c r="L175">
        <f t="shared" si="20"/>
        <v>825</v>
      </c>
      <c r="M175">
        <f t="shared" si="15"/>
        <v>450000</v>
      </c>
      <c r="N175">
        <f t="shared" si="16"/>
        <v>200000</v>
      </c>
      <c r="O175">
        <f t="shared" si="17"/>
        <v>-513.40871416272432</v>
      </c>
      <c r="P175">
        <f t="shared" si="18"/>
        <v>0</v>
      </c>
      <c r="Q175">
        <f t="shared" si="21"/>
        <v>-513.40871416272432</v>
      </c>
      <c r="R175">
        <f t="shared" si="19"/>
        <v>-30513.408714162724</v>
      </c>
    </row>
    <row r="176" spans="11:18">
      <c r="K176">
        <v>830000</v>
      </c>
      <c r="L176">
        <f t="shared" si="20"/>
        <v>830</v>
      </c>
      <c r="M176">
        <f t="shared" si="15"/>
        <v>455000</v>
      </c>
      <c r="N176">
        <f t="shared" si="16"/>
        <v>205000</v>
      </c>
      <c r="O176">
        <f t="shared" si="17"/>
        <v>-487.79799368542643</v>
      </c>
      <c r="P176">
        <f t="shared" si="18"/>
        <v>0</v>
      </c>
      <c r="Q176">
        <f t="shared" si="21"/>
        <v>-487.79799368542643</v>
      </c>
      <c r="R176">
        <f t="shared" si="19"/>
        <v>-30487.797993685428</v>
      </c>
    </row>
    <row r="177" spans="11:18">
      <c r="K177">
        <v>835000</v>
      </c>
      <c r="L177">
        <f t="shared" si="20"/>
        <v>835</v>
      </c>
      <c r="M177">
        <f t="shared" si="15"/>
        <v>460000</v>
      </c>
      <c r="N177">
        <f t="shared" si="16"/>
        <v>210000</v>
      </c>
      <c r="O177">
        <f t="shared" si="17"/>
        <v>-463.46446076284604</v>
      </c>
      <c r="P177">
        <f t="shared" si="18"/>
        <v>0</v>
      </c>
      <c r="Q177">
        <f t="shared" si="21"/>
        <v>-463.46446076284604</v>
      </c>
      <c r="R177">
        <f t="shared" si="19"/>
        <v>-30463.464460762847</v>
      </c>
    </row>
    <row r="178" spans="11:18">
      <c r="K178">
        <v>840000</v>
      </c>
      <c r="L178">
        <f t="shared" si="20"/>
        <v>840</v>
      </c>
      <c r="M178">
        <f t="shared" si="15"/>
        <v>465000</v>
      </c>
      <c r="N178">
        <f t="shared" si="16"/>
        <v>215000</v>
      </c>
      <c r="O178">
        <f t="shared" si="17"/>
        <v>-440.34444142786606</v>
      </c>
      <c r="P178">
        <f t="shared" si="18"/>
        <v>0</v>
      </c>
      <c r="Q178">
        <f t="shared" si="21"/>
        <v>-440.34444142786606</v>
      </c>
      <c r="R178">
        <f t="shared" si="19"/>
        <v>-30440.344441427867</v>
      </c>
    </row>
    <row r="179" spans="11:18">
      <c r="K179">
        <v>845000</v>
      </c>
      <c r="L179">
        <f t="shared" si="20"/>
        <v>845</v>
      </c>
      <c r="M179">
        <f t="shared" si="15"/>
        <v>470000</v>
      </c>
      <c r="N179">
        <f t="shared" si="16"/>
        <v>220000</v>
      </c>
      <c r="O179">
        <f t="shared" si="17"/>
        <v>-418.3774352494728</v>
      </c>
      <c r="P179">
        <f t="shared" si="18"/>
        <v>0</v>
      </c>
      <c r="Q179">
        <f t="shared" si="21"/>
        <v>-418.3774352494728</v>
      </c>
      <c r="R179">
        <f t="shared" si="19"/>
        <v>-30418.377435249473</v>
      </c>
    </row>
    <row r="180" spans="11:18">
      <c r="K180">
        <v>850000</v>
      </c>
      <c r="L180">
        <f t="shared" si="20"/>
        <v>850</v>
      </c>
      <c r="M180">
        <f t="shared" si="15"/>
        <v>475000</v>
      </c>
      <c r="N180">
        <f t="shared" si="16"/>
        <v>225000</v>
      </c>
      <c r="O180">
        <f t="shared" si="17"/>
        <v>-397.50595720825697</v>
      </c>
      <c r="P180">
        <f t="shared" si="18"/>
        <v>0</v>
      </c>
      <c r="Q180">
        <f t="shared" si="21"/>
        <v>-397.50595720825697</v>
      </c>
      <c r="R180">
        <f t="shared" si="19"/>
        <v>-30397.505957208257</v>
      </c>
    </row>
    <row r="181" spans="11:18">
      <c r="K181">
        <v>855000</v>
      </c>
      <c r="L181">
        <f t="shared" si="20"/>
        <v>855</v>
      </c>
      <c r="M181">
        <f t="shared" si="15"/>
        <v>480000</v>
      </c>
      <c r="N181">
        <f t="shared" si="16"/>
        <v>230000</v>
      </c>
      <c r="O181">
        <f t="shared" si="17"/>
        <v>-377.67538744833405</v>
      </c>
      <c r="P181">
        <f t="shared" si="18"/>
        <v>0</v>
      </c>
      <c r="Q181">
        <f t="shared" si="21"/>
        <v>-377.67538744833405</v>
      </c>
      <c r="R181">
        <f t="shared" si="19"/>
        <v>-30377.675387448333</v>
      </c>
    </row>
    <row r="182" spans="11:18">
      <c r="K182">
        <v>860000</v>
      </c>
      <c r="L182">
        <f t="shared" si="20"/>
        <v>860</v>
      </c>
      <c r="M182">
        <f t="shared" si="15"/>
        <v>485000</v>
      </c>
      <c r="N182">
        <f t="shared" si="16"/>
        <v>235000</v>
      </c>
      <c r="O182">
        <f t="shared" si="17"/>
        <v>-358.83382851346323</v>
      </c>
      <c r="P182">
        <f t="shared" si="18"/>
        <v>0</v>
      </c>
      <c r="Q182">
        <f t="shared" si="21"/>
        <v>-358.83382851346323</v>
      </c>
      <c r="R182">
        <f t="shared" si="19"/>
        <v>-30358.833828513463</v>
      </c>
    </row>
    <row r="183" spans="11:18">
      <c r="K183">
        <v>865000</v>
      </c>
      <c r="L183">
        <f t="shared" si="20"/>
        <v>865</v>
      </c>
      <c r="M183">
        <f t="shared" si="15"/>
        <v>490000</v>
      </c>
      <c r="N183">
        <f t="shared" si="16"/>
        <v>240000</v>
      </c>
      <c r="O183">
        <f t="shared" si="17"/>
        <v>-340.93196969466737</v>
      </c>
      <c r="P183">
        <f t="shared" si="18"/>
        <v>0</v>
      </c>
      <c r="Q183">
        <f t="shared" si="21"/>
        <v>-340.93196969466737</v>
      </c>
      <c r="R183">
        <f t="shared" si="19"/>
        <v>-30340.931969694666</v>
      </c>
    </row>
    <row r="184" spans="11:18">
      <c r="K184">
        <v>870000</v>
      </c>
      <c r="L184">
        <f t="shared" si="20"/>
        <v>870</v>
      </c>
      <c r="M184">
        <f t="shared" si="15"/>
        <v>495000</v>
      </c>
      <c r="N184">
        <f t="shared" si="16"/>
        <v>245000</v>
      </c>
      <c r="O184">
        <f t="shared" si="17"/>
        <v>-323.9229581352115</v>
      </c>
      <c r="P184">
        <f t="shared" si="18"/>
        <v>0</v>
      </c>
      <c r="Q184">
        <f t="shared" si="21"/>
        <v>-323.9229581352115</v>
      </c>
      <c r="R184">
        <f t="shared" si="19"/>
        <v>-30323.922958135212</v>
      </c>
    </row>
    <row r="185" spans="11:18">
      <c r="K185">
        <v>875000</v>
      </c>
      <c r="L185">
        <f t="shared" si="20"/>
        <v>875</v>
      </c>
      <c r="M185">
        <f t="shared" si="15"/>
        <v>500000</v>
      </c>
      <c r="N185">
        <f t="shared" si="16"/>
        <v>250000</v>
      </c>
      <c r="O185">
        <f t="shared" si="17"/>
        <v>-307.7622763564296</v>
      </c>
      <c r="P185">
        <f t="shared" si="18"/>
        <v>0</v>
      </c>
      <c r="Q185">
        <f t="shared" si="21"/>
        <v>-307.7622763564296</v>
      </c>
      <c r="R185">
        <f t="shared" si="19"/>
        <v>-30307.762276356429</v>
      </c>
    </row>
    <row r="186" spans="11:18">
      <c r="K186">
        <v>880000</v>
      </c>
      <c r="L186">
        <f t="shared" si="20"/>
        <v>880</v>
      </c>
      <c r="M186">
        <f t="shared" si="15"/>
        <v>505000</v>
      </c>
      <c r="N186">
        <f t="shared" si="16"/>
        <v>255000</v>
      </c>
      <c r="O186">
        <f t="shared" si="17"/>
        <v>-292.40762588463821</v>
      </c>
      <c r="P186">
        <f t="shared" si="18"/>
        <v>0</v>
      </c>
      <c r="Q186">
        <f t="shared" si="21"/>
        <v>-292.40762588463821</v>
      </c>
      <c r="R186">
        <f t="shared" si="19"/>
        <v>-30292.40762588464</v>
      </c>
    </row>
    <row r="187" spans="11:18">
      <c r="K187">
        <v>885000</v>
      </c>
      <c r="L187">
        <f t="shared" si="20"/>
        <v>885</v>
      </c>
      <c r="M187">
        <f t="shared" si="15"/>
        <v>510000</v>
      </c>
      <c r="N187">
        <f t="shared" si="16"/>
        <v>260000</v>
      </c>
      <c r="O187">
        <f t="shared" si="17"/>
        <v>-277.81881667530081</v>
      </c>
      <c r="P187">
        <f t="shared" si="18"/>
        <v>0</v>
      </c>
      <c r="Q187">
        <f t="shared" si="21"/>
        <v>-277.81881667530081</v>
      </c>
      <c r="R187">
        <f t="shared" si="19"/>
        <v>-30277.818816675303</v>
      </c>
    </row>
    <row r="188" spans="11:18">
      <c r="K188">
        <v>890000</v>
      </c>
      <c r="L188">
        <f t="shared" si="20"/>
        <v>890</v>
      </c>
      <c r="M188">
        <f t="shared" si="15"/>
        <v>515000</v>
      </c>
      <c r="N188">
        <f t="shared" si="16"/>
        <v>265000</v>
      </c>
      <c r="O188">
        <f t="shared" si="17"/>
        <v>-263.95766204572726</v>
      </c>
      <c r="P188">
        <f t="shared" si="18"/>
        <v>0</v>
      </c>
      <c r="Q188">
        <f t="shared" si="21"/>
        <v>-263.95766204572726</v>
      </c>
      <c r="R188">
        <f t="shared" si="19"/>
        <v>-30263.957662045726</v>
      </c>
    </row>
    <row r="189" spans="11:18">
      <c r="K189">
        <v>895000</v>
      </c>
      <c r="L189">
        <f t="shared" si="20"/>
        <v>895</v>
      </c>
      <c r="M189">
        <f t="shared" si="15"/>
        <v>520000</v>
      </c>
      <c r="N189">
        <f t="shared" si="16"/>
        <v>270000</v>
      </c>
      <c r="O189">
        <f t="shared" si="17"/>
        <v>-250.78787884197405</v>
      </c>
      <c r="P189">
        <f t="shared" si="18"/>
        <v>0</v>
      </c>
      <c r="Q189">
        <f t="shared" si="21"/>
        <v>-250.78787884197405</v>
      </c>
      <c r="R189">
        <f t="shared" si="19"/>
        <v>-30250.787878841973</v>
      </c>
    </row>
    <row r="190" spans="11:18">
      <c r="K190">
        <v>900000</v>
      </c>
      <c r="L190">
        <f t="shared" si="20"/>
        <v>900</v>
      </c>
      <c r="M190">
        <f t="shared" si="15"/>
        <v>525000</v>
      </c>
      <c r="N190">
        <f t="shared" si="16"/>
        <v>275000</v>
      </c>
      <c r="O190">
        <f t="shared" si="17"/>
        <v>-238.27499257926198</v>
      </c>
      <c r="P190">
        <f t="shared" si="18"/>
        <v>0</v>
      </c>
      <c r="Q190">
        <f t="shared" si="21"/>
        <v>-238.27499257926198</v>
      </c>
      <c r="R190">
        <f t="shared" si="19"/>
        <v>-30238.274992579263</v>
      </c>
    </row>
    <row r="191" spans="11:18">
      <c r="K191">
        <v>905000</v>
      </c>
      <c r="L191">
        <f t="shared" si="20"/>
        <v>905</v>
      </c>
      <c r="M191">
        <f t="shared" si="15"/>
        <v>530000</v>
      </c>
      <c r="N191">
        <f t="shared" si="16"/>
        <v>280000</v>
      </c>
      <c r="O191">
        <f t="shared" si="17"/>
        <v>-226.38624730821445</v>
      </c>
      <c r="P191">
        <f t="shared" si="18"/>
        <v>0</v>
      </c>
      <c r="Q191">
        <f t="shared" si="21"/>
        <v>-226.38624730821445</v>
      </c>
      <c r="R191">
        <f t="shared" si="19"/>
        <v>-30226.386247308215</v>
      </c>
    </row>
    <row r="192" spans="11:18">
      <c r="K192">
        <v>910000</v>
      </c>
      <c r="L192">
        <f t="shared" si="20"/>
        <v>910</v>
      </c>
      <c r="M192">
        <f t="shared" si="15"/>
        <v>535000</v>
      </c>
      <c r="N192">
        <f t="shared" si="16"/>
        <v>285000</v>
      </c>
      <c r="O192">
        <f t="shared" si="17"/>
        <v>-215.09051997154575</v>
      </c>
      <c r="P192">
        <f t="shared" si="18"/>
        <v>0</v>
      </c>
      <c r="Q192">
        <f t="shared" si="21"/>
        <v>-215.09051997154575</v>
      </c>
      <c r="R192">
        <f t="shared" si="19"/>
        <v>-30215.090519971545</v>
      </c>
    </row>
    <row r="193" spans="11:18">
      <c r="K193">
        <v>915000</v>
      </c>
      <c r="L193">
        <f t="shared" si="20"/>
        <v>915</v>
      </c>
      <c r="M193">
        <f t="shared" si="15"/>
        <v>540000</v>
      </c>
      <c r="N193">
        <f t="shared" si="16"/>
        <v>290000</v>
      </c>
      <c r="O193">
        <f t="shared" si="17"/>
        <v>-204.35823902755226</v>
      </c>
      <c r="P193">
        <f t="shared" si="18"/>
        <v>0</v>
      </c>
      <c r="Q193">
        <f t="shared" si="21"/>
        <v>-204.35823902755226</v>
      </c>
      <c r="R193">
        <f t="shared" si="19"/>
        <v>-30204.358239027551</v>
      </c>
    </row>
    <row r="194" spans="11:18">
      <c r="K194">
        <v>920000</v>
      </c>
      <c r="L194">
        <f t="shared" si="20"/>
        <v>920</v>
      </c>
      <c r="M194">
        <f t="shared" si="15"/>
        <v>545000</v>
      </c>
      <c r="N194">
        <f t="shared" si="16"/>
        <v>295000</v>
      </c>
      <c r="O194">
        <f t="shared" si="17"/>
        <v>-194.16130712789325</v>
      </c>
      <c r="P194">
        <f t="shared" si="18"/>
        <v>0</v>
      </c>
      <c r="Q194">
        <f t="shared" si="21"/>
        <v>-194.16130712789325</v>
      </c>
      <c r="R194">
        <f t="shared" si="19"/>
        <v>-30194.161307127892</v>
      </c>
    </row>
    <row r="195" spans="11:18">
      <c r="K195">
        <v>925000</v>
      </c>
      <c r="L195">
        <f t="shared" si="20"/>
        <v>925</v>
      </c>
      <c r="M195">
        <f t="shared" si="15"/>
        <v>550000</v>
      </c>
      <c r="N195">
        <f t="shared" si="16"/>
        <v>300000</v>
      </c>
      <c r="O195">
        <f t="shared" si="17"/>
        <v>-184.47302764772931</v>
      </c>
      <c r="P195">
        <f t="shared" si="18"/>
        <v>0</v>
      </c>
      <c r="Q195">
        <f t="shared" si="21"/>
        <v>-184.47302764772931</v>
      </c>
      <c r="R195">
        <f t="shared" si="19"/>
        <v>-30184.473027647728</v>
      </c>
    </row>
    <row r="196" spans="11:18">
      <c r="K196">
        <v>930000</v>
      </c>
      <c r="L196">
        <f t="shared" si="20"/>
        <v>930</v>
      </c>
      <c r="M196">
        <f t="shared" si="15"/>
        <v>555000</v>
      </c>
      <c r="N196">
        <f t="shared" si="16"/>
        <v>305000</v>
      </c>
      <c r="O196">
        <f t="shared" si="17"/>
        <v>-175.26803487634177</v>
      </c>
      <c r="P196">
        <f t="shared" si="18"/>
        <v>0</v>
      </c>
      <c r="Q196">
        <f t="shared" si="21"/>
        <v>-175.26803487634177</v>
      </c>
      <c r="R196">
        <f t="shared" si="19"/>
        <v>-30175.268034876342</v>
      </c>
    </row>
    <row r="197" spans="11:18">
      <c r="K197">
        <v>935000</v>
      </c>
      <c r="L197">
        <f t="shared" si="20"/>
        <v>935</v>
      </c>
      <c r="M197">
        <f t="shared" si="15"/>
        <v>560000</v>
      </c>
      <c r="N197">
        <f t="shared" si="16"/>
        <v>310000</v>
      </c>
      <c r="O197">
        <f t="shared" si="17"/>
        <v>-166.52222768591034</v>
      </c>
      <c r="P197">
        <f t="shared" si="18"/>
        <v>0</v>
      </c>
      <c r="Q197">
        <f t="shared" si="21"/>
        <v>-166.52222768591034</v>
      </c>
      <c r="R197">
        <f t="shared" si="19"/>
        <v>-30166.522227685909</v>
      </c>
    </row>
    <row r="198" spans="11:18">
      <c r="K198">
        <v>940000</v>
      </c>
      <c r="L198">
        <f t="shared" si="20"/>
        <v>940</v>
      </c>
      <c r="M198">
        <f t="shared" si="15"/>
        <v>565000</v>
      </c>
      <c r="N198">
        <f t="shared" si="16"/>
        <v>315000</v>
      </c>
      <c r="O198">
        <f t="shared" si="17"/>
        <v>-158.2127065052039</v>
      </c>
      <c r="P198">
        <f t="shared" si="18"/>
        <v>0</v>
      </c>
      <c r="Q198">
        <f t="shared" si="21"/>
        <v>-158.2127065052039</v>
      </c>
      <c r="R198">
        <f t="shared" si="19"/>
        <v>-30158.212706505205</v>
      </c>
    </row>
    <row r="199" spans="11:18">
      <c r="K199">
        <v>945000</v>
      </c>
      <c r="L199">
        <f t="shared" si="20"/>
        <v>945</v>
      </c>
      <c r="M199">
        <f t="shared" si="15"/>
        <v>570000</v>
      </c>
      <c r="N199">
        <f t="shared" si="16"/>
        <v>320000</v>
      </c>
      <c r="O199">
        <f t="shared" si="17"/>
        <v>-150.3177134335686</v>
      </c>
      <c r="P199">
        <f t="shared" si="18"/>
        <v>0</v>
      </c>
      <c r="Q199">
        <f t="shared" si="21"/>
        <v>-150.3177134335686</v>
      </c>
      <c r="R199">
        <f t="shared" si="19"/>
        <v>-30150.317713433567</v>
      </c>
    </row>
    <row r="200" spans="11:18">
      <c r="K200">
        <v>950000</v>
      </c>
      <c r="L200">
        <f t="shared" si="20"/>
        <v>950</v>
      </c>
      <c r="M200">
        <f t="shared" si="15"/>
        <v>575000</v>
      </c>
      <c r="N200">
        <f t="shared" si="16"/>
        <v>325000</v>
      </c>
      <c r="O200">
        <f t="shared" si="17"/>
        <v>-142.8165753387909</v>
      </c>
      <c r="P200">
        <f t="shared" si="18"/>
        <v>0</v>
      </c>
      <c r="Q200">
        <f t="shared" si="21"/>
        <v>-142.8165753387909</v>
      </c>
      <c r="R200">
        <f t="shared" si="19"/>
        <v>-30142.816575338791</v>
      </c>
    </row>
    <row r="201" spans="11:18">
      <c r="K201">
        <v>955000</v>
      </c>
      <c r="L201">
        <f t="shared" si="20"/>
        <v>955</v>
      </c>
      <c r="M201">
        <f t="shared" si="15"/>
        <v>580000</v>
      </c>
      <c r="N201">
        <f t="shared" si="16"/>
        <v>330000</v>
      </c>
      <c r="O201">
        <f t="shared" si="17"/>
        <v>-135.68964979020555</v>
      </c>
      <c r="P201">
        <f t="shared" si="18"/>
        <v>0</v>
      </c>
      <c r="Q201">
        <f t="shared" si="21"/>
        <v>-135.68964979020555</v>
      </c>
      <c r="R201">
        <f t="shared" si="19"/>
        <v>-30135.689649790205</v>
      </c>
    </row>
    <row r="202" spans="11:18">
      <c r="K202">
        <v>960000</v>
      </c>
      <c r="L202">
        <f t="shared" si="20"/>
        <v>960</v>
      </c>
      <c r="M202">
        <f t="shared" ref="M202:M210" si="22">(IF(K202&lt;start,start-K202,IF(K202&gt;start,K202-start,0)))</f>
        <v>585000</v>
      </c>
      <c r="N202">
        <f t="shared" ref="N202:N210" si="23">(IF(K202&lt;end,end-K202,IF(K202&gt;end,K202-end,0)))</f>
        <v>335000</v>
      </c>
      <c r="O202">
        <f t="shared" ref="O202:O210" si="24">IF(K202&lt;=start,qx/(2*(pm-pinfill)*g)*(EXP(-lamda*M202)*COS(RADIANS(lamda*M202))-EXP(-lamda*N202)*COS(RADIANS(lamda*N202))),IF(AND(start&lt;K202,K202&lt;=end),qx/(2*(pm-pinfill)*g)*(2-(EXP(-lamda*N202)*COS(RADIANS(lamda*N202)))-EXP(-lamda*M202)*COS(RADIANS(lamda*M202))),IF(K202&gt;end,-qx/(2*(pm-pinfill)*g)*(EXP(-lamda*M202)*COS(RADIANS(lamda*M202))-EXP(-lamda*N202)*COS(RADIANS(lamda*N202))))))</f>
        <v>-128.91827368581838</v>
      </c>
      <c r="P202">
        <f t="shared" ref="P202:P210" si="25">IF(K202&lt;start,0,IF(AND(start&lt;K202,K202&lt;end),height*-1,0))</f>
        <v>0</v>
      </c>
      <c r="Q202">
        <f t="shared" si="21"/>
        <v>-128.91827368581838</v>
      </c>
      <c r="R202">
        <f t="shared" ref="R202:R210" si="26">O202-hc</f>
        <v>-30128.91827368582</v>
      </c>
    </row>
    <row r="203" spans="11:18">
      <c r="K203">
        <v>965000</v>
      </c>
      <c r="L203">
        <f t="shared" ref="L203:L210" si="27">K203/1000</f>
        <v>965</v>
      </c>
      <c r="M203">
        <f t="shared" si="22"/>
        <v>590000</v>
      </c>
      <c r="N203">
        <f t="shared" si="23"/>
        <v>340000</v>
      </c>
      <c r="O203">
        <f t="shared" si="24"/>
        <v>-122.4847144392467</v>
      </c>
      <c r="P203">
        <f t="shared" si="25"/>
        <v>0</v>
      </c>
      <c r="Q203">
        <f t="shared" ref="Q203:Q210" si="28">P203+O203</f>
        <v>-122.4847144392467</v>
      </c>
      <c r="R203">
        <f t="shared" si="26"/>
        <v>-30122.484714439248</v>
      </c>
    </row>
    <row r="204" spans="11:18">
      <c r="K204">
        <v>970000</v>
      </c>
      <c r="L204">
        <f t="shared" si="27"/>
        <v>970</v>
      </c>
      <c r="M204">
        <f t="shared" si="22"/>
        <v>595000</v>
      </c>
      <c r="N204">
        <f t="shared" si="23"/>
        <v>345000</v>
      </c>
      <c r="O204">
        <f t="shared" si="24"/>
        <v>-116.37212359896391</v>
      </c>
      <c r="P204">
        <f t="shared" si="25"/>
        <v>0</v>
      </c>
      <c r="Q204">
        <f t="shared" si="28"/>
        <v>-116.37212359896391</v>
      </c>
      <c r="R204">
        <f t="shared" si="26"/>
        <v>-30116.372123598965</v>
      </c>
    </row>
    <row r="205" spans="11:18">
      <c r="K205">
        <v>975000</v>
      </c>
      <c r="L205">
        <f t="shared" si="27"/>
        <v>975</v>
      </c>
      <c r="M205">
        <f t="shared" si="22"/>
        <v>600000</v>
      </c>
      <c r="N205">
        <f t="shared" si="23"/>
        <v>350000</v>
      </c>
      <c r="O205">
        <f t="shared" si="24"/>
        <v>-110.56449277868305</v>
      </c>
      <c r="P205">
        <f t="shared" si="25"/>
        <v>0</v>
      </c>
      <c r="Q205">
        <f t="shared" si="28"/>
        <v>-110.56449277868305</v>
      </c>
      <c r="R205">
        <f t="shared" si="26"/>
        <v>-30110.564492778682</v>
      </c>
    </row>
    <row r="206" spans="11:18">
      <c r="K206">
        <v>980000</v>
      </c>
      <c r="L206">
        <f t="shared" si="27"/>
        <v>980</v>
      </c>
      <c r="M206">
        <f t="shared" si="22"/>
        <v>605000</v>
      </c>
      <c r="N206">
        <f t="shared" si="23"/>
        <v>355000</v>
      </c>
      <c r="O206">
        <f t="shared" si="24"/>
        <v>-105.04661178375086</v>
      </c>
      <c r="P206">
        <f t="shared" si="25"/>
        <v>0</v>
      </c>
      <c r="Q206">
        <f t="shared" si="28"/>
        <v>-105.04661178375086</v>
      </c>
      <c r="R206">
        <f t="shared" si="26"/>
        <v>-30105.04661178375</v>
      </c>
    </row>
    <row r="207" spans="11:18">
      <c r="K207">
        <v>985000</v>
      </c>
      <c r="L207">
        <f t="shared" si="27"/>
        <v>985</v>
      </c>
      <c r="M207">
        <f t="shared" si="22"/>
        <v>610000</v>
      </c>
      <c r="N207">
        <f t="shared" si="23"/>
        <v>360000</v>
      </c>
      <c r="O207">
        <f t="shared" si="24"/>
        <v>-99.804028824154528</v>
      </c>
      <c r="P207">
        <f t="shared" si="25"/>
        <v>0</v>
      </c>
      <c r="Q207">
        <f t="shared" si="28"/>
        <v>-99.804028824154528</v>
      </c>
      <c r="R207">
        <f t="shared" si="26"/>
        <v>-30099.804028824154</v>
      </c>
    </row>
    <row r="208" spans="11:18">
      <c r="K208">
        <v>990000</v>
      </c>
      <c r="L208">
        <f t="shared" si="27"/>
        <v>990</v>
      </c>
      <c r="M208">
        <f t="shared" si="22"/>
        <v>615000</v>
      </c>
      <c r="N208">
        <f t="shared" si="23"/>
        <v>365000</v>
      </c>
      <c r="O208">
        <f t="shared" si="24"/>
        <v>-94.823012710193325</v>
      </c>
      <c r="P208">
        <f t="shared" si="25"/>
        <v>0</v>
      </c>
      <c r="Q208">
        <f t="shared" si="28"/>
        <v>-94.823012710193325</v>
      </c>
      <c r="R208">
        <f t="shared" si="26"/>
        <v>-30094.823012710192</v>
      </c>
    </row>
    <row r="209" spans="11:18">
      <c r="K209">
        <v>995000</v>
      </c>
      <c r="L209">
        <f t="shared" si="27"/>
        <v>995</v>
      </c>
      <c r="M209">
        <f t="shared" si="22"/>
        <v>620000</v>
      </c>
      <c r="N209">
        <f t="shared" si="23"/>
        <v>370000</v>
      </c>
      <c r="O209">
        <f t="shared" si="24"/>
        <v>-90.090516932044011</v>
      </c>
      <c r="P209">
        <f t="shared" si="25"/>
        <v>0</v>
      </c>
      <c r="Q209">
        <f t="shared" si="28"/>
        <v>-90.090516932044011</v>
      </c>
      <c r="R209">
        <f t="shared" si="26"/>
        <v>-30090.090516932043</v>
      </c>
    </row>
    <row r="210" spans="11:18">
      <c r="K210">
        <v>1000000</v>
      </c>
      <c r="L210">
        <f t="shared" si="27"/>
        <v>1000</v>
      </c>
      <c r="M210">
        <f t="shared" si="22"/>
        <v>625000</v>
      </c>
      <c r="N210">
        <f t="shared" si="23"/>
        <v>375000</v>
      </c>
      <c r="O210">
        <f t="shared" si="24"/>
        <v>-85.594145529366699</v>
      </c>
      <c r="P210">
        <f t="shared" si="25"/>
        <v>0</v>
      </c>
      <c r="Q210">
        <f t="shared" si="28"/>
        <v>-85.594145529366699</v>
      </c>
      <c r="R210">
        <f t="shared" si="26"/>
        <v>-30085.594145529365</v>
      </c>
    </row>
  </sheetData>
  <mergeCells count="1">
    <mergeCell ref="F20:H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Brown</dc:creator>
  <cp:lastModifiedBy>Roderick Brown</cp:lastModifiedBy>
  <dcterms:created xsi:type="dcterms:W3CDTF">2014-11-04T15:30:24Z</dcterms:created>
  <dcterms:modified xsi:type="dcterms:W3CDTF">2014-11-11T09:48:46Z</dcterms:modified>
</cp:coreProperties>
</file>