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German\Intelligent-Traffic-Light\Algorithm\"/>
    </mc:Choice>
  </mc:AlternateContent>
  <bookViews>
    <workbookView xWindow="0" yWindow="0" windowWidth="17925" windowHeight="9300" activeTab="1"/>
  </bookViews>
  <sheets>
    <sheet name="SystemDesign" sheetId="3" r:id="rId1"/>
    <sheet name="States" sheetId="1" r:id="rId2"/>
    <sheet name="C_ON" sheetId="2" r:id="rId3"/>
    <sheet name="C_BLINK" sheetId="4" r:id="rId4"/>
    <sheet name="C" sheetId="5" r:id="rId5"/>
    <sheet name="C_D" sheetId="6" r:id="rId6"/>
    <sheet name="CompleteCode" sheetId="7" r:id="rId7"/>
  </sheets>
  <calcPr calcId="162913"/>
</workbook>
</file>

<file path=xl/calcChain.xml><?xml version="1.0" encoding="utf-8"?>
<calcChain xmlns="http://schemas.openxmlformats.org/spreadsheetml/2006/main">
  <c r="K13" i="5" l="1"/>
  <c r="K12" i="5"/>
  <c r="K11" i="5"/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B2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B14" i="4"/>
  <c r="F2" i="1"/>
  <c r="F42" i="1"/>
  <c r="F22" i="1"/>
  <c r="A4" i="5"/>
  <c r="A3" i="5"/>
  <c r="B3" i="5" s="1"/>
  <c r="A2" i="5"/>
  <c r="E2" i="2"/>
  <c r="E25" i="2" s="1"/>
  <c r="B26" i="2"/>
  <c r="C26" i="2"/>
  <c r="D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F28" i="2"/>
  <c r="G28" i="2"/>
  <c r="H28" i="2"/>
  <c r="I28" i="2"/>
  <c r="J28" i="2"/>
  <c r="K28" i="2"/>
  <c r="L28" i="2"/>
  <c r="M28" i="2"/>
  <c r="N28" i="2"/>
  <c r="O28" i="2"/>
  <c r="P28" i="2"/>
  <c r="Q28" i="2"/>
  <c r="B29" i="2"/>
  <c r="C29" i="2"/>
  <c r="D29" i="2"/>
  <c r="F29" i="2"/>
  <c r="G29" i="2"/>
  <c r="H29" i="2"/>
  <c r="I29" i="2"/>
  <c r="J29" i="2"/>
  <c r="K29" i="2"/>
  <c r="L29" i="2"/>
  <c r="M29" i="2"/>
  <c r="N29" i="2"/>
  <c r="O29" i="2"/>
  <c r="P29" i="2"/>
  <c r="Q29" i="2"/>
  <c r="B30" i="2"/>
  <c r="C30" i="2"/>
  <c r="D30" i="2"/>
  <c r="F30" i="2"/>
  <c r="G30" i="2"/>
  <c r="H30" i="2"/>
  <c r="I30" i="2"/>
  <c r="J30" i="2"/>
  <c r="K30" i="2"/>
  <c r="L30" i="2"/>
  <c r="M30" i="2"/>
  <c r="N30" i="2"/>
  <c r="O30" i="2"/>
  <c r="P30" i="2"/>
  <c r="Q30" i="2"/>
  <c r="B31" i="2"/>
  <c r="C31" i="2"/>
  <c r="D31" i="2"/>
  <c r="F31" i="2"/>
  <c r="G31" i="2"/>
  <c r="H31" i="2"/>
  <c r="I31" i="2"/>
  <c r="J31" i="2"/>
  <c r="K31" i="2"/>
  <c r="L31" i="2"/>
  <c r="M31" i="2"/>
  <c r="N31" i="2"/>
  <c r="O31" i="2"/>
  <c r="P31" i="2"/>
  <c r="Q31" i="2"/>
  <c r="B32" i="2"/>
  <c r="C32" i="2"/>
  <c r="D32" i="2"/>
  <c r="F32" i="2"/>
  <c r="G32" i="2"/>
  <c r="H32" i="2"/>
  <c r="I32" i="2"/>
  <c r="J32" i="2"/>
  <c r="K32" i="2"/>
  <c r="L32" i="2"/>
  <c r="M32" i="2"/>
  <c r="N32" i="2"/>
  <c r="O32" i="2"/>
  <c r="P32" i="2"/>
  <c r="Q32" i="2"/>
  <c r="B33" i="2"/>
  <c r="C33" i="2"/>
  <c r="D33" i="2"/>
  <c r="F33" i="2"/>
  <c r="G33" i="2"/>
  <c r="H33" i="2"/>
  <c r="I33" i="2"/>
  <c r="J33" i="2"/>
  <c r="K33" i="2"/>
  <c r="L33" i="2"/>
  <c r="M33" i="2"/>
  <c r="N33" i="2"/>
  <c r="O33" i="2"/>
  <c r="P33" i="2"/>
  <c r="Q33" i="2"/>
  <c r="B34" i="2"/>
  <c r="C34" i="2"/>
  <c r="D34" i="2"/>
  <c r="F34" i="2"/>
  <c r="G34" i="2"/>
  <c r="H34" i="2"/>
  <c r="I34" i="2"/>
  <c r="J34" i="2"/>
  <c r="K34" i="2"/>
  <c r="L34" i="2"/>
  <c r="M34" i="2"/>
  <c r="N34" i="2"/>
  <c r="O34" i="2"/>
  <c r="P34" i="2"/>
  <c r="Q34" i="2"/>
  <c r="C25" i="2"/>
  <c r="D25" i="2"/>
  <c r="F25" i="2"/>
  <c r="G25" i="2"/>
  <c r="H25" i="2"/>
  <c r="I25" i="2"/>
  <c r="J25" i="2"/>
  <c r="K25" i="2"/>
  <c r="L25" i="2"/>
  <c r="M25" i="2"/>
  <c r="N25" i="2"/>
  <c r="O25" i="2"/>
  <c r="P25" i="2"/>
  <c r="Q25" i="2"/>
  <c r="B25" i="2"/>
  <c r="B15" i="2"/>
  <c r="C15" i="2"/>
  <c r="D15" i="2"/>
  <c r="F15" i="2"/>
  <c r="G15" i="2"/>
  <c r="H15" i="2"/>
  <c r="I15" i="2"/>
  <c r="J15" i="2"/>
  <c r="K15" i="2"/>
  <c r="L15" i="2"/>
  <c r="M15" i="2"/>
  <c r="N15" i="2"/>
  <c r="O15" i="2"/>
  <c r="P15" i="2"/>
  <c r="Q15" i="2"/>
  <c r="B16" i="2"/>
  <c r="C16" i="2"/>
  <c r="D16" i="2"/>
  <c r="F16" i="2"/>
  <c r="G16" i="2"/>
  <c r="H16" i="2"/>
  <c r="I16" i="2"/>
  <c r="J16" i="2"/>
  <c r="K16" i="2"/>
  <c r="L16" i="2"/>
  <c r="M16" i="2"/>
  <c r="N16" i="2"/>
  <c r="O16" i="2"/>
  <c r="P16" i="2"/>
  <c r="Q16" i="2"/>
  <c r="B17" i="2"/>
  <c r="C17" i="2"/>
  <c r="D17" i="2"/>
  <c r="F17" i="2"/>
  <c r="G17" i="2"/>
  <c r="H17" i="2"/>
  <c r="I17" i="2"/>
  <c r="J17" i="2"/>
  <c r="K17" i="2"/>
  <c r="L17" i="2"/>
  <c r="M17" i="2"/>
  <c r="N17" i="2"/>
  <c r="O17" i="2"/>
  <c r="P17" i="2"/>
  <c r="Q17" i="2"/>
  <c r="B18" i="2"/>
  <c r="C18" i="2"/>
  <c r="D18" i="2"/>
  <c r="F18" i="2"/>
  <c r="G18" i="2"/>
  <c r="H18" i="2"/>
  <c r="I18" i="2"/>
  <c r="J18" i="2"/>
  <c r="K18" i="2"/>
  <c r="L18" i="2"/>
  <c r="M18" i="2"/>
  <c r="N18" i="2"/>
  <c r="O18" i="2"/>
  <c r="P18" i="2"/>
  <c r="Q18" i="2"/>
  <c r="B19" i="2"/>
  <c r="C19" i="2"/>
  <c r="D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F23" i="2"/>
  <c r="G23" i="2"/>
  <c r="H23" i="2"/>
  <c r="I23" i="2"/>
  <c r="J23" i="2"/>
  <c r="K23" i="2"/>
  <c r="L23" i="2"/>
  <c r="M23" i="2"/>
  <c r="N23" i="2"/>
  <c r="O23" i="2"/>
  <c r="P23" i="2"/>
  <c r="Q23" i="2"/>
  <c r="C14" i="2"/>
  <c r="D14" i="2"/>
  <c r="F14" i="2"/>
  <c r="G14" i="2"/>
  <c r="H14" i="2"/>
  <c r="I14" i="2"/>
  <c r="J14" i="2"/>
  <c r="K14" i="2"/>
  <c r="L14" i="2"/>
  <c r="M14" i="2"/>
  <c r="N14" i="2"/>
  <c r="O14" i="2"/>
  <c r="P14" i="2"/>
  <c r="Q14" i="2"/>
  <c r="B14" i="2"/>
  <c r="B4" i="5" l="1"/>
  <c r="C4" i="5" s="1"/>
  <c r="C3" i="5"/>
  <c r="J12" i="5" s="1"/>
  <c r="B2" i="5"/>
  <c r="C2" i="5" s="1"/>
  <c r="E34" i="2"/>
  <c r="E19" i="2"/>
  <c r="E28" i="2"/>
  <c r="E18" i="2"/>
  <c r="E15" i="2"/>
  <c r="E33" i="2"/>
  <c r="E30" i="2"/>
  <c r="E27" i="2"/>
  <c r="E16" i="2"/>
  <c r="E21" i="2"/>
  <c r="E14" i="2"/>
  <c r="E22" i="2"/>
  <c r="E31" i="2"/>
  <c r="E23" i="2"/>
  <c r="E20" i="2"/>
  <c r="E17" i="2"/>
  <c r="E32" i="2"/>
  <c r="E29" i="2"/>
  <c r="E26" i="2"/>
  <c r="J13" i="5" l="1"/>
  <c r="J11" i="5"/>
  <c r="I13" i="5"/>
  <c r="I10" i="5"/>
  <c r="D3" i="5"/>
  <c r="E3" i="5" s="1"/>
  <c r="I12" i="5"/>
  <c r="I9" i="5"/>
  <c r="I11" i="5"/>
  <c r="I8" i="5"/>
  <c r="D4" i="5"/>
  <c r="E4" i="5" s="1"/>
  <c r="C1" i="6"/>
  <c r="F3" i="5" l="1"/>
  <c r="I3" i="5" s="1"/>
  <c r="F4" i="5"/>
  <c r="I4" i="5" s="1"/>
  <c r="A14" i="4"/>
  <c r="A15" i="4"/>
  <c r="A16" i="4"/>
  <c r="A17" i="4"/>
  <c r="A18" i="4"/>
  <c r="A19" i="4"/>
  <c r="A20" i="4"/>
  <c r="A21" i="4"/>
  <c r="A22" i="4"/>
  <c r="A23" i="4"/>
  <c r="A25" i="4"/>
  <c r="A26" i="4"/>
  <c r="A27" i="4"/>
  <c r="A28" i="4"/>
  <c r="A29" i="4"/>
  <c r="A30" i="4"/>
  <c r="A31" i="4"/>
  <c r="A32" i="4"/>
  <c r="A33" i="4"/>
  <c r="A34" i="4"/>
  <c r="A18" i="2"/>
  <c r="A19" i="2"/>
  <c r="A20" i="2"/>
  <c r="A21" i="2"/>
  <c r="A22" i="2"/>
  <c r="A23" i="2"/>
  <c r="A25" i="2"/>
  <c r="A26" i="2"/>
  <c r="A27" i="2"/>
  <c r="A28" i="2"/>
  <c r="A29" i="2"/>
  <c r="A30" i="2"/>
  <c r="A31" i="2"/>
  <c r="A32" i="2"/>
  <c r="A33" i="2"/>
  <c r="A34" i="2"/>
  <c r="A17" i="2"/>
  <c r="A16" i="2"/>
  <c r="A15" i="2"/>
  <c r="A14" i="2"/>
  <c r="J2" i="2"/>
  <c r="D2" i="5"/>
  <c r="E2" i="5" s="1"/>
  <c r="F2" i="5" s="1"/>
  <c r="I2" i="5" l="1"/>
  <c r="L1" i="5" s="1"/>
  <c r="A12" i="4"/>
  <c r="A11" i="4"/>
  <c r="A10" i="4"/>
  <c r="A9" i="4"/>
  <c r="A8" i="4"/>
  <c r="A7" i="4"/>
  <c r="A6" i="4"/>
  <c r="A5" i="4"/>
  <c r="A4" i="4"/>
  <c r="A3" i="4"/>
  <c r="Q2" i="4"/>
  <c r="Q11" i="4" s="1"/>
  <c r="P2" i="4"/>
  <c r="O2" i="4"/>
  <c r="N2" i="4"/>
  <c r="M2" i="4"/>
  <c r="L2" i="4"/>
  <c r="K2" i="4"/>
  <c r="J2" i="4"/>
  <c r="I2" i="4"/>
  <c r="I9" i="4" s="1"/>
  <c r="H2" i="4"/>
  <c r="G2" i="4"/>
  <c r="F2" i="4"/>
  <c r="E2" i="4"/>
  <c r="E8" i="4" s="1"/>
  <c r="D2" i="4"/>
  <c r="C2" i="4"/>
  <c r="B2" i="4"/>
  <c r="J12" i="2"/>
  <c r="A12" i="2"/>
  <c r="A11" i="2"/>
  <c r="A10" i="2"/>
  <c r="J9" i="2"/>
  <c r="A9" i="2"/>
  <c r="A8" i="2"/>
  <c r="A7" i="2"/>
  <c r="J6" i="2"/>
  <c r="A6" i="2"/>
  <c r="A5" i="2"/>
  <c r="A4" i="2"/>
  <c r="J3" i="2"/>
  <c r="A3" i="2"/>
  <c r="Q2" i="2"/>
  <c r="Q4" i="2" s="1"/>
  <c r="P2" i="2"/>
  <c r="O2" i="2"/>
  <c r="N2" i="2"/>
  <c r="M2" i="2"/>
  <c r="M6" i="2" s="1"/>
  <c r="L2" i="2"/>
  <c r="L7" i="2" s="1"/>
  <c r="K2" i="2"/>
  <c r="J10" i="2"/>
  <c r="I2" i="2"/>
  <c r="H2" i="2"/>
  <c r="H3" i="2" s="1"/>
  <c r="G2" i="2"/>
  <c r="F2" i="2"/>
  <c r="F5" i="2" s="1"/>
  <c r="E4" i="2"/>
  <c r="D2" i="2"/>
  <c r="C2" i="2"/>
  <c r="B2" i="2"/>
  <c r="D46" i="1"/>
  <c r="B47" i="1" s="1"/>
  <c r="D47" i="1" s="1"/>
  <c r="B48" i="1" s="1"/>
  <c r="D48" i="1" s="1"/>
  <c r="B49" i="1" s="1"/>
  <c r="D49" i="1" s="1"/>
  <c r="B50" i="1" s="1"/>
  <c r="D50" i="1" s="1"/>
  <c r="B51" i="1" s="1"/>
  <c r="D51" i="1" s="1"/>
  <c r="B52" i="1" s="1"/>
  <c r="D52" i="1" s="1"/>
  <c r="B53" i="1" s="1"/>
  <c r="D53" i="1" s="1"/>
  <c r="B54" i="1" s="1"/>
  <c r="D54" i="1" s="1"/>
  <c r="B55" i="1" s="1"/>
  <c r="D55" i="1" s="1"/>
  <c r="D26" i="1"/>
  <c r="B27" i="1" s="1"/>
  <c r="D27" i="1" s="1"/>
  <c r="B28" i="1" s="1"/>
  <c r="D28" i="1" s="1"/>
  <c r="B29" i="1" s="1"/>
  <c r="D29" i="1" s="1"/>
  <c r="B30" i="1" s="1"/>
  <c r="D30" i="1" s="1"/>
  <c r="B31" i="1" s="1"/>
  <c r="D31" i="1" s="1"/>
  <c r="B32" i="1" s="1"/>
  <c r="D32" i="1" s="1"/>
  <c r="B33" i="1" s="1"/>
  <c r="D33" i="1" s="1"/>
  <c r="B34" i="1" s="1"/>
  <c r="D34" i="1" s="1"/>
  <c r="B35" i="1" s="1"/>
  <c r="D35" i="1" s="1"/>
  <c r="B7" i="1"/>
  <c r="D7" i="1" s="1"/>
  <c r="B8" i="1" s="1"/>
  <c r="D8" i="1" s="1"/>
  <c r="B9" i="1" s="1"/>
  <c r="D9" i="1" s="1"/>
  <c r="B10" i="1" s="1"/>
  <c r="D10" i="1" s="1"/>
  <c r="B11" i="1" s="1"/>
  <c r="D11" i="1" s="1"/>
  <c r="B12" i="1" s="1"/>
  <c r="D12" i="1" s="1"/>
  <c r="B13" i="1" s="1"/>
  <c r="D13" i="1" s="1"/>
  <c r="B14" i="1" s="1"/>
  <c r="D14" i="1" s="1"/>
  <c r="B15" i="1" s="1"/>
  <c r="D15" i="1" s="1"/>
  <c r="D6" i="1"/>
  <c r="I12" i="4" l="1"/>
  <c r="Q5" i="4"/>
  <c r="I6" i="4"/>
  <c r="L10" i="4"/>
  <c r="B11" i="4"/>
  <c r="N11" i="4"/>
  <c r="C11" i="4"/>
  <c r="O11" i="4"/>
  <c r="D11" i="4"/>
  <c r="P11" i="4"/>
  <c r="M4" i="4"/>
  <c r="E12" i="4"/>
  <c r="Q12" i="4"/>
  <c r="Q8" i="4"/>
  <c r="K10" i="4"/>
  <c r="F12" i="4"/>
  <c r="G12" i="4"/>
  <c r="I3" i="4"/>
  <c r="H12" i="4"/>
  <c r="I10" i="4"/>
  <c r="J10" i="4"/>
  <c r="T22" i="4"/>
  <c r="AA22" i="4" s="1"/>
  <c r="AC22" i="2" s="1"/>
  <c r="E5" i="4"/>
  <c r="E11" i="4"/>
  <c r="G12" i="2"/>
  <c r="M9" i="2"/>
  <c r="H10" i="2"/>
  <c r="I12" i="2"/>
  <c r="M3" i="2"/>
  <c r="L10" i="2"/>
  <c r="E7" i="2"/>
  <c r="Q10" i="2"/>
  <c r="K10" i="2"/>
  <c r="T25" i="2"/>
  <c r="AB25" i="2" s="1"/>
  <c r="T34" i="2"/>
  <c r="AB34" i="2" s="1"/>
  <c r="T32" i="2"/>
  <c r="AB32" i="2" s="1"/>
  <c r="T17" i="2"/>
  <c r="AB17" i="2" s="1"/>
  <c r="T21" i="2"/>
  <c r="AB21" i="2" s="1"/>
  <c r="T30" i="2"/>
  <c r="AB30" i="2" s="1"/>
  <c r="T19" i="2"/>
  <c r="AB19" i="2" s="1"/>
  <c r="T28" i="2"/>
  <c r="AB28" i="2" s="1"/>
  <c r="T14" i="2"/>
  <c r="AB14" i="2" s="1"/>
  <c r="T18" i="2"/>
  <c r="AB18" i="2" s="1"/>
  <c r="T26" i="2"/>
  <c r="AB26" i="2" s="1"/>
  <c r="T27" i="2"/>
  <c r="AB27" i="2" s="1"/>
  <c r="T33" i="2"/>
  <c r="AB33" i="2" s="1"/>
  <c r="T16" i="2"/>
  <c r="AB16" i="2" s="1"/>
  <c r="T22" i="2"/>
  <c r="AB22" i="2" s="1"/>
  <c r="T31" i="2"/>
  <c r="AB31" i="2" s="1"/>
  <c r="T20" i="2"/>
  <c r="AB20" i="2" s="1"/>
  <c r="T29" i="2"/>
  <c r="AB29" i="2" s="1"/>
  <c r="T15" i="2"/>
  <c r="AB15" i="2" s="1"/>
  <c r="H6" i="2"/>
  <c r="L11" i="2"/>
  <c r="L4" i="2"/>
  <c r="Q7" i="2"/>
  <c r="F11" i="2"/>
  <c r="M10" i="2"/>
  <c r="I11" i="2"/>
  <c r="B4" i="2"/>
  <c r="S29" i="2"/>
  <c r="N11" i="2"/>
  <c r="F8" i="2"/>
  <c r="C11" i="2"/>
  <c r="O11" i="2"/>
  <c r="I8" i="2"/>
  <c r="H12" i="2"/>
  <c r="D11" i="2"/>
  <c r="P11" i="2"/>
  <c r="I5" i="2"/>
  <c r="F12" i="2"/>
  <c r="E11" i="2"/>
  <c r="Q11" i="2"/>
  <c r="H9" i="2"/>
  <c r="M12" i="2"/>
  <c r="N10" i="2"/>
  <c r="K3" i="2"/>
  <c r="C4" i="2"/>
  <c r="O4" i="2"/>
  <c r="G5" i="2"/>
  <c r="K6" i="2"/>
  <c r="C7" i="2"/>
  <c r="O7" i="2"/>
  <c r="G8" i="2"/>
  <c r="K9" i="2"/>
  <c r="C10" i="2"/>
  <c r="O10" i="2"/>
  <c r="G11" i="2"/>
  <c r="K12" i="2"/>
  <c r="J3" i="4"/>
  <c r="B4" i="4"/>
  <c r="N4" i="4"/>
  <c r="F5" i="4"/>
  <c r="J6" i="4"/>
  <c r="B7" i="4"/>
  <c r="N7" i="4"/>
  <c r="F8" i="4"/>
  <c r="J9" i="4"/>
  <c r="B10" i="4"/>
  <c r="N10" i="4"/>
  <c r="F11" i="4"/>
  <c r="J12" i="4"/>
  <c r="L3" i="2"/>
  <c r="D4" i="2"/>
  <c r="P4" i="2"/>
  <c r="H5" i="2"/>
  <c r="L6" i="2"/>
  <c r="D7" i="2"/>
  <c r="P7" i="2"/>
  <c r="H8" i="2"/>
  <c r="L9" i="2"/>
  <c r="D10" i="2"/>
  <c r="P10" i="2"/>
  <c r="H11" i="2"/>
  <c r="L12" i="2"/>
  <c r="K3" i="4"/>
  <c r="C4" i="4"/>
  <c r="O4" i="4"/>
  <c r="G5" i="4"/>
  <c r="K6" i="4"/>
  <c r="C7" i="4"/>
  <c r="O7" i="4"/>
  <c r="G8" i="4"/>
  <c r="K9" i="4"/>
  <c r="C10" i="4"/>
  <c r="O10" i="4"/>
  <c r="G11" i="4"/>
  <c r="K12" i="4"/>
  <c r="L3" i="4"/>
  <c r="D4" i="4"/>
  <c r="P4" i="4"/>
  <c r="H5" i="4"/>
  <c r="L6" i="4"/>
  <c r="D7" i="4"/>
  <c r="P7" i="4"/>
  <c r="H8" i="4"/>
  <c r="L9" i="4"/>
  <c r="D10" i="4"/>
  <c r="P10" i="4"/>
  <c r="H11" i="4"/>
  <c r="L12" i="4"/>
  <c r="B7" i="2"/>
  <c r="B3" i="2"/>
  <c r="N3" i="2"/>
  <c r="F4" i="2"/>
  <c r="J5" i="2"/>
  <c r="B6" i="2"/>
  <c r="N6" i="2"/>
  <c r="F7" i="2"/>
  <c r="J8" i="2"/>
  <c r="B9" i="2"/>
  <c r="N9" i="2"/>
  <c r="F10" i="2"/>
  <c r="J11" i="2"/>
  <c r="B12" i="2"/>
  <c r="N12" i="2"/>
  <c r="M3" i="4"/>
  <c r="E4" i="4"/>
  <c r="Q4" i="4"/>
  <c r="I5" i="4"/>
  <c r="M6" i="4"/>
  <c r="E7" i="4"/>
  <c r="Q7" i="4"/>
  <c r="I8" i="4"/>
  <c r="M9" i="4"/>
  <c r="E10" i="4"/>
  <c r="Q10" i="4"/>
  <c r="I11" i="4"/>
  <c r="M12" i="4"/>
  <c r="C3" i="2"/>
  <c r="O3" i="2"/>
  <c r="G4" i="2"/>
  <c r="K5" i="2"/>
  <c r="C6" i="2"/>
  <c r="O6" i="2"/>
  <c r="G7" i="2"/>
  <c r="K8" i="2"/>
  <c r="C9" i="2"/>
  <c r="O9" i="2"/>
  <c r="G10" i="2"/>
  <c r="K11" i="2"/>
  <c r="C12" i="2"/>
  <c r="O12" i="2"/>
  <c r="B3" i="4"/>
  <c r="N3" i="4"/>
  <c r="F4" i="4"/>
  <c r="J5" i="4"/>
  <c r="B6" i="4"/>
  <c r="N6" i="4"/>
  <c r="F7" i="4"/>
  <c r="J8" i="4"/>
  <c r="B9" i="4"/>
  <c r="N9" i="4"/>
  <c r="F10" i="4"/>
  <c r="J11" i="4"/>
  <c r="B12" i="4"/>
  <c r="N12" i="4"/>
  <c r="N7" i="2"/>
  <c r="B10" i="2"/>
  <c r="D3" i="2"/>
  <c r="P3" i="2"/>
  <c r="H4" i="2"/>
  <c r="L5" i="2"/>
  <c r="D6" i="2"/>
  <c r="P6" i="2"/>
  <c r="H7" i="2"/>
  <c r="L8" i="2"/>
  <c r="D9" i="2"/>
  <c r="P9" i="2"/>
  <c r="D12" i="2"/>
  <c r="P12" i="2"/>
  <c r="C3" i="4"/>
  <c r="O3" i="4"/>
  <c r="G4" i="4"/>
  <c r="K5" i="4"/>
  <c r="C6" i="4"/>
  <c r="O6" i="4"/>
  <c r="G7" i="4"/>
  <c r="K8" i="4"/>
  <c r="C9" i="4"/>
  <c r="O9" i="4"/>
  <c r="G10" i="4"/>
  <c r="K11" i="4"/>
  <c r="C12" i="4"/>
  <c r="O12" i="4"/>
  <c r="N4" i="2"/>
  <c r="M10" i="4"/>
  <c r="E3" i="2"/>
  <c r="Q3" i="2"/>
  <c r="I4" i="2"/>
  <c r="M5" i="2"/>
  <c r="E6" i="2"/>
  <c r="Q6" i="2"/>
  <c r="I7" i="2"/>
  <c r="M8" i="2"/>
  <c r="E9" i="2"/>
  <c r="Q9" i="2"/>
  <c r="I10" i="2"/>
  <c r="M11" i="2"/>
  <c r="E12" i="2"/>
  <c r="Q12" i="2"/>
  <c r="D3" i="4"/>
  <c r="P3" i="4"/>
  <c r="H4" i="4"/>
  <c r="L5" i="4"/>
  <c r="D6" i="4"/>
  <c r="P6" i="4"/>
  <c r="H7" i="4"/>
  <c r="L8" i="4"/>
  <c r="D9" i="4"/>
  <c r="P9" i="4"/>
  <c r="H10" i="4"/>
  <c r="L11" i="4"/>
  <c r="D12" i="4"/>
  <c r="P12" i="4"/>
  <c r="M7" i="4"/>
  <c r="E10" i="2"/>
  <c r="F3" i="2"/>
  <c r="J4" i="2"/>
  <c r="B5" i="2"/>
  <c r="N5" i="2"/>
  <c r="F6" i="2"/>
  <c r="J7" i="2"/>
  <c r="B8" i="2"/>
  <c r="N8" i="2"/>
  <c r="F9" i="2"/>
  <c r="B11" i="2"/>
  <c r="E3" i="4"/>
  <c r="Q3" i="4"/>
  <c r="I4" i="4"/>
  <c r="M5" i="4"/>
  <c r="E6" i="4"/>
  <c r="Q6" i="4"/>
  <c r="I7" i="4"/>
  <c r="M8" i="4"/>
  <c r="E9" i="4"/>
  <c r="Q9" i="4"/>
  <c r="M11" i="4"/>
  <c r="G3" i="2"/>
  <c r="K4" i="2"/>
  <c r="C5" i="2"/>
  <c r="O5" i="2"/>
  <c r="G6" i="2"/>
  <c r="K7" i="2"/>
  <c r="C8" i="2"/>
  <c r="O8" i="2"/>
  <c r="G9" i="2"/>
  <c r="F3" i="4"/>
  <c r="J4" i="4"/>
  <c r="B5" i="4"/>
  <c r="N5" i="4"/>
  <c r="F6" i="4"/>
  <c r="J7" i="4"/>
  <c r="B8" i="4"/>
  <c r="N8" i="4"/>
  <c r="F9" i="4"/>
  <c r="G3" i="4"/>
  <c r="K4" i="4"/>
  <c r="C5" i="4"/>
  <c r="O5" i="4"/>
  <c r="G6" i="4"/>
  <c r="K7" i="4"/>
  <c r="C8" i="4"/>
  <c r="O8" i="4"/>
  <c r="G9" i="4"/>
  <c r="D5" i="2"/>
  <c r="P5" i="2"/>
  <c r="D8" i="2"/>
  <c r="P8" i="2"/>
  <c r="I3" i="2"/>
  <c r="M4" i="2"/>
  <c r="E5" i="2"/>
  <c r="Q5" i="2"/>
  <c r="I6" i="2"/>
  <c r="M7" i="2"/>
  <c r="E8" i="2"/>
  <c r="Q8" i="2"/>
  <c r="I9" i="2"/>
  <c r="H3" i="4"/>
  <c r="L4" i="4"/>
  <c r="D5" i="4"/>
  <c r="P5" i="4"/>
  <c r="H6" i="4"/>
  <c r="L7" i="4"/>
  <c r="D8" i="4"/>
  <c r="P8" i="4"/>
  <c r="H9" i="4"/>
  <c r="T31" i="4" l="1"/>
  <c r="AA31" i="4" s="1"/>
  <c r="AC31" i="2" s="1"/>
  <c r="T17" i="4"/>
  <c r="AA17" i="4" s="1"/>
  <c r="AC17" i="2" s="1"/>
  <c r="T15" i="4"/>
  <c r="AA15" i="4" s="1"/>
  <c r="AC15" i="2" s="1"/>
  <c r="T16" i="4"/>
  <c r="AA16" i="4" s="1"/>
  <c r="AC16" i="2" s="1"/>
  <c r="T12" i="2"/>
  <c r="AB12" i="2" s="1"/>
  <c r="T3" i="2"/>
  <c r="AB3" i="2" s="1"/>
  <c r="T26" i="4"/>
  <c r="AA26" i="4" s="1"/>
  <c r="AC26" i="2" s="1"/>
  <c r="T7" i="4"/>
  <c r="AA7" i="4" s="1"/>
  <c r="AC7" i="2" s="1"/>
  <c r="S8" i="4"/>
  <c r="Z8" i="4" s="1"/>
  <c r="AA8" i="2" s="1"/>
  <c r="S11" i="2"/>
  <c r="Z11" i="2" s="1"/>
  <c r="T23" i="4"/>
  <c r="AA23" i="4" s="1"/>
  <c r="AC23" i="2" s="1"/>
  <c r="S5" i="4"/>
  <c r="Z5" i="4" s="1"/>
  <c r="AA5" i="2" s="1"/>
  <c r="S12" i="4"/>
  <c r="Z12" i="4" s="1"/>
  <c r="AA12" i="2" s="1"/>
  <c r="S3" i="4"/>
  <c r="Z3" i="4" s="1"/>
  <c r="AA3" i="2" s="1"/>
  <c r="T11" i="4"/>
  <c r="AA11" i="4" s="1"/>
  <c r="AC11" i="2" s="1"/>
  <c r="S6" i="2"/>
  <c r="Z6" i="2" s="1"/>
  <c r="S10" i="4"/>
  <c r="Z10" i="4" s="1"/>
  <c r="AA10" i="2" s="1"/>
  <c r="T9" i="4"/>
  <c r="AA9" i="4" s="1"/>
  <c r="AC9" i="2" s="1"/>
  <c r="T10" i="4"/>
  <c r="AA10" i="4" s="1"/>
  <c r="AC10" i="2" s="1"/>
  <c r="T4" i="4"/>
  <c r="AA4" i="4" s="1"/>
  <c r="AC4" i="2" s="1"/>
  <c r="T9" i="2"/>
  <c r="AB9" i="2" s="1"/>
  <c r="S9" i="4"/>
  <c r="Z9" i="4" s="1"/>
  <c r="AA9" i="2" s="1"/>
  <c r="T8" i="4"/>
  <c r="AA8" i="4" s="1"/>
  <c r="AC8" i="2" s="1"/>
  <c r="S7" i="4"/>
  <c r="Z7" i="4" s="1"/>
  <c r="AA7" i="2" s="1"/>
  <c r="T6" i="4"/>
  <c r="AA6" i="4" s="1"/>
  <c r="AC6" i="2" s="1"/>
  <c r="T6" i="2"/>
  <c r="AB6" i="2" s="1"/>
  <c r="T10" i="2"/>
  <c r="AB10" i="2" s="1"/>
  <c r="S6" i="4"/>
  <c r="Z6" i="4" s="1"/>
  <c r="AA6" i="2" s="1"/>
  <c r="T5" i="4"/>
  <c r="AA5" i="4" s="1"/>
  <c r="AC5" i="2" s="1"/>
  <c r="S4" i="4"/>
  <c r="Z4" i="4" s="1"/>
  <c r="AA4" i="2" s="1"/>
  <c r="T12" i="4"/>
  <c r="AA12" i="4" s="1"/>
  <c r="AC12" i="2" s="1"/>
  <c r="T3" i="4"/>
  <c r="AA3" i="4" s="1"/>
  <c r="AC3" i="2" s="1"/>
  <c r="S11" i="4"/>
  <c r="Z11" i="4" s="1"/>
  <c r="AA11" i="2" s="1"/>
  <c r="S22" i="4"/>
  <c r="Z22" i="4" s="1"/>
  <c r="AA22" i="2" s="1"/>
  <c r="T18" i="4"/>
  <c r="AA18" i="4" s="1"/>
  <c r="AC18" i="2" s="1"/>
  <c r="T19" i="4"/>
  <c r="AA19" i="4" s="1"/>
  <c r="AC19" i="2" s="1"/>
  <c r="S18" i="4"/>
  <c r="Z18" i="4" s="1"/>
  <c r="AA18" i="2" s="1"/>
  <c r="S17" i="4"/>
  <c r="Z17" i="4" s="1"/>
  <c r="AA17" i="2" s="1"/>
  <c r="T20" i="4"/>
  <c r="AA20" i="4" s="1"/>
  <c r="AC20" i="2" s="1"/>
  <c r="S20" i="4"/>
  <c r="Z20" i="4" s="1"/>
  <c r="AA20" i="2" s="1"/>
  <c r="S19" i="4"/>
  <c r="Z19" i="4" s="1"/>
  <c r="AA19" i="2" s="1"/>
  <c r="T29" i="4"/>
  <c r="AA29" i="4" s="1"/>
  <c r="AC29" i="2" s="1"/>
  <c r="T14" i="4"/>
  <c r="AA14" i="4" s="1"/>
  <c r="S23" i="4"/>
  <c r="Z23" i="4" s="1"/>
  <c r="AA23" i="2" s="1"/>
  <c r="T21" i="4"/>
  <c r="AA21" i="4" s="1"/>
  <c r="AC21" i="2" s="1"/>
  <c r="S14" i="4"/>
  <c r="Z14" i="4" s="1"/>
  <c r="AA14" i="2" s="1"/>
  <c r="S15" i="4"/>
  <c r="Z15" i="4" s="1"/>
  <c r="AA15" i="2" s="1"/>
  <c r="S21" i="4"/>
  <c r="Z21" i="4" s="1"/>
  <c r="AA21" i="2" s="1"/>
  <c r="T25" i="4"/>
  <c r="AA25" i="4" s="1"/>
  <c r="AC25" i="2" s="1"/>
  <c r="S16" i="4"/>
  <c r="Z16" i="4" s="1"/>
  <c r="AA16" i="2" s="1"/>
  <c r="S26" i="4"/>
  <c r="Z26" i="4" s="1"/>
  <c r="AA26" i="2" s="1"/>
  <c r="T32" i="4"/>
  <c r="AA32" i="4" s="1"/>
  <c r="AC32" i="2" s="1"/>
  <c r="S25" i="4"/>
  <c r="Z25" i="4" s="1"/>
  <c r="AA25" i="2" s="1"/>
  <c r="T33" i="4"/>
  <c r="AA33" i="4" s="1"/>
  <c r="AC33" i="2" s="1"/>
  <c r="S31" i="4"/>
  <c r="Z31" i="4" s="1"/>
  <c r="AA31" i="2" s="1"/>
  <c r="S32" i="4"/>
  <c r="Z32" i="4" s="1"/>
  <c r="AA32" i="2" s="1"/>
  <c r="T28" i="4"/>
  <c r="AA28" i="4" s="1"/>
  <c r="AC28" i="2" s="1"/>
  <c r="S33" i="4"/>
  <c r="Z33" i="4" s="1"/>
  <c r="AA33" i="2" s="1"/>
  <c r="S27" i="4"/>
  <c r="Z27" i="4" s="1"/>
  <c r="AA27" i="2" s="1"/>
  <c r="S28" i="4"/>
  <c r="Z28" i="4" s="1"/>
  <c r="AA28" i="2" s="1"/>
  <c r="S34" i="4"/>
  <c r="Z34" i="4" s="1"/>
  <c r="AA34" i="2" s="1"/>
  <c r="T27" i="4"/>
  <c r="AA27" i="4" s="1"/>
  <c r="AC27" i="2" s="1"/>
  <c r="T34" i="4"/>
  <c r="AA34" i="4" s="1"/>
  <c r="AC34" i="2" s="1"/>
  <c r="S29" i="4"/>
  <c r="Z29" i="4" s="1"/>
  <c r="AA29" i="2" s="1"/>
  <c r="T30" i="4"/>
  <c r="AA30" i="4" s="1"/>
  <c r="AC30" i="2" s="1"/>
  <c r="S30" i="4"/>
  <c r="Z30" i="4" s="1"/>
  <c r="AA30" i="2" s="1"/>
  <c r="S32" i="2"/>
  <c r="S4" i="2"/>
  <c r="Z4" i="2" s="1"/>
  <c r="S23" i="2"/>
  <c r="T7" i="2"/>
  <c r="AB7" i="2" s="1"/>
  <c r="S12" i="2"/>
  <c r="Z12" i="2" s="1"/>
  <c r="S3" i="2"/>
  <c r="Z3" i="2" s="1"/>
  <c r="S16" i="2"/>
  <c r="S8" i="2"/>
  <c r="Z8" i="2" s="1"/>
  <c r="T11" i="2"/>
  <c r="AB11" i="2" s="1"/>
  <c r="S7" i="2"/>
  <c r="Z7" i="2" s="1"/>
  <c r="S34" i="2"/>
  <c r="S30" i="2"/>
  <c r="S15" i="2"/>
  <c r="S25" i="2"/>
  <c r="S5" i="2"/>
  <c r="Z5" i="2" s="1"/>
  <c r="S26" i="2"/>
  <c r="S17" i="2"/>
  <c r="T23" i="2"/>
  <c r="AB23" i="2" s="1"/>
  <c r="S10" i="2"/>
  <c r="Z10" i="2" s="1"/>
  <c r="S9" i="2"/>
  <c r="Z9" i="2" s="1"/>
  <c r="S31" i="2"/>
  <c r="S14" i="2"/>
  <c r="Z29" i="2"/>
  <c r="W29" i="2"/>
  <c r="T4" i="2"/>
  <c r="AB4" i="2" s="1"/>
  <c r="T8" i="2"/>
  <c r="AB8" i="2" s="1"/>
  <c r="S28" i="2"/>
  <c r="S27" i="2"/>
  <c r="S19" i="2"/>
  <c r="S18" i="2"/>
  <c r="S33" i="2"/>
  <c r="S22" i="2"/>
  <c r="T5" i="2"/>
  <c r="AB5" i="2" s="1"/>
  <c r="S21" i="2"/>
  <c r="S20" i="2"/>
  <c r="W10" i="4"/>
  <c r="W4" i="4"/>
  <c r="W9" i="4" l="1"/>
  <c r="W8" i="4"/>
  <c r="W6" i="4"/>
  <c r="W6" i="2"/>
  <c r="W22" i="4"/>
  <c r="W3" i="2"/>
  <c r="W17" i="4"/>
  <c r="W19" i="4"/>
  <c r="W29" i="4"/>
  <c r="W25" i="4"/>
  <c r="W20" i="4"/>
  <c r="W32" i="4"/>
  <c r="W21" i="4"/>
  <c r="W26" i="4"/>
  <c r="Z30" i="2"/>
  <c r="W30" i="2"/>
  <c r="Z20" i="2"/>
  <c r="W20" i="2"/>
  <c r="Z34" i="2"/>
  <c r="W34" i="2"/>
  <c r="Z31" i="2"/>
  <c r="W31" i="2"/>
  <c r="Z33" i="2"/>
  <c r="W33" i="2"/>
  <c r="Z16" i="2"/>
  <c r="W16" i="2"/>
  <c r="Z14" i="2"/>
  <c r="W14" i="2"/>
  <c r="Z18" i="2"/>
  <c r="W18" i="2"/>
  <c r="Z19" i="2"/>
  <c r="W19" i="2"/>
  <c r="Z17" i="2"/>
  <c r="W17" i="2"/>
  <c r="Z27" i="2"/>
  <c r="W27" i="2"/>
  <c r="Z26" i="2"/>
  <c r="W26" i="2"/>
  <c r="Z28" i="2"/>
  <c r="W28" i="2"/>
  <c r="Z23" i="2"/>
  <c r="W23" i="2"/>
  <c r="Z21" i="2"/>
  <c r="W21" i="2"/>
  <c r="Z25" i="2"/>
  <c r="W25" i="2"/>
  <c r="Z22" i="2"/>
  <c r="W22" i="2"/>
  <c r="W9" i="2"/>
  <c r="W7" i="2"/>
  <c r="Z15" i="2"/>
  <c r="W15" i="2"/>
  <c r="Z32" i="2"/>
  <c r="W32" i="2"/>
  <c r="W34" i="4"/>
  <c r="W11" i="4"/>
  <c r="W27" i="4"/>
  <c r="W33" i="4"/>
  <c r="W30" i="4"/>
  <c r="W18" i="4"/>
  <c r="W16" i="4"/>
  <c r="W31" i="4"/>
  <c r="W3" i="4"/>
  <c r="W14" i="4"/>
  <c r="W12" i="4"/>
  <c r="W28" i="4"/>
  <c r="W5" i="4"/>
  <c r="W15" i="4"/>
  <c r="W23" i="4"/>
  <c r="W7" i="4"/>
  <c r="W5" i="2"/>
  <c r="W10" i="2"/>
  <c r="W8" i="2"/>
  <c r="W12" i="2"/>
  <c r="W11" i="2"/>
  <c r="W4" i="2"/>
  <c r="AE3" i="4" l="1"/>
  <c r="AE3" i="2"/>
  <c r="A1" i="7" l="1"/>
</calcChain>
</file>

<file path=xl/sharedStrings.xml><?xml version="1.0" encoding="utf-8"?>
<sst xmlns="http://schemas.openxmlformats.org/spreadsheetml/2006/main" count="219" uniqueCount="60">
  <si>
    <t>Red</t>
  </si>
  <si>
    <t>Yellow</t>
  </si>
  <si>
    <t>Green</t>
  </si>
  <si>
    <t>Rojo</t>
  </si>
  <si>
    <t>Amarillo</t>
  </si>
  <si>
    <t>Verde</t>
  </si>
  <si>
    <t>Start</t>
  </si>
  <si>
    <t>Stop</t>
  </si>
  <si>
    <t>Inicio</t>
  </si>
  <si>
    <t>Fin</t>
  </si>
  <si>
    <t>Period</t>
  </si>
  <si>
    <t>Periodo</t>
  </si>
  <si>
    <t>D10</t>
  </si>
  <si>
    <t>D11</t>
  </si>
  <si>
    <t>D12</t>
  </si>
  <si>
    <t>Select Digital input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</si>
  <si>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</si>
  <si>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</si>
  <si>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</si>
  <si>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</si>
  <si>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</si>
  <si>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</si>
  <si>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</si>
  <si>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</si>
  <si>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</si>
  <si>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</si>
  <si>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</si>
  <si>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</si>
  <si>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</si>
  <si>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</si>
  <si>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</si>
  <si>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</si>
  <si>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</si>
  <si>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</si>
  <si>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</si>
  <si>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</si>
  <si>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</si>
  <si>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</si>
  <si>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</si>
  <si>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</si>
  <si>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</si>
  <si>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PORTA</t>
  </si>
  <si>
    <t>PORTB</t>
  </si>
  <si>
    <t>B7</t>
  </si>
  <si>
    <t>Cycle Type 1</t>
  </si>
  <si>
    <t>Cycle Type 2</t>
  </si>
  <si>
    <t>Cycle Type 3</t>
  </si>
  <si>
    <t>Start Time</t>
  </si>
  <si>
    <t>End Time</t>
  </si>
  <si>
    <t>char C[3][3] = {</t>
  </si>
  <si>
    <t>},{</t>
  </si>
  <si>
    <t>}};</t>
  </si>
  <si>
    <t>char C_ON[3][10][3] = {{</t>
  </si>
  <si>
    <t>char C_BLINK[3][10][3] = {{</t>
  </si>
  <si>
    <t>Delay</t>
  </si>
  <si>
    <t>A</t>
  </si>
  <si>
    <t>ON</t>
  </si>
  <si>
    <t>BLINK</t>
  </si>
  <si>
    <t>B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</si>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</sst>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Continuous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3" borderId="1" xfId="0" applyFill="1" applyBorder="1" applyAlignment="1">
      <alignment horizontal="right" vertical="center"/>
    </xf>
    <xf numFmtId="20" fontId="0" fillId="3" borderId="1" xfId="0" applyNumberForma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NumberFormat="1"/>
    <xf numFmtId="20" fontId="0" fillId="4" borderId="1" xfId="0" applyNumberFormat="1" applyFill="1" applyBorder="1" applyAlignment="1">
      <alignment horizontal="centerContinuous" vertic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26</v>
      </c>
      <c r="B1" t="s">
        <v>16</v>
      </c>
    </row>
    <row r="2" spans="1:2" x14ac:dyDescent="0.25">
      <c r="A2" t="s">
        <v>27</v>
      </c>
      <c r="B2" t="s">
        <v>17</v>
      </c>
    </row>
    <row r="3" spans="1:2" x14ac:dyDescent="0.25">
      <c r="A3" t="s">
        <v>28</v>
      </c>
      <c r="B3" t="s">
        <v>18</v>
      </c>
    </row>
    <row r="4" spans="1:2" x14ac:dyDescent="0.25">
      <c r="A4" t="s">
        <v>29</v>
      </c>
      <c r="B4" t="s">
        <v>19</v>
      </c>
    </row>
    <row r="5" spans="1:2" x14ac:dyDescent="0.25">
      <c r="A5" t="s">
        <v>30</v>
      </c>
      <c r="B5" t="s">
        <v>20</v>
      </c>
    </row>
    <row r="6" spans="1:2" x14ac:dyDescent="0.25">
      <c r="A6" t="s">
        <v>31</v>
      </c>
      <c r="B6" t="s">
        <v>21</v>
      </c>
    </row>
    <row r="7" spans="1:2" x14ac:dyDescent="0.25">
      <c r="A7" t="s">
        <v>34</v>
      </c>
      <c r="B7" t="s">
        <v>22</v>
      </c>
    </row>
    <row r="8" spans="1:2" x14ac:dyDescent="0.25">
      <c r="A8" t="s">
        <v>35</v>
      </c>
      <c r="B8" t="s">
        <v>23</v>
      </c>
    </row>
    <row r="9" spans="1:2" x14ac:dyDescent="0.25">
      <c r="A9" t="s">
        <v>36</v>
      </c>
      <c r="B9" t="s">
        <v>24</v>
      </c>
    </row>
    <row r="10" spans="1:2" x14ac:dyDescent="0.25">
      <c r="A10" t="s">
        <v>37</v>
      </c>
      <c r="B10" t="s">
        <v>25</v>
      </c>
    </row>
    <row r="11" spans="1:2" x14ac:dyDescent="0.25">
      <c r="A11" t="s">
        <v>38</v>
      </c>
      <c r="B11" t="s">
        <v>12</v>
      </c>
    </row>
    <row r="12" spans="1:2" x14ac:dyDescent="0.25">
      <c r="A12" t="s">
        <v>39</v>
      </c>
      <c r="B12" t="s">
        <v>13</v>
      </c>
    </row>
    <row r="13" spans="1:2" x14ac:dyDescent="0.25">
      <c r="A13" t="s">
        <v>40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5"/>
  <sheetViews>
    <sheetView tabSelected="1" topLeftCell="A20" workbookViewId="0">
      <selection activeCell="I41" sqref="I41"/>
    </sheetView>
  </sheetViews>
  <sheetFormatPr defaultRowHeight="15" x14ac:dyDescent="0.25"/>
  <sheetData>
    <row r="2" spans="2:16" ht="31.5" x14ac:dyDescent="0.25">
      <c r="B2" s="9" t="s">
        <v>44</v>
      </c>
      <c r="C2" s="10"/>
      <c r="D2" s="10"/>
      <c r="E2" s="11" t="s">
        <v>47</v>
      </c>
      <c r="F2" s="12">
        <f>I42</f>
        <v>0.33333333333333331</v>
      </c>
      <c r="G2" s="13"/>
      <c r="H2" s="11" t="s">
        <v>48</v>
      </c>
      <c r="I2" s="17">
        <v>0.91666666666666663</v>
      </c>
      <c r="J2" s="13"/>
      <c r="K2" s="13"/>
      <c r="L2" s="13"/>
      <c r="M2" s="13"/>
      <c r="N2" s="13"/>
      <c r="O2" s="13"/>
      <c r="P2" s="13"/>
    </row>
    <row r="3" spans="2:16" x14ac:dyDescent="0.25">
      <c r="B3" s="6" t="s">
        <v>6</v>
      </c>
      <c r="C3" s="6" t="s">
        <v>10</v>
      </c>
      <c r="D3" s="6" t="s">
        <v>7</v>
      </c>
      <c r="E3" s="6" t="s">
        <v>0</v>
      </c>
      <c r="F3" s="6" t="s">
        <v>1</v>
      </c>
      <c r="G3" s="6" t="s">
        <v>2</v>
      </c>
      <c r="H3" s="6" t="s">
        <v>0</v>
      </c>
      <c r="I3" s="6" t="s">
        <v>1</v>
      </c>
      <c r="J3" s="6" t="s">
        <v>2</v>
      </c>
      <c r="K3" s="6" t="s">
        <v>0</v>
      </c>
      <c r="L3" s="6" t="s">
        <v>1</v>
      </c>
      <c r="M3" s="6" t="s">
        <v>2</v>
      </c>
      <c r="N3" s="6" t="s">
        <v>0</v>
      </c>
      <c r="O3" s="6" t="s">
        <v>1</v>
      </c>
      <c r="P3" s="6" t="s">
        <v>2</v>
      </c>
    </row>
    <row r="4" spans="2:16" x14ac:dyDescent="0.25">
      <c r="B4" s="6" t="s">
        <v>8</v>
      </c>
      <c r="C4" s="6" t="s">
        <v>11</v>
      </c>
      <c r="D4" s="6" t="s">
        <v>9</v>
      </c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2:16" x14ac:dyDescent="0.25">
      <c r="B5" s="10" t="s">
        <v>15</v>
      </c>
      <c r="C5" s="10"/>
      <c r="D5" s="10"/>
      <c r="E5" s="8" t="s">
        <v>16</v>
      </c>
      <c r="F5" s="8" t="s">
        <v>18</v>
      </c>
      <c r="G5" s="8" t="s">
        <v>17</v>
      </c>
      <c r="H5" s="8" t="s">
        <v>19</v>
      </c>
      <c r="I5" s="8" t="s">
        <v>24</v>
      </c>
      <c r="J5" s="8" t="s">
        <v>13</v>
      </c>
      <c r="K5" s="8" t="s">
        <v>22</v>
      </c>
      <c r="L5" s="8" t="s">
        <v>23</v>
      </c>
      <c r="M5" s="8" t="s">
        <v>20</v>
      </c>
      <c r="N5" s="8" t="s">
        <v>25</v>
      </c>
      <c r="O5" s="8" t="s">
        <v>12</v>
      </c>
      <c r="P5" s="8" t="s">
        <v>21</v>
      </c>
    </row>
    <row r="6" spans="2:16" x14ac:dyDescent="0.25">
      <c r="B6" s="6">
        <v>0</v>
      </c>
      <c r="C6" s="6">
        <v>10</v>
      </c>
      <c r="D6" s="6">
        <f>B6+C6</f>
        <v>10</v>
      </c>
      <c r="E6" s="14">
        <v>0</v>
      </c>
      <c r="F6" s="15">
        <v>0</v>
      </c>
      <c r="G6" s="7">
        <v>1</v>
      </c>
      <c r="H6" s="14">
        <v>1</v>
      </c>
      <c r="I6" s="15">
        <v>0</v>
      </c>
      <c r="J6" s="7">
        <v>0</v>
      </c>
      <c r="K6" s="14">
        <v>1</v>
      </c>
      <c r="L6" s="15">
        <v>0</v>
      </c>
      <c r="M6" s="7">
        <v>0</v>
      </c>
      <c r="N6" s="14">
        <v>1</v>
      </c>
      <c r="O6" s="15">
        <v>0</v>
      </c>
      <c r="P6" s="7">
        <v>0</v>
      </c>
    </row>
    <row r="7" spans="2:16" x14ac:dyDescent="0.25">
      <c r="B7" s="6">
        <f t="shared" ref="B7:B8" si="0">D6</f>
        <v>10</v>
      </c>
      <c r="C7" s="6">
        <v>3</v>
      </c>
      <c r="D7" s="6">
        <f t="shared" ref="D7:D8" si="1">B7+C7</f>
        <v>13</v>
      </c>
      <c r="E7" s="14">
        <v>0</v>
      </c>
      <c r="F7" s="15">
        <v>2</v>
      </c>
      <c r="G7" s="7">
        <v>0</v>
      </c>
      <c r="H7" s="14">
        <v>1</v>
      </c>
      <c r="I7" s="15">
        <v>0</v>
      </c>
      <c r="J7" s="7">
        <v>0</v>
      </c>
      <c r="K7" s="14">
        <v>1</v>
      </c>
      <c r="L7" s="15">
        <v>0</v>
      </c>
      <c r="M7" s="7">
        <v>0</v>
      </c>
      <c r="N7" s="14">
        <v>1</v>
      </c>
      <c r="O7" s="15">
        <v>0</v>
      </c>
      <c r="P7" s="7">
        <v>0</v>
      </c>
    </row>
    <row r="8" spans="2:16" x14ac:dyDescent="0.25">
      <c r="B8" s="6">
        <f t="shared" si="0"/>
        <v>13</v>
      </c>
      <c r="C8" s="6">
        <v>10</v>
      </c>
      <c r="D8" s="6">
        <f t="shared" si="1"/>
        <v>23</v>
      </c>
      <c r="E8" s="14">
        <v>1</v>
      </c>
      <c r="F8" s="15">
        <v>0</v>
      </c>
      <c r="G8" s="7">
        <v>0</v>
      </c>
      <c r="H8" s="14">
        <v>0</v>
      </c>
      <c r="I8" s="15">
        <v>0</v>
      </c>
      <c r="J8" s="7">
        <v>1</v>
      </c>
      <c r="K8" s="14">
        <v>1</v>
      </c>
      <c r="L8" s="15">
        <v>0</v>
      </c>
      <c r="M8" s="7">
        <v>0</v>
      </c>
      <c r="N8" s="14">
        <v>1</v>
      </c>
      <c r="O8" s="15">
        <v>0</v>
      </c>
      <c r="P8" s="7">
        <v>0</v>
      </c>
    </row>
    <row r="9" spans="2:16" x14ac:dyDescent="0.25">
      <c r="B9" s="6">
        <f>D8</f>
        <v>23</v>
      </c>
      <c r="C9" s="6">
        <v>3</v>
      </c>
      <c r="D9" s="6">
        <f t="shared" ref="D9" si="2">B9+C9</f>
        <v>26</v>
      </c>
      <c r="E9" s="14">
        <v>1</v>
      </c>
      <c r="F9" s="15">
        <v>0</v>
      </c>
      <c r="G9" s="7">
        <v>0</v>
      </c>
      <c r="H9" s="14">
        <v>0</v>
      </c>
      <c r="I9" s="15">
        <v>2</v>
      </c>
      <c r="J9" s="7">
        <v>0</v>
      </c>
      <c r="K9" s="14">
        <v>1</v>
      </c>
      <c r="L9" s="15">
        <v>0</v>
      </c>
      <c r="M9" s="7">
        <v>0</v>
      </c>
      <c r="N9" s="14">
        <v>1</v>
      </c>
      <c r="O9" s="15">
        <v>0</v>
      </c>
      <c r="P9" s="7">
        <v>0</v>
      </c>
    </row>
    <row r="10" spans="2:16" x14ac:dyDescent="0.25">
      <c r="B10" s="6">
        <f>D9</f>
        <v>26</v>
      </c>
      <c r="C10" s="6">
        <v>10</v>
      </c>
      <c r="D10" s="6">
        <f t="shared" ref="D10" si="3">B10+C10</f>
        <v>36</v>
      </c>
      <c r="E10" s="14">
        <v>1</v>
      </c>
      <c r="F10" s="15">
        <v>0</v>
      </c>
      <c r="G10" s="7">
        <v>0</v>
      </c>
      <c r="H10" s="14">
        <v>1</v>
      </c>
      <c r="I10" s="15">
        <v>0</v>
      </c>
      <c r="J10" s="7">
        <v>0</v>
      </c>
      <c r="K10" s="14">
        <v>0</v>
      </c>
      <c r="L10" s="15">
        <v>0</v>
      </c>
      <c r="M10" s="7">
        <v>1</v>
      </c>
      <c r="N10" s="14">
        <v>1</v>
      </c>
      <c r="O10" s="15">
        <v>0</v>
      </c>
      <c r="P10" s="7">
        <v>0</v>
      </c>
    </row>
    <row r="11" spans="2:16" x14ac:dyDescent="0.25">
      <c r="B11" s="6">
        <f t="shared" ref="B11:B13" si="4">D10</f>
        <v>36</v>
      </c>
      <c r="C11" s="6">
        <v>3</v>
      </c>
      <c r="D11" s="6">
        <f t="shared" ref="D11:D13" si="5">B11+C11</f>
        <v>39</v>
      </c>
      <c r="E11" s="14">
        <v>1</v>
      </c>
      <c r="F11" s="15">
        <v>0</v>
      </c>
      <c r="G11" s="7">
        <v>0</v>
      </c>
      <c r="H11" s="14">
        <v>1</v>
      </c>
      <c r="I11" s="15">
        <v>0</v>
      </c>
      <c r="J11" s="7">
        <v>0</v>
      </c>
      <c r="K11" s="14">
        <v>0</v>
      </c>
      <c r="L11" s="15">
        <v>2</v>
      </c>
      <c r="M11" s="7">
        <v>0</v>
      </c>
      <c r="N11" s="14">
        <v>1</v>
      </c>
      <c r="O11" s="15">
        <v>0</v>
      </c>
      <c r="P11" s="7">
        <v>0</v>
      </c>
    </row>
    <row r="12" spans="2:16" x14ac:dyDescent="0.25">
      <c r="B12" s="6">
        <f t="shared" si="4"/>
        <v>39</v>
      </c>
      <c r="C12" s="6">
        <v>10</v>
      </c>
      <c r="D12" s="6">
        <f t="shared" si="5"/>
        <v>49</v>
      </c>
      <c r="E12" s="14">
        <v>1</v>
      </c>
      <c r="F12" s="15">
        <v>0</v>
      </c>
      <c r="G12" s="7">
        <v>0</v>
      </c>
      <c r="H12" s="14">
        <v>1</v>
      </c>
      <c r="I12" s="15">
        <v>0</v>
      </c>
      <c r="J12" s="7">
        <v>0</v>
      </c>
      <c r="K12" s="14">
        <v>1</v>
      </c>
      <c r="L12" s="15">
        <v>0</v>
      </c>
      <c r="M12" s="7">
        <v>0</v>
      </c>
      <c r="N12" s="14">
        <v>1</v>
      </c>
      <c r="O12" s="15">
        <v>0</v>
      </c>
      <c r="P12" s="7">
        <v>1</v>
      </c>
    </row>
    <row r="13" spans="2:16" x14ac:dyDescent="0.25">
      <c r="B13" s="6">
        <f t="shared" si="4"/>
        <v>49</v>
      </c>
      <c r="C13" s="6">
        <v>3</v>
      </c>
      <c r="D13" s="6">
        <f t="shared" si="5"/>
        <v>52</v>
      </c>
      <c r="E13" s="14">
        <v>1</v>
      </c>
      <c r="F13" s="15">
        <v>0</v>
      </c>
      <c r="G13" s="7">
        <v>0</v>
      </c>
      <c r="H13" s="14">
        <v>1</v>
      </c>
      <c r="I13" s="15">
        <v>0</v>
      </c>
      <c r="J13" s="7">
        <v>0</v>
      </c>
      <c r="K13" s="14">
        <v>1</v>
      </c>
      <c r="L13" s="15">
        <v>0</v>
      </c>
      <c r="M13" s="7">
        <v>0</v>
      </c>
      <c r="N13" s="14">
        <v>1</v>
      </c>
      <c r="O13" s="15">
        <v>2</v>
      </c>
      <c r="P13" s="7">
        <v>0</v>
      </c>
    </row>
    <row r="14" spans="2:16" x14ac:dyDescent="0.25">
      <c r="B14" s="6">
        <f t="shared" ref="B14:B15" si="6">D13</f>
        <v>52</v>
      </c>
      <c r="C14" s="6">
        <v>0</v>
      </c>
      <c r="D14" s="6">
        <f t="shared" ref="D14:D15" si="7">B14+C14</f>
        <v>52</v>
      </c>
      <c r="E14" s="14">
        <v>0</v>
      </c>
      <c r="F14" s="15">
        <v>0</v>
      </c>
      <c r="G14" s="7">
        <v>0</v>
      </c>
      <c r="H14" s="14">
        <v>0</v>
      </c>
      <c r="I14" s="15">
        <v>0</v>
      </c>
      <c r="J14" s="7">
        <v>0</v>
      </c>
      <c r="K14" s="14">
        <v>0</v>
      </c>
      <c r="L14" s="15">
        <v>0</v>
      </c>
      <c r="M14" s="7">
        <v>0</v>
      </c>
      <c r="N14" s="14">
        <v>0</v>
      </c>
      <c r="O14" s="15">
        <v>0</v>
      </c>
      <c r="P14" s="7">
        <v>0</v>
      </c>
    </row>
    <row r="15" spans="2:16" x14ac:dyDescent="0.25">
      <c r="B15" s="6">
        <f t="shared" si="6"/>
        <v>52</v>
      </c>
      <c r="C15" s="6">
        <v>0</v>
      </c>
      <c r="D15" s="6">
        <f t="shared" si="7"/>
        <v>52</v>
      </c>
      <c r="E15" s="14">
        <v>0</v>
      </c>
      <c r="F15" s="15">
        <v>0</v>
      </c>
      <c r="G15" s="7">
        <v>0</v>
      </c>
      <c r="H15" s="14">
        <v>0</v>
      </c>
      <c r="I15" s="15">
        <v>0</v>
      </c>
      <c r="J15" s="7">
        <v>0</v>
      </c>
      <c r="K15" s="14">
        <v>0</v>
      </c>
      <c r="L15" s="15">
        <v>0</v>
      </c>
      <c r="M15" s="7">
        <v>0</v>
      </c>
      <c r="N15" s="14">
        <v>0</v>
      </c>
      <c r="O15" s="15">
        <v>0</v>
      </c>
      <c r="P15" s="7">
        <v>0</v>
      </c>
    </row>
    <row r="22" spans="2:16" ht="31.5" x14ac:dyDescent="0.25">
      <c r="B22" s="9" t="s">
        <v>45</v>
      </c>
      <c r="C22" s="10"/>
      <c r="D22" s="10"/>
      <c r="E22" s="11" t="s">
        <v>47</v>
      </c>
      <c r="F22" s="12">
        <f>I2</f>
        <v>0.91666666666666663</v>
      </c>
      <c r="G22" s="13"/>
      <c r="H22" s="11" t="s">
        <v>48</v>
      </c>
      <c r="I22" s="17">
        <v>0.29166666666666669</v>
      </c>
      <c r="J22" s="13"/>
      <c r="K22" s="13"/>
      <c r="L22" s="13"/>
      <c r="M22" s="13"/>
      <c r="N22" s="13"/>
      <c r="O22" s="13"/>
      <c r="P22" s="13"/>
    </row>
    <row r="23" spans="2:16" x14ac:dyDescent="0.25">
      <c r="B23" s="6" t="s">
        <v>6</v>
      </c>
      <c r="C23" s="6" t="s">
        <v>10</v>
      </c>
      <c r="D23" s="6" t="s">
        <v>7</v>
      </c>
      <c r="E23" s="6" t="s">
        <v>0</v>
      </c>
      <c r="F23" s="6" t="s">
        <v>1</v>
      </c>
      <c r="G23" s="6" t="s">
        <v>2</v>
      </c>
      <c r="H23" s="6" t="s">
        <v>0</v>
      </c>
      <c r="I23" s="6" t="s">
        <v>1</v>
      </c>
      <c r="J23" s="6" t="s">
        <v>2</v>
      </c>
      <c r="K23" s="6" t="s">
        <v>0</v>
      </c>
      <c r="L23" s="6" t="s">
        <v>1</v>
      </c>
      <c r="M23" s="6" t="s">
        <v>2</v>
      </c>
      <c r="N23" s="6" t="s">
        <v>0</v>
      </c>
      <c r="O23" s="6" t="s">
        <v>1</v>
      </c>
      <c r="P23" s="6" t="s">
        <v>2</v>
      </c>
    </row>
    <row r="24" spans="2:16" x14ac:dyDescent="0.25">
      <c r="B24" s="6" t="s">
        <v>8</v>
      </c>
      <c r="C24" s="6" t="s">
        <v>11</v>
      </c>
      <c r="D24" s="6" t="s">
        <v>9</v>
      </c>
      <c r="E24" s="6" t="s">
        <v>3</v>
      </c>
      <c r="F24" s="6" t="s">
        <v>4</v>
      </c>
      <c r="G24" s="6" t="s">
        <v>5</v>
      </c>
      <c r="H24" s="6" t="s">
        <v>3</v>
      </c>
      <c r="I24" s="6" t="s">
        <v>4</v>
      </c>
      <c r="J24" s="6" t="s">
        <v>5</v>
      </c>
      <c r="K24" s="6" t="s">
        <v>3</v>
      </c>
      <c r="L24" s="6" t="s">
        <v>4</v>
      </c>
      <c r="M24" s="6" t="s">
        <v>5</v>
      </c>
      <c r="N24" s="6" t="s">
        <v>3</v>
      </c>
      <c r="O24" s="6" t="s">
        <v>4</v>
      </c>
      <c r="P24" s="6" t="s">
        <v>5</v>
      </c>
    </row>
    <row r="25" spans="2:16" x14ac:dyDescent="0.25">
      <c r="B25" s="10" t="s">
        <v>15</v>
      </c>
      <c r="C25" s="10"/>
      <c r="D25" s="10"/>
      <c r="E25" s="1" t="s">
        <v>16</v>
      </c>
      <c r="F25" s="1" t="s">
        <v>18</v>
      </c>
      <c r="G25" s="1" t="s">
        <v>17</v>
      </c>
      <c r="H25" s="1" t="s">
        <v>19</v>
      </c>
      <c r="I25" s="1" t="s">
        <v>24</v>
      </c>
      <c r="J25" s="1" t="s">
        <v>13</v>
      </c>
      <c r="K25" s="1" t="s">
        <v>22</v>
      </c>
      <c r="L25" s="1" t="s">
        <v>23</v>
      </c>
      <c r="M25" s="1" t="s">
        <v>20</v>
      </c>
      <c r="N25" s="1" t="s">
        <v>25</v>
      </c>
      <c r="O25" s="1" t="s">
        <v>12</v>
      </c>
      <c r="P25" s="1" t="s">
        <v>21</v>
      </c>
    </row>
    <row r="26" spans="2:16" x14ac:dyDescent="0.25">
      <c r="B26" s="6">
        <v>0</v>
      </c>
      <c r="C26" s="6">
        <v>3</v>
      </c>
      <c r="D26" s="6">
        <f>B26+C26</f>
        <v>3</v>
      </c>
      <c r="E26" s="14">
        <v>0</v>
      </c>
      <c r="F26" s="15">
        <v>0</v>
      </c>
      <c r="G26" s="7">
        <v>1</v>
      </c>
      <c r="H26" s="14">
        <v>1</v>
      </c>
      <c r="I26" s="15">
        <v>0</v>
      </c>
      <c r="J26" s="7">
        <v>0</v>
      </c>
      <c r="K26" s="14">
        <v>1</v>
      </c>
      <c r="L26" s="15">
        <v>0</v>
      </c>
      <c r="M26" s="7">
        <v>0</v>
      </c>
      <c r="N26" s="14">
        <v>1</v>
      </c>
      <c r="O26" s="15">
        <v>0</v>
      </c>
      <c r="P26" s="7">
        <v>0</v>
      </c>
    </row>
    <row r="27" spans="2:16" x14ac:dyDescent="0.25">
      <c r="B27" s="6">
        <f t="shared" ref="B27:B28" si="8">D26</f>
        <v>3</v>
      </c>
      <c r="C27" s="6">
        <v>1</v>
      </c>
      <c r="D27" s="6">
        <f t="shared" ref="D27:D35" si="9">B27+C27</f>
        <v>4</v>
      </c>
      <c r="E27" s="14">
        <v>0</v>
      </c>
      <c r="F27" s="15">
        <v>2</v>
      </c>
      <c r="G27" s="7">
        <v>0</v>
      </c>
      <c r="H27" s="14">
        <v>1</v>
      </c>
      <c r="I27" s="15">
        <v>0</v>
      </c>
      <c r="J27" s="7">
        <v>0</v>
      </c>
      <c r="K27" s="14">
        <v>1</v>
      </c>
      <c r="L27" s="15">
        <v>0</v>
      </c>
      <c r="M27" s="7">
        <v>0</v>
      </c>
      <c r="N27" s="14">
        <v>1</v>
      </c>
      <c r="O27" s="15">
        <v>0</v>
      </c>
      <c r="P27" s="7">
        <v>0</v>
      </c>
    </row>
    <row r="28" spans="2:16" x14ac:dyDescent="0.25">
      <c r="B28" s="6">
        <f t="shared" si="8"/>
        <v>4</v>
      </c>
      <c r="C28" s="6">
        <v>3</v>
      </c>
      <c r="D28" s="6">
        <f t="shared" si="9"/>
        <v>7</v>
      </c>
      <c r="E28" s="14">
        <v>1</v>
      </c>
      <c r="F28" s="15">
        <v>0</v>
      </c>
      <c r="G28" s="7">
        <v>0</v>
      </c>
      <c r="H28" s="14">
        <v>0</v>
      </c>
      <c r="I28" s="15">
        <v>0</v>
      </c>
      <c r="J28" s="7">
        <v>1</v>
      </c>
      <c r="K28" s="14">
        <v>1</v>
      </c>
      <c r="L28" s="15">
        <v>0</v>
      </c>
      <c r="M28" s="7">
        <v>0</v>
      </c>
      <c r="N28" s="14">
        <v>1</v>
      </c>
      <c r="O28" s="15">
        <v>0</v>
      </c>
      <c r="P28" s="7">
        <v>0</v>
      </c>
    </row>
    <row r="29" spans="2:16" x14ac:dyDescent="0.25">
      <c r="B29" s="6">
        <f>D28</f>
        <v>7</v>
      </c>
      <c r="C29" s="6">
        <v>1</v>
      </c>
      <c r="D29" s="6">
        <f t="shared" si="9"/>
        <v>8</v>
      </c>
      <c r="E29" s="14">
        <v>1</v>
      </c>
      <c r="F29" s="15">
        <v>0</v>
      </c>
      <c r="G29" s="7">
        <v>0</v>
      </c>
      <c r="H29" s="14">
        <v>0</v>
      </c>
      <c r="I29" s="15">
        <v>2</v>
      </c>
      <c r="J29" s="7">
        <v>0</v>
      </c>
      <c r="K29" s="14">
        <v>1</v>
      </c>
      <c r="L29" s="15">
        <v>0</v>
      </c>
      <c r="M29" s="7">
        <v>0</v>
      </c>
      <c r="N29" s="14">
        <v>1</v>
      </c>
      <c r="O29" s="15">
        <v>0</v>
      </c>
      <c r="P29" s="7">
        <v>0</v>
      </c>
    </row>
    <row r="30" spans="2:16" x14ac:dyDescent="0.25">
      <c r="B30" s="6">
        <f>D29</f>
        <v>8</v>
      </c>
      <c r="C30" s="6">
        <v>3</v>
      </c>
      <c r="D30" s="6">
        <f t="shared" si="9"/>
        <v>11</v>
      </c>
      <c r="E30" s="14">
        <v>1</v>
      </c>
      <c r="F30" s="15">
        <v>0</v>
      </c>
      <c r="G30" s="7">
        <v>0</v>
      </c>
      <c r="H30" s="14">
        <v>1</v>
      </c>
      <c r="I30" s="15">
        <v>0</v>
      </c>
      <c r="J30" s="7">
        <v>0</v>
      </c>
      <c r="K30" s="14">
        <v>0</v>
      </c>
      <c r="L30" s="15">
        <v>0</v>
      </c>
      <c r="M30" s="7">
        <v>1</v>
      </c>
      <c r="N30" s="14">
        <v>1</v>
      </c>
      <c r="O30" s="15">
        <v>0</v>
      </c>
      <c r="P30" s="7">
        <v>0</v>
      </c>
    </row>
    <row r="31" spans="2:16" x14ac:dyDescent="0.25">
      <c r="B31" s="6">
        <f t="shared" ref="B31:B35" si="10">D30</f>
        <v>11</v>
      </c>
      <c r="C31" s="6">
        <v>1</v>
      </c>
      <c r="D31" s="6">
        <f t="shared" si="9"/>
        <v>12</v>
      </c>
      <c r="E31" s="14">
        <v>1</v>
      </c>
      <c r="F31" s="15">
        <v>0</v>
      </c>
      <c r="G31" s="7">
        <v>0</v>
      </c>
      <c r="H31" s="14">
        <v>1</v>
      </c>
      <c r="I31" s="15">
        <v>0</v>
      </c>
      <c r="J31" s="7">
        <v>0</v>
      </c>
      <c r="K31" s="14">
        <v>0</v>
      </c>
      <c r="L31" s="15">
        <v>2</v>
      </c>
      <c r="M31" s="7">
        <v>0</v>
      </c>
      <c r="N31" s="14">
        <v>1</v>
      </c>
      <c r="O31" s="15">
        <v>0</v>
      </c>
      <c r="P31" s="7">
        <v>0</v>
      </c>
    </row>
    <row r="32" spans="2:16" x14ac:dyDescent="0.25">
      <c r="B32" s="6">
        <f t="shared" si="10"/>
        <v>12</v>
      </c>
      <c r="C32" s="6">
        <v>3</v>
      </c>
      <c r="D32" s="6">
        <f t="shared" si="9"/>
        <v>15</v>
      </c>
      <c r="E32" s="14">
        <v>1</v>
      </c>
      <c r="F32" s="15">
        <v>0</v>
      </c>
      <c r="G32" s="7">
        <v>0</v>
      </c>
      <c r="H32" s="14">
        <v>1</v>
      </c>
      <c r="I32" s="15">
        <v>0</v>
      </c>
      <c r="J32" s="7">
        <v>0</v>
      </c>
      <c r="K32" s="14">
        <v>1</v>
      </c>
      <c r="L32" s="15">
        <v>0</v>
      </c>
      <c r="M32" s="7">
        <v>0</v>
      </c>
      <c r="N32" s="14">
        <v>1</v>
      </c>
      <c r="O32" s="15">
        <v>0</v>
      </c>
      <c r="P32" s="7">
        <v>1</v>
      </c>
    </row>
    <row r="33" spans="2:16" x14ac:dyDescent="0.25">
      <c r="B33" s="6">
        <f t="shared" si="10"/>
        <v>15</v>
      </c>
      <c r="C33" s="6">
        <v>1</v>
      </c>
      <c r="D33" s="6">
        <f t="shared" si="9"/>
        <v>16</v>
      </c>
      <c r="E33" s="14">
        <v>1</v>
      </c>
      <c r="F33" s="15">
        <v>0</v>
      </c>
      <c r="G33" s="7">
        <v>0</v>
      </c>
      <c r="H33" s="14">
        <v>1</v>
      </c>
      <c r="I33" s="15">
        <v>0</v>
      </c>
      <c r="J33" s="7">
        <v>0</v>
      </c>
      <c r="K33" s="14">
        <v>1</v>
      </c>
      <c r="L33" s="15">
        <v>0</v>
      </c>
      <c r="M33" s="7">
        <v>0</v>
      </c>
      <c r="N33" s="14">
        <v>1</v>
      </c>
      <c r="O33" s="15">
        <v>2</v>
      </c>
      <c r="P33" s="7">
        <v>0</v>
      </c>
    </row>
    <row r="34" spans="2:16" x14ac:dyDescent="0.25">
      <c r="B34" s="6">
        <f t="shared" si="10"/>
        <v>16</v>
      </c>
      <c r="C34" s="6">
        <v>0</v>
      </c>
      <c r="D34" s="6">
        <f t="shared" si="9"/>
        <v>16</v>
      </c>
      <c r="E34" s="14">
        <v>0</v>
      </c>
      <c r="F34" s="15">
        <v>0</v>
      </c>
      <c r="G34" s="7">
        <v>0</v>
      </c>
      <c r="H34" s="14">
        <v>0</v>
      </c>
      <c r="I34" s="15">
        <v>0</v>
      </c>
      <c r="J34" s="7">
        <v>0</v>
      </c>
      <c r="K34" s="14">
        <v>0</v>
      </c>
      <c r="L34" s="15">
        <v>0</v>
      </c>
      <c r="M34" s="7">
        <v>0</v>
      </c>
      <c r="N34" s="14">
        <v>0</v>
      </c>
      <c r="O34" s="15">
        <v>0</v>
      </c>
      <c r="P34" s="7">
        <v>0</v>
      </c>
    </row>
    <row r="35" spans="2:16" x14ac:dyDescent="0.25">
      <c r="B35" s="6">
        <f t="shared" si="10"/>
        <v>16</v>
      </c>
      <c r="C35" s="6">
        <v>0</v>
      </c>
      <c r="D35" s="6">
        <f t="shared" si="9"/>
        <v>16</v>
      </c>
      <c r="E35" s="14">
        <v>0</v>
      </c>
      <c r="F35" s="15">
        <v>0</v>
      </c>
      <c r="G35" s="7">
        <v>0</v>
      </c>
      <c r="H35" s="14">
        <v>0</v>
      </c>
      <c r="I35" s="15">
        <v>0</v>
      </c>
      <c r="J35" s="7">
        <v>0</v>
      </c>
      <c r="K35" s="14">
        <v>0</v>
      </c>
      <c r="L35" s="15">
        <v>0</v>
      </c>
      <c r="M35" s="7">
        <v>0</v>
      </c>
      <c r="N35" s="14">
        <v>0</v>
      </c>
      <c r="O35" s="15">
        <v>0</v>
      </c>
      <c r="P35" s="7">
        <v>0</v>
      </c>
    </row>
    <row r="42" spans="2:16" ht="31.5" x14ac:dyDescent="0.25">
      <c r="B42" s="9" t="s">
        <v>46</v>
      </c>
      <c r="C42" s="10"/>
      <c r="D42" s="10"/>
      <c r="E42" s="11" t="s">
        <v>47</v>
      </c>
      <c r="F42" s="12">
        <f>I22</f>
        <v>0.29166666666666669</v>
      </c>
      <c r="G42" s="13"/>
      <c r="H42" s="11" t="s">
        <v>48</v>
      </c>
      <c r="I42" s="17">
        <v>0.33333333333333331</v>
      </c>
      <c r="J42" s="13"/>
      <c r="K42" s="13"/>
      <c r="L42" s="13"/>
      <c r="M42" s="13"/>
      <c r="N42" s="13"/>
      <c r="O42" s="13"/>
      <c r="P42" s="13"/>
    </row>
    <row r="43" spans="2:16" x14ac:dyDescent="0.25">
      <c r="B43" s="6" t="s">
        <v>6</v>
      </c>
      <c r="C43" s="6" t="s">
        <v>10</v>
      </c>
      <c r="D43" s="6" t="s">
        <v>7</v>
      </c>
      <c r="E43" s="6" t="s">
        <v>0</v>
      </c>
      <c r="F43" s="6" t="s">
        <v>1</v>
      </c>
      <c r="G43" s="6" t="s">
        <v>2</v>
      </c>
      <c r="H43" s="6" t="s">
        <v>0</v>
      </c>
      <c r="I43" s="6" t="s">
        <v>1</v>
      </c>
      <c r="J43" s="6" t="s">
        <v>2</v>
      </c>
      <c r="K43" s="6" t="s">
        <v>0</v>
      </c>
      <c r="L43" s="6" t="s">
        <v>1</v>
      </c>
      <c r="M43" s="6" t="s">
        <v>2</v>
      </c>
      <c r="N43" s="6" t="s">
        <v>0</v>
      </c>
      <c r="O43" s="6" t="s">
        <v>1</v>
      </c>
      <c r="P43" s="6" t="s">
        <v>2</v>
      </c>
    </row>
    <row r="44" spans="2:16" x14ac:dyDescent="0.25">
      <c r="B44" s="6" t="s">
        <v>8</v>
      </c>
      <c r="C44" s="6" t="s">
        <v>11</v>
      </c>
      <c r="D44" s="6" t="s">
        <v>9</v>
      </c>
      <c r="E44" s="6" t="s">
        <v>3</v>
      </c>
      <c r="F44" s="6" t="s">
        <v>4</v>
      </c>
      <c r="G44" s="6" t="s">
        <v>5</v>
      </c>
      <c r="H44" s="6" t="s">
        <v>3</v>
      </c>
      <c r="I44" s="6" t="s">
        <v>4</v>
      </c>
      <c r="J44" s="6" t="s">
        <v>5</v>
      </c>
      <c r="K44" s="6" t="s">
        <v>3</v>
      </c>
      <c r="L44" s="6" t="s">
        <v>4</v>
      </c>
      <c r="M44" s="6" t="s">
        <v>5</v>
      </c>
      <c r="N44" s="6" t="s">
        <v>3</v>
      </c>
      <c r="O44" s="6" t="s">
        <v>4</v>
      </c>
      <c r="P44" s="6" t="s">
        <v>5</v>
      </c>
    </row>
    <row r="45" spans="2:16" x14ac:dyDescent="0.25">
      <c r="B45" s="10" t="s">
        <v>15</v>
      </c>
      <c r="C45" s="10"/>
      <c r="D45" s="10"/>
      <c r="E45" s="1" t="s">
        <v>16</v>
      </c>
      <c r="F45" s="1" t="s">
        <v>18</v>
      </c>
      <c r="G45" s="1" t="s">
        <v>17</v>
      </c>
      <c r="H45" s="1" t="s">
        <v>19</v>
      </c>
      <c r="I45" s="1" t="s">
        <v>24</v>
      </c>
      <c r="J45" s="1" t="s">
        <v>13</v>
      </c>
      <c r="K45" s="1" t="s">
        <v>22</v>
      </c>
      <c r="L45" s="1" t="s">
        <v>23</v>
      </c>
      <c r="M45" s="1" t="s">
        <v>20</v>
      </c>
      <c r="N45" s="1" t="s">
        <v>25</v>
      </c>
      <c r="O45" s="1" t="s">
        <v>12</v>
      </c>
      <c r="P45" s="1" t="s">
        <v>21</v>
      </c>
    </row>
    <row r="46" spans="2:16" x14ac:dyDescent="0.25">
      <c r="B46" s="6">
        <v>0</v>
      </c>
      <c r="C46" s="6">
        <v>4</v>
      </c>
      <c r="D46" s="6">
        <f>B46+C46</f>
        <v>4</v>
      </c>
      <c r="E46" s="14">
        <v>0</v>
      </c>
      <c r="F46" s="15">
        <v>0</v>
      </c>
      <c r="G46" s="7">
        <v>1</v>
      </c>
      <c r="H46" s="14">
        <v>1</v>
      </c>
      <c r="I46" s="15">
        <v>0</v>
      </c>
      <c r="J46" s="7">
        <v>0</v>
      </c>
      <c r="K46" s="14">
        <v>1</v>
      </c>
      <c r="L46" s="15">
        <v>0</v>
      </c>
      <c r="M46" s="7">
        <v>0</v>
      </c>
      <c r="N46" s="14">
        <v>1</v>
      </c>
      <c r="O46" s="15">
        <v>0</v>
      </c>
      <c r="P46" s="7">
        <v>0</v>
      </c>
    </row>
    <row r="47" spans="2:16" x14ac:dyDescent="0.25">
      <c r="B47" s="6">
        <f t="shared" ref="B47:B48" si="11">D46</f>
        <v>4</v>
      </c>
      <c r="C47" s="6">
        <v>2</v>
      </c>
      <c r="D47" s="6">
        <f t="shared" ref="D47:D55" si="12">B47+C47</f>
        <v>6</v>
      </c>
      <c r="E47" s="14">
        <v>0</v>
      </c>
      <c r="F47" s="15">
        <v>2</v>
      </c>
      <c r="G47" s="7">
        <v>0</v>
      </c>
      <c r="H47" s="14">
        <v>1</v>
      </c>
      <c r="I47" s="15">
        <v>0</v>
      </c>
      <c r="J47" s="7">
        <v>0</v>
      </c>
      <c r="K47" s="14">
        <v>1</v>
      </c>
      <c r="L47" s="15">
        <v>0</v>
      </c>
      <c r="M47" s="7">
        <v>0</v>
      </c>
      <c r="N47" s="14">
        <v>1</v>
      </c>
      <c r="O47" s="15">
        <v>0</v>
      </c>
      <c r="P47" s="7">
        <v>0</v>
      </c>
    </row>
    <row r="48" spans="2:16" x14ac:dyDescent="0.25">
      <c r="B48" s="6">
        <f t="shared" si="11"/>
        <v>6</v>
      </c>
      <c r="C48" s="6">
        <v>4</v>
      </c>
      <c r="D48" s="6">
        <f t="shared" si="12"/>
        <v>10</v>
      </c>
      <c r="E48" s="14">
        <v>1</v>
      </c>
      <c r="F48" s="15">
        <v>0</v>
      </c>
      <c r="G48" s="7">
        <v>0</v>
      </c>
      <c r="H48" s="14">
        <v>0</v>
      </c>
      <c r="I48" s="15">
        <v>0</v>
      </c>
      <c r="J48" s="7">
        <v>1</v>
      </c>
      <c r="K48" s="14">
        <v>1</v>
      </c>
      <c r="L48" s="15">
        <v>0</v>
      </c>
      <c r="M48" s="7">
        <v>0</v>
      </c>
      <c r="N48" s="14">
        <v>1</v>
      </c>
      <c r="O48" s="15">
        <v>0</v>
      </c>
      <c r="P48" s="7">
        <v>0</v>
      </c>
    </row>
    <row r="49" spans="2:16" x14ac:dyDescent="0.25">
      <c r="B49" s="6">
        <f>D48</f>
        <v>10</v>
      </c>
      <c r="C49" s="6">
        <v>2</v>
      </c>
      <c r="D49" s="6">
        <f t="shared" si="12"/>
        <v>12</v>
      </c>
      <c r="E49" s="14">
        <v>1</v>
      </c>
      <c r="F49" s="15">
        <v>0</v>
      </c>
      <c r="G49" s="7">
        <v>0</v>
      </c>
      <c r="H49" s="14">
        <v>0</v>
      </c>
      <c r="I49" s="15">
        <v>2</v>
      </c>
      <c r="J49" s="7">
        <v>0</v>
      </c>
      <c r="K49" s="14">
        <v>1</v>
      </c>
      <c r="L49" s="15">
        <v>0</v>
      </c>
      <c r="M49" s="7">
        <v>0</v>
      </c>
      <c r="N49" s="14">
        <v>1</v>
      </c>
      <c r="O49" s="15">
        <v>0</v>
      </c>
      <c r="P49" s="7">
        <v>0</v>
      </c>
    </row>
    <row r="50" spans="2:16" x14ac:dyDescent="0.25">
      <c r="B50" s="6">
        <f>D49</f>
        <v>12</v>
      </c>
      <c r="C50" s="6">
        <v>4</v>
      </c>
      <c r="D50" s="6">
        <f t="shared" si="12"/>
        <v>16</v>
      </c>
      <c r="E50" s="14">
        <v>1</v>
      </c>
      <c r="F50" s="15">
        <v>0</v>
      </c>
      <c r="G50" s="7">
        <v>0</v>
      </c>
      <c r="H50" s="14">
        <v>1</v>
      </c>
      <c r="I50" s="15">
        <v>0</v>
      </c>
      <c r="J50" s="7">
        <v>0</v>
      </c>
      <c r="K50" s="14">
        <v>0</v>
      </c>
      <c r="L50" s="15">
        <v>0</v>
      </c>
      <c r="M50" s="7">
        <v>1</v>
      </c>
      <c r="N50" s="14">
        <v>1</v>
      </c>
      <c r="O50" s="15">
        <v>0</v>
      </c>
      <c r="P50" s="7">
        <v>0</v>
      </c>
    </row>
    <row r="51" spans="2:16" x14ac:dyDescent="0.25">
      <c r="B51" s="6">
        <f t="shared" ref="B51:B55" si="13">D50</f>
        <v>16</v>
      </c>
      <c r="C51" s="6">
        <v>2</v>
      </c>
      <c r="D51" s="6">
        <f t="shared" si="12"/>
        <v>18</v>
      </c>
      <c r="E51" s="14">
        <v>1</v>
      </c>
      <c r="F51" s="15">
        <v>0</v>
      </c>
      <c r="G51" s="7">
        <v>0</v>
      </c>
      <c r="H51" s="14">
        <v>1</v>
      </c>
      <c r="I51" s="15">
        <v>0</v>
      </c>
      <c r="J51" s="7">
        <v>0</v>
      </c>
      <c r="K51" s="14">
        <v>0</v>
      </c>
      <c r="L51" s="15">
        <v>2</v>
      </c>
      <c r="M51" s="7">
        <v>0</v>
      </c>
      <c r="N51" s="14">
        <v>1</v>
      </c>
      <c r="O51" s="15">
        <v>0</v>
      </c>
      <c r="P51" s="7">
        <v>0</v>
      </c>
    </row>
    <row r="52" spans="2:16" x14ac:dyDescent="0.25">
      <c r="B52" s="6">
        <f t="shared" si="13"/>
        <v>18</v>
      </c>
      <c r="C52" s="6">
        <v>4</v>
      </c>
      <c r="D52" s="6">
        <f t="shared" si="12"/>
        <v>22</v>
      </c>
      <c r="E52" s="14">
        <v>1</v>
      </c>
      <c r="F52" s="15">
        <v>0</v>
      </c>
      <c r="G52" s="7">
        <v>0</v>
      </c>
      <c r="H52" s="14">
        <v>1</v>
      </c>
      <c r="I52" s="15">
        <v>0</v>
      </c>
      <c r="J52" s="7">
        <v>0</v>
      </c>
      <c r="K52" s="14">
        <v>1</v>
      </c>
      <c r="L52" s="15">
        <v>0</v>
      </c>
      <c r="M52" s="7">
        <v>0</v>
      </c>
      <c r="N52" s="14">
        <v>1</v>
      </c>
      <c r="O52" s="15">
        <v>0</v>
      </c>
      <c r="P52" s="7">
        <v>1</v>
      </c>
    </row>
    <row r="53" spans="2:16" x14ac:dyDescent="0.25">
      <c r="B53" s="6">
        <f t="shared" si="13"/>
        <v>22</v>
      </c>
      <c r="C53" s="6">
        <v>2</v>
      </c>
      <c r="D53" s="6">
        <f t="shared" si="12"/>
        <v>24</v>
      </c>
      <c r="E53" s="14">
        <v>1</v>
      </c>
      <c r="F53" s="15">
        <v>0</v>
      </c>
      <c r="G53" s="7">
        <v>0</v>
      </c>
      <c r="H53" s="14">
        <v>1</v>
      </c>
      <c r="I53" s="15">
        <v>0</v>
      </c>
      <c r="J53" s="7">
        <v>0</v>
      </c>
      <c r="K53" s="14">
        <v>1</v>
      </c>
      <c r="L53" s="15">
        <v>0</v>
      </c>
      <c r="M53" s="7">
        <v>0</v>
      </c>
      <c r="N53" s="14">
        <v>1</v>
      </c>
      <c r="O53" s="15">
        <v>2</v>
      </c>
      <c r="P53" s="7">
        <v>0</v>
      </c>
    </row>
    <row r="54" spans="2:16" x14ac:dyDescent="0.25">
      <c r="B54" s="6">
        <f t="shared" si="13"/>
        <v>24</v>
      </c>
      <c r="C54" s="6">
        <v>0</v>
      </c>
      <c r="D54" s="6">
        <f t="shared" si="12"/>
        <v>24</v>
      </c>
      <c r="E54" s="14">
        <v>0</v>
      </c>
      <c r="F54" s="15">
        <v>0</v>
      </c>
      <c r="G54" s="7">
        <v>0</v>
      </c>
      <c r="H54" s="14">
        <v>0</v>
      </c>
      <c r="I54" s="15">
        <v>0</v>
      </c>
      <c r="J54" s="7">
        <v>0</v>
      </c>
      <c r="K54" s="14">
        <v>0</v>
      </c>
      <c r="L54" s="15">
        <v>0</v>
      </c>
      <c r="M54" s="7">
        <v>0</v>
      </c>
      <c r="N54" s="14">
        <v>0</v>
      </c>
      <c r="O54" s="15">
        <v>0</v>
      </c>
      <c r="P54" s="7">
        <v>0</v>
      </c>
    </row>
    <row r="55" spans="2:16" x14ac:dyDescent="0.25">
      <c r="B55" s="6">
        <f t="shared" si="13"/>
        <v>24</v>
      </c>
      <c r="C55" s="6">
        <v>0</v>
      </c>
      <c r="D55" s="6">
        <f t="shared" si="12"/>
        <v>24</v>
      </c>
      <c r="E55" s="14">
        <v>0</v>
      </c>
      <c r="F55" s="15">
        <v>0</v>
      </c>
      <c r="G55" s="7">
        <v>0</v>
      </c>
      <c r="H55" s="14">
        <v>0</v>
      </c>
      <c r="I55" s="15">
        <v>0</v>
      </c>
      <c r="J55" s="7">
        <v>0</v>
      </c>
      <c r="K55" s="14">
        <v>0</v>
      </c>
      <c r="L55" s="15">
        <v>0</v>
      </c>
      <c r="M55" s="7">
        <v>0</v>
      </c>
      <c r="N55" s="14">
        <v>0</v>
      </c>
      <c r="O55" s="15">
        <v>0</v>
      </c>
      <c r="P55" s="7">
        <v>0</v>
      </c>
    </row>
  </sheetData>
  <conditionalFormatting sqref="E5:P5">
    <cfRule type="duplicateValues" dxfId="5" priority="10"/>
    <cfRule type="uniqueValues" dxfId="4" priority="11"/>
  </conditionalFormatting>
  <conditionalFormatting sqref="E25:P25">
    <cfRule type="uniqueValues" dxfId="3" priority="8"/>
    <cfRule type="duplicateValues" dxfId="2" priority="9"/>
  </conditionalFormatting>
  <conditionalFormatting sqref="E45:P45">
    <cfRule type="uniqueValues" dxfId="1" priority="6"/>
    <cfRule type="duplicateValues" dxfId="0" priority="7"/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2BB87B5-147B-4BAD-8357-FEF5C768C5D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5Quarters" iconId="0"/>
              <x14:cfIcon iconSet="3TrafficLights1" iconId="1"/>
              <x14:cfIcon iconSet="4RedToBlack" iconId="1"/>
            </x14:iconSet>
          </x14:cfRule>
          <x14:cfRule type="iconSet" priority="3" id="{EFC96533-E951-4E65-86A0-B8B59052CFC7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4RedToBlack" iconId="1"/>
            </x14:iconSet>
          </x14:cfRule>
          <x14:cfRule type="iconSet" priority="4" id="{E56E6E87-A436-4CF9-861C-02BB3AFD18A2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5Quarters" iconId="0"/>
              <x14:cfIcon iconSet="3TrafficLights1" iconId="1"/>
              <x14:cfIcon iconSet="3TrafficLights1" iconId="2"/>
            </x14:iconSet>
          </x14:cfRule>
          <x14:cfRule type="iconSet" priority="5" id="{42DA8228-4176-4BF5-9235-C82FB13004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2"/>
              <x14:cfIcon iconSet="3TrafficLights1" iconId="1"/>
            </x14:iconSet>
          </x14:cfRule>
          <xm:sqref>E6:P15</xm:sqref>
        </x14:conditionalFormatting>
        <x14:conditionalFormatting xmlns:xm="http://schemas.microsoft.com/office/excel/2006/main">
          <x14:cfRule type="iconSet" priority="1" id="{BC6D602A-FDD7-4DAC-B400-84CB7FC83269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5Quarters" iconId="0"/>
              <x14:cfIcon iconSet="4RedToBlack" iconId="0"/>
              <x14:cfIcon iconSet="3TrafficLights1" iconId="1"/>
            </x14:iconSet>
          </x14:cfRule>
          <xm:sqref>E6:P15 E26:P35 E46:P55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SystemDesign!$B:$B</xm:f>
          </x14:formula1>
          <xm:sqref>E5:P5 E25:P25 E45:P45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Z15" sqref="Z15"/>
    </sheetView>
  </sheetViews>
  <sheetFormatPr defaultRowHeight="15" x14ac:dyDescent="0.25"/>
  <cols>
    <col min="1" max="1" width="5.75" bestFit="1" customWidth="1"/>
    <col min="2" max="3" width="3" bestFit="1" customWidth="1"/>
    <col min="4" max="9" width="4" bestFit="1" customWidth="1"/>
    <col min="10" max="10" width="2.875" bestFit="1" customWidth="1"/>
    <col min="11" max="17" width="4" bestFit="1" customWidth="1"/>
    <col min="19" max="19" width="6.125" bestFit="1" customWidth="1"/>
    <col min="20" max="20" width="6" bestFit="1" customWidth="1"/>
    <col min="22" max="22" width="4.5" bestFit="1" customWidth="1"/>
    <col min="23" max="23" width="18.25" bestFit="1" customWidth="1"/>
    <col min="25" max="25" width="1.875" style="4" bestFit="1" customWidth="1"/>
    <col min="26" max="26" width="3.375" bestFit="1" customWidth="1"/>
    <col min="27" max="27" width="5.375" bestFit="1" customWidth="1"/>
    <col min="28" max="28" width="3.375" bestFit="1" customWidth="1"/>
    <col min="29" max="29" width="5.375" bestFit="1" customWidth="1"/>
  </cols>
  <sheetData>
    <row r="1" spans="1:31" x14ac:dyDescent="0.25">
      <c r="A1" t="s">
        <v>10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43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  <c r="Z1" s="5" t="s">
        <v>55</v>
      </c>
      <c r="AA1" s="5"/>
      <c r="AB1" s="5" t="s">
        <v>58</v>
      </c>
      <c r="AC1" s="5"/>
    </row>
    <row r="2" spans="1:31" x14ac:dyDescent="0.25">
      <c r="B2">
        <f>IFERROR(VLOOKUP(B$1,SystemDesign!$A:$B,2,FALSE),0)</f>
        <v>0</v>
      </c>
      <c r="C2">
        <f>IFERROR(VLOOKUP(C$1,SystemDesign!$A:$B,2,FALSE),0)</f>
        <v>0</v>
      </c>
      <c r="D2" t="str">
        <f>IFERROR(VLOOKUP(D$1,SystemDesign!$A:$B,2,FALSE),0)</f>
        <v>D05</v>
      </c>
      <c r="E2" t="str">
        <f>IFERROR(VLOOKUP(E$1,SystemDesign!$A:$B,2,FALSE),0)</f>
        <v>D04</v>
      </c>
      <c r="F2" t="str">
        <f>IFERROR(VLOOKUP(F$1,SystemDesign!$A:$B,2,FALSE),0)</f>
        <v>D03</v>
      </c>
      <c r="G2" t="str">
        <f>IFERROR(VLOOKUP(G$1,SystemDesign!$A:$B,2,FALSE),0)</f>
        <v>D02</v>
      </c>
      <c r="H2" t="str">
        <f>IFERROR(VLOOKUP(H$1,SystemDesign!$A:$B,2,FALSE),0)</f>
        <v>D01</v>
      </c>
      <c r="I2" t="str">
        <f>IFERROR(VLOOKUP(I$1,SystemDesign!$A:$B,2,FALSE),0)</f>
        <v>D00</v>
      </c>
      <c r="J2">
        <f>IFERROR(VLOOKUP(J$1,SystemDesign!$A:$B,2,FALSE),0)</f>
        <v>0</v>
      </c>
      <c r="K2" t="str">
        <f>IFERROR(VLOOKUP(K$1,SystemDesign!$A:$B,2,FALSE),0)</f>
        <v>D12</v>
      </c>
      <c r="L2" t="str">
        <f>IFERROR(VLOOKUP(L$1,SystemDesign!$A:$B,2,FALSE),0)</f>
        <v>D11</v>
      </c>
      <c r="M2" t="str">
        <f>IFERROR(VLOOKUP(M$1,SystemDesign!$A:$B,2,FALSE),0)</f>
        <v>D10</v>
      </c>
      <c r="N2" t="str">
        <f>IFERROR(VLOOKUP(N$1,SystemDesign!$A:$B,2,FALSE),0)</f>
        <v>D09</v>
      </c>
      <c r="O2" t="str">
        <f>IFERROR(VLOOKUP(O$1,SystemDesign!$A:$B,2,FALSE),0)</f>
        <v>D08</v>
      </c>
      <c r="P2" t="str">
        <f>IFERROR(VLOOKUP(P$1,SystemDesign!$A:$B,2,FALSE),0)</f>
        <v>D07</v>
      </c>
      <c r="Q2" t="str">
        <f>IFERROR(VLOOKUP(Q$1,SystemDesign!$A:$B,2,FALSE),0)</f>
        <v>D06</v>
      </c>
      <c r="S2" t="s">
        <v>41</v>
      </c>
      <c r="T2" t="s">
        <v>42</v>
      </c>
      <c r="V2" s="2" t="s">
        <v>52</v>
      </c>
      <c r="W2" s="2"/>
      <c r="Z2" t="s">
        <v>56</v>
      </c>
      <c r="AA2" t="s">
        <v>57</v>
      </c>
      <c r="AB2" t="s">
        <v>56</v>
      </c>
      <c r="AC2" t="s">
        <v>57</v>
      </c>
    </row>
    <row r="3" spans="1:31" x14ac:dyDescent="0.25">
      <c r="A3">
        <f>States!C6</f>
        <v>10</v>
      </c>
      <c r="B3">
        <f>IF(IFERROR(HLOOKUP(B$2,States!$5:6,ROW()-1,FALSE),0)=1,1,0)</f>
        <v>0</v>
      </c>
      <c r="C3">
        <f>IF(IFERROR(HLOOKUP(C$2,States!$5:6,ROW()-1,FALSE),0)=1,1,0)</f>
        <v>0</v>
      </c>
      <c r="D3">
        <f>IF(IFERROR(HLOOKUP(D$2,States!$5:6,ROW()-1,FALSE),0)=1,1,0)</f>
        <v>0</v>
      </c>
      <c r="E3">
        <f>IF(IFERROR(HLOOKUP(E$2,States!$5:6,ROW()-1,FALSE),0)=1,1,0)</f>
        <v>0</v>
      </c>
      <c r="F3">
        <f>IF(IFERROR(HLOOKUP(F$2,States!$5:6,ROW()-1,FALSE),0)=1,1,0)</f>
        <v>1</v>
      </c>
      <c r="G3">
        <f>IF(IFERROR(HLOOKUP(G$2,States!$5:6,ROW()-1,FALSE),0)=1,1,0)</f>
        <v>0</v>
      </c>
      <c r="H3">
        <f>IF(IFERROR(HLOOKUP(H$2,States!$5:6,ROW()-1,FALSE),0)=1,1,0)</f>
        <v>1</v>
      </c>
      <c r="I3">
        <f>IF(IFERROR(HLOOKUP(I$2,States!$5:6,ROW()-1,FALSE),0)=1,1,0)</f>
        <v>0</v>
      </c>
      <c r="J3">
        <f>IF(IFERROR(HLOOKUP(J$2,States!$5:6,ROW()-1,FALSE),0)=1,1,0)</f>
        <v>0</v>
      </c>
      <c r="K3">
        <f>IF(IFERROR(HLOOKUP(K$2,States!$5:6,ROW()-1,FALSE),0)=1,1,0)</f>
        <v>0</v>
      </c>
      <c r="L3">
        <f>IF(IFERROR(HLOOKUP(L$2,States!$5:6,ROW()-1,FALSE),0)=1,1,0)</f>
        <v>0</v>
      </c>
      <c r="M3">
        <f>IF(IFERROR(HLOOKUP(M$2,States!$5:6,ROW()-1,FALSE),0)=1,1,0)</f>
        <v>0</v>
      </c>
      <c r="N3">
        <f>IF(IFERROR(HLOOKUP(N$2,States!$5:6,ROW()-1,FALSE),0)=1,1,0)</f>
        <v>1</v>
      </c>
      <c r="O3">
        <f>IF(IFERROR(HLOOKUP(O$2,States!$5:6,ROW()-1,FALSE),0)=1,1,0)</f>
        <v>0</v>
      </c>
      <c r="P3">
        <f>IF(IFERROR(HLOOKUP(P$2,States!$5:6,ROW()-1,FALSE),0)=1,1,0)</f>
        <v>0</v>
      </c>
      <c r="Q3">
        <f>IF(IFERROR(HLOOKUP(Q$2,States!$5:6,ROW()-1,FALSE),0)=1,1,0)</f>
        <v>1</v>
      </c>
      <c r="S3" t="str">
        <f>CONCATENATE("0x",BIN2HEX(CONCATENATE(B3,C3,D3,E3,F3,G3,H3,I3),2))</f>
        <v>0x0A</v>
      </c>
      <c r="T3" t="str">
        <f>CONCATENATE("0x",BIN2HEX(CONCATENATE(J3,K3,L3,M3,N3,O3,P3,Q3),2))</f>
        <v>0x09</v>
      </c>
      <c r="V3" s="3"/>
      <c r="W3" s="3" t="str">
        <f>CONCATENATE("{",A3,",",S3,",",T3,"},")</f>
        <v>{10,0x0A,0x09},</v>
      </c>
      <c r="Y3" s="4">
        <v>0</v>
      </c>
      <c r="Z3">
        <f>HEX2DEC(RIGHT(S3,2))</f>
        <v>10</v>
      </c>
      <c r="AA3">
        <f>C_BLINK!Z3</f>
        <v>0</v>
      </c>
      <c r="AB3">
        <f>HEX2DEC(RIGHT(T3,2))</f>
        <v>9</v>
      </c>
      <c r="AC3">
        <f>C_BLINK!AA3</f>
        <v>0</v>
      </c>
      <c r="AE3" t="str">
        <f>CONCATENATE(V2,W3,W4,W5,W6,W7,W8,W9,W10,W11,W12,V13,W14,W15,W16,W17,W18,W19,W20,W21,W22,W23,V24,W25,W26,W27,W28,W29,W30,W31,W32,W33,W34,V35)</f>
        <v>char C_ON[3][10][3] = {{{10,0x0A,0x09},{3,0x08,0x09},{10,0x01,0x29},{3,0x01,0x09},{10,0x19,0x08},{3,0x09,0x08},{10,0x29,0x09},{3,0x09,0x09},{0,0x00,0x00},{0,0x00,0x00},},{{3,0x0A,0x09},{1,0x08,0x09},{3,0x01,0x29},{1,0x01,0x09},{3,0x19,0x08},{1,0x09,0x08},{3,0x29,0x09},{1,0x09,0x09},{0,0x00,0x00},{0,0x00,0x00},},{{4,0x0A,0x09},{2,0x08,0x09},{4,0x01,0x29},{2,0x01,0x09},{4,0x19,0x08},{2,0x09,0x08},{4,0x29,0x09},{2,0x09,0x09},{0,0x00,0x00},{0,0x00,0x00},}};</v>
      </c>
    </row>
    <row r="4" spans="1:31" x14ac:dyDescent="0.25">
      <c r="A4">
        <f>States!C7</f>
        <v>3</v>
      </c>
      <c r="B4">
        <f>IF(IFERROR(HLOOKUP(B$2,States!$5:7,ROW()-1,FALSE),0)=1,1,0)</f>
        <v>0</v>
      </c>
      <c r="C4">
        <f>IF(IFERROR(HLOOKUP(C$2,States!$5:7,ROW()-1,FALSE),0)=1,1,0)</f>
        <v>0</v>
      </c>
      <c r="D4">
        <f>IF(IFERROR(HLOOKUP(D$2,States!$5:7,ROW()-1,FALSE),0)=1,1,0)</f>
        <v>0</v>
      </c>
      <c r="E4">
        <f>IF(IFERROR(HLOOKUP(E$2,States!$5:7,ROW()-1,FALSE),0)=1,1,0)</f>
        <v>0</v>
      </c>
      <c r="F4">
        <f>IF(IFERROR(HLOOKUP(F$2,States!$5:7,ROW()-1,FALSE),0)=1,1,0)</f>
        <v>1</v>
      </c>
      <c r="G4">
        <f>IF(IFERROR(HLOOKUP(G$2,States!$5:7,ROW()-1,FALSE),0)=1,1,0)</f>
        <v>0</v>
      </c>
      <c r="H4">
        <f>IF(IFERROR(HLOOKUP(H$2,States!$5:7,ROW()-1,FALSE),0)=1,1,0)</f>
        <v>0</v>
      </c>
      <c r="I4">
        <f>IF(IFERROR(HLOOKUP(I$2,States!$5:7,ROW()-1,FALSE),0)=1,1,0)</f>
        <v>0</v>
      </c>
      <c r="J4">
        <f>IF(IFERROR(HLOOKUP(J$2,States!$5:7,ROW()-1,FALSE),0)=1,1,0)</f>
        <v>0</v>
      </c>
      <c r="K4">
        <f>IF(IFERROR(HLOOKUP(K$2,States!$5:7,ROW()-1,FALSE),0)=1,1,0)</f>
        <v>0</v>
      </c>
      <c r="L4">
        <f>IF(IFERROR(HLOOKUP(L$2,States!$5:7,ROW()-1,FALSE),0)=1,1,0)</f>
        <v>0</v>
      </c>
      <c r="M4">
        <f>IF(IFERROR(HLOOKUP(M$2,States!$5:7,ROW()-1,FALSE),0)=1,1,0)</f>
        <v>0</v>
      </c>
      <c r="N4">
        <f>IF(IFERROR(HLOOKUP(N$2,States!$5:7,ROW()-1,FALSE),0)=1,1,0)</f>
        <v>1</v>
      </c>
      <c r="O4">
        <f>IF(IFERROR(HLOOKUP(O$2,States!$5:7,ROW()-1,FALSE),0)=1,1,0)</f>
        <v>0</v>
      </c>
      <c r="P4">
        <f>IF(IFERROR(HLOOKUP(P$2,States!$5:7,ROW()-1,FALSE),0)=1,1,0)</f>
        <v>0</v>
      </c>
      <c r="Q4">
        <f>IF(IFERROR(HLOOKUP(Q$2,States!$5:7,ROW()-1,FALSE),0)=1,1,0)</f>
        <v>1</v>
      </c>
      <c r="S4" t="str">
        <f t="shared" ref="S4:S12" si="0">CONCATENATE("0x",BIN2HEX(CONCATENATE(B4,C4,D4,E4,F4,G4,H4,I4),2))</f>
        <v>0x08</v>
      </c>
      <c r="T4" t="str">
        <f t="shared" ref="T4:T12" si="1">CONCATENATE("0x",BIN2HEX(CONCATENATE(J4,K4,L4,M4,N4,O4,P4,Q4),2))</f>
        <v>0x09</v>
      </c>
      <c r="V4" s="3"/>
      <c r="W4" s="3" t="str">
        <f t="shared" ref="W4:W34" si="2">CONCATENATE("{",A4,",",S4,",",T4,"},")</f>
        <v>{3,0x08,0x09},</v>
      </c>
      <c r="Y4" s="4">
        <v>1</v>
      </c>
      <c r="Z4">
        <f t="shared" ref="Z4:Z12" si="3">HEX2DEC(RIGHT(S4,2))</f>
        <v>8</v>
      </c>
      <c r="AA4">
        <f>C_BLINK!Z4</f>
        <v>4</v>
      </c>
      <c r="AB4">
        <f t="shared" ref="AB4:AB34" si="4">HEX2DEC(RIGHT(T4,2))</f>
        <v>9</v>
      </c>
      <c r="AC4">
        <f>C_BLINK!AA4</f>
        <v>0</v>
      </c>
    </row>
    <row r="5" spans="1:31" x14ac:dyDescent="0.25">
      <c r="A5">
        <f>States!C8</f>
        <v>10</v>
      </c>
      <c r="B5">
        <f>IF(IFERROR(HLOOKUP(B$2,States!$5:8,ROW()-1,FALSE),0)=1,1,0)</f>
        <v>0</v>
      </c>
      <c r="C5">
        <f>IF(IFERROR(HLOOKUP(C$2,States!$5:8,ROW()-1,FALSE),0)=1,1,0)</f>
        <v>0</v>
      </c>
      <c r="D5">
        <f>IF(IFERROR(HLOOKUP(D$2,States!$5:8,ROW()-1,FALSE),0)=1,1,0)</f>
        <v>0</v>
      </c>
      <c r="E5">
        <f>IF(IFERROR(HLOOKUP(E$2,States!$5:8,ROW()-1,FALSE),0)=1,1,0)</f>
        <v>0</v>
      </c>
      <c r="F5">
        <f>IF(IFERROR(HLOOKUP(F$2,States!$5:8,ROW()-1,FALSE),0)=1,1,0)</f>
        <v>0</v>
      </c>
      <c r="G5">
        <f>IF(IFERROR(HLOOKUP(G$2,States!$5:8,ROW()-1,FALSE),0)=1,1,0)</f>
        <v>0</v>
      </c>
      <c r="H5">
        <f>IF(IFERROR(HLOOKUP(H$2,States!$5:8,ROW()-1,FALSE),0)=1,1,0)</f>
        <v>0</v>
      </c>
      <c r="I5">
        <f>IF(IFERROR(HLOOKUP(I$2,States!$5:8,ROW()-1,FALSE),0)=1,1,0)</f>
        <v>1</v>
      </c>
      <c r="J5">
        <f>IF(IFERROR(HLOOKUP(J$2,States!$5:8,ROW()-1,FALSE),0)=1,1,0)</f>
        <v>0</v>
      </c>
      <c r="K5">
        <f>IF(IFERROR(HLOOKUP(K$2,States!$5:8,ROW()-1,FALSE),0)=1,1,0)</f>
        <v>0</v>
      </c>
      <c r="L5">
        <f>IF(IFERROR(HLOOKUP(L$2,States!$5:8,ROW()-1,FALSE),0)=1,1,0)</f>
        <v>1</v>
      </c>
      <c r="M5">
        <f>IF(IFERROR(HLOOKUP(M$2,States!$5:8,ROW()-1,FALSE),0)=1,1,0)</f>
        <v>0</v>
      </c>
      <c r="N5">
        <f>IF(IFERROR(HLOOKUP(N$2,States!$5:8,ROW()-1,FALSE),0)=1,1,0)</f>
        <v>1</v>
      </c>
      <c r="O5">
        <f>IF(IFERROR(HLOOKUP(O$2,States!$5:8,ROW()-1,FALSE),0)=1,1,0)</f>
        <v>0</v>
      </c>
      <c r="P5">
        <f>IF(IFERROR(HLOOKUP(P$2,States!$5:8,ROW()-1,FALSE),0)=1,1,0)</f>
        <v>0</v>
      </c>
      <c r="Q5">
        <f>IF(IFERROR(HLOOKUP(Q$2,States!$5:8,ROW()-1,FALSE),0)=1,1,0)</f>
        <v>1</v>
      </c>
      <c r="S5" t="str">
        <f t="shared" si="0"/>
        <v>0x01</v>
      </c>
      <c r="T5" t="str">
        <f t="shared" si="1"/>
        <v>0x29</v>
      </c>
      <c r="V5" s="3"/>
      <c r="W5" s="3" t="str">
        <f t="shared" si="2"/>
        <v>{10,0x01,0x29},</v>
      </c>
      <c r="Y5" s="4">
        <v>2</v>
      </c>
      <c r="Z5">
        <f t="shared" si="3"/>
        <v>1</v>
      </c>
      <c r="AA5">
        <f>C_BLINK!Z5</f>
        <v>0</v>
      </c>
      <c r="AB5">
        <f t="shared" si="4"/>
        <v>41</v>
      </c>
      <c r="AC5">
        <f>C_BLINK!AA5</f>
        <v>0</v>
      </c>
    </row>
    <row r="6" spans="1:31" x14ac:dyDescent="0.25">
      <c r="A6">
        <f>States!C9</f>
        <v>3</v>
      </c>
      <c r="B6">
        <f>IF(IFERROR(HLOOKUP(B$2,States!$5:9,ROW()-1,FALSE),0)=1,1,0)</f>
        <v>0</v>
      </c>
      <c r="C6">
        <f>IF(IFERROR(HLOOKUP(C$2,States!$5:9,ROW()-1,FALSE),0)=1,1,0)</f>
        <v>0</v>
      </c>
      <c r="D6">
        <f>IF(IFERROR(HLOOKUP(D$2,States!$5:9,ROW()-1,FALSE),0)=1,1,0)</f>
        <v>0</v>
      </c>
      <c r="E6">
        <f>IF(IFERROR(HLOOKUP(E$2,States!$5:9,ROW()-1,FALSE),0)=1,1,0)</f>
        <v>0</v>
      </c>
      <c r="F6">
        <f>IF(IFERROR(HLOOKUP(F$2,States!$5:9,ROW()-1,FALSE),0)=1,1,0)</f>
        <v>0</v>
      </c>
      <c r="G6">
        <f>IF(IFERROR(HLOOKUP(G$2,States!$5:9,ROW()-1,FALSE),0)=1,1,0)</f>
        <v>0</v>
      </c>
      <c r="H6">
        <f>IF(IFERROR(HLOOKUP(H$2,States!$5:9,ROW()-1,FALSE),0)=1,1,0)</f>
        <v>0</v>
      </c>
      <c r="I6">
        <f>IF(IFERROR(HLOOKUP(I$2,States!$5:9,ROW()-1,FALSE),0)=1,1,0)</f>
        <v>1</v>
      </c>
      <c r="J6">
        <f>IF(IFERROR(HLOOKUP(J$2,States!$5:9,ROW()-1,FALSE),0)=1,1,0)</f>
        <v>0</v>
      </c>
      <c r="K6">
        <f>IF(IFERROR(HLOOKUP(K$2,States!$5:9,ROW()-1,FALSE),0)=1,1,0)</f>
        <v>0</v>
      </c>
      <c r="L6">
        <f>IF(IFERROR(HLOOKUP(L$2,States!$5:9,ROW()-1,FALSE),0)=1,1,0)</f>
        <v>0</v>
      </c>
      <c r="M6">
        <f>IF(IFERROR(HLOOKUP(M$2,States!$5:9,ROW()-1,FALSE),0)=1,1,0)</f>
        <v>0</v>
      </c>
      <c r="N6">
        <f>IF(IFERROR(HLOOKUP(N$2,States!$5:9,ROW()-1,FALSE),0)=1,1,0)</f>
        <v>1</v>
      </c>
      <c r="O6">
        <f>IF(IFERROR(HLOOKUP(O$2,States!$5:9,ROW()-1,FALSE),0)=1,1,0)</f>
        <v>0</v>
      </c>
      <c r="P6">
        <f>IF(IFERROR(HLOOKUP(P$2,States!$5:9,ROW()-1,FALSE),0)=1,1,0)</f>
        <v>0</v>
      </c>
      <c r="Q6">
        <f>IF(IFERROR(HLOOKUP(Q$2,States!$5:9,ROW()-1,FALSE),0)=1,1,0)</f>
        <v>1</v>
      </c>
      <c r="S6" t="str">
        <f t="shared" si="0"/>
        <v>0x01</v>
      </c>
      <c r="T6" t="str">
        <f t="shared" si="1"/>
        <v>0x09</v>
      </c>
      <c r="V6" s="3"/>
      <c r="W6" s="3" t="str">
        <f t="shared" si="2"/>
        <v>{3,0x01,0x09},</v>
      </c>
      <c r="Y6" s="4">
        <v>3</v>
      </c>
      <c r="Z6">
        <f t="shared" si="3"/>
        <v>1</v>
      </c>
      <c r="AA6">
        <f>C_BLINK!Z6</f>
        <v>0</v>
      </c>
      <c r="AB6">
        <f t="shared" si="4"/>
        <v>9</v>
      </c>
      <c r="AC6">
        <f>C_BLINK!AA6</f>
        <v>4</v>
      </c>
    </row>
    <row r="7" spans="1:31" x14ac:dyDescent="0.25">
      <c r="A7">
        <f>States!C10</f>
        <v>10</v>
      </c>
      <c r="B7">
        <f>IF(IFERROR(HLOOKUP(B$2,States!$5:10,ROW()-1,FALSE),0)=1,1,0)</f>
        <v>0</v>
      </c>
      <c r="C7">
        <f>IF(IFERROR(HLOOKUP(C$2,States!$5:10,ROW()-1,FALSE),0)=1,1,0)</f>
        <v>0</v>
      </c>
      <c r="D7">
        <f>IF(IFERROR(HLOOKUP(D$2,States!$5:10,ROW()-1,FALSE),0)=1,1,0)</f>
        <v>0</v>
      </c>
      <c r="E7">
        <f>IF(IFERROR(HLOOKUP(E$2,States!$5:10,ROW()-1,FALSE),0)=1,1,0)</f>
        <v>1</v>
      </c>
      <c r="F7">
        <f>IF(IFERROR(HLOOKUP(F$2,States!$5:10,ROW()-1,FALSE),0)=1,1,0)</f>
        <v>1</v>
      </c>
      <c r="G7">
        <f>IF(IFERROR(HLOOKUP(G$2,States!$5:10,ROW()-1,FALSE),0)=1,1,0)</f>
        <v>0</v>
      </c>
      <c r="H7">
        <f>IF(IFERROR(HLOOKUP(H$2,States!$5:10,ROW()-1,FALSE),0)=1,1,0)</f>
        <v>0</v>
      </c>
      <c r="I7">
        <f>IF(IFERROR(HLOOKUP(I$2,States!$5:10,ROW()-1,FALSE),0)=1,1,0)</f>
        <v>1</v>
      </c>
      <c r="J7">
        <f>IF(IFERROR(HLOOKUP(J$2,States!$5:10,ROW()-1,FALSE),0)=1,1,0)</f>
        <v>0</v>
      </c>
      <c r="K7">
        <f>IF(IFERROR(HLOOKUP(K$2,States!$5:10,ROW()-1,FALSE),0)=1,1,0)</f>
        <v>0</v>
      </c>
      <c r="L7">
        <f>IF(IFERROR(HLOOKUP(L$2,States!$5:10,ROW()-1,FALSE),0)=1,1,0)</f>
        <v>0</v>
      </c>
      <c r="M7">
        <f>IF(IFERROR(HLOOKUP(M$2,States!$5:10,ROW()-1,FALSE),0)=1,1,0)</f>
        <v>0</v>
      </c>
      <c r="N7">
        <f>IF(IFERROR(HLOOKUP(N$2,States!$5:10,ROW()-1,FALSE),0)=1,1,0)</f>
        <v>1</v>
      </c>
      <c r="O7">
        <f>IF(IFERROR(HLOOKUP(O$2,States!$5:10,ROW()-1,FALSE),0)=1,1,0)</f>
        <v>0</v>
      </c>
      <c r="P7">
        <f>IF(IFERROR(HLOOKUP(P$2,States!$5:10,ROW()-1,FALSE),0)=1,1,0)</f>
        <v>0</v>
      </c>
      <c r="Q7">
        <f>IF(IFERROR(HLOOKUP(Q$2,States!$5:10,ROW()-1,FALSE),0)=1,1,0)</f>
        <v>0</v>
      </c>
      <c r="S7" t="str">
        <f t="shared" si="0"/>
        <v>0x19</v>
      </c>
      <c r="T7" t="str">
        <f t="shared" si="1"/>
        <v>0x08</v>
      </c>
      <c r="V7" s="3"/>
      <c r="W7" s="3" t="str">
        <f t="shared" si="2"/>
        <v>{10,0x19,0x08},</v>
      </c>
      <c r="Y7" s="4">
        <v>4</v>
      </c>
      <c r="Z7">
        <f t="shared" si="3"/>
        <v>25</v>
      </c>
      <c r="AA7">
        <f>C_BLINK!Z7</f>
        <v>0</v>
      </c>
      <c r="AB7">
        <f t="shared" si="4"/>
        <v>8</v>
      </c>
      <c r="AC7">
        <f>C_BLINK!AA7</f>
        <v>0</v>
      </c>
    </row>
    <row r="8" spans="1:31" x14ac:dyDescent="0.25">
      <c r="A8">
        <f>States!C11</f>
        <v>3</v>
      </c>
      <c r="B8">
        <f>IF(IFERROR(HLOOKUP(B$2,States!$5:11,ROW()-1,FALSE),0)=1,1,0)</f>
        <v>0</v>
      </c>
      <c r="C8">
        <f>IF(IFERROR(HLOOKUP(C$2,States!$5:11,ROW()-1,FALSE),0)=1,1,0)</f>
        <v>0</v>
      </c>
      <c r="D8">
        <f>IF(IFERROR(HLOOKUP(D$2,States!$5:11,ROW()-1,FALSE),0)=1,1,0)</f>
        <v>0</v>
      </c>
      <c r="E8">
        <f>IF(IFERROR(HLOOKUP(E$2,States!$5:11,ROW()-1,FALSE),0)=1,1,0)</f>
        <v>0</v>
      </c>
      <c r="F8">
        <f>IF(IFERROR(HLOOKUP(F$2,States!$5:11,ROW()-1,FALSE),0)=1,1,0)</f>
        <v>1</v>
      </c>
      <c r="G8">
        <f>IF(IFERROR(HLOOKUP(G$2,States!$5:11,ROW()-1,FALSE),0)=1,1,0)</f>
        <v>0</v>
      </c>
      <c r="H8">
        <f>IF(IFERROR(HLOOKUP(H$2,States!$5:11,ROW()-1,FALSE),0)=1,1,0)</f>
        <v>0</v>
      </c>
      <c r="I8">
        <f>IF(IFERROR(HLOOKUP(I$2,States!$5:11,ROW()-1,FALSE),0)=1,1,0)</f>
        <v>1</v>
      </c>
      <c r="J8">
        <f>IF(IFERROR(HLOOKUP(J$2,States!$5:11,ROW()-1,FALSE),0)=1,1,0)</f>
        <v>0</v>
      </c>
      <c r="K8">
        <f>IF(IFERROR(HLOOKUP(K$2,States!$5:11,ROW()-1,FALSE),0)=1,1,0)</f>
        <v>0</v>
      </c>
      <c r="L8">
        <f>IF(IFERROR(HLOOKUP(L$2,States!$5:11,ROW()-1,FALSE),0)=1,1,0)</f>
        <v>0</v>
      </c>
      <c r="M8">
        <f>IF(IFERROR(HLOOKUP(M$2,States!$5:11,ROW()-1,FALSE),0)=1,1,0)</f>
        <v>0</v>
      </c>
      <c r="N8">
        <f>IF(IFERROR(HLOOKUP(N$2,States!$5:11,ROW()-1,FALSE),0)=1,1,0)</f>
        <v>1</v>
      </c>
      <c r="O8">
        <f>IF(IFERROR(HLOOKUP(O$2,States!$5:11,ROW()-1,FALSE),0)=1,1,0)</f>
        <v>0</v>
      </c>
      <c r="P8">
        <f>IF(IFERROR(HLOOKUP(P$2,States!$5:11,ROW()-1,FALSE),0)=1,1,0)</f>
        <v>0</v>
      </c>
      <c r="Q8">
        <f>IF(IFERROR(HLOOKUP(Q$2,States!$5:11,ROW()-1,FALSE),0)=1,1,0)</f>
        <v>0</v>
      </c>
      <c r="S8" t="str">
        <f t="shared" si="0"/>
        <v>0x09</v>
      </c>
      <c r="T8" t="str">
        <f t="shared" si="1"/>
        <v>0x08</v>
      </c>
      <c r="V8" s="3"/>
      <c r="W8" s="3" t="str">
        <f t="shared" si="2"/>
        <v>{3,0x09,0x08},</v>
      </c>
      <c r="Y8" s="4">
        <v>5</v>
      </c>
      <c r="Z8">
        <f t="shared" si="3"/>
        <v>9</v>
      </c>
      <c r="AA8">
        <f>C_BLINK!Z8</f>
        <v>0</v>
      </c>
      <c r="AB8">
        <f t="shared" si="4"/>
        <v>8</v>
      </c>
      <c r="AC8">
        <f>C_BLINK!AA8</f>
        <v>2</v>
      </c>
    </row>
    <row r="9" spans="1:31" x14ac:dyDescent="0.25">
      <c r="A9">
        <f>States!C12</f>
        <v>10</v>
      </c>
      <c r="B9">
        <f>IF(IFERROR(HLOOKUP(B$2,States!$5:12,ROW()-1,FALSE),0)=1,1,0)</f>
        <v>0</v>
      </c>
      <c r="C9">
        <f>IF(IFERROR(HLOOKUP(C$2,States!$5:12,ROW()-1,FALSE),0)=1,1,0)</f>
        <v>0</v>
      </c>
      <c r="D9">
        <f>IF(IFERROR(HLOOKUP(D$2,States!$5:12,ROW()-1,FALSE),0)=1,1,0)</f>
        <v>1</v>
      </c>
      <c r="E9">
        <f>IF(IFERROR(HLOOKUP(E$2,States!$5:12,ROW()-1,FALSE),0)=1,1,0)</f>
        <v>0</v>
      </c>
      <c r="F9">
        <f>IF(IFERROR(HLOOKUP(F$2,States!$5:12,ROW()-1,FALSE),0)=1,1,0)</f>
        <v>1</v>
      </c>
      <c r="G9">
        <f>IF(IFERROR(HLOOKUP(G$2,States!$5:12,ROW()-1,FALSE),0)=1,1,0)</f>
        <v>0</v>
      </c>
      <c r="H9">
        <f>IF(IFERROR(HLOOKUP(H$2,States!$5:12,ROW()-1,FALSE),0)=1,1,0)</f>
        <v>0</v>
      </c>
      <c r="I9">
        <f>IF(IFERROR(HLOOKUP(I$2,States!$5:12,ROW()-1,FALSE),0)=1,1,0)</f>
        <v>1</v>
      </c>
      <c r="J9">
        <f>IF(IFERROR(HLOOKUP(J$2,States!$5:12,ROW()-1,FALSE),0)=1,1,0)</f>
        <v>0</v>
      </c>
      <c r="K9">
        <f>IF(IFERROR(HLOOKUP(K$2,States!$5:12,ROW()-1,FALSE),0)=1,1,0)</f>
        <v>0</v>
      </c>
      <c r="L9">
        <f>IF(IFERROR(HLOOKUP(L$2,States!$5:12,ROW()-1,FALSE),0)=1,1,0)</f>
        <v>0</v>
      </c>
      <c r="M9">
        <f>IF(IFERROR(HLOOKUP(M$2,States!$5:12,ROW()-1,FALSE),0)=1,1,0)</f>
        <v>0</v>
      </c>
      <c r="N9">
        <f>IF(IFERROR(HLOOKUP(N$2,States!$5:12,ROW()-1,FALSE),0)=1,1,0)</f>
        <v>1</v>
      </c>
      <c r="O9">
        <f>IF(IFERROR(HLOOKUP(O$2,States!$5:12,ROW()-1,FALSE),0)=1,1,0)</f>
        <v>0</v>
      </c>
      <c r="P9">
        <f>IF(IFERROR(HLOOKUP(P$2,States!$5:12,ROW()-1,FALSE),0)=1,1,0)</f>
        <v>0</v>
      </c>
      <c r="Q9">
        <f>IF(IFERROR(HLOOKUP(Q$2,States!$5:12,ROW()-1,FALSE),0)=1,1,0)</f>
        <v>1</v>
      </c>
      <c r="S9" t="str">
        <f t="shared" si="0"/>
        <v>0x29</v>
      </c>
      <c r="T9" t="str">
        <f t="shared" si="1"/>
        <v>0x09</v>
      </c>
      <c r="V9" s="3"/>
      <c r="W9" s="3" t="str">
        <f t="shared" si="2"/>
        <v>{10,0x29,0x09},</v>
      </c>
      <c r="Y9" s="4">
        <v>6</v>
      </c>
      <c r="Z9">
        <f t="shared" si="3"/>
        <v>41</v>
      </c>
      <c r="AA9">
        <f>C_BLINK!Z9</f>
        <v>0</v>
      </c>
      <c r="AB9">
        <f t="shared" si="4"/>
        <v>9</v>
      </c>
      <c r="AC9">
        <f>C_BLINK!AA9</f>
        <v>0</v>
      </c>
    </row>
    <row r="10" spans="1:31" x14ac:dyDescent="0.25">
      <c r="A10">
        <f>States!C13</f>
        <v>3</v>
      </c>
      <c r="B10">
        <f>IF(IFERROR(HLOOKUP(B$2,States!$5:13,ROW()-1,FALSE),0)=1,1,0)</f>
        <v>0</v>
      </c>
      <c r="C10">
        <f>IF(IFERROR(HLOOKUP(C$2,States!$5:13,ROW()-1,FALSE),0)=1,1,0)</f>
        <v>0</v>
      </c>
      <c r="D10">
        <f>IF(IFERROR(HLOOKUP(D$2,States!$5:13,ROW()-1,FALSE),0)=1,1,0)</f>
        <v>0</v>
      </c>
      <c r="E10">
        <f>IF(IFERROR(HLOOKUP(E$2,States!$5:13,ROW()-1,FALSE),0)=1,1,0)</f>
        <v>0</v>
      </c>
      <c r="F10">
        <f>IF(IFERROR(HLOOKUP(F$2,States!$5:13,ROW()-1,FALSE),0)=1,1,0)</f>
        <v>1</v>
      </c>
      <c r="G10">
        <f>IF(IFERROR(HLOOKUP(G$2,States!$5:13,ROW()-1,FALSE),0)=1,1,0)</f>
        <v>0</v>
      </c>
      <c r="H10">
        <f>IF(IFERROR(HLOOKUP(H$2,States!$5:13,ROW()-1,FALSE),0)=1,1,0)</f>
        <v>0</v>
      </c>
      <c r="I10">
        <f>IF(IFERROR(HLOOKUP(I$2,States!$5:13,ROW()-1,FALSE),0)=1,1,0)</f>
        <v>1</v>
      </c>
      <c r="J10">
        <f>IF(IFERROR(HLOOKUP(J$2,States!$5:13,ROW()-1,FALSE),0)=1,1,0)</f>
        <v>0</v>
      </c>
      <c r="K10">
        <f>IF(IFERROR(HLOOKUP(K$2,States!$5:13,ROW()-1,FALSE),0)=1,1,0)</f>
        <v>0</v>
      </c>
      <c r="L10">
        <f>IF(IFERROR(HLOOKUP(L$2,States!$5:13,ROW()-1,FALSE),0)=1,1,0)</f>
        <v>0</v>
      </c>
      <c r="M10">
        <f>IF(IFERROR(HLOOKUP(M$2,States!$5:13,ROW()-1,FALSE),0)=1,1,0)</f>
        <v>0</v>
      </c>
      <c r="N10">
        <f>IF(IFERROR(HLOOKUP(N$2,States!$5:13,ROW()-1,FALSE),0)=1,1,0)</f>
        <v>1</v>
      </c>
      <c r="O10">
        <f>IF(IFERROR(HLOOKUP(O$2,States!$5:13,ROW()-1,FALSE),0)=1,1,0)</f>
        <v>0</v>
      </c>
      <c r="P10">
        <f>IF(IFERROR(HLOOKUP(P$2,States!$5:13,ROW()-1,FALSE),0)=1,1,0)</f>
        <v>0</v>
      </c>
      <c r="Q10">
        <f>IF(IFERROR(HLOOKUP(Q$2,States!$5:13,ROW()-1,FALSE),0)=1,1,0)</f>
        <v>1</v>
      </c>
      <c r="S10" t="str">
        <f t="shared" si="0"/>
        <v>0x09</v>
      </c>
      <c r="T10" t="str">
        <f t="shared" si="1"/>
        <v>0x09</v>
      </c>
      <c r="V10" s="3"/>
      <c r="W10" s="3" t="str">
        <f t="shared" si="2"/>
        <v>{3,0x09,0x09},</v>
      </c>
      <c r="Y10" s="4">
        <v>7</v>
      </c>
      <c r="Z10">
        <f t="shared" si="3"/>
        <v>9</v>
      </c>
      <c r="AA10">
        <f>C_BLINK!Z10</f>
        <v>0</v>
      </c>
      <c r="AB10">
        <f t="shared" si="4"/>
        <v>9</v>
      </c>
      <c r="AC10">
        <f>C_BLINK!AA10</f>
        <v>16</v>
      </c>
    </row>
    <row r="11" spans="1:31" x14ac:dyDescent="0.25">
      <c r="A11">
        <f>States!C14</f>
        <v>0</v>
      </c>
      <c r="B11">
        <f>IF(IFERROR(HLOOKUP(B$2,States!$5:14,ROW()-1,FALSE),0)=1,1,0)</f>
        <v>0</v>
      </c>
      <c r="C11">
        <f>IF(IFERROR(HLOOKUP(C$2,States!$5:14,ROW()-1,FALSE),0)=1,1,0)</f>
        <v>0</v>
      </c>
      <c r="D11">
        <f>IF(IFERROR(HLOOKUP(D$2,States!$5:14,ROW()-1,FALSE),0)=1,1,0)</f>
        <v>0</v>
      </c>
      <c r="E11">
        <f>IF(IFERROR(HLOOKUP(E$2,States!$5:14,ROW()-1,FALSE),0)=1,1,0)</f>
        <v>0</v>
      </c>
      <c r="F11">
        <f>IF(IFERROR(HLOOKUP(F$2,States!$5:14,ROW()-1,FALSE),0)=1,1,0)</f>
        <v>0</v>
      </c>
      <c r="G11">
        <f>IF(IFERROR(HLOOKUP(G$2,States!$5:14,ROW()-1,FALSE),0)=1,1,0)</f>
        <v>0</v>
      </c>
      <c r="H11">
        <f>IF(IFERROR(HLOOKUP(H$2,States!$5:14,ROW()-1,FALSE),0)=1,1,0)</f>
        <v>0</v>
      </c>
      <c r="I11">
        <f>IF(IFERROR(HLOOKUP(I$2,States!$5:14,ROW()-1,FALSE),0)=1,1,0)</f>
        <v>0</v>
      </c>
      <c r="J11">
        <f>IF(IFERROR(HLOOKUP(J$2,States!$5:14,ROW()-1,FALSE),0)=1,1,0)</f>
        <v>0</v>
      </c>
      <c r="K11">
        <f>IF(IFERROR(HLOOKUP(K$2,States!$5:14,ROW()-1,FALSE),0)=1,1,0)</f>
        <v>0</v>
      </c>
      <c r="L11">
        <f>IF(IFERROR(HLOOKUP(L$2,States!$5:14,ROW()-1,FALSE),0)=1,1,0)</f>
        <v>0</v>
      </c>
      <c r="M11">
        <f>IF(IFERROR(HLOOKUP(M$2,States!$5:14,ROW()-1,FALSE),0)=1,1,0)</f>
        <v>0</v>
      </c>
      <c r="N11">
        <f>IF(IFERROR(HLOOKUP(N$2,States!$5:14,ROW()-1,FALSE),0)=1,1,0)</f>
        <v>0</v>
      </c>
      <c r="O11">
        <f>IF(IFERROR(HLOOKUP(O$2,States!$5:14,ROW()-1,FALSE),0)=1,1,0)</f>
        <v>0</v>
      </c>
      <c r="P11">
        <f>IF(IFERROR(HLOOKUP(P$2,States!$5:14,ROW()-1,FALSE),0)=1,1,0)</f>
        <v>0</v>
      </c>
      <c r="Q11">
        <f>IF(IFERROR(HLOOKUP(Q$2,States!$5:14,ROW()-1,FALSE),0)=1,1,0)</f>
        <v>0</v>
      </c>
      <c r="S11" t="str">
        <f t="shared" si="0"/>
        <v>0x00</v>
      </c>
      <c r="T11" t="str">
        <f t="shared" si="1"/>
        <v>0x00</v>
      </c>
      <c r="V11" s="3"/>
      <c r="W11" s="3" t="str">
        <f t="shared" si="2"/>
        <v>{0,0x00,0x00},</v>
      </c>
      <c r="Y11" s="4">
        <v>8</v>
      </c>
      <c r="Z11">
        <f t="shared" si="3"/>
        <v>0</v>
      </c>
      <c r="AA11">
        <f>C_BLINK!Z11</f>
        <v>0</v>
      </c>
      <c r="AB11">
        <f t="shared" si="4"/>
        <v>0</v>
      </c>
      <c r="AC11">
        <f>C_BLINK!AA11</f>
        <v>0</v>
      </c>
    </row>
    <row r="12" spans="1:31" x14ac:dyDescent="0.25">
      <c r="A12">
        <f>States!C15</f>
        <v>0</v>
      </c>
      <c r="B12">
        <f>IF(IFERROR(HLOOKUP(B$2,States!$5:15,ROW()-1,FALSE),0)=1,1,0)</f>
        <v>0</v>
      </c>
      <c r="C12">
        <f>IF(IFERROR(HLOOKUP(C$2,States!$5:15,ROW()-1,FALSE),0)=1,1,0)</f>
        <v>0</v>
      </c>
      <c r="D12">
        <f>IF(IFERROR(HLOOKUP(D$2,States!$5:15,ROW()-1,FALSE),0)=1,1,0)</f>
        <v>0</v>
      </c>
      <c r="E12">
        <f>IF(IFERROR(HLOOKUP(E$2,States!$5:15,ROW()-1,FALSE),0)=1,1,0)</f>
        <v>0</v>
      </c>
      <c r="F12">
        <f>IF(IFERROR(HLOOKUP(F$2,States!$5:15,ROW()-1,FALSE),0)=1,1,0)</f>
        <v>0</v>
      </c>
      <c r="G12">
        <f>IF(IFERROR(HLOOKUP(G$2,States!$5:15,ROW()-1,FALSE),0)=1,1,0)</f>
        <v>0</v>
      </c>
      <c r="H12">
        <f>IF(IFERROR(HLOOKUP(H$2,States!$5:15,ROW()-1,FALSE),0)=1,1,0)</f>
        <v>0</v>
      </c>
      <c r="I12">
        <f>IF(IFERROR(HLOOKUP(I$2,States!$5:15,ROW()-1,FALSE),0)=1,1,0)</f>
        <v>0</v>
      </c>
      <c r="J12">
        <f>IF(IFERROR(HLOOKUP(J$2,States!$5:15,ROW()-1,FALSE),0)=1,1,0)</f>
        <v>0</v>
      </c>
      <c r="K12">
        <f>IF(IFERROR(HLOOKUP(K$2,States!$5:15,ROW()-1,FALSE),0)=1,1,0)</f>
        <v>0</v>
      </c>
      <c r="L12">
        <f>IF(IFERROR(HLOOKUP(L$2,States!$5:15,ROW()-1,FALSE),0)=1,1,0)</f>
        <v>0</v>
      </c>
      <c r="M12">
        <f>IF(IFERROR(HLOOKUP(M$2,States!$5:15,ROW()-1,FALSE),0)=1,1,0)</f>
        <v>0</v>
      </c>
      <c r="N12">
        <f>IF(IFERROR(HLOOKUP(N$2,States!$5:15,ROW()-1,FALSE),0)=1,1,0)</f>
        <v>0</v>
      </c>
      <c r="O12">
        <f>IF(IFERROR(HLOOKUP(O$2,States!$5:15,ROW()-1,FALSE),0)=1,1,0)</f>
        <v>0</v>
      </c>
      <c r="P12">
        <f>IF(IFERROR(HLOOKUP(P$2,States!$5:15,ROW()-1,FALSE),0)=1,1,0)</f>
        <v>0</v>
      </c>
      <c r="Q12">
        <f>IF(IFERROR(HLOOKUP(Q$2,States!$5:15,ROW()-1,FALSE),0)=1,1,0)</f>
        <v>0</v>
      </c>
      <c r="S12" t="str">
        <f t="shared" si="0"/>
        <v>0x00</v>
      </c>
      <c r="T12" t="str">
        <f t="shared" si="1"/>
        <v>0x00</v>
      </c>
      <c r="V12" s="3"/>
      <c r="W12" s="3" t="str">
        <f t="shared" si="2"/>
        <v>{0,0x00,0x00},</v>
      </c>
      <c r="Y12" s="4">
        <v>9</v>
      </c>
      <c r="Z12">
        <f t="shared" si="3"/>
        <v>0</v>
      </c>
      <c r="AA12">
        <f>C_BLINK!Z12</f>
        <v>0</v>
      </c>
      <c r="AB12">
        <f t="shared" si="4"/>
        <v>0</v>
      </c>
      <c r="AC12">
        <f>C_BLINK!AA12</f>
        <v>0</v>
      </c>
    </row>
    <row r="13" spans="1:31" x14ac:dyDescent="0.25">
      <c r="V13" s="3" t="s">
        <v>50</v>
      </c>
      <c r="W13" s="3"/>
    </row>
    <row r="14" spans="1:31" x14ac:dyDescent="0.25">
      <c r="A14">
        <f>States!C26</f>
        <v>3</v>
      </c>
      <c r="B14">
        <f>IF(IFERROR(HLOOKUP(B$2,States!$25:26,ROW()-12,FALSE),0)=1,1,0)</f>
        <v>0</v>
      </c>
      <c r="C14">
        <f>IF(IFERROR(HLOOKUP(C$2,States!$25:26,ROW()-12,FALSE),0)=1,1,0)</f>
        <v>0</v>
      </c>
      <c r="D14">
        <f>IF(IFERROR(HLOOKUP(D$2,States!$25:26,ROW()-12,FALSE),0)=1,1,0)</f>
        <v>0</v>
      </c>
      <c r="E14">
        <f>IF(IFERROR(HLOOKUP(E$2,States!$25:26,ROW()-12,FALSE),0)=1,1,0)</f>
        <v>0</v>
      </c>
      <c r="F14">
        <f>IF(IFERROR(HLOOKUP(F$2,States!$25:26,ROW()-12,FALSE),0)=1,1,0)</f>
        <v>1</v>
      </c>
      <c r="G14">
        <f>IF(IFERROR(HLOOKUP(G$2,States!$25:26,ROW()-12,FALSE),0)=1,1,0)</f>
        <v>0</v>
      </c>
      <c r="H14">
        <f>IF(IFERROR(HLOOKUP(H$2,States!$25:26,ROW()-12,FALSE),0)=1,1,0)</f>
        <v>1</v>
      </c>
      <c r="I14">
        <f>IF(IFERROR(HLOOKUP(I$2,States!$25:26,ROW()-12,FALSE),0)=1,1,0)</f>
        <v>0</v>
      </c>
      <c r="J14">
        <f>IF(IFERROR(HLOOKUP(J$2,States!$25:26,ROW()-12,FALSE),0)=1,1,0)</f>
        <v>0</v>
      </c>
      <c r="K14">
        <f>IF(IFERROR(HLOOKUP(K$2,States!$25:26,ROW()-12,FALSE),0)=1,1,0)</f>
        <v>0</v>
      </c>
      <c r="L14">
        <f>IF(IFERROR(HLOOKUP(L$2,States!$25:26,ROW()-12,FALSE),0)=1,1,0)</f>
        <v>0</v>
      </c>
      <c r="M14">
        <f>IF(IFERROR(HLOOKUP(M$2,States!$25:26,ROW()-12,FALSE),0)=1,1,0)</f>
        <v>0</v>
      </c>
      <c r="N14">
        <f>IF(IFERROR(HLOOKUP(N$2,States!$25:26,ROW()-12,FALSE),0)=1,1,0)</f>
        <v>1</v>
      </c>
      <c r="O14">
        <f>IF(IFERROR(HLOOKUP(O$2,States!$25:26,ROW()-12,FALSE),0)=1,1,0)</f>
        <v>0</v>
      </c>
      <c r="P14">
        <f>IF(IFERROR(HLOOKUP(P$2,States!$25:26,ROW()-12,FALSE),0)=1,1,0)</f>
        <v>0</v>
      </c>
      <c r="Q14">
        <f>IF(IFERROR(HLOOKUP(Q$2,States!$25:26,ROW()-12,FALSE),0)=1,1,0)</f>
        <v>1</v>
      </c>
      <c r="S14" t="str">
        <f t="shared" ref="S14" si="5">CONCATENATE("0x",BIN2HEX(CONCATENATE(B14,C14,D14,E14,F14,G14,H14,I14),2))</f>
        <v>0x0A</v>
      </c>
      <c r="T14" t="str">
        <f t="shared" ref="T14" si="6">CONCATENATE("0x",BIN2HEX(CONCATENATE(J14,K14,L14,M14,N14,O14,P14,Q14),2))</f>
        <v>0x09</v>
      </c>
      <c r="V14" s="3"/>
      <c r="W14" s="3" t="str">
        <f t="shared" si="2"/>
        <v>{3,0x0A,0x09},</v>
      </c>
      <c r="Y14" s="4">
        <v>0</v>
      </c>
      <c r="Z14">
        <f>HEX2DEC(RIGHT(S14,2))</f>
        <v>10</v>
      </c>
      <c r="AA14">
        <f>C_BLINK!Z14</f>
        <v>0</v>
      </c>
      <c r="AB14">
        <f t="shared" si="4"/>
        <v>9</v>
      </c>
      <c r="AC14">
        <v>0</v>
      </c>
    </row>
    <row r="15" spans="1:31" x14ac:dyDescent="0.25">
      <c r="A15">
        <f>States!C27</f>
        <v>1</v>
      </c>
      <c r="B15">
        <f>IF(IFERROR(HLOOKUP(B$2,States!$25:27,ROW()-12,FALSE),0)=1,1,0)</f>
        <v>0</v>
      </c>
      <c r="C15">
        <f>IF(IFERROR(HLOOKUP(C$2,States!$25:27,ROW()-12,FALSE),0)=1,1,0)</f>
        <v>0</v>
      </c>
      <c r="D15">
        <f>IF(IFERROR(HLOOKUP(D$2,States!$25:27,ROW()-12,FALSE),0)=1,1,0)</f>
        <v>0</v>
      </c>
      <c r="E15">
        <f>IF(IFERROR(HLOOKUP(E$2,States!$25:27,ROW()-12,FALSE),0)=1,1,0)</f>
        <v>0</v>
      </c>
      <c r="F15">
        <f>IF(IFERROR(HLOOKUP(F$2,States!$25:27,ROW()-12,FALSE),0)=1,1,0)</f>
        <v>1</v>
      </c>
      <c r="G15">
        <f>IF(IFERROR(HLOOKUP(G$2,States!$25:27,ROW()-12,FALSE),0)=1,1,0)</f>
        <v>0</v>
      </c>
      <c r="H15">
        <f>IF(IFERROR(HLOOKUP(H$2,States!$25:27,ROW()-12,FALSE),0)=1,1,0)</f>
        <v>0</v>
      </c>
      <c r="I15">
        <f>IF(IFERROR(HLOOKUP(I$2,States!$25:27,ROW()-12,FALSE),0)=1,1,0)</f>
        <v>0</v>
      </c>
      <c r="J15">
        <f>IF(IFERROR(HLOOKUP(J$2,States!$25:27,ROW()-12,FALSE),0)=1,1,0)</f>
        <v>0</v>
      </c>
      <c r="K15">
        <f>IF(IFERROR(HLOOKUP(K$2,States!$25:27,ROW()-12,FALSE),0)=1,1,0)</f>
        <v>0</v>
      </c>
      <c r="L15">
        <f>IF(IFERROR(HLOOKUP(L$2,States!$25:27,ROW()-12,FALSE),0)=1,1,0)</f>
        <v>0</v>
      </c>
      <c r="M15">
        <f>IF(IFERROR(HLOOKUP(M$2,States!$25:27,ROW()-12,FALSE),0)=1,1,0)</f>
        <v>0</v>
      </c>
      <c r="N15">
        <f>IF(IFERROR(HLOOKUP(N$2,States!$25:27,ROW()-12,FALSE),0)=1,1,0)</f>
        <v>1</v>
      </c>
      <c r="O15">
        <f>IF(IFERROR(HLOOKUP(O$2,States!$25:27,ROW()-12,FALSE),0)=1,1,0)</f>
        <v>0</v>
      </c>
      <c r="P15">
        <f>IF(IFERROR(HLOOKUP(P$2,States!$25:27,ROW()-12,FALSE),0)=1,1,0)</f>
        <v>0</v>
      </c>
      <c r="Q15">
        <f>IF(IFERROR(HLOOKUP(Q$2,States!$25:27,ROW()-12,FALSE),0)=1,1,0)</f>
        <v>1</v>
      </c>
      <c r="S15" t="str">
        <f t="shared" ref="S15:S23" si="7">CONCATENATE("0x",BIN2HEX(CONCATENATE(B15,C15,D15,E15,F15,G15,H15,I15),2))</f>
        <v>0x08</v>
      </c>
      <c r="T15" t="str">
        <f t="shared" ref="T15:T23" si="8">CONCATENATE("0x",BIN2HEX(CONCATENATE(J15,K15,L15,M15,N15,O15,P15,Q15),2))</f>
        <v>0x09</v>
      </c>
      <c r="V15" s="3"/>
      <c r="W15" s="3" t="str">
        <f t="shared" si="2"/>
        <v>{1,0x08,0x09},</v>
      </c>
      <c r="Y15" s="4">
        <v>1</v>
      </c>
      <c r="Z15">
        <f t="shared" ref="Z15:Z23" si="9">HEX2DEC(RIGHT(S15,2))</f>
        <v>8</v>
      </c>
      <c r="AA15">
        <f>C_BLINK!Z15</f>
        <v>4</v>
      </c>
      <c r="AB15">
        <f t="shared" si="4"/>
        <v>9</v>
      </c>
      <c r="AC15">
        <f>C_BLINK!AA15</f>
        <v>0</v>
      </c>
    </row>
    <row r="16" spans="1:31" x14ac:dyDescent="0.25">
      <c r="A16">
        <f>States!C28</f>
        <v>3</v>
      </c>
      <c r="B16">
        <f>IF(IFERROR(HLOOKUP(B$2,States!$25:28,ROW()-12,FALSE),0)=1,1,0)</f>
        <v>0</v>
      </c>
      <c r="C16">
        <f>IF(IFERROR(HLOOKUP(C$2,States!$25:28,ROW()-12,FALSE),0)=1,1,0)</f>
        <v>0</v>
      </c>
      <c r="D16">
        <f>IF(IFERROR(HLOOKUP(D$2,States!$25:28,ROW()-12,FALSE),0)=1,1,0)</f>
        <v>0</v>
      </c>
      <c r="E16">
        <f>IF(IFERROR(HLOOKUP(E$2,States!$25:28,ROW()-12,FALSE),0)=1,1,0)</f>
        <v>0</v>
      </c>
      <c r="F16">
        <f>IF(IFERROR(HLOOKUP(F$2,States!$25:28,ROW()-12,FALSE),0)=1,1,0)</f>
        <v>0</v>
      </c>
      <c r="G16">
        <f>IF(IFERROR(HLOOKUP(G$2,States!$25:28,ROW()-12,FALSE),0)=1,1,0)</f>
        <v>0</v>
      </c>
      <c r="H16">
        <f>IF(IFERROR(HLOOKUP(H$2,States!$25:28,ROW()-12,FALSE),0)=1,1,0)</f>
        <v>0</v>
      </c>
      <c r="I16">
        <f>IF(IFERROR(HLOOKUP(I$2,States!$25:28,ROW()-12,FALSE),0)=1,1,0)</f>
        <v>1</v>
      </c>
      <c r="J16">
        <f>IF(IFERROR(HLOOKUP(J$2,States!$25:28,ROW()-12,FALSE),0)=1,1,0)</f>
        <v>0</v>
      </c>
      <c r="K16">
        <f>IF(IFERROR(HLOOKUP(K$2,States!$25:28,ROW()-12,FALSE),0)=1,1,0)</f>
        <v>0</v>
      </c>
      <c r="L16">
        <f>IF(IFERROR(HLOOKUP(L$2,States!$25:28,ROW()-12,FALSE),0)=1,1,0)</f>
        <v>1</v>
      </c>
      <c r="M16">
        <f>IF(IFERROR(HLOOKUP(M$2,States!$25:28,ROW()-12,FALSE),0)=1,1,0)</f>
        <v>0</v>
      </c>
      <c r="N16">
        <f>IF(IFERROR(HLOOKUP(N$2,States!$25:28,ROW()-12,FALSE),0)=1,1,0)</f>
        <v>1</v>
      </c>
      <c r="O16">
        <f>IF(IFERROR(HLOOKUP(O$2,States!$25:28,ROW()-12,FALSE),0)=1,1,0)</f>
        <v>0</v>
      </c>
      <c r="P16">
        <f>IF(IFERROR(HLOOKUP(P$2,States!$25:28,ROW()-12,FALSE),0)=1,1,0)</f>
        <v>0</v>
      </c>
      <c r="Q16">
        <f>IF(IFERROR(HLOOKUP(Q$2,States!$25:28,ROW()-12,FALSE),0)=1,1,0)</f>
        <v>1</v>
      </c>
      <c r="S16" t="str">
        <f t="shared" si="7"/>
        <v>0x01</v>
      </c>
      <c r="T16" t="str">
        <f t="shared" si="8"/>
        <v>0x29</v>
      </c>
      <c r="V16" s="3"/>
      <c r="W16" s="3" t="str">
        <f t="shared" si="2"/>
        <v>{3,0x01,0x29},</v>
      </c>
      <c r="Y16" s="4">
        <v>2</v>
      </c>
      <c r="Z16">
        <f t="shared" si="9"/>
        <v>1</v>
      </c>
      <c r="AA16">
        <f>C_BLINK!Z16</f>
        <v>0</v>
      </c>
      <c r="AB16">
        <f t="shared" si="4"/>
        <v>41</v>
      </c>
      <c r="AC16">
        <f>C_BLINK!AA16</f>
        <v>0</v>
      </c>
    </row>
    <row r="17" spans="1:29" x14ac:dyDescent="0.25">
      <c r="A17">
        <f>States!C29</f>
        <v>1</v>
      </c>
      <c r="B17">
        <f>IF(IFERROR(HLOOKUP(B$2,States!$25:29,ROW()-12,FALSE),0)=1,1,0)</f>
        <v>0</v>
      </c>
      <c r="C17">
        <f>IF(IFERROR(HLOOKUP(C$2,States!$25:29,ROW()-12,FALSE),0)=1,1,0)</f>
        <v>0</v>
      </c>
      <c r="D17">
        <f>IF(IFERROR(HLOOKUP(D$2,States!$25:29,ROW()-12,FALSE),0)=1,1,0)</f>
        <v>0</v>
      </c>
      <c r="E17">
        <f>IF(IFERROR(HLOOKUP(E$2,States!$25:29,ROW()-12,FALSE),0)=1,1,0)</f>
        <v>0</v>
      </c>
      <c r="F17">
        <f>IF(IFERROR(HLOOKUP(F$2,States!$25:29,ROW()-12,FALSE),0)=1,1,0)</f>
        <v>0</v>
      </c>
      <c r="G17">
        <f>IF(IFERROR(HLOOKUP(G$2,States!$25:29,ROW()-12,FALSE),0)=1,1,0)</f>
        <v>0</v>
      </c>
      <c r="H17">
        <f>IF(IFERROR(HLOOKUP(H$2,States!$25:29,ROW()-12,FALSE),0)=1,1,0)</f>
        <v>0</v>
      </c>
      <c r="I17">
        <f>IF(IFERROR(HLOOKUP(I$2,States!$25:29,ROW()-12,FALSE),0)=1,1,0)</f>
        <v>1</v>
      </c>
      <c r="J17">
        <f>IF(IFERROR(HLOOKUP(J$2,States!$25:29,ROW()-12,FALSE),0)=1,1,0)</f>
        <v>0</v>
      </c>
      <c r="K17">
        <f>IF(IFERROR(HLOOKUP(K$2,States!$25:29,ROW()-12,FALSE),0)=1,1,0)</f>
        <v>0</v>
      </c>
      <c r="L17">
        <f>IF(IFERROR(HLOOKUP(L$2,States!$25:29,ROW()-12,FALSE),0)=1,1,0)</f>
        <v>0</v>
      </c>
      <c r="M17">
        <f>IF(IFERROR(HLOOKUP(M$2,States!$25:29,ROW()-12,FALSE),0)=1,1,0)</f>
        <v>0</v>
      </c>
      <c r="N17">
        <f>IF(IFERROR(HLOOKUP(N$2,States!$25:29,ROW()-12,FALSE),0)=1,1,0)</f>
        <v>1</v>
      </c>
      <c r="O17">
        <f>IF(IFERROR(HLOOKUP(O$2,States!$25:29,ROW()-12,FALSE),0)=1,1,0)</f>
        <v>0</v>
      </c>
      <c r="P17">
        <f>IF(IFERROR(HLOOKUP(P$2,States!$25:29,ROW()-12,FALSE),0)=1,1,0)</f>
        <v>0</v>
      </c>
      <c r="Q17">
        <f>IF(IFERROR(HLOOKUP(Q$2,States!$25:29,ROW()-12,FALSE),0)=1,1,0)</f>
        <v>1</v>
      </c>
      <c r="S17" t="str">
        <f t="shared" si="7"/>
        <v>0x01</v>
      </c>
      <c r="T17" t="str">
        <f t="shared" si="8"/>
        <v>0x09</v>
      </c>
      <c r="V17" s="3"/>
      <c r="W17" s="3" t="str">
        <f t="shared" si="2"/>
        <v>{1,0x01,0x09},</v>
      </c>
      <c r="Y17" s="4">
        <v>3</v>
      </c>
      <c r="Z17">
        <f t="shared" si="9"/>
        <v>1</v>
      </c>
      <c r="AA17">
        <f>C_BLINK!Z17</f>
        <v>0</v>
      </c>
      <c r="AB17">
        <f t="shared" si="4"/>
        <v>9</v>
      </c>
      <c r="AC17">
        <f>C_BLINK!AA17</f>
        <v>4</v>
      </c>
    </row>
    <row r="18" spans="1:29" x14ac:dyDescent="0.25">
      <c r="A18">
        <f>States!C30</f>
        <v>3</v>
      </c>
      <c r="B18">
        <f>IF(IFERROR(HLOOKUP(B$2,States!$25:30,ROW()-12,FALSE),0)=1,1,0)</f>
        <v>0</v>
      </c>
      <c r="C18">
        <f>IF(IFERROR(HLOOKUP(C$2,States!$25:30,ROW()-12,FALSE),0)=1,1,0)</f>
        <v>0</v>
      </c>
      <c r="D18">
        <f>IF(IFERROR(HLOOKUP(D$2,States!$25:30,ROW()-12,FALSE),0)=1,1,0)</f>
        <v>0</v>
      </c>
      <c r="E18">
        <f>IF(IFERROR(HLOOKUP(E$2,States!$25:30,ROW()-12,FALSE),0)=1,1,0)</f>
        <v>1</v>
      </c>
      <c r="F18">
        <f>IF(IFERROR(HLOOKUP(F$2,States!$25:30,ROW()-12,FALSE),0)=1,1,0)</f>
        <v>1</v>
      </c>
      <c r="G18">
        <f>IF(IFERROR(HLOOKUP(G$2,States!$25:30,ROW()-12,FALSE),0)=1,1,0)</f>
        <v>0</v>
      </c>
      <c r="H18">
        <f>IF(IFERROR(HLOOKUP(H$2,States!$25:30,ROW()-12,FALSE),0)=1,1,0)</f>
        <v>0</v>
      </c>
      <c r="I18">
        <f>IF(IFERROR(HLOOKUP(I$2,States!$25:30,ROW()-12,FALSE),0)=1,1,0)</f>
        <v>1</v>
      </c>
      <c r="J18">
        <f>IF(IFERROR(HLOOKUP(J$2,States!$25:30,ROW()-12,FALSE),0)=1,1,0)</f>
        <v>0</v>
      </c>
      <c r="K18">
        <f>IF(IFERROR(HLOOKUP(K$2,States!$25:30,ROW()-12,FALSE),0)=1,1,0)</f>
        <v>0</v>
      </c>
      <c r="L18">
        <f>IF(IFERROR(HLOOKUP(L$2,States!$25:30,ROW()-12,FALSE),0)=1,1,0)</f>
        <v>0</v>
      </c>
      <c r="M18">
        <f>IF(IFERROR(HLOOKUP(M$2,States!$25:30,ROW()-12,FALSE),0)=1,1,0)</f>
        <v>0</v>
      </c>
      <c r="N18">
        <f>IF(IFERROR(HLOOKUP(N$2,States!$25:30,ROW()-12,FALSE),0)=1,1,0)</f>
        <v>1</v>
      </c>
      <c r="O18">
        <f>IF(IFERROR(HLOOKUP(O$2,States!$25:30,ROW()-12,FALSE),0)=1,1,0)</f>
        <v>0</v>
      </c>
      <c r="P18">
        <f>IF(IFERROR(HLOOKUP(P$2,States!$25:30,ROW()-12,FALSE),0)=1,1,0)</f>
        <v>0</v>
      </c>
      <c r="Q18">
        <f>IF(IFERROR(HLOOKUP(Q$2,States!$25:30,ROW()-12,FALSE),0)=1,1,0)</f>
        <v>0</v>
      </c>
      <c r="S18" t="str">
        <f t="shared" si="7"/>
        <v>0x19</v>
      </c>
      <c r="T18" t="str">
        <f t="shared" si="8"/>
        <v>0x08</v>
      </c>
      <c r="V18" s="3"/>
      <c r="W18" s="3" t="str">
        <f t="shared" si="2"/>
        <v>{3,0x19,0x08},</v>
      </c>
      <c r="Y18" s="4">
        <v>4</v>
      </c>
      <c r="Z18">
        <f t="shared" si="9"/>
        <v>25</v>
      </c>
      <c r="AA18">
        <f>C_BLINK!Z18</f>
        <v>0</v>
      </c>
      <c r="AB18">
        <f t="shared" si="4"/>
        <v>8</v>
      </c>
      <c r="AC18">
        <f>C_BLINK!AA18</f>
        <v>0</v>
      </c>
    </row>
    <row r="19" spans="1:29" x14ac:dyDescent="0.25">
      <c r="A19">
        <f>States!C31</f>
        <v>1</v>
      </c>
      <c r="B19">
        <f>IF(IFERROR(HLOOKUP(B$2,States!$25:31,ROW()-12,FALSE),0)=1,1,0)</f>
        <v>0</v>
      </c>
      <c r="C19">
        <f>IF(IFERROR(HLOOKUP(C$2,States!$25:31,ROW()-12,FALSE),0)=1,1,0)</f>
        <v>0</v>
      </c>
      <c r="D19">
        <f>IF(IFERROR(HLOOKUP(D$2,States!$25:31,ROW()-12,FALSE),0)=1,1,0)</f>
        <v>0</v>
      </c>
      <c r="E19">
        <f>IF(IFERROR(HLOOKUP(E$2,States!$25:31,ROW()-12,FALSE),0)=1,1,0)</f>
        <v>0</v>
      </c>
      <c r="F19">
        <f>IF(IFERROR(HLOOKUP(F$2,States!$25:31,ROW()-12,FALSE),0)=1,1,0)</f>
        <v>1</v>
      </c>
      <c r="G19">
        <f>IF(IFERROR(HLOOKUP(G$2,States!$25:31,ROW()-12,FALSE),0)=1,1,0)</f>
        <v>0</v>
      </c>
      <c r="H19">
        <f>IF(IFERROR(HLOOKUP(H$2,States!$25:31,ROW()-12,FALSE),0)=1,1,0)</f>
        <v>0</v>
      </c>
      <c r="I19">
        <f>IF(IFERROR(HLOOKUP(I$2,States!$25:31,ROW()-12,FALSE),0)=1,1,0)</f>
        <v>1</v>
      </c>
      <c r="J19">
        <f>IF(IFERROR(HLOOKUP(J$2,States!$25:31,ROW()-12,FALSE),0)=1,1,0)</f>
        <v>0</v>
      </c>
      <c r="K19">
        <f>IF(IFERROR(HLOOKUP(K$2,States!$25:31,ROW()-12,FALSE),0)=1,1,0)</f>
        <v>0</v>
      </c>
      <c r="L19">
        <f>IF(IFERROR(HLOOKUP(L$2,States!$25:31,ROW()-12,FALSE),0)=1,1,0)</f>
        <v>0</v>
      </c>
      <c r="M19">
        <f>IF(IFERROR(HLOOKUP(M$2,States!$25:31,ROW()-12,FALSE),0)=1,1,0)</f>
        <v>0</v>
      </c>
      <c r="N19">
        <f>IF(IFERROR(HLOOKUP(N$2,States!$25:31,ROW()-12,FALSE),0)=1,1,0)</f>
        <v>1</v>
      </c>
      <c r="O19">
        <f>IF(IFERROR(HLOOKUP(O$2,States!$25:31,ROW()-12,FALSE),0)=1,1,0)</f>
        <v>0</v>
      </c>
      <c r="P19">
        <f>IF(IFERROR(HLOOKUP(P$2,States!$25:31,ROW()-12,FALSE),0)=1,1,0)</f>
        <v>0</v>
      </c>
      <c r="Q19">
        <f>IF(IFERROR(HLOOKUP(Q$2,States!$25:31,ROW()-12,FALSE),0)=1,1,0)</f>
        <v>0</v>
      </c>
      <c r="S19" t="str">
        <f t="shared" si="7"/>
        <v>0x09</v>
      </c>
      <c r="T19" t="str">
        <f t="shared" si="8"/>
        <v>0x08</v>
      </c>
      <c r="V19" s="3"/>
      <c r="W19" s="3" t="str">
        <f t="shared" si="2"/>
        <v>{1,0x09,0x08},</v>
      </c>
      <c r="Y19" s="4">
        <v>5</v>
      </c>
      <c r="Z19">
        <f t="shared" si="9"/>
        <v>9</v>
      </c>
      <c r="AA19">
        <f>C_BLINK!Z19</f>
        <v>0</v>
      </c>
      <c r="AB19">
        <f t="shared" si="4"/>
        <v>8</v>
      </c>
      <c r="AC19">
        <f>C_BLINK!AA19</f>
        <v>2</v>
      </c>
    </row>
    <row r="20" spans="1:29" x14ac:dyDescent="0.25">
      <c r="A20">
        <f>States!C32</f>
        <v>3</v>
      </c>
      <c r="B20">
        <f>IF(IFERROR(HLOOKUP(B$2,States!$25:32,ROW()-12,FALSE),0)=1,1,0)</f>
        <v>0</v>
      </c>
      <c r="C20">
        <f>IF(IFERROR(HLOOKUP(C$2,States!$25:32,ROW()-12,FALSE),0)=1,1,0)</f>
        <v>0</v>
      </c>
      <c r="D20">
        <f>IF(IFERROR(HLOOKUP(D$2,States!$25:32,ROW()-12,FALSE),0)=1,1,0)</f>
        <v>1</v>
      </c>
      <c r="E20">
        <f>IF(IFERROR(HLOOKUP(E$2,States!$25:32,ROW()-12,FALSE),0)=1,1,0)</f>
        <v>0</v>
      </c>
      <c r="F20">
        <f>IF(IFERROR(HLOOKUP(F$2,States!$25:32,ROW()-12,FALSE),0)=1,1,0)</f>
        <v>1</v>
      </c>
      <c r="G20">
        <f>IF(IFERROR(HLOOKUP(G$2,States!$25:32,ROW()-12,FALSE),0)=1,1,0)</f>
        <v>0</v>
      </c>
      <c r="H20">
        <f>IF(IFERROR(HLOOKUP(H$2,States!$25:32,ROW()-12,FALSE),0)=1,1,0)</f>
        <v>0</v>
      </c>
      <c r="I20">
        <f>IF(IFERROR(HLOOKUP(I$2,States!$25:32,ROW()-12,FALSE),0)=1,1,0)</f>
        <v>1</v>
      </c>
      <c r="J20">
        <f>IF(IFERROR(HLOOKUP(J$2,States!$25:32,ROW()-12,FALSE),0)=1,1,0)</f>
        <v>0</v>
      </c>
      <c r="K20">
        <f>IF(IFERROR(HLOOKUP(K$2,States!$25:32,ROW()-12,FALSE),0)=1,1,0)</f>
        <v>0</v>
      </c>
      <c r="L20">
        <f>IF(IFERROR(HLOOKUP(L$2,States!$25:32,ROW()-12,FALSE),0)=1,1,0)</f>
        <v>0</v>
      </c>
      <c r="M20">
        <f>IF(IFERROR(HLOOKUP(M$2,States!$25:32,ROW()-12,FALSE),0)=1,1,0)</f>
        <v>0</v>
      </c>
      <c r="N20">
        <f>IF(IFERROR(HLOOKUP(N$2,States!$25:32,ROW()-12,FALSE),0)=1,1,0)</f>
        <v>1</v>
      </c>
      <c r="O20">
        <f>IF(IFERROR(HLOOKUP(O$2,States!$25:32,ROW()-12,FALSE),0)=1,1,0)</f>
        <v>0</v>
      </c>
      <c r="P20">
        <f>IF(IFERROR(HLOOKUP(P$2,States!$25:32,ROW()-12,FALSE),0)=1,1,0)</f>
        <v>0</v>
      </c>
      <c r="Q20">
        <f>IF(IFERROR(HLOOKUP(Q$2,States!$25:32,ROW()-12,FALSE),0)=1,1,0)</f>
        <v>1</v>
      </c>
      <c r="S20" t="str">
        <f t="shared" si="7"/>
        <v>0x29</v>
      </c>
      <c r="T20" t="str">
        <f t="shared" si="8"/>
        <v>0x09</v>
      </c>
      <c r="V20" s="3"/>
      <c r="W20" s="3" t="str">
        <f t="shared" si="2"/>
        <v>{3,0x29,0x09},</v>
      </c>
      <c r="Y20" s="4">
        <v>6</v>
      </c>
      <c r="Z20">
        <f t="shared" si="9"/>
        <v>41</v>
      </c>
      <c r="AA20">
        <f>C_BLINK!Z20</f>
        <v>0</v>
      </c>
      <c r="AB20">
        <f t="shared" si="4"/>
        <v>9</v>
      </c>
      <c r="AC20">
        <f>C_BLINK!AA20</f>
        <v>0</v>
      </c>
    </row>
    <row r="21" spans="1:29" x14ac:dyDescent="0.25">
      <c r="A21">
        <f>States!C33</f>
        <v>1</v>
      </c>
      <c r="B21">
        <f>IF(IFERROR(HLOOKUP(B$2,States!$25:33,ROW()-12,FALSE),0)=1,1,0)</f>
        <v>0</v>
      </c>
      <c r="C21">
        <f>IF(IFERROR(HLOOKUP(C$2,States!$25:33,ROW()-12,FALSE),0)=1,1,0)</f>
        <v>0</v>
      </c>
      <c r="D21">
        <f>IF(IFERROR(HLOOKUP(D$2,States!$25:33,ROW()-12,FALSE),0)=1,1,0)</f>
        <v>0</v>
      </c>
      <c r="E21">
        <f>IF(IFERROR(HLOOKUP(E$2,States!$25:33,ROW()-12,FALSE),0)=1,1,0)</f>
        <v>0</v>
      </c>
      <c r="F21">
        <f>IF(IFERROR(HLOOKUP(F$2,States!$25:33,ROW()-12,FALSE),0)=1,1,0)</f>
        <v>1</v>
      </c>
      <c r="G21">
        <f>IF(IFERROR(HLOOKUP(G$2,States!$25:33,ROW()-12,FALSE),0)=1,1,0)</f>
        <v>0</v>
      </c>
      <c r="H21">
        <f>IF(IFERROR(HLOOKUP(H$2,States!$25:33,ROW()-12,FALSE),0)=1,1,0)</f>
        <v>0</v>
      </c>
      <c r="I21">
        <f>IF(IFERROR(HLOOKUP(I$2,States!$25:33,ROW()-12,FALSE),0)=1,1,0)</f>
        <v>1</v>
      </c>
      <c r="J21">
        <f>IF(IFERROR(HLOOKUP(J$2,States!$25:33,ROW()-12,FALSE),0)=1,1,0)</f>
        <v>0</v>
      </c>
      <c r="K21">
        <f>IF(IFERROR(HLOOKUP(K$2,States!$25:33,ROW()-12,FALSE),0)=1,1,0)</f>
        <v>0</v>
      </c>
      <c r="L21">
        <f>IF(IFERROR(HLOOKUP(L$2,States!$25:33,ROW()-12,FALSE),0)=1,1,0)</f>
        <v>0</v>
      </c>
      <c r="M21">
        <f>IF(IFERROR(HLOOKUP(M$2,States!$25:33,ROW()-12,FALSE),0)=1,1,0)</f>
        <v>0</v>
      </c>
      <c r="N21">
        <f>IF(IFERROR(HLOOKUP(N$2,States!$25:33,ROW()-12,FALSE),0)=1,1,0)</f>
        <v>1</v>
      </c>
      <c r="O21">
        <f>IF(IFERROR(HLOOKUP(O$2,States!$25:33,ROW()-12,FALSE),0)=1,1,0)</f>
        <v>0</v>
      </c>
      <c r="P21">
        <f>IF(IFERROR(HLOOKUP(P$2,States!$25:33,ROW()-12,FALSE),0)=1,1,0)</f>
        <v>0</v>
      </c>
      <c r="Q21">
        <f>IF(IFERROR(HLOOKUP(Q$2,States!$25:33,ROW()-12,FALSE),0)=1,1,0)</f>
        <v>1</v>
      </c>
      <c r="S21" t="str">
        <f t="shared" si="7"/>
        <v>0x09</v>
      </c>
      <c r="T21" t="str">
        <f t="shared" si="8"/>
        <v>0x09</v>
      </c>
      <c r="V21" s="3"/>
      <c r="W21" s="3" t="str">
        <f t="shared" si="2"/>
        <v>{1,0x09,0x09},</v>
      </c>
      <c r="Y21" s="4">
        <v>7</v>
      </c>
      <c r="Z21">
        <f t="shared" si="9"/>
        <v>9</v>
      </c>
      <c r="AA21">
        <f>C_BLINK!Z21</f>
        <v>0</v>
      </c>
      <c r="AB21">
        <f t="shared" si="4"/>
        <v>9</v>
      </c>
      <c r="AC21">
        <f>C_BLINK!AA21</f>
        <v>16</v>
      </c>
    </row>
    <row r="22" spans="1:29" x14ac:dyDescent="0.25">
      <c r="A22">
        <f>States!C34</f>
        <v>0</v>
      </c>
      <c r="B22">
        <f>IF(IFERROR(HLOOKUP(B$2,States!$25:34,ROW()-12,FALSE),0)=1,1,0)</f>
        <v>0</v>
      </c>
      <c r="C22">
        <f>IF(IFERROR(HLOOKUP(C$2,States!$25:34,ROW()-12,FALSE),0)=1,1,0)</f>
        <v>0</v>
      </c>
      <c r="D22">
        <f>IF(IFERROR(HLOOKUP(D$2,States!$25:34,ROW()-12,FALSE),0)=1,1,0)</f>
        <v>0</v>
      </c>
      <c r="E22">
        <f>IF(IFERROR(HLOOKUP(E$2,States!$25:34,ROW()-12,FALSE),0)=1,1,0)</f>
        <v>0</v>
      </c>
      <c r="F22">
        <f>IF(IFERROR(HLOOKUP(F$2,States!$25:34,ROW()-12,FALSE),0)=1,1,0)</f>
        <v>0</v>
      </c>
      <c r="G22">
        <f>IF(IFERROR(HLOOKUP(G$2,States!$25:34,ROW()-12,FALSE),0)=1,1,0)</f>
        <v>0</v>
      </c>
      <c r="H22">
        <f>IF(IFERROR(HLOOKUP(H$2,States!$25:34,ROW()-12,FALSE),0)=1,1,0)</f>
        <v>0</v>
      </c>
      <c r="I22">
        <f>IF(IFERROR(HLOOKUP(I$2,States!$25:34,ROW()-12,FALSE),0)=1,1,0)</f>
        <v>0</v>
      </c>
      <c r="J22">
        <f>IF(IFERROR(HLOOKUP(J$2,States!$25:34,ROW()-12,FALSE),0)=1,1,0)</f>
        <v>0</v>
      </c>
      <c r="K22">
        <f>IF(IFERROR(HLOOKUP(K$2,States!$25:34,ROW()-12,FALSE),0)=1,1,0)</f>
        <v>0</v>
      </c>
      <c r="L22">
        <f>IF(IFERROR(HLOOKUP(L$2,States!$25:34,ROW()-12,FALSE),0)=1,1,0)</f>
        <v>0</v>
      </c>
      <c r="M22">
        <f>IF(IFERROR(HLOOKUP(M$2,States!$25:34,ROW()-12,FALSE),0)=1,1,0)</f>
        <v>0</v>
      </c>
      <c r="N22">
        <f>IF(IFERROR(HLOOKUP(N$2,States!$25:34,ROW()-12,FALSE),0)=1,1,0)</f>
        <v>0</v>
      </c>
      <c r="O22">
        <f>IF(IFERROR(HLOOKUP(O$2,States!$25:34,ROW()-12,FALSE),0)=1,1,0)</f>
        <v>0</v>
      </c>
      <c r="P22">
        <f>IF(IFERROR(HLOOKUP(P$2,States!$25:34,ROW()-12,FALSE),0)=1,1,0)</f>
        <v>0</v>
      </c>
      <c r="Q22">
        <f>IF(IFERROR(HLOOKUP(Q$2,States!$25:34,ROW()-12,FALSE),0)=1,1,0)</f>
        <v>0</v>
      </c>
      <c r="S22" t="str">
        <f t="shared" si="7"/>
        <v>0x00</v>
      </c>
      <c r="T22" t="str">
        <f t="shared" si="8"/>
        <v>0x00</v>
      </c>
      <c r="V22" s="3"/>
      <c r="W22" s="3" t="str">
        <f t="shared" si="2"/>
        <v>{0,0x00,0x00},</v>
      </c>
      <c r="Y22" s="4">
        <v>8</v>
      </c>
      <c r="Z22">
        <f t="shared" si="9"/>
        <v>0</v>
      </c>
      <c r="AA22">
        <f>C_BLINK!Z22</f>
        <v>0</v>
      </c>
      <c r="AB22">
        <f t="shared" si="4"/>
        <v>0</v>
      </c>
      <c r="AC22">
        <f>C_BLINK!AA22</f>
        <v>0</v>
      </c>
    </row>
    <row r="23" spans="1:29" x14ac:dyDescent="0.25">
      <c r="A23">
        <f>States!C35</f>
        <v>0</v>
      </c>
      <c r="B23">
        <f>IF(IFERROR(HLOOKUP(B$2,States!$25:35,ROW()-12,FALSE),0)=1,1,0)</f>
        <v>0</v>
      </c>
      <c r="C23">
        <f>IF(IFERROR(HLOOKUP(C$2,States!$25:35,ROW()-12,FALSE),0)=1,1,0)</f>
        <v>0</v>
      </c>
      <c r="D23">
        <f>IF(IFERROR(HLOOKUP(D$2,States!$25:35,ROW()-12,FALSE),0)=1,1,0)</f>
        <v>0</v>
      </c>
      <c r="E23">
        <f>IF(IFERROR(HLOOKUP(E$2,States!$25:35,ROW()-12,FALSE),0)=1,1,0)</f>
        <v>0</v>
      </c>
      <c r="F23">
        <f>IF(IFERROR(HLOOKUP(F$2,States!$25:35,ROW()-12,FALSE),0)=1,1,0)</f>
        <v>0</v>
      </c>
      <c r="G23">
        <f>IF(IFERROR(HLOOKUP(G$2,States!$25:35,ROW()-12,FALSE),0)=1,1,0)</f>
        <v>0</v>
      </c>
      <c r="H23">
        <f>IF(IFERROR(HLOOKUP(H$2,States!$25:35,ROW()-12,FALSE),0)=1,1,0)</f>
        <v>0</v>
      </c>
      <c r="I23">
        <f>IF(IFERROR(HLOOKUP(I$2,States!$25:35,ROW()-12,FALSE),0)=1,1,0)</f>
        <v>0</v>
      </c>
      <c r="J23">
        <f>IF(IFERROR(HLOOKUP(J$2,States!$25:35,ROW()-12,FALSE),0)=1,1,0)</f>
        <v>0</v>
      </c>
      <c r="K23">
        <f>IF(IFERROR(HLOOKUP(K$2,States!$25:35,ROW()-12,FALSE),0)=1,1,0)</f>
        <v>0</v>
      </c>
      <c r="L23">
        <f>IF(IFERROR(HLOOKUP(L$2,States!$25:35,ROW()-12,FALSE),0)=1,1,0)</f>
        <v>0</v>
      </c>
      <c r="M23">
        <f>IF(IFERROR(HLOOKUP(M$2,States!$25:35,ROW()-12,FALSE),0)=1,1,0)</f>
        <v>0</v>
      </c>
      <c r="N23">
        <f>IF(IFERROR(HLOOKUP(N$2,States!$25:35,ROW()-12,FALSE),0)=1,1,0)</f>
        <v>0</v>
      </c>
      <c r="O23">
        <f>IF(IFERROR(HLOOKUP(O$2,States!$25:35,ROW()-12,FALSE),0)=1,1,0)</f>
        <v>0</v>
      </c>
      <c r="P23">
        <f>IF(IFERROR(HLOOKUP(P$2,States!$25:35,ROW()-12,FALSE),0)=1,1,0)</f>
        <v>0</v>
      </c>
      <c r="Q23">
        <f>IF(IFERROR(HLOOKUP(Q$2,States!$25:35,ROW()-12,FALSE),0)=1,1,0)</f>
        <v>0</v>
      </c>
      <c r="S23" t="str">
        <f t="shared" si="7"/>
        <v>0x00</v>
      </c>
      <c r="T23" t="str">
        <f t="shared" si="8"/>
        <v>0x00</v>
      </c>
      <c r="V23" s="3"/>
      <c r="W23" s="3" t="str">
        <f t="shared" si="2"/>
        <v>{0,0x00,0x00},</v>
      </c>
      <c r="Y23" s="4">
        <v>9</v>
      </c>
      <c r="Z23">
        <f t="shared" si="9"/>
        <v>0</v>
      </c>
      <c r="AA23">
        <f>C_BLINK!Z23</f>
        <v>0</v>
      </c>
      <c r="AB23">
        <f t="shared" si="4"/>
        <v>0</v>
      </c>
      <c r="AC23">
        <f>C_BLINK!AA23</f>
        <v>0</v>
      </c>
    </row>
    <row r="24" spans="1:29" x14ac:dyDescent="0.25">
      <c r="V24" s="3" t="s">
        <v>50</v>
      </c>
      <c r="W24" s="3"/>
    </row>
    <row r="25" spans="1:29" x14ac:dyDescent="0.25">
      <c r="A25">
        <f>States!C46</f>
        <v>4</v>
      </c>
      <c r="B25">
        <f>IF(IFERROR(HLOOKUP(B$2,States!$45:46,ROW()-23,FALSE),0)=1,1,0)</f>
        <v>0</v>
      </c>
      <c r="C25">
        <f>IF(IFERROR(HLOOKUP(C$2,States!$45:46,ROW()-23,FALSE),0)=1,1,0)</f>
        <v>0</v>
      </c>
      <c r="D25">
        <f>IF(IFERROR(HLOOKUP(D$2,States!$45:46,ROW()-23,FALSE),0)=1,1,0)</f>
        <v>0</v>
      </c>
      <c r="E25">
        <f>IF(IFERROR(HLOOKUP(E$2,States!$45:46,ROW()-23,FALSE),0)=1,1,0)</f>
        <v>0</v>
      </c>
      <c r="F25">
        <f>IF(IFERROR(HLOOKUP(F$2,States!$45:46,ROW()-23,FALSE),0)=1,1,0)</f>
        <v>1</v>
      </c>
      <c r="G25">
        <f>IF(IFERROR(HLOOKUP(G$2,States!$45:46,ROW()-23,FALSE),0)=1,1,0)</f>
        <v>0</v>
      </c>
      <c r="H25">
        <f>IF(IFERROR(HLOOKUP(H$2,States!$45:46,ROW()-23,FALSE),0)=1,1,0)</f>
        <v>1</v>
      </c>
      <c r="I25">
        <f>IF(IFERROR(HLOOKUP(I$2,States!$45:46,ROW()-23,FALSE),0)=1,1,0)</f>
        <v>0</v>
      </c>
      <c r="J25">
        <f>IF(IFERROR(HLOOKUP(J$2,States!$45:46,ROW()-23,FALSE),0)=1,1,0)</f>
        <v>0</v>
      </c>
      <c r="K25">
        <f>IF(IFERROR(HLOOKUP(K$2,States!$45:46,ROW()-23,FALSE),0)=1,1,0)</f>
        <v>0</v>
      </c>
      <c r="L25">
        <f>IF(IFERROR(HLOOKUP(L$2,States!$45:46,ROW()-23,FALSE),0)=1,1,0)</f>
        <v>0</v>
      </c>
      <c r="M25">
        <f>IF(IFERROR(HLOOKUP(M$2,States!$45:46,ROW()-23,FALSE),0)=1,1,0)</f>
        <v>0</v>
      </c>
      <c r="N25">
        <f>IF(IFERROR(HLOOKUP(N$2,States!$45:46,ROW()-23,FALSE),0)=1,1,0)</f>
        <v>1</v>
      </c>
      <c r="O25">
        <f>IF(IFERROR(HLOOKUP(O$2,States!$45:46,ROW()-23,FALSE),0)=1,1,0)</f>
        <v>0</v>
      </c>
      <c r="P25">
        <f>IF(IFERROR(HLOOKUP(P$2,States!$45:46,ROW()-23,FALSE),0)=1,1,0)</f>
        <v>0</v>
      </c>
      <c r="Q25">
        <f>IF(IFERROR(HLOOKUP(Q$2,States!$45:46,ROW()-23,FALSE),0)=1,1,0)</f>
        <v>1</v>
      </c>
      <c r="S25" t="str">
        <f t="shared" ref="S25" si="10">CONCATENATE("0x",BIN2HEX(CONCATENATE(B25,C25,D25,E25,F25,G25,H25,I25),2))</f>
        <v>0x0A</v>
      </c>
      <c r="T25" t="str">
        <f t="shared" ref="T25" si="11">CONCATENATE("0x",BIN2HEX(CONCATENATE(J25,K25,L25,M25,N25,O25,P25,Q25),2))</f>
        <v>0x09</v>
      </c>
      <c r="V25" s="3"/>
      <c r="W25" s="3" t="str">
        <f t="shared" si="2"/>
        <v>{4,0x0A,0x09},</v>
      </c>
      <c r="Y25" s="4">
        <v>0</v>
      </c>
      <c r="Z25">
        <f>HEX2DEC(RIGHT(S25,2))</f>
        <v>10</v>
      </c>
      <c r="AA25">
        <f>C_BLINK!Z25</f>
        <v>0</v>
      </c>
      <c r="AB25">
        <f t="shared" si="4"/>
        <v>9</v>
      </c>
      <c r="AC25">
        <f>C_BLINK!AA25</f>
        <v>0</v>
      </c>
    </row>
    <row r="26" spans="1:29" x14ac:dyDescent="0.25">
      <c r="A26">
        <f>States!C47</f>
        <v>2</v>
      </c>
      <c r="B26">
        <f>IF(IFERROR(HLOOKUP(B$2,States!$45:47,ROW()-23,FALSE),0)=1,1,0)</f>
        <v>0</v>
      </c>
      <c r="C26">
        <f>IF(IFERROR(HLOOKUP(C$2,States!$45:47,ROW()-23,FALSE),0)=1,1,0)</f>
        <v>0</v>
      </c>
      <c r="D26">
        <f>IF(IFERROR(HLOOKUP(D$2,States!$45:47,ROW()-23,FALSE),0)=1,1,0)</f>
        <v>0</v>
      </c>
      <c r="E26">
        <f>IF(IFERROR(HLOOKUP(E$2,States!$45:47,ROW()-23,FALSE),0)=1,1,0)</f>
        <v>0</v>
      </c>
      <c r="F26">
        <f>IF(IFERROR(HLOOKUP(F$2,States!$45:47,ROW()-23,FALSE),0)=1,1,0)</f>
        <v>1</v>
      </c>
      <c r="G26">
        <f>IF(IFERROR(HLOOKUP(G$2,States!$45:47,ROW()-23,FALSE),0)=1,1,0)</f>
        <v>0</v>
      </c>
      <c r="H26">
        <f>IF(IFERROR(HLOOKUP(H$2,States!$45:47,ROW()-23,FALSE),0)=1,1,0)</f>
        <v>0</v>
      </c>
      <c r="I26">
        <f>IF(IFERROR(HLOOKUP(I$2,States!$45:47,ROW()-23,FALSE),0)=1,1,0)</f>
        <v>0</v>
      </c>
      <c r="J26">
        <f>IF(IFERROR(HLOOKUP(J$2,States!$45:47,ROW()-23,FALSE),0)=1,1,0)</f>
        <v>0</v>
      </c>
      <c r="K26">
        <f>IF(IFERROR(HLOOKUP(K$2,States!$45:47,ROW()-23,FALSE),0)=1,1,0)</f>
        <v>0</v>
      </c>
      <c r="L26">
        <f>IF(IFERROR(HLOOKUP(L$2,States!$45:47,ROW()-23,FALSE),0)=1,1,0)</f>
        <v>0</v>
      </c>
      <c r="M26">
        <f>IF(IFERROR(HLOOKUP(M$2,States!$45:47,ROW()-23,FALSE),0)=1,1,0)</f>
        <v>0</v>
      </c>
      <c r="N26">
        <f>IF(IFERROR(HLOOKUP(N$2,States!$45:47,ROW()-23,FALSE),0)=1,1,0)</f>
        <v>1</v>
      </c>
      <c r="O26">
        <f>IF(IFERROR(HLOOKUP(O$2,States!$45:47,ROW()-23,FALSE),0)=1,1,0)</f>
        <v>0</v>
      </c>
      <c r="P26">
        <f>IF(IFERROR(HLOOKUP(P$2,States!$45:47,ROW()-23,FALSE),0)=1,1,0)</f>
        <v>0</v>
      </c>
      <c r="Q26">
        <f>IF(IFERROR(HLOOKUP(Q$2,States!$45:47,ROW()-23,FALSE),0)=1,1,0)</f>
        <v>1</v>
      </c>
      <c r="S26" t="str">
        <f t="shared" ref="S26:S34" si="12">CONCATENATE("0x",BIN2HEX(CONCATENATE(B26,C26,D26,E26,F26,G26,H26,I26),2))</f>
        <v>0x08</v>
      </c>
      <c r="T26" t="str">
        <f t="shared" ref="T26:T34" si="13">CONCATENATE("0x",BIN2HEX(CONCATENATE(J26,K26,L26,M26,N26,O26,P26,Q26),2))</f>
        <v>0x09</v>
      </c>
      <c r="V26" s="3"/>
      <c r="W26" s="3" t="str">
        <f t="shared" si="2"/>
        <v>{2,0x08,0x09},</v>
      </c>
      <c r="Y26" s="4">
        <v>1</v>
      </c>
      <c r="Z26">
        <f t="shared" ref="Z26:Z34" si="14">HEX2DEC(RIGHT(S26,2))</f>
        <v>8</v>
      </c>
      <c r="AA26">
        <f>C_BLINK!Z26</f>
        <v>4</v>
      </c>
      <c r="AB26">
        <f t="shared" si="4"/>
        <v>9</v>
      </c>
      <c r="AC26">
        <f>C_BLINK!AA26</f>
        <v>0</v>
      </c>
    </row>
    <row r="27" spans="1:29" x14ac:dyDescent="0.25">
      <c r="A27">
        <f>States!C48</f>
        <v>4</v>
      </c>
      <c r="B27">
        <f>IF(IFERROR(HLOOKUP(B$2,States!$45:48,ROW()-23,FALSE),0)=1,1,0)</f>
        <v>0</v>
      </c>
      <c r="C27">
        <f>IF(IFERROR(HLOOKUP(C$2,States!$45:48,ROW()-23,FALSE),0)=1,1,0)</f>
        <v>0</v>
      </c>
      <c r="D27">
        <f>IF(IFERROR(HLOOKUP(D$2,States!$45:48,ROW()-23,FALSE),0)=1,1,0)</f>
        <v>0</v>
      </c>
      <c r="E27">
        <f>IF(IFERROR(HLOOKUP(E$2,States!$45:48,ROW()-23,FALSE),0)=1,1,0)</f>
        <v>0</v>
      </c>
      <c r="F27">
        <f>IF(IFERROR(HLOOKUP(F$2,States!$45:48,ROW()-23,FALSE),0)=1,1,0)</f>
        <v>0</v>
      </c>
      <c r="G27">
        <f>IF(IFERROR(HLOOKUP(G$2,States!$45:48,ROW()-23,FALSE),0)=1,1,0)</f>
        <v>0</v>
      </c>
      <c r="H27">
        <f>IF(IFERROR(HLOOKUP(H$2,States!$45:48,ROW()-23,FALSE),0)=1,1,0)</f>
        <v>0</v>
      </c>
      <c r="I27">
        <f>IF(IFERROR(HLOOKUP(I$2,States!$45:48,ROW()-23,FALSE),0)=1,1,0)</f>
        <v>1</v>
      </c>
      <c r="J27">
        <f>IF(IFERROR(HLOOKUP(J$2,States!$45:48,ROW()-23,FALSE),0)=1,1,0)</f>
        <v>0</v>
      </c>
      <c r="K27">
        <f>IF(IFERROR(HLOOKUP(K$2,States!$45:48,ROW()-23,FALSE),0)=1,1,0)</f>
        <v>0</v>
      </c>
      <c r="L27">
        <f>IF(IFERROR(HLOOKUP(L$2,States!$45:48,ROW()-23,FALSE),0)=1,1,0)</f>
        <v>1</v>
      </c>
      <c r="M27">
        <f>IF(IFERROR(HLOOKUP(M$2,States!$45:48,ROW()-23,FALSE),0)=1,1,0)</f>
        <v>0</v>
      </c>
      <c r="N27">
        <f>IF(IFERROR(HLOOKUP(N$2,States!$45:48,ROW()-23,FALSE),0)=1,1,0)</f>
        <v>1</v>
      </c>
      <c r="O27">
        <f>IF(IFERROR(HLOOKUP(O$2,States!$45:48,ROW()-23,FALSE),0)=1,1,0)</f>
        <v>0</v>
      </c>
      <c r="P27">
        <f>IF(IFERROR(HLOOKUP(P$2,States!$45:48,ROW()-23,FALSE),0)=1,1,0)</f>
        <v>0</v>
      </c>
      <c r="Q27">
        <f>IF(IFERROR(HLOOKUP(Q$2,States!$45:48,ROW()-23,FALSE),0)=1,1,0)</f>
        <v>1</v>
      </c>
      <c r="S27" t="str">
        <f t="shared" si="12"/>
        <v>0x01</v>
      </c>
      <c r="T27" t="str">
        <f t="shared" si="13"/>
        <v>0x29</v>
      </c>
      <c r="V27" s="3"/>
      <c r="W27" s="3" t="str">
        <f t="shared" si="2"/>
        <v>{4,0x01,0x29},</v>
      </c>
      <c r="Y27" s="4">
        <v>2</v>
      </c>
      <c r="Z27">
        <f t="shared" si="14"/>
        <v>1</v>
      </c>
      <c r="AA27">
        <f>C_BLINK!Z27</f>
        <v>0</v>
      </c>
      <c r="AB27">
        <f t="shared" si="4"/>
        <v>41</v>
      </c>
      <c r="AC27">
        <f>C_BLINK!AA27</f>
        <v>0</v>
      </c>
    </row>
    <row r="28" spans="1:29" x14ac:dyDescent="0.25">
      <c r="A28">
        <f>States!C49</f>
        <v>2</v>
      </c>
      <c r="B28">
        <f>IF(IFERROR(HLOOKUP(B$2,States!$45:49,ROW()-23,FALSE),0)=1,1,0)</f>
        <v>0</v>
      </c>
      <c r="C28">
        <f>IF(IFERROR(HLOOKUP(C$2,States!$45:49,ROW()-23,FALSE),0)=1,1,0)</f>
        <v>0</v>
      </c>
      <c r="D28">
        <f>IF(IFERROR(HLOOKUP(D$2,States!$45:49,ROW()-23,FALSE),0)=1,1,0)</f>
        <v>0</v>
      </c>
      <c r="E28">
        <f>IF(IFERROR(HLOOKUP(E$2,States!$45:49,ROW()-23,FALSE),0)=1,1,0)</f>
        <v>0</v>
      </c>
      <c r="F28">
        <f>IF(IFERROR(HLOOKUP(F$2,States!$45:49,ROW()-23,FALSE),0)=1,1,0)</f>
        <v>0</v>
      </c>
      <c r="G28">
        <f>IF(IFERROR(HLOOKUP(G$2,States!$45:49,ROW()-23,FALSE),0)=1,1,0)</f>
        <v>0</v>
      </c>
      <c r="H28">
        <f>IF(IFERROR(HLOOKUP(H$2,States!$45:49,ROW()-23,FALSE),0)=1,1,0)</f>
        <v>0</v>
      </c>
      <c r="I28">
        <f>IF(IFERROR(HLOOKUP(I$2,States!$45:49,ROW()-23,FALSE),0)=1,1,0)</f>
        <v>1</v>
      </c>
      <c r="J28">
        <f>IF(IFERROR(HLOOKUP(J$2,States!$45:49,ROW()-23,FALSE),0)=1,1,0)</f>
        <v>0</v>
      </c>
      <c r="K28">
        <f>IF(IFERROR(HLOOKUP(K$2,States!$45:49,ROW()-23,FALSE),0)=1,1,0)</f>
        <v>0</v>
      </c>
      <c r="L28">
        <f>IF(IFERROR(HLOOKUP(L$2,States!$45:49,ROW()-23,FALSE),0)=1,1,0)</f>
        <v>0</v>
      </c>
      <c r="M28">
        <f>IF(IFERROR(HLOOKUP(M$2,States!$45:49,ROW()-23,FALSE),0)=1,1,0)</f>
        <v>0</v>
      </c>
      <c r="N28">
        <f>IF(IFERROR(HLOOKUP(N$2,States!$45:49,ROW()-23,FALSE),0)=1,1,0)</f>
        <v>1</v>
      </c>
      <c r="O28">
        <f>IF(IFERROR(HLOOKUP(O$2,States!$45:49,ROW()-23,FALSE),0)=1,1,0)</f>
        <v>0</v>
      </c>
      <c r="P28">
        <f>IF(IFERROR(HLOOKUP(P$2,States!$45:49,ROW()-23,FALSE),0)=1,1,0)</f>
        <v>0</v>
      </c>
      <c r="Q28">
        <f>IF(IFERROR(HLOOKUP(Q$2,States!$45:49,ROW()-23,FALSE),0)=1,1,0)</f>
        <v>1</v>
      </c>
      <c r="S28" t="str">
        <f t="shared" si="12"/>
        <v>0x01</v>
      </c>
      <c r="T28" t="str">
        <f t="shared" si="13"/>
        <v>0x09</v>
      </c>
      <c r="V28" s="3"/>
      <c r="W28" s="3" t="str">
        <f t="shared" si="2"/>
        <v>{2,0x01,0x09},</v>
      </c>
      <c r="Y28" s="4">
        <v>3</v>
      </c>
      <c r="Z28">
        <f t="shared" si="14"/>
        <v>1</v>
      </c>
      <c r="AA28">
        <f>C_BLINK!Z28</f>
        <v>0</v>
      </c>
      <c r="AB28">
        <f t="shared" si="4"/>
        <v>9</v>
      </c>
      <c r="AC28">
        <f>C_BLINK!AA28</f>
        <v>4</v>
      </c>
    </row>
    <row r="29" spans="1:29" x14ac:dyDescent="0.25">
      <c r="A29">
        <f>States!C50</f>
        <v>4</v>
      </c>
      <c r="B29">
        <f>IF(IFERROR(HLOOKUP(B$2,States!$45:50,ROW()-23,FALSE),0)=1,1,0)</f>
        <v>0</v>
      </c>
      <c r="C29">
        <f>IF(IFERROR(HLOOKUP(C$2,States!$45:50,ROW()-23,FALSE),0)=1,1,0)</f>
        <v>0</v>
      </c>
      <c r="D29">
        <f>IF(IFERROR(HLOOKUP(D$2,States!$45:50,ROW()-23,FALSE),0)=1,1,0)</f>
        <v>0</v>
      </c>
      <c r="E29">
        <f>IF(IFERROR(HLOOKUP(E$2,States!$45:50,ROW()-23,FALSE),0)=1,1,0)</f>
        <v>1</v>
      </c>
      <c r="F29">
        <f>IF(IFERROR(HLOOKUP(F$2,States!$45:50,ROW()-23,FALSE),0)=1,1,0)</f>
        <v>1</v>
      </c>
      <c r="G29">
        <f>IF(IFERROR(HLOOKUP(G$2,States!$45:50,ROW()-23,FALSE),0)=1,1,0)</f>
        <v>0</v>
      </c>
      <c r="H29">
        <f>IF(IFERROR(HLOOKUP(H$2,States!$45:50,ROW()-23,FALSE),0)=1,1,0)</f>
        <v>0</v>
      </c>
      <c r="I29">
        <f>IF(IFERROR(HLOOKUP(I$2,States!$45:50,ROW()-23,FALSE),0)=1,1,0)</f>
        <v>1</v>
      </c>
      <c r="J29">
        <f>IF(IFERROR(HLOOKUP(J$2,States!$45:50,ROW()-23,FALSE),0)=1,1,0)</f>
        <v>0</v>
      </c>
      <c r="K29">
        <f>IF(IFERROR(HLOOKUP(K$2,States!$45:50,ROW()-23,FALSE),0)=1,1,0)</f>
        <v>0</v>
      </c>
      <c r="L29">
        <f>IF(IFERROR(HLOOKUP(L$2,States!$45:50,ROW()-23,FALSE),0)=1,1,0)</f>
        <v>0</v>
      </c>
      <c r="M29">
        <f>IF(IFERROR(HLOOKUP(M$2,States!$45:50,ROW()-23,FALSE),0)=1,1,0)</f>
        <v>0</v>
      </c>
      <c r="N29">
        <f>IF(IFERROR(HLOOKUP(N$2,States!$45:50,ROW()-23,FALSE),0)=1,1,0)</f>
        <v>1</v>
      </c>
      <c r="O29">
        <f>IF(IFERROR(HLOOKUP(O$2,States!$45:50,ROW()-23,FALSE),0)=1,1,0)</f>
        <v>0</v>
      </c>
      <c r="P29">
        <f>IF(IFERROR(HLOOKUP(P$2,States!$45:50,ROW()-23,FALSE),0)=1,1,0)</f>
        <v>0</v>
      </c>
      <c r="Q29">
        <f>IF(IFERROR(HLOOKUP(Q$2,States!$45:50,ROW()-23,FALSE),0)=1,1,0)</f>
        <v>0</v>
      </c>
      <c r="S29" t="str">
        <f t="shared" si="12"/>
        <v>0x19</v>
      </c>
      <c r="T29" t="str">
        <f t="shared" si="13"/>
        <v>0x08</v>
      </c>
      <c r="V29" s="3"/>
      <c r="W29" s="3" t="str">
        <f t="shared" si="2"/>
        <v>{4,0x19,0x08},</v>
      </c>
      <c r="Y29" s="4">
        <v>4</v>
      </c>
      <c r="Z29">
        <f t="shared" si="14"/>
        <v>25</v>
      </c>
      <c r="AA29">
        <f>C_BLINK!Z29</f>
        <v>0</v>
      </c>
      <c r="AB29">
        <f t="shared" si="4"/>
        <v>8</v>
      </c>
      <c r="AC29">
        <f>C_BLINK!AA29</f>
        <v>0</v>
      </c>
    </row>
    <row r="30" spans="1:29" x14ac:dyDescent="0.25">
      <c r="A30">
        <f>States!C51</f>
        <v>2</v>
      </c>
      <c r="B30">
        <f>IF(IFERROR(HLOOKUP(B$2,States!$45:51,ROW()-23,FALSE),0)=1,1,0)</f>
        <v>0</v>
      </c>
      <c r="C30">
        <f>IF(IFERROR(HLOOKUP(C$2,States!$45:51,ROW()-23,FALSE),0)=1,1,0)</f>
        <v>0</v>
      </c>
      <c r="D30">
        <f>IF(IFERROR(HLOOKUP(D$2,States!$45:51,ROW()-23,FALSE),0)=1,1,0)</f>
        <v>0</v>
      </c>
      <c r="E30">
        <f>IF(IFERROR(HLOOKUP(E$2,States!$45:51,ROW()-23,FALSE),0)=1,1,0)</f>
        <v>0</v>
      </c>
      <c r="F30">
        <f>IF(IFERROR(HLOOKUP(F$2,States!$45:51,ROW()-23,FALSE),0)=1,1,0)</f>
        <v>1</v>
      </c>
      <c r="G30">
        <f>IF(IFERROR(HLOOKUP(G$2,States!$45:51,ROW()-23,FALSE),0)=1,1,0)</f>
        <v>0</v>
      </c>
      <c r="H30">
        <f>IF(IFERROR(HLOOKUP(H$2,States!$45:51,ROW()-23,FALSE),0)=1,1,0)</f>
        <v>0</v>
      </c>
      <c r="I30">
        <f>IF(IFERROR(HLOOKUP(I$2,States!$45:51,ROW()-23,FALSE),0)=1,1,0)</f>
        <v>1</v>
      </c>
      <c r="J30">
        <f>IF(IFERROR(HLOOKUP(J$2,States!$45:51,ROW()-23,FALSE),0)=1,1,0)</f>
        <v>0</v>
      </c>
      <c r="K30">
        <f>IF(IFERROR(HLOOKUP(K$2,States!$45:51,ROW()-23,FALSE),0)=1,1,0)</f>
        <v>0</v>
      </c>
      <c r="L30">
        <f>IF(IFERROR(HLOOKUP(L$2,States!$45:51,ROW()-23,FALSE),0)=1,1,0)</f>
        <v>0</v>
      </c>
      <c r="M30">
        <f>IF(IFERROR(HLOOKUP(M$2,States!$45:51,ROW()-23,FALSE),0)=1,1,0)</f>
        <v>0</v>
      </c>
      <c r="N30">
        <f>IF(IFERROR(HLOOKUP(N$2,States!$45:51,ROW()-23,FALSE),0)=1,1,0)</f>
        <v>1</v>
      </c>
      <c r="O30">
        <f>IF(IFERROR(HLOOKUP(O$2,States!$45:51,ROW()-23,FALSE),0)=1,1,0)</f>
        <v>0</v>
      </c>
      <c r="P30">
        <f>IF(IFERROR(HLOOKUP(P$2,States!$45:51,ROW()-23,FALSE),0)=1,1,0)</f>
        <v>0</v>
      </c>
      <c r="Q30">
        <f>IF(IFERROR(HLOOKUP(Q$2,States!$45:51,ROW()-23,FALSE),0)=1,1,0)</f>
        <v>0</v>
      </c>
      <c r="S30" t="str">
        <f t="shared" si="12"/>
        <v>0x09</v>
      </c>
      <c r="T30" t="str">
        <f t="shared" si="13"/>
        <v>0x08</v>
      </c>
      <c r="V30" s="3"/>
      <c r="W30" s="3" t="str">
        <f t="shared" si="2"/>
        <v>{2,0x09,0x08},</v>
      </c>
      <c r="Y30" s="4">
        <v>5</v>
      </c>
      <c r="Z30">
        <f t="shared" si="14"/>
        <v>9</v>
      </c>
      <c r="AA30">
        <f>C_BLINK!Z30</f>
        <v>0</v>
      </c>
      <c r="AB30">
        <f t="shared" si="4"/>
        <v>8</v>
      </c>
      <c r="AC30">
        <f>C_BLINK!AA30</f>
        <v>2</v>
      </c>
    </row>
    <row r="31" spans="1:29" x14ac:dyDescent="0.25">
      <c r="A31">
        <f>States!C52</f>
        <v>4</v>
      </c>
      <c r="B31">
        <f>IF(IFERROR(HLOOKUP(B$2,States!$45:52,ROW()-23,FALSE),0)=1,1,0)</f>
        <v>0</v>
      </c>
      <c r="C31">
        <f>IF(IFERROR(HLOOKUP(C$2,States!$45:52,ROW()-23,FALSE),0)=1,1,0)</f>
        <v>0</v>
      </c>
      <c r="D31">
        <f>IF(IFERROR(HLOOKUP(D$2,States!$45:52,ROW()-23,FALSE),0)=1,1,0)</f>
        <v>1</v>
      </c>
      <c r="E31">
        <f>IF(IFERROR(HLOOKUP(E$2,States!$45:52,ROW()-23,FALSE),0)=1,1,0)</f>
        <v>0</v>
      </c>
      <c r="F31">
        <f>IF(IFERROR(HLOOKUP(F$2,States!$45:52,ROW()-23,FALSE),0)=1,1,0)</f>
        <v>1</v>
      </c>
      <c r="G31">
        <f>IF(IFERROR(HLOOKUP(G$2,States!$45:52,ROW()-23,FALSE),0)=1,1,0)</f>
        <v>0</v>
      </c>
      <c r="H31">
        <f>IF(IFERROR(HLOOKUP(H$2,States!$45:52,ROW()-23,FALSE),0)=1,1,0)</f>
        <v>0</v>
      </c>
      <c r="I31">
        <f>IF(IFERROR(HLOOKUP(I$2,States!$45:52,ROW()-23,FALSE),0)=1,1,0)</f>
        <v>1</v>
      </c>
      <c r="J31">
        <f>IF(IFERROR(HLOOKUP(J$2,States!$45:52,ROW()-23,FALSE),0)=1,1,0)</f>
        <v>0</v>
      </c>
      <c r="K31">
        <f>IF(IFERROR(HLOOKUP(K$2,States!$45:52,ROW()-23,FALSE),0)=1,1,0)</f>
        <v>0</v>
      </c>
      <c r="L31">
        <f>IF(IFERROR(HLOOKUP(L$2,States!$45:52,ROW()-23,FALSE),0)=1,1,0)</f>
        <v>0</v>
      </c>
      <c r="M31">
        <f>IF(IFERROR(HLOOKUP(M$2,States!$45:52,ROW()-23,FALSE),0)=1,1,0)</f>
        <v>0</v>
      </c>
      <c r="N31">
        <f>IF(IFERROR(HLOOKUP(N$2,States!$45:52,ROW()-23,FALSE),0)=1,1,0)</f>
        <v>1</v>
      </c>
      <c r="O31">
        <f>IF(IFERROR(HLOOKUP(O$2,States!$45:52,ROW()-23,FALSE),0)=1,1,0)</f>
        <v>0</v>
      </c>
      <c r="P31">
        <f>IF(IFERROR(HLOOKUP(P$2,States!$45:52,ROW()-23,FALSE),0)=1,1,0)</f>
        <v>0</v>
      </c>
      <c r="Q31">
        <f>IF(IFERROR(HLOOKUP(Q$2,States!$45:52,ROW()-23,FALSE),0)=1,1,0)</f>
        <v>1</v>
      </c>
      <c r="S31" t="str">
        <f t="shared" si="12"/>
        <v>0x29</v>
      </c>
      <c r="T31" t="str">
        <f t="shared" si="13"/>
        <v>0x09</v>
      </c>
      <c r="V31" s="3"/>
      <c r="W31" s="3" t="str">
        <f t="shared" si="2"/>
        <v>{4,0x29,0x09},</v>
      </c>
      <c r="Y31" s="4">
        <v>6</v>
      </c>
      <c r="Z31">
        <f t="shared" si="14"/>
        <v>41</v>
      </c>
      <c r="AA31">
        <f>C_BLINK!Z31</f>
        <v>0</v>
      </c>
      <c r="AB31">
        <f t="shared" si="4"/>
        <v>9</v>
      </c>
      <c r="AC31">
        <f>C_BLINK!AA31</f>
        <v>0</v>
      </c>
    </row>
    <row r="32" spans="1:29" x14ac:dyDescent="0.25">
      <c r="A32">
        <f>States!C53</f>
        <v>2</v>
      </c>
      <c r="B32">
        <f>IF(IFERROR(HLOOKUP(B$2,States!$45:53,ROW()-23,FALSE),0)=1,1,0)</f>
        <v>0</v>
      </c>
      <c r="C32">
        <f>IF(IFERROR(HLOOKUP(C$2,States!$45:53,ROW()-23,FALSE),0)=1,1,0)</f>
        <v>0</v>
      </c>
      <c r="D32">
        <f>IF(IFERROR(HLOOKUP(D$2,States!$45:53,ROW()-23,FALSE),0)=1,1,0)</f>
        <v>0</v>
      </c>
      <c r="E32">
        <f>IF(IFERROR(HLOOKUP(E$2,States!$45:53,ROW()-23,FALSE),0)=1,1,0)</f>
        <v>0</v>
      </c>
      <c r="F32">
        <f>IF(IFERROR(HLOOKUP(F$2,States!$45:53,ROW()-23,FALSE),0)=1,1,0)</f>
        <v>1</v>
      </c>
      <c r="G32">
        <f>IF(IFERROR(HLOOKUP(G$2,States!$45:53,ROW()-23,FALSE),0)=1,1,0)</f>
        <v>0</v>
      </c>
      <c r="H32">
        <f>IF(IFERROR(HLOOKUP(H$2,States!$45:53,ROW()-23,FALSE),0)=1,1,0)</f>
        <v>0</v>
      </c>
      <c r="I32">
        <f>IF(IFERROR(HLOOKUP(I$2,States!$45:53,ROW()-23,FALSE),0)=1,1,0)</f>
        <v>1</v>
      </c>
      <c r="J32">
        <f>IF(IFERROR(HLOOKUP(J$2,States!$45:53,ROW()-23,FALSE),0)=1,1,0)</f>
        <v>0</v>
      </c>
      <c r="K32">
        <f>IF(IFERROR(HLOOKUP(K$2,States!$45:53,ROW()-23,FALSE),0)=1,1,0)</f>
        <v>0</v>
      </c>
      <c r="L32">
        <f>IF(IFERROR(HLOOKUP(L$2,States!$45:53,ROW()-23,FALSE),0)=1,1,0)</f>
        <v>0</v>
      </c>
      <c r="M32">
        <f>IF(IFERROR(HLOOKUP(M$2,States!$45:53,ROW()-23,FALSE),0)=1,1,0)</f>
        <v>0</v>
      </c>
      <c r="N32">
        <f>IF(IFERROR(HLOOKUP(N$2,States!$45:53,ROW()-23,FALSE),0)=1,1,0)</f>
        <v>1</v>
      </c>
      <c r="O32">
        <f>IF(IFERROR(HLOOKUP(O$2,States!$45:53,ROW()-23,FALSE),0)=1,1,0)</f>
        <v>0</v>
      </c>
      <c r="P32">
        <f>IF(IFERROR(HLOOKUP(P$2,States!$45:53,ROW()-23,FALSE),0)=1,1,0)</f>
        <v>0</v>
      </c>
      <c r="Q32">
        <f>IF(IFERROR(HLOOKUP(Q$2,States!$45:53,ROW()-23,FALSE),0)=1,1,0)</f>
        <v>1</v>
      </c>
      <c r="S32" t="str">
        <f t="shared" si="12"/>
        <v>0x09</v>
      </c>
      <c r="T32" t="str">
        <f t="shared" si="13"/>
        <v>0x09</v>
      </c>
      <c r="V32" s="3"/>
      <c r="W32" s="3" t="str">
        <f t="shared" si="2"/>
        <v>{2,0x09,0x09},</v>
      </c>
      <c r="Y32" s="4">
        <v>7</v>
      </c>
      <c r="Z32">
        <f t="shared" si="14"/>
        <v>9</v>
      </c>
      <c r="AA32">
        <f>C_BLINK!Z32</f>
        <v>0</v>
      </c>
      <c r="AB32">
        <f t="shared" si="4"/>
        <v>9</v>
      </c>
      <c r="AC32">
        <f>C_BLINK!AA32</f>
        <v>16</v>
      </c>
    </row>
    <row r="33" spans="1:29" x14ac:dyDescent="0.25">
      <c r="A33">
        <f>States!C54</f>
        <v>0</v>
      </c>
      <c r="B33">
        <f>IF(IFERROR(HLOOKUP(B$2,States!$45:54,ROW()-23,FALSE),0)=1,1,0)</f>
        <v>0</v>
      </c>
      <c r="C33">
        <f>IF(IFERROR(HLOOKUP(C$2,States!$45:54,ROW()-23,FALSE),0)=1,1,0)</f>
        <v>0</v>
      </c>
      <c r="D33">
        <f>IF(IFERROR(HLOOKUP(D$2,States!$45:54,ROW()-23,FALSE),0)=1,1,0)</f>
        <v>0</v>
      </c>
      <c r="E33">
        <f>IF(IFERROR(HLOOKUP(E$2,States!$45:54,ROW()-23,FALSE),0)=1,1,0)</f>
        <v>0</v>
      </c>
      <c r="F33">
        <f>IF(IFERROR(HLOOKUP(F$2,States!$45:54,ROW()-23,FALSE),0)=1,1,0)</f>
        <v>0</v>
      </c>
      <c r="G33">
        <f>IF(IFERROR(HLOOKUP(G$2,States!$45:54,ROW()-23,FALSE),0)=1,1,0)</f>
        <v>0</v>
      </c>
      <c r="H33">
        <f>IF(IFERROR(HLOOKUP(H$2,States!$45:54,ROW()-23,FALSE),0)=1,1,0)</f>
        <v>0</v>
      </c>
      <c r="I33">
        <f>IF(IFERROR(HLOOKUP(I$2,States!$45:54,ROW()-23,FALSE),0)=1,1,0)</f>
        <v>0</v>
      </c>
      <c r="J33">
        <f>IF(IFERROR(HLOOKUP(J$2,States!$45:54,ROW()-23,FALSE),0)=1,1,0)</f>
        <v>0</v>
      </c>
      <c r="K33">
        <f>IF(IFERROR(HLOOKUP(K$2,States!$45:54,ROW()-23,FALSE),0)=1,1,0)</f>
        <v>0</v>
      </c>
      <c r="L33">
        <f>IF(IFERROR(HLOOKUP(L$2,States!$45:54,ROW()-23,FALSE),0)=1,1,0)</f>
        <v>0</v>
      </c>
      <c r="M33">
        <f>IF(IFERROR(HLOOKUP(M$2,States!$45:54,ROW()-23,FALSE),0)=1,1,0)</f>
        <v>0</v>
      </c>
      <c r="N33">
        <f>IF(IFERROR(HLOOKUP(N$2,States!$45:54,ROW()-23,FALSE),0)=1,1,0)</f>
        <v>0</v>
      </c>
      <c r="O33">
        <f>IF(IFERROR(HLOOKUP(O$2,States!$45:54,ROW()-23,FALSE),0)=1,1,0)</f>
        <v>0</v>
      </c>
      <c r="P33">
        <f>IF(IFERROR(HLOOKUP(P$2,States!$45:54,ROW()-23,FALSE),0)=1,1,0)</f>
        <v>0</v>
      </c>
      <c r="Q33">
        <f>IF(IFERROR(HLOOKUP(Q$2,States!$45:54,ROW()-23,FALSE),0)=1,1,0)</f>
        <v>0</v>
      </c>
      <c r="S33" t="str">
        <f t="shared" si="12"/>
        <v>0x00</v>
      </c>
      <c r="T33" t="str">
        <f t="shared" si="13"/>
        <v>0x00</v>
      </c>
      <c r="V33" s="3"/>
      <c r="W33" s="3" t="str">
        <f t="shared" si="2"/>
        <v>{0,0x00,0x00},</v>
      </c>
      <c r="Y33" s="4">
        <v>8</v>
      </c>
      <c r="Z33">
        <f t="shared" si="14"/>
        <v>0</v>
      </c>
      <c r="AA33">
        <f>C_BLINK!Z33</f>
        <v>0</v>
      </c>
      <c r="AB33">
        <f t="shared" si="4"/>
        <v>0</v>
      </c>
      <c r="AC33">
        <f>C_BLINK!AA33</f>
        <v>0</v>
      </c>
    </row>
    <row r="34" spans="1:29" x14ac:dyDescent="0.25">
      <c r="A34">
        <f>States!C55</f>
        <v>0</v>
      </c>
      <c r="B34">
        <f>IF(IFERROR(HLOOKUP(B$2,States!$45:55,ROW()-23,FALSE),0)=1,1,0)</f>
        <v>0</v>
      </c>
      <c r="C34">
        <f>IF(IFERROR(HLOOKUP(C$2,States!$45:55,ROW()-23,FALSE),0)=1,1,0)</f>
        <v>0</v>
      </c>
      <c r="D34">
        <f>IF(IFERROR(HLOOKUP(D$2,States!$45:55,ROW()-23,FALSE),0)=1,1,0)</f>
        <v>0</v>
      </c>
      <c r="E34">
        <f>IF(IFERROR(HLOOKUP(E$2,States!$45:55,ROW()-23,FALSE),0)=1,1,0)</f>
        <v>0</v>
      </c>
      <c r="F34">
        <f>IF(IFERROR(HLOOKUP(F$2,States!$45:55,ROW()-23,FALSE),0)=1,1,0)</f>
        <v>0</v>
      </c>
      <c r="G34">
        <f>IF(IFERROR(HLOOKUP(G$2,States!$45:55,ROW()-23,FALSE),0)=1,1,0)</f>
        <v>0</v>
      </c>
      <c r="H34">
        <f>IF(IFERROR(HLOOKUP(H$2,States!$45:55,ROW()-23,FALSE),0)=1,1,0)</f>
        <v>0</v>
      </c>
      <c r="I34">
        <f>IF(IFERROR(HLOOKUP(I$2,States!$45:55,ROW()-23,FALSE),0)=1,1,0)</f>
        <v>0</v>
      </c>
      <c r="J34">
        <f>IF(IFERROR(HLOOKUP(J$2,States!$45:55,ROW()-23,FALSE),0)=1,1,0)</f>
        <v>0</v>
      </c>
      <c r="K34">
        <f>IF(IFERROR(HLOOKUP(K$2,States!$45:55,ROW()-23,FALSE),0)=1,1,0)</f>
        <v>0</v>
      </c>
      <c r="L34">
        <f>IF(IFERROR(HLOOKUP(L$2,States!$45:55,ROW()-23,FALSE),0)=1,1,0)</f>
        <v>0</v>
      </c>
      <c r="M34">
        <f>IF(IFERROR(HLOOKUP(M$2,States!$45:55,ROW()-23,FALSE),0)=1,1,0)</f>
        <v>0</v>
      </c>
      <c r="N34">
        <f>IF(IFERROR(HLOOKUP(N$2,States!$45:55,ROW()-23,FALSE),0)=1,1,0)</f>
        <v>0</v>
      </c>
      <c r="O34">
        <f>IF(IFERROR(HLOOKUP(O$2,States!$45:55,ROW()-23,FALSE),0)=1,1,0)</f>
        <v>0</v>
      </c>
      <c r="P34">
        <f>IF(IFERROR(HLOOKUP(P$2,States!$45:55,ROW()-23,FALSE),0)=1,1,0)</f>
        <v>0</v>
      </c>
      <c r="Q34">
        <f>IF(IFERROR(HLOOKUP(Q$2,States!$45:55,ROW()-23,FALSE),0)=1,1,0)</f>
        <v>0</v>
      </c>
      <c r="S34" t="str">
        <f t="shared" si="12"/>
        <v>0x00</v>
      </c>
      <c r="T34" t="str">
        <f t="shared" si="13"/>
        <v>0x00</v>
      </c>
      <c r="V34" s="3"/>
      <c r="W34" s="3" t="str">
        <f t="shared" si="2"/>
        <v>{0,0x00,0x00},</v>
      </c>
      <c r="Y34" s="4">
        <v>9</v>
      </c>
      <c r="Z34">
        <f t="shared" si="14"/>
        <v>0</v>
      </c>
      <c r="AA34">
        <f>C_BLINK!Z34</f>
        <v>0</v>
      </c>
      <c r="AB34">
        <f t="shared" si="4"/>
        <v>0</v>
      </c>
      <c r="AC34">
        <f>C_BLINK!AA34</f>
        <v>0</v>
      </c>
    </row>
    <row r="35" spans="1:29" x14ac:dyDescent="0.25">
      <c r="V35" s="3" t="s">
        <v>51</v>
      </c>
      <c r="W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opLeftCell="A7" workbookViewId="0">
      <selection activeCell="B25" sqref="B25:Q34"/>
    </sheetView>
  </sheetViews>
  <sheetFormatPr defaultRowHeight="15" x14ac:dyDescent="0.25"/>
  <cols>
    <col min="1" max="1" width="5.75" bestFit="1" customWidth="1"/>
    <col min="2" max="3" width="3" bestFit="1" customWidth="1"/>
    <col min="4" max="9" width="4" bestFit="1" customWidth="1"/>
    <col min="10" max="10" width="2.875" bestFit="1" customWidth="1"/>
    <col min="11" max="17" width="4" bestFit="1" customWidth="1"/>
    <col min="19" max="19" width="6.125" bestFit="1" customWidth="1"/>
    <col min="20" max="20" width="6" bestFit="1" customWidth="1"/>
    <col min="22" max="22" width="4.5" bestFit="1" customWidth="1"/>
    <col min="23" max="23" width="18.25" bestFit="1" customWidth="1"/>
    <col min="26" max="26" width="1.875" bestFit="1" customWidth="1"/>
    <col min="27" max="27" width="2.875" bestFit="1" customWidth="1"/>
  </cols>
  <sheetData>
    <row r="1" spans="1:31" x14ac:dyDescent="0.25">
      <c r="A1" t="s">
        <v>10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43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</row>
    <row r="2" spans="1:31" x14ac:dyDescent="0.25">
      <c r="B2">
        <f>IFERROR(VLOOKUP(B$1,SystemDesign!$A:$B,2,FALSE),0)</f>
        <v>0</v>
      </c>
      <c r="C2">
        <f>IFERROR(VLOOKUP(C$1,SystemDesign!$A:$B,2,FALSE),0)</f>
        <v>0</v>
      </c>
      <c r="D2" t="str">
        <f>IFERROR(VLOOKUP(D$1,SystemDesign!$A:$B,2,FALSE),0)</f>
        <v>D05</v>
      </c>
      <c r="E2" t="str">
        <f>IFERROR(VLOOKUP(E$1,SystemDesign!$A:$B,2,FALSE),0)</f>
        <v>D04</v>
      </c>
      <c r="F2" t="str">
        <f>IFERROR(VLOOKUP(F$1,SystemDesign!$A:$B,2,FALSE),0)</f>
        <v>D03</v>
      </c>
      <c r="G2" t="str">
        <f>IFERROR(VLOOKUP(G$1,SystemDesign!$A:$B,2,FALSE),0)</f>
        <v>D02</v>
      </c>
      <c r="H2" t="str">
        <f>IFERROR(VLOOKUP(H$1,SystemDesign!$A:$B,2,FALSE),0)</f>
        <v>D01</v>
      </c>
      <c r="I2" t="str">
        <f>IFERROR(VLOOKUP(I$1,SystemDesign!$A:$B,2,FALSE),0)</f>
        <v>D00</v>
      </c>
      <c r="J2">
        <f>IFERROR(VLOOKUP(J$1,SystemDesign!$A:$B,2,FALSE),0)</f>
        <v>0</v>
      </c>
      <c r="K2" t="str">
        <f>IFERROR(VLOOKUP(K$1,SystemDesign!$A:$B,2,FALSE),0)</f>
        <v>D12</v>
      </c>
      <c r="L2" t="str">
        <f>IFERROR(VLOOKUP(L$1,SystemDesign!$A:$B,2,FALSE),0)</f>
        <v>D11</v>
      </c>
      <c r="M2" t="str">
        <f>IFERROR(VLOOKUP(M$1,SystemDesign!$A:$B,2,FALSE),0)</f>
        <v>D10</v>
      </c>
      <c r="N2" t="str">
        <f>IFERROR(VLOOKUP(N$1,SystemDesign!$A:$B,2,FALSE),0)</f>
        <v>D09</v>
      </c>
      <c r="O2" t="str">
        <f>IFERROR(VLOOKUP(O$1,SystemDesign!$A:$B,2,FALSE),0)</f>
        <v>D08</v>
      </c>
      <c r="P2" t="str">
        <f>IFERROR(VLOOKUP(P$1,SystemDesign!$A:$B,2,FALSE),0)</f>
        <v>D07</v>
      </c>
      <c r="Q2" t="str">
        <f>IFERROR(VLOOKUP(Q$1,SystemDesign!$A:$B,2,FALSE),0)</f>
        <v>D06</v>
      </c>
      <c r="S2" t="s">
        <v>41</v>
      </c>
      <c r="T2" t="s">
        <v>42</v>
      </c>
      <c r="V2" s="2" t="s">
        <v>53</v>
      </c>
      <c r="W2" s="2"/>
    </row>
    <row r="3" spans="1:31" x14ac:dyDescent="0.25">
      <c r="A3">
        <f>States!C6</f>
        <v>10</v>
      </c>
      <c r="B3">
        <f>IF(IFERROR(HLOOKUP(B$2,States!$5:6,ROW()-1,FALSE),0)=2,1,0)</f>
        <v>0</v>
      </c>
      <c r="C3">
        <f>IF(IFERROR(HLOOKUP(C$2,States!$5:6,ROW()-1,FALSE),0)=2,1,0)</f>
        <v>0</v>
      </c>
      <c r="D3">
        <f>IF(IFERROR(HLOOKUP(D$2,States!$5:6,ROW()-1,FALSE),0)=2,1,0)</f>
        <v>0</v>
      </c>
      <c r="E3">
        <f>IF(IFERROR(HLOOKUP(E$2,States!$5:6,ROW()-1,FALSE),0)=2,1,0)</f>
        <v>0</v>
      </c>
      <c r="F3">
        <f>IF(IFERROR(HLOOKUP(F$2,States!$5:6,ROW()-1,FALSE),0)=2,1,0)</f>
        <v>0</v>
      </c>
      <c r="G3">
        <f>IF(IFERROR(HLOOKUP(G$2,States!$5:6,ROW()-1,FALSE),0)=2,1,0)</f>
        <v>0</v>
      </c>
      <c r="H3">
        <f>IF(IFERROR(HLOOKUP(H$2,States!$5:6,ROW()-1,FALSE),0)=2,1,0)</f>
        <v>0</v>
      </c>
      <c r="I3">
        <f>IF(IFERROR(HLOOKUP(I$2,States!$5:6,ROW()-1,FALSE),0)=2,1,0)</f>
        <v>0</v>
      </c>
      <c r="J3">
        <f>IF(IFERROR(HLOOKUP(J$2,States!$5:6,ROW()-1,FALSE),0)=2,1,0)</f>
        <v>0</v>
      </c>
      <c r="K3">
        <f>IF(IFERROR(HLOOKUP(K$2,States!$5:6,ROW()-1,FALSE),0)=2,1,0)</f>
        <v>0</v>
      </c>
      <c r="L3">
        <f>IF(IFERROR(HLOOKUP(L$2,States!$5:6,ROW()-1,FALSE),0)=2,1,0)</f>
        <v>0</v>
      </c>
      <c r="M3">
        <f>IF(IFERROR(HLOOKUP(M$2,States!$5:6,ROW()-1,FALSE),0)=2,1,0)</f>
        <v>0</v>
      </c>
      <c r="N3">
        <f>IF(IFERROR(HLOOKUP(N$2,States!$5:6,ROW()-1,FALSE),0)=2,1,0)</f>
        <v>0</v>
      </c>
      <c r="O3">
        <f>IF(IFERROR(HLOOKUP(O$2,States!$5:6,ROW()-1,FALSE),0)=2,1,0)</f>
        <v>0</v>
      </c>
      <c r="P3">
        <f>IF(IFERROR(HLOOKUP(P$2,States!$5:6,ROW()-1,FALSE),0)=2,1,0)</f>
        <v>0</v>
      </c>
      <c r="Q3">
        <f>IF(IFERROR(HLOOKUP(Q$2,States!$5:6,ROW()-1,FALSE),0)=2,1,0)</f>
        <v>0</v>
      </c>
      <c r="S3" t="str">
        <f>CONCATENATE("0x",BIN2HEX(CONCATENATE(B3,C3,D3,E3,F3,G3,H3,I3),2))</f>
        <v>0x00</v>
      </c>
      <c r="T3" t="str">
        <f>CONCATENATE("0x",BIN2HEX(CONCATENATE(J3,K3,L3,M3,N3,O3,P3,Q3),2))</f>
        <v>0x00</v>
      </c>
      <c r="V3" s="3"/>
      <c r="W3" s="3" t="str">
        <f>CONCATENATE("{",A3,",",S3,",",T3,"},")</f>
        <v>{10,0x00,0x00},</v>
      </c>
      <c r="Z3">
        <f>HEX2DEC(RIGHT(S3,2))</f>
        <v>0</v>
      </c>
      <c r="AA3">
        <f>HEX2DEC(RIGHT(T3,2))</f>
        <v>0</v>
      </c>
      <c r="AE3" t="str">
        <f>CONCATENATE(V2,W3,W4,W5,W6,W7,W8,W9,W10,W11,W12,V13,W14,W15,W16,W17,W18,W19,W20,W21,W22,W23,V24,W25,W26,W27,W28,W29,W30,W31,W32,W33,W34,V35)</f>
        <v>char C_BLINK[3][10][3] = {{{10,0x00,0x00},{3,0x04,0x00},{10,0x00,0x00},{3,0x00,0x04},{10,0x00,0x00},{3,0x00,0x02},{10,0x00,0x00},{3,0x00,0x10},{0,0x00,0x00},{0,0x00,0x00},},{{3,0x00,0x00},{1,0x04,0x00},{3,0x00,0x00},{1,0x00,0x04},{3,0x00,0x00},{1,0x00,0x02},{3,0x00,0x00},{1,0x00,0x10},{0,0x00,0x00},{0,0x00,0x00},},{{4,0x00,0x00},{2,0x04,0x00},{4,0x00,0x00},{2,0x00,0x04},{4,0x00,0x00},{2,0x00,0x02},{4,0x00,0x00},{2,0x00,0x10},{0,0x00,0x00},{0,0x00,0x00},}};</v>
      </c>
    </row>
    <row r="4" spans="1:31" x14ac:dyDescent="0.25">
      <c r="A4">
        <f>States!C7</f>
        <v>3</v>
      </c>
      <c r="B4">
        <f>IF(IFERROR(HLOOKUP(B$2,States!$5:7,ROW()-1,FALSE),0)=2,1,0)</f>
        <v>0</v>
      </c>
      <c r="C4">
        <f>IF(IFERROR(HLOOKUP(C$2,States!$5:7,ROW()-1,FALSE),0)=2,1,0)</f>
        <v>0</v>
      </c>
      <c r="D4">
        <f>IF(IFERROR(HLOOKUP(D$2,States!$5:7,ROW()-1,FALSE),0)=2,1,0)</f>
        <v>0</v>
      </c>
      <c r="E4">
        <f>IF(IFERROR(HLOOKUP(E$2,States!$5:7,ROW()-1,FALSE),0)=2,1,0)</f>
        <v>0</v>
      </c>
      <c r="F4">
        <f>IF(IFERROR(HLOOKUP(F$2,States!$5:7,ROW()-1,FALSE),0)=2,1,0)</f>
        <v>0</v>
      </c>
      <c r="G4">
        <f>IF(IFERROR(HLOOKUP(G$2,States!$5:7,ROW()-1,FALSE),0)=2,1,0)</f>
        <v>1</v>
      </c>
      <c r="H4">
        <f>IF(IFERROR(HLOOKUP(H$2,States!$5:7,ROW()-1,FALSE),0)=2,1,0)</f>
        <v>0</v>
      </c>
      <c r="I4">
        <f>IF(IFERROR(HLOOKUP(I$2,States!$5:7,ROW()-1,FALSE),0)=2,1,0)</f>
        <v>0</v>
      </c>
      <c r="J4">
        <f>IF(IFERROR(HLOOKUP(J$2,States!$5:7,ROW()-1,FALSE),0)=2,1,0)</f>
        <v>0</v>
      </c>
      <c r="K4">
        <f>IF(IFERROR(HLOOKUP(K$2,States!$5:7,ROW()-1,FALSE),0)=2,1,0)</f>
        <v>0</v>
      </c>
      <c r="L4">
        <f>IF(IFERROR(HLOOKUP(L$2,States!$5:7,ROW()-1,FALSE),0)=2,1,0)</f>
        <v>0</v>
      </c>
      <c r="M4">
        <f>IF(IFERROR(HLOOKUP(M$2,States!$5:7,ROW()-1,FALSE),0)=2,1,0)</f>
        <v>0</v>
      </c>
      <c r="N4">
        <f>IF(IFERROR(HLOOKUP(N$2,States!$5:7,ROW()-1,FALSE),0)=2,1,0)</f>
        <v>0</v>
      </c>
      <c r="O4">
        <f>IF(IFERROR(HLOOKUP(O$2,States!$5:7,ROW()-1,FALSE),0)=2,1,0)</f>
        <v>0</v>
      </c>
      <c r="P4">
        <f>IF(IFERROR(HLOOKUP(P$2,States!$5:7,ROW()-1,FALSE),0)=2,1,0)</f>
        <v>0</v>
      </c>
      <c r="Q4">
        <f>IF(IFERROR(HLOOKUP(Q$2,States!$5:7,ROW()-1,FALSE),0)=2,1,0)</f>
        <v>0</v>
      </c>
      <c r="S4" t="str">
        <f t="shared" ref="S4:S12" si="0">CONCATENATE("0x",BIN2HEX(CONCATENATE(B4,C4,D4,E4,F4,G4,H4,I4),2))</f>
        <v>0x04</v>
      </c>
      <c r="T4" t="str">
        <f t="shared" ref="T4:T12" si="1">CONCATENATE("0x",BIN2HEX(CONCATENATE(J4,K4,L4,M4,N4,O4,P4,Q4),2))</f>
        <v>0x00</v>
      </c>
      <c r="V4" s="3"/>
      <c r="W4" s="3" t="str">
        <f t="shared" ref="W4:W34" si="2">CONCATENATE("{",A4,",",S4,",",T4,"},")</f>
        <v>{3,0x04,0x00},</v>
      </c>
      <c r="Z4">
        <f t="shared" ref="Z4:Z12" si="3">HEX2DEC(RIGHT(S4,2))</f>
        <v>4</v>
      </c>
      <c r="AA4">
        <f t="shared" ref="AA4:AA12" si="4">HEX2DEC(RIGHT(T4,2))</f>
        <v>0</v>
      </c>
    </row>
    <row r="5" spans="1:31" x14ac:dyDescent="0.25">
      <c r="A5">
        <f>States!C8</f>
        <v>10</v>
      </c>
      <c r="B5">
        <f>IF(IFERROR(HLOOKUP(B$2,States!$5:8,ROW()-1,FALSE),0)=2,1,0)</f>
        <v>0</v>
      </c>
      <c r="C5">
        <f>IF(IFERROR(HLOOKUP(C$2,States!$5:8,ROW()-1,FALSE),0)=2,1,0)</f>
        <v>0</v>
      </c>
      <c r="D5">
        <f>IF(IFERROR(HLOOKUP(D$2,States!$5:8,ROW()-1,FALSE),0)=2,1,0)</f>
        <v>0</v>
      </c>
      <c r="E5">
        <f>IF(IFERROR(HLOOKUP(E$2,States!$5:8,ROW()-1,FALSE),0)=2,1,0)</f>
        <v>0</v>
      </c>
      <c r="F5">
        <f>IF(IFERROR(HLOOKUP(F$2,States!$5:8,ROW()-1,FALSE),0)=2,1,0)</f>
        <v>0</v>
      </c>
      <c r="G5">
        <f>IF(IFERROR(HLOOKUP(G$2,States!$5:8,ROW()-1,FALSE),0)=2,1,0)</f>
        <v>0</v>
      </c>
      <c r="H5">
        <f>IF(IFERROR(HLOOKUP(H$2,States!$5:8,ROW()-1,FALSE),0)=2,1,0)</f>
        <v>0</v>
      </c>
      <c r="I5">
        <f>IF(IFERROR(HLOOKUP(I$2,States!$5:8,ROW()-1,FALSE),0)=2,1,0)</f>
        <v>0</v>
      </c>
      <c r="J5">
        <f>IF(IFERROR(HLOOKUP(J$2,States!$5:8,ROW()-1,FALSE),0)=2,1,0)</f>
        <v>0</v>
      </c>
      <c r="K5">
        <f>IF(IFERROR(HLOOKUP(K$2,States!$5:8,ROW()-1,FALSE),0)=2,1,0)</f>
        <v>0</v>
      </c>
      <c r="L5">
        <f>IF(IFERROR(HLOOKUP(L$2,States!$5:8,ROW()-1,FALSE),0)=2,1,0)</f>
        <v>0</v>
      </c>
      <c r="M5">
        <f>IF(IFERROR(HLOOKUP(M$2,States!$5:8,ROW()-1,FALSE),0)=2,1,0)</f>
        <v>0</v>
      </c>
      <c r="N5">
        <f>IF(IFERROR(HLOOKUP(N$2,States!$5:8,ROW()-1,FALSE),0)=2,1,0)</f>
        <v>0</v>
      </c>
      <c r="O5">
        <f>IF(IFERROR(HLOOKUP(O$2,States!$5:8,ROW()-1,FALSE),0)=2,1,0)</f>
        <v>0</v>
      </c>
      <c r="P5">
        <f>IF(IFERROR(HLOOKUP(P$2,States!$5:8,ROW()-1,FALSE),0)=2,1,0)</f>
        <v>0</v>
      </c>
      <c r="Q5">
        <f>IF(IFERROR(HLOOKUP(Q$2,States!$5:8,ROW()-1,FALSE),0)=2,1,0)</f>
        <v>0</v>
      </c>
      <c r="S5" t="str">
        <f t="shared" si="0"/>
        <v>0x00</v>
      </c>
      <c r="T5" t="str">
        <f t="shared" si="1"/>
        <v>0x00</v>
      </c>
      <c r="V5" s="3"/>
      <c r="W5" s="3" t="str">
        <f t="shared" si="2"/>
        <v>{10,0x00,0x00},</v>
      </c>
      <c r="Z5">
        <f t="shared" si="3"/>
        <v>0</v>
      </c>
      <c r="AA5">
        <f t="shared" si="4"/>
        <v>0</v>
      </c>
    </row>
    <row r="6" spans="1:31" x14ac:dyDescent="0.25">
      <c r="A6">
        <f>States!C9</f>
        <v>3</v>
      </c>
      <c r="B6">
        <f>IF(IFERROR(HLOOKUP(B$2,States!$5:9,ROW()-1,FALSE),0)=2,1,0)</f>
        <v>0</v>
      </c>
      <c r="C6">
        <f>IF(IFERROR(HLOOKUP(C$2,States!$5:9,ROW()-1,FALSE),0)=2,1,0)</f>
        <v>0</v>
      </c>
      <c r="D6">
        <f>IF(IFERROR(HLOOKUP(D$2,States!$5:9,ROW()-1,FALSE),0)=2,1,0)</f>
        <v>0</v>
      </c>
      <c r="E6">
        <f>IF(IFERROR(HLOOKUP(E$2,States!$5:9,ROW()-1,FALSE),0)=2,1,0)</f>
        <v>0</v>
      </c>
      <c r="F6">
        <f>IF(IFERROR(HLOOKUP(F$2,States!$5:9,ROW()-1,FALSE),0)=2,1,0)</f>
        <v>0</v>
      </c>
      <c r="G6">
        <f>IF(IFERROR(HLOOKUP(G$2,States!$5:9,ROW()-1,FALSE),0)=2,1,0)</f>
        <v>0</v>
      </c>
      <c r="H6">
        <f>IF(IFERROR(HLOOKUP(H$2,States!$5:9,ROW()-1,FALSE),0)=2,1,0)</f>
        <v>0</v>
      </c>
      <c r="I6">
        <f>IF(IFERROR(HLOOKUP(I$2,States!$5:9,ROW()-1,FALSE),0)=2,1,0)</f>
        <v>0</v>
      </c>
      <c r="J6">
        <f>IF(IFERROR(HLOOKUP(J$2,States!$5:9,ROW()-1,FALSE),0)=2,1,0)</f>
        <v>0</v>
      </c>
      <c r="K6">
        <f>IF(IFERROR(HLOOKUP(K$2,States!$5:9,ROW()-1,FALSE),0)=2,1,0)</f>
        <v>0</v>
      </c>
      <c r="L6">
        <f>IF(IFERROR(HLOOKUP(L$2,States!$5:9,ROW()-1,FALSE),0)=2,1,0)</f>
        <v>0</v>
      </c>
      <c r="M6">
        <f>IF(IFERROR(HLOOKUP(M$2,States!$5:9,ROW()-1,FALSE),0)=2,1,0)</f>
        <v>0</v>
      </c>
      <c r="N6">
        <f>IF(IFERROR(HLOOKUP(N$2,States!$5:9,ROW()-1,FALSE),0)=2,1,0)</f>
        <v>0</v>
      </c>
      <c r="O6">
        <f>IF(IFERROR(HLOOKUP(O$2,States!$5:9,ROW()-1,FALSE),0)=2,1,0)</f>
        <v>1</v>
      </c>
      <c r="P6">
        <f>IF(IFERROR(HLOOKUP(P$2,States!$5:9,ROW()-1,FALSE),0)=2,1,0)</f>
        <v>0</v>
      </c>
      <c r="Q6">
        <f>IF(IFERROR(HLOOKUP(Q$2,States!$5:9,ROW()-1,FALSE),0)=2,1,0)</f>
        <v>0</v>
      </c>
      <c r="S6" t="str">
        <f t="shared" si="0"/>
        <v>0x00</v>
      </c>
      <c r="T6" t="str">
        <f t="shared" si="1"/>
        <v>0x04</v>
      </c>
      <c r="V6" s="3"/>
      <c r="W6" s="3" t="str">
        <f t="shared" si="2"/>
        <v>{3,0x00,0x04},</v>
      </c>
      <c r="Z6">
        <f t="shared" si="3"/>
        <v>0</v>
      </c>
      <c r="AA6">
        <f t="shared" si="4"/>
        <v>4</v>
      </c>
    </row>
    <row r="7" spans="1:31" x14ac:dyDescent="0.25">
      <c r="A7">
        <f>States!C10</f>
        <v>10</v>
      </c>
      <c r="B7">
        <f>IF(IFERROR(HLOOKUP(B$2,States!$5:10,ROW()-1,FALSE),0)=2,1,0)</f>
        <v>0</v>
      </c>
      <c r="C7">
        <f>IF(IFERROR(HLOOKUP(C$2,States!$5:10,ROW()-1,FALSE),0)=2,1,0)</f>
        <v>0</v>
      </c>
      <c r="D7">
        <f>IF(IFERROR(HLOOKUP(D$2,States!$5:10,ROW()-1,FALSE),0)=2,1,0)</f>
        <v>0</v>
      </c>
      <c r="E7">
        <f>IF(IFERROR(HLOOKUP(E$2,States!$5:10,ROW()-1,FALSE),0)=2,1,0)</f>
        <v>0</v>
      </c>
      <c r="F7">
        <f>IF(IFERROR(HLOOKUP(F$2,States!$5:10,ROW()-1,FALSE),0)=2,1,0)</f>
        <v>0</v>
      </c>
      <c r="G7">
        <f>IF(IFERROR(HLOOKUP(G$2,States!$5:10,ROW()-1,FALSE),0)=2,1,0)</f>
        <v>0</v>
      </c>
      <c r="H7">
        <f>IF(IFERROR(HLOOKUP(H$2,States!$5:10,ROW()-1,FALSE),0)=2,1,0)</f>
        <v>0</v>
      </c>
      <c r="I7">
        <f>IF(IFERROR(HLOOKUP(I$2,States!$5:10,ROW()-1,FALSE),0)=2,1,0)</f>
        <v>0</v>
      </c>
      <c r="J7">
        <f>IF(IFERROR(HLOOKUP(J$2,States!$5:10,ROW()-1,FALSE),0)=2,1,0)</f>
        <v>0</v>
      </c>
      <c r="K7">
        <f>IF(IFERROR(HLOOKUP(K$2,States!$5:10,ROW()-1,FALSE),0)=2,1,0)</f>
        <v>0</v>
      </c>
      <c r="L7">
        <f>IF(IFERROR(HLOOKUP(L$2,States!$5:10,ROW()-1,FALSE),0)=2,1,0)</f>
        <v>0</v>
      </c>
      <c r="M7">
        <f>IF(IFERROR(HLOOKUP(M$2,States!$5:10,ROW()-1,FALSE),0)=2,1,0)</f>
        <v>0</v>
      </c>
      <c r="N7">
        <f>IF(IFERROR(HLOOKUP(N$2,States!$5:10,ROW()-1,FALSE),0)=2,1,0)</f>
        <v>0</v>
      </c>
      <c r="O7">
        <f>IF(IFERROR(HLOOKUP(O$2,States!$5:10,ROW()-1,FALSE),0)=2,1,0)</f>
        <v>0</v>
      </c>
      <c r="P7">
        <f>IF(IFERROR(HLOOKUP(P$2,States!$5:10,ROW()-1,FALSE),0)=2,1,0)</f>
        <v>0</v>
      </c>
      <c r="Q7">
        <f>IF(IFERROR(HLOOKUP(Q$2,States!$5:10,ROW()-1,FALSE),0)=2,1,0)</f>
        <v>0</v>
      </c>
      <c r="S7" t="str">
        <f t="shared" si="0"/>
        <v>0x00</v>
      </c>
      <c r="T7" t="str">
        <f t="shared" si="1"/>
        <v>0x00</v>
      </c>
      <c r="V7" s="3"/>
      <c r="W7" s="3" t="str">
        <f t="shared" si="2"/>
        <v>{10,0x00,0x00},</v>
      </c>
      <c r="Z7">
        <f t="shared" si="3"/>
        <v>0</v>
      </c>
      <c r="AA7">
        <f t="shared" si="4"/>
        <v>0</v>
      </c>
    </row>
    <row r="8" spans="1:31" x14ac:dyDescent="0.25">
      <c r="A8">
        <f>States!C11</f>
        <v>3</v>
      </c>
      <c r="B8">
        <f>IF(IFERROR(HLOOKUP(B$2,States!$5:11,ROW()-1,FALSE),0)=2,1,0)</f>
        <v>0</v>
      </c>
      <c r="C8">
        <f>IF(IFERROR(HLOOKUP(C$2,States!$5:11,ROW()-1,FALSE),0)=2,1,0)</f>
        <v>0</v>
      </c>
      <c r="D8">
        <f>IF(IFERROR(HLOOKUP(D$2,States!$5:11,ROW()-1,FALSE),0)=2,1,0)</f>
        <v>0</v>
      </c>
      <c r="E8">
        <f>IF(IFERROR(HLOOKUP(E$2,States!$5:11,ROW()-1,FALSE),0)=2,1,0)</f>
        <v>0</v>
      </c>
      <c r="F8">
        <f>IF(IFERROR(HLOOKUP(F$2,States!$5:11,ROW()-1,FALSE),0)=2,1,0)</f>
        <v>0</v>
      </c>
      <c r="G8">
        <f>IF(IFERROR(HLOOKUP(G$2,States!$5:11,ROW()-1,FALSE),0)=2,1,0)</f>
        <v>0</v>
      </c>
      <c r="H8">
        <f>IF(IFERROR(HLOOKUP(H$2,States!$5:11,ROW()-1,FALSE),0)=2,1,0)</f>
        <v>0</v>
      </c>
      <c r="I8">
        <f>IF(IFERROR(HLOOKUP(I$2,States!$5:11,ROW()-1,FALSE),0)=2,1,0)</f>
        <v>0</v>
      </c>
      <c r="J8">
        <f>IF(IFERROR(HLOOKUP(J$2,States!$5:11,ROW()-1,FALSE),0)=2,1,0)</f>
        <v>0</v>
      </c>
      <c r="K8">
        <f>IF(IFERROR(HLOOKUP(K$2,States!$5:11,ROW()-1,FALSE),0)=2,1,0)</f>
        <v>0</v>
      </c>
      <c r="L8">
        <f>IF(IFERROR(HLOOKUP(L$2,States!$5:11,ROW()-1,FALSE),0)=2,1,0)</f>
        <v>0</v>
      </c>
      <c r="M8">
        <f>IF(IFERROR(HLOOKUP(M$2,States!$5:11,ROW()-1,FALSE),0)=2,1,0)</f>
        <v>0</v>
      </c>
      <c r="N8">
        <f>IF(IFERROR(HLOOKUP(N$2,States!$5:11,ROW()-1,FALSE),0)=2,1,0)</f>
        <v>0</v>
      </c>
      <c r="O8">
        <f>IF(IFERROR(HLOOKUP(O$2,States!$5:11,ROW()-1,FALSE),0)=2,1,0)</f>
        <v>0</v>
      </c>
      <c r="P8">
        <f>IF(IFERROR(HLOOKUP(P$2,States!$5:11,ROW()-1,FALSE),0)=2,1,0)</f>
        <v>1</v>
      </c>
      <c r="Q8">
        <f>IF(IFERROR(HLOOKUP(Q$2,States!$5:11,ROW()-1,FALSE),0)=2,1,0)</f>
        <v>0</v>
      </c>
      <c r="S8" t="str">
        <f t="shared" si="0"/>
        <v>0x00</v>
      </c>
      <c r="T8" t="str">
        <f t="shared" si="1"/>
        <v>0x02</v>
      </c>
      <c r="V8" s="3"/>
      <c r="W8" s="3" t="str">
        <f t="shared" si="2"/>
        <v>{3,0x00,0x02},</v>
      </c>
      <c r="Z8">
        <f t="shared" si="3"/>
        <v>0</v>
      </c>
      <c r="AA8">
        <f t="shared" si="4"/>
        <v>2</v>
      </c>
    </row>
    <row r="9" spans="1:31" x14ac:dyDescent="0.25">
      <c r="A9">
        <f>States!C12</f>
        <v>10</v>
      </c>
      <c r="B9">
        <f>IF(IFERROR(HLOOKUP(B$2,States!$5:12,ROW()-1,FALSE),0)=2,1,0)</f>
        <v>0</v>
      </c>
      <c r="C9">
        <f>IF(IFERROR(HLOOKUP(C$2,States!$5:12,ROW()-1,FALSE),0)=2,1,0)</f>
        <v>0</v>
      </c>
      <c r="D9">
        <f>IF(IFERROR(HLOOKUP(D$2,States!$5:12,ROW()-1,FALSE),0)=2,1,0)</f>
        <v>0</v>
      </c>
      <c r="E9">
        <f>IF(IFERROR(HLOOKUP(E$2,States!$5:12,ROW()-1,FALSE),0)=2,1,0)</f>
        <v>0</v>
      </c>
      <c r="F9">
        <f>IF(IFERROR(HLOOKUP(F$2,States!$5:12,ROW()-1,FALSE),0)=2,1,0)</f>
        <v>0</v>
      </c>
      <c r="G9">
        <f>IF(IFERROR(HLOOKUP(G$2,States!$5:12,ROW()-1,FALSE),0)=2,1,0)</f>
        <v>0</v>
      </c>
      <c r="H9">
        <f>IF(IFERROR(HLOOKUP(H$2,States!$5:12,ROW()-1,FALSE),0)=2,1,0)</f>
        <v>0</v>
      </c>
      <c r="I9">
        <f>IF(IFERROR(HLOOKUP(I$2,States!$5:12,ROW()-1,FALSE),0)=2,1,0)</f>
        <v>0</v>
      </c>
      <c r="J9">
        <f>IF(IFERROR(HLOOKUP(J$2,States!$5:12,ROW()-1,FALSE),0)=2,1,0)</f>
        <v>0</v>
      </c>
      <c r="K9">
        <f>IF(IFERROR(HLOOKUP(K$2,States!$5:12,ROW()-1,FALSE),0)=2,1,0)</f>
        <v>0</v>
      </c>
      <c r="L9">
        <f>IF(IFERROR(HLOOKUP(L$2,States!$5:12,ROW()-1,FALSE),0)=2,1,0)</f>
        <v>0</v>
      </c>
      <c r="M9">
        <f>IF(IFERROR(HLOOKUP(M$2,States!$5:12,ROW()-1,FALSE),0)=2,1,0)</f>
        <v>0</v>
      </c>
      <c r="N9">
        <f>IF(IFERROR(HLOOKUP(N$2,States!$5:12,ROW()-1,FALSE),0)=2,1,0)</f>
        <v>0</v>
      </c>
      <c r="O9">
        <f>IF(IFERROR(HLOOKUP(O$2,States!$5:12,ROW()-1,FALSE),0)=2,1,0)</f>
        <v>0</v>
      </c>
      <c r="P9">
        <f>IF(IFERROR(HLOOKUP(P$2,States!$5:12,ROW()-1,FALSE),0)=2,1,0)</f>
        <v>0</v>
      </c>
      <c r="Q9">
        <f>IF(IFERROR(HLOOKUP(Q$2,States!$5:12,ROW()-1,FALSE),0)=2,1,0)</f>
        <v>0</v>
      </c>
      <c r="S9" t="str">
        <f t="shared" si="0"/>
        <v>0x00</v>
      </c>
      <c r="T9" t="str">
        <f t="shared" si="1"/>
        <v>0x00</v>
      </c>
      <c r="V9" s="3"/>
      <c r="W9" s="3" t="str">
        <f t="shared" si="2"/>
        <v>{10,0x00,0x00},</v>
      </c>
      <c r="Z9">
        <f t="shared" si="3"/>
        <v>0</v>
      </c>
      <c r="AA9">
        <f t="shared" si="4"/>
        <v>0</v>
      </c>
    </row>
    <row r="10" spans="1:31" x14ac:dyDescent="0.25">
      <c r="A10">
        <f>States!C13</f>
        <v>3</v>
      </c>
      <c r="B10">
        <f>IF(IFERROR(HLOOKUP(B$2,States!$5:13,ROW()-1,FALSE),0)=2,1,0)</f>
        <v>0</v>
      </c>
      <c r="C10">
        <f>IF(IFERROR(HLOOKUP(C$2,States!$5:13,ROW()-1,FALSE),0)=2,1,0)</f>
        <v>0</v>
      </c>
      <c r="D10">
        <f>IF(IFERROR(HLOOKUP(D$2,States!$5:13,ROW()-1,FALSE),0)=2,1,0)</f>
        <v>0</v>
      </c>
      <c r="E10">
        <f>IF(IFERROR(HLOOKUP(E$2,States!$5:13,ROW()-1,FALSE),0)=2,1,0)</f>
        <v>0</v>
      </c>
      <c r="F10">
        <f>IF(IFERROR(HLOOKUP(F$2,States!$5:13,ROW()-1,FALSE),0)=2,1,0)</f>
        <v>0</v>
      </c>
      <c r="G10">
        <f>IF(IFERROR(HLOOKUP(G$2,States!$5:13,ROW()-1,FALSE),0)=2,1,0)</f>
        <v>0</v>
      </c>
      <c r="H10">
        <f>IF(IFERROR(HLOOKUP(H$2,States!$5:13,ROW()-1,FALSE),0)=2,1,0)</f>
        <v>0</v>
      </c>
      <c r="I10">
        <f>IF(IFERROR(HLOOKUP(I$2,States!$5:13,ROW()-1,FALSE),0)=2,1,0)</f>
        <v>0</v>
      </c>
      <c r="J10">
        <f>IF(IFERROR(HLOOKUP(J$2,States!$5:13,ROW()-1,FALSE),0)=2,1,0)</f>
        <v>0</v>
      </c>
      <c r="K10">
        <f>IF(IFERROR(HLOOKUP(K$2,States!$5:13,ROW()-1,FALSE),0)=2,1,0)</f>
        <v>0</v>
      </c>
      <c r="L10">
        <f>IF(IFERROR(HLOOKUP(L$2,States!$5:13,ROW()-1,FALSE),0)=2,1,0)</f>
        <v>0</v>
      </c>
      <c r="M10">
        <f>IF(IFERROR(HLOOKUP(M$2,States!$5:13,ROW()-1,FALSE),0)=2,1,0)</f>
        <v>1</v>
      </c>
      <c r="N10">
        <f>IF(IFERROR(HLOOKUP(N$2,States!$5:13,ROW()-1,FALSE),0)=2,1,0)</f>
        <v>0</v>
      </c>
      <c r="O10">
        <f>IF(IFERROR(HLOOKUP(O$2,States!$5:13,ROW()-1,FALSE),0)=2,1,0)</f>
        <v>0</v>
      </c>
      <c r="P10">
        <f>IF(IFERROR(HLOOKUP(P$2,States!$5:13,ROW()-1,FALSE),0)=2,1,0)</f>
        <v>0</v>
      </c>
      <c r="Q10">
        <f>IF(IFERROR(HLOOKUP(Q$2,States!$5:13,ROW()-1,FALSE),0)=2,1,0)</f>
        <v>0</v>
      </c>
      <c r="S10" t="str">
        <f t="shared" si="0"/>
        <v>0x00</v>
      </c>
      <c r="T10" t="str">
        <f t="shared" si="1"/>
        <v>0x10</v>
      </c>
      <c r="V10" s="3"/>
      <c r="W10" s="3" t="str">
        <f t="shared" si="2"/>
        <v>{3,0x00,0x10},</v>
      </c>
      <c r="Z10">
        <f t="shared" si="3"/>
        <v>0</v>
      </c>
      <c r="AA10">
        <f t="shared" si="4"/>
        <v>16</v>
      </c>
    </row>
    <row r="11" spans="1:31" x14ac:dyDescent="0.25">
      <c r="A11">
        <f>States!C14</f>
        <v>0</v>
      </c>
      <c r="B11">
        <f>IF(IFERROR(HLOOKUP(B$2,States!$5:14,ROW()-1,FALSE),0)=2,1,0)</f>
        <v>0</v>
      </c>
      <c r="C11">
        <f>IF(IFERROR(HLOOKUP(C$2,States!$5:14,ROW()-1,FALSE),0)=2,1,0)</f>
        <v>0</v>
      </c>
      <c r="D11">
        <f>IF(IFERROR(HLOOKUP(D$2,States!$5:14,ROW()-1,FALSE),0)=2,1,0)</f>
        <v>0</v>
      </c>
      <c r="E11">
        <f>IF(IFERROR(HLOOKUP(E$2,States!$5:14,ROW()-1,FALSE),0)=2,1,0)</f>
        <v>0</v>
      </c>
      <c r="F11">
        <f>IF(IFERROR(HLOOKUP(F$2,States!$5:14,ROW()-1,FALSE),0)=2,1,0)</f>
        <v>0</v>
      </c>
      <c r="G11">
        <f>IF(IFERROR(HLOOKUP(G$2,States!$5:14,ROW()-1,FALSE),0)=2,1,0)</f>
        <v>0</v>
      </c>
      <c r="H11">
        <f>IF(IFERROR(HLOOKUP(H$2,States!$5:14,ROW()-1,FALSE),0)=2,1,0)</f>
        <v>0</v>
      </c>
      <c r="I11">
        <f>IF(IFERROR(HLOOKUP(I$2,States!$5:14,ROW()-1,FALSE),0)=2,1,0)</f>
        <v>0</v>
      </c>
      <c r="J11">
        <f>IF(IFERROR(HLOOKUP(J$2,States!$5:14,ROW()-1,FALSE),0)=2,1,0)</f>
        <v>0</v>
      </c>
      <c r="K11">
        <f>IF(IFERROR(HLOOKUP(K$2,States!$5:14,ROW()-1,FALSE),0)=2,1,0)</f>
        <v>0</v>
      </c>
      <c r="L11">
        <f>IF(IFERROR(HLOOKUP(L$2,States!$5:14,ROW()-1,FALSE),0)=2,1,0)</f>
        <v>0</v>
      </c>
      <c r="M11">
        <f>IF(IFERROR(HLOOKUP(M$2,States!$5:14,ROW()-1,FALSE),0)=2,1,0)</f>
        <v>0</v>
      </c>
      <c r="N11">
        <f>IF(IFERROR(HLOOKUP(N$2,States!$5:14,ROW()-1,FALSE),0)=2,1,0)</f>
        <v>0</v>
      </c>
      <c r="O11">
        <f>IF(IFERROR(HLOOKUP(O$2,States!$5:14,ROW()-1,FALSE),0)=2,1,0)</f>
        <v>0</v>
      </c>
      <c r="P11">
        <f>IF(IFERROR(HLOOKUP(P$2,States!$5:14,ROW()-1,FALSE),0)=2,1,0)</f>
        <v>0</v>
      </c>
      <c r="Q11">
        <f>IF(IFERROR(HLOOKUP(Q$2,States!$5:14,ROW()-1,FALSE),0)=2,1,0)</f>
        <v>0</v>
      </c>
      <c r="S11" t="str">
        <f t="shared" si="0"/>
        <v>0x00</v>
      </c>
      <c r="T11" t="str">
        <f t="shared" si="1"/>
        <v>0x00</v>
      </c>
      <c r="V11" s="3"/>
      <c r="W11" s="3" t="str">
        <f t="shared" si="2"/>
        <v>{0,0x00,0x00},</v>
      </c>
      <c r="Z11">
        <f t="shared" si="3"/>
        <v>0</v>
      </c>
      <c r="AA11">
        <f t="shared" si="4"/>
        <v>0</v>
      </c>
    </row>
    <row r="12" spans="1:31" x14ac:dyDescent="0.25">
      <c r="A12">
        <f>States!C15</f>
        <v>0</v>
      </c>
      <c r="B12">
        <f>IF(IFERROR(HLOOKUP(B$2,States!$5:15,ROW()-1,FALSE),0)=2,1,0)</f>
        <v>0</v>
      </c>
      <c r="C12">
        <f>IF(IFERROR(HLOOKUP(C$2,States!$5:15,ROW()-1,FALSE),0)=2,1,0)</f>
        <v>0</v>
      </c>
      <c r="D12">
        <f>IF(IFERROR(HLOOKUP(D$2,States!$5:15,ROW()-1,FALSE),0)=2,1,0)</f>
        <v>0</v>
      </c>
      <c r="E12">
        <f>IF(IFERROR(HLOOKUP(E$2,States!$5:15,ROW()-1,FALSE),0)=2,1,0)</f>
        <v>0</v>
      </c>
      <c r="F12">
        <f>IF(IFERROR(HLOOKUP(F$2,States!$5:15,ROW()-1,FALSE),0)=2,1,0)</f>
        <v>0</v>
      </c>
      <c r="G12">
        <f>IF(IFERROR(HLOOKUP(G$2,States!$5:15,ROW()-1,FALSE),0)=2,1,0)</f>
        <v>0</v>
      </c>
      <c r="H12">
        <f>IF(IFERROR(HLOOKUP(H$2,States!$5:15,ROW()-1,FALSE),0)=2,1,0)</f>
        <v>0</v>
      </c>
      <c r="I12">
        <f>IF(IFERROR(HLOOKUP(I$2,States!$5:15,ROW()-1,FALSE),0)=2,1,0)</f>
        <v>0</v>
      </c>
      <c r="J12">
        <f>IF(IFERROR(HLOOKUP(J$2,States!$5:15,ROW()-1,FALSE),0)=2,1,0)</f>
        <v>0</v>
      </c>
      <c r="K12">
        <f>IF(IFERROR(HLOOKUP(K$2,States!$5:15,ROW()-1,FALSE),0)=2,1,0)</f>
        <v>0</v>
      </c>
      <c r="L12">
        <f>IF(IFERROR(HLOOKUP(L$2,States!$5:15,ROW()-1,FALSE),0)=2,1,0)</f>
        <v>0</v>
      </c>
      <c r="M12">
        <f>IF(IFERROR(HLOOKUP(M$2,States!$5:15,ROW()-1,FALSE),0)=2,1,0)</f>
        <v>0</v>
      </c>
      <c r="N12">
        <f>IF(IFERROR(HLOOKUP(N$2,States!$5:15,ROW()-1,FALSE),0)=2,1,0)</f>
        <v>0</v>
      </c>
      <c r="O12">
        <f>IF(IFERROR(HLOOKUP(O$2,States!$5:15,ROW()-1,FALSE),0)=2,1,0)</f>
        <v>0</v>
      </c>
      <c r="P12">
        <f>IF(IFERROR(HLOOKUP(P$2,States!$5:15,ROW()-1,FALSE),0)=2,1,0)</f>
        <v>0</v>
      </c>
      <c r="Q12">
        <f>IF(IFERROR(HLOOKUP(Q$2,States!$5:15,ROW()-1,FALSE),0)=2,1,0)</f>
        <v>0</v>
      </c>
      <c r="S12" t="str">
        <f t="shared" si="0"/>
        <v>0x00</v>
      </c>
      <c r="T12" t="str">
        <f t="shared" si="1"/>
        <v>0x00</v>
      </c>
      <c r="V12" s="3"/>
      <c r="W12" s="3" t="str">
        <f t="shared" si="2"/>
        <v>{0,0x00,0x00},</v>
      </c>
      <c r="Z12">
        <f t="shared" si="3"/>
        <v>0</v>
      </c>
      <c r="AA12">
        <f t="shared" si="4"/>
        <v>0</v>
      </c>
    </row>
    <row r="13" spans="1:31" x14ac:dyDescent="0.25">
      <c r="V13" s="3" t="s">
        <v>50</v>
      </c>
      <c r="W13" s="3"/>
    </row>
    <row r="14" spans="1:31" x14ac:dyDescent="0.25">
      <c r="A14">
        <f>States!C26</f>
        <v>3</v>
      </c>
      <c r="B14">
        <f>IF(IFERROR(HLOOKUP(B$2,States!$25:26,ROW()-12,FALSE),0)=2,1,0)</f>
        <v>0</v>
      </c>
      <c r="C14">
        <f>IF(IFERROR(HLOOKUP(C$2,States!$25:26,ROW()-12,FALSE),0)=2,1,0)</f>
        <v>0</v>
      </c>
      <c r="D14">
        <f>IF(IFERROR(HLOOKUP(D$2,States!$25:26,ROW()-12,FALSE),0)=2,1,0)</f>
        <v>0</v>
      </c>
      <c r="E14">
        <f>IF(IFERROR(HLOOKUP(E$2,States!$25:26,ROW()-12,FALSE),0)=2,1,0)</f>
        <v>0</v>
      </c>
      <c r="F14">
        <f>IF(IFERROR(HLOOKUP(F$2,States!$25:26,ROW()-12,FALSE),0)=2,1,0)</f>
        <v>0</v>
      </c>
      <c r="G14">
        <f>IF(IFERROR(HLOOKUP(G$2,States!$25:26,ROW()-12,FALSE),0)=2,1,0)</f>
        <v>0</v>
      </c>
      <c r="H14">
        <f>IF(IFERROR(HLOOKUP(H$2,States!$25:26,ROW()-12,FALSE),0)=2,1,0)</f>
        <v>0</v>
      </c>
      <c r="I14">
        <f>IF(IFERROR(HLOOKUP(I$2,States!$25:26,ROW()-12,FALSE),0)=2,1,0)</f>
        <v>0</v>
      </c>
      <c r="J14">
        <f>IF(IFERROR(HLOOKUP(J$2,States!$25:26,ROW()-12,FALSE),0)=2,1,0)</f>
        <v>0</v>
      </c>
      <c r="K14">
        <f>IF(IFERROR(HLOOKUP(K$2,States!$25:26,ROW()-12,FALSE),0)=2,1,0)</f>
        <v>0</v>
      </c>
      <c r="L14">
        <f>IF(IFERROR(HLOOKUP(L$2,States!$25:26,ROW()-12,FALSE),0)=2,1,0)</f>
        <v>0</v>
      </c>
      <c r="M14">
        <f>IF(IFERROR(HLOOKUP(M$2,States!$25:26,ROW()-12,FALSE),0)=2,1,0)</f>
        <v>0</v>
      </c>
      <c r="N14">
        <f>IF(IFERROR(HLOOKUP(N$2,States!$25:26,ROW()-12,FALSE),0)=2,1,0)</f>
        <v>0</v>
      </c>
      <c r="O14">
        <f>IF(IFERROR(HLOOKUP(O$2,States!$25:26,ROW()-12,FALSE),0)=2,1,0)</f>
        <v>0</v>
      </c>
      <c r="P14">
        <f>IF(IFERROR(HLOOKUP(P$2,States!$25:26,ROW()-12,FALSE),0)=2,1,0)</f>
        <v>0</v>
      </c>
      <c r="Q14">
        <f>IF(IFERROR(HLOOKUP(Q$2,States!$25:26,ROW()-12,FALSE),0)=2,1,0)</f>
        <v>0</v>
      </c>
      <c r="S14" t="str">
        <f t="shared" ref="S14" si="5">CONCATENATE("0x",BIN2HEX(CONCATENATE(B14,C14,D14,E14,F14,G14,H14,I14),2))</f>
        <v>0x00</v>
      </c>
      <c r="T14" t="str">
        <f t="shared" ref="T14" si="6">CONCATENATE("0x",BIN2HEX(CONCATENATE(J14,K14,L14,M14,N14,O14,P14,Q14),2))</f>
        <v>0x00</v>
      </c>
      <c r="V14" s="3"/>
      <c r="W14" s="3" t="str">
        <f t="shared" si="2"/>
        <v>{3,0x00,0x00},</v>
      </c>
      <c r="Z14">
        <f>HEX2DEC(RIGHT(S14,2))</f>
        <v>0</v>
      </c>
      <c r="AA14">
        <f>HEX2DEC(RIGHT(T14,2))</f>
        <v>0</v>
      </c>
    </row>
    <row r="15" spans="1:31" x14ac:dyDescent="0.25">
      <c r="A15">
        <f>States!C27</f>
        <v>1</v>
      </c>
      <c r="B15">
        <f>IF(IFERROR(HLOOKUP(B$2,States!$25:27,ROW()-12,FALSE),0)=2,1,0)</f>
        <v>0</v>
      </c>
      <c r="C15">
        <f>IF(IFERROR(HLOOKUP(C$2,States!$25:27,ROW()-12,FALSE),0)=2,1,0)</f>
        <v>0</v>
      </c>
      <c r="D15">
        <f>IF(IFERROR(HLOOKUP(D$2,States!$25:27,ROW()-12,FALSE),0)=2,1,0)</f>
        <v>0</v>
      </c>
      <c r="E15">
        <f>IF(IFERROR(HLOOKUP(E$2,States!$25:27,ROW()-12,FALSE),0)=2,1,0)</f>
        <v>0</v>
      </c>
      <c r="F15">
        <f>IF(IFERROR(HLOOKUP(F$2,States!$25:27,ROW()-12,FALSE),0)=2,1,0)</f>
        <v>0</v>
      </c>
      <c r="G15">
        <f>IF(IFERROR(HLOOKUP(G$2,States!$25:27,ROW()-12,FALSE),0)=2,1,0)</f>
        <v>1</v>
      </c>
      <c r="H15">
        <f>IF(IFERROR(HLOOKUP(H$2,States!$25:27,ROW()-12,FALSE),0)=2,1,0)</f>
        <v>0</v>
      </c>
      <c r="I15">
        <f>IF(IFERROR(HLOOKUP(I$2,States!$25:27,ROW()-12,FALSE),0)=2,1,0)</f>
        <v>0</v>
      </c>
      <c r="J15">
        <f>IF(IFERROR(HLOOKUP(J$2,States!$25:27,ROW()-12,FALSE),0)=2,1,0)</f>
        <v>0</v>
      </c>
      <c r="K15">
        <f>IF(IFERROR(HLOOKUP(K$2,States!$25:27,ROW()-12,FALSE),0)=2,1,0)</f>
        <v>0</v>
      </c>
      <c r="L15">
        <f>IF(IFERROR(HLOOKUP(L$2,States!$25:27,ROW()-12,FALSE),0)=2,1,0)</f>
        <v>0</v>
      </c>
      <c r="M15">
        <f>IF(IFERROR(HLOOKUP(M$2,States!$25:27,ROW()-12,FALSE),0)=2,1,0)</f>
        <v>0</v>
      </c>
      <c r="N15">
        <f>IF(IFERROR(HLOOKUP(N$2,States!$25:27,ROW()-12,FALSE),0)=2,1,0)</f>
        <v>0</v>
      </c>
      <c r="O15">
        <f>IF(IFERROR(HLOOKUP(O$2,States!$25:27,ROW()-12,FALSE),0)=2,1,0)</f>
        <v>0</v>
      </c>
      <c r="P15">
        <f>IF(IFERROR(HLOOKUP(P$2,States!$25:27,ROW()-12,FALSE),0)=2,1,0)</f>
        <v>0</v>
      </c>
      <c r="Q15">
        <f>IF(IFERROR(HLOOKUP(Q$2,States!$25:27,ROW()-12,FALSE),0)=2,1,0)</f>
        <v>0</v>
      </c>
      <c r="S15" t="str">
        <f t="shared" ref="S15:S23" si="7">CONCATENATE("0x",BIN2HEX(CONCATENATE(B15,C15,D15,E15,F15,G15,H15,I15),2))</f>
        <v>0x04</v>
      </c>
      <c r="T15" t="str">
        <f t="shared" ref="T15:T23" si="8">CONCATENATE("0x",BIN2HEX(CONCATENATE(J15,K15,L15,M15,N15,O15,P15,Q15),2))</f>
        <v>0x00</v>
      </c>
      <c r="V15" s="3"/>
      <c r="W15" s="3" t="str">
        <f t="shared" si="2"/>
        <v>{1,0x04,0x00},</v>
      </c>
      <c r="Z15">
        <f t="shared" ref="Z15:Z23" si="9">HEX2DEC(RIGHT(S15,2))</f>
        <v>4</v>
      </c>
      <c r="AA15">
        <f t="shared" ref="AA15:AA23" si="10">HEX2DEC(RIGHT(T15,2))</f>
        <v>0</v>
      </c>
    </row>
    <row r="16" spans="1:31" x14ac:dyDescent="0.25">
      <c r="A16">
        <f>States!C28</f>
        <v>3</v>
      </c>
      <c r="B16">
        <f>IF(IFERROR(HLOOKUP(B$2,States!$25:28,ROW()-12,FALSE),0)=2,1,0)</f>
        <v>0</v>
      </c>
      <c r="C16">
        <f>IF(IFERROR(HLOOKUP(C$2,States!$25:28,ROW()-12,FALSE),0)=2,1,0)</f>
        <v>0</v>
      </c>
      <c r="D16">
        <f>IF(IFERROR(HLOOKUP(D$2,States!$25:28,ROW()-12,FALSE),0)=2,1,0)</f>
        <v>0</v>
      </c>
      <c r="E16">
        <f>IF(IFERROR(HLOOKUP(E$2,States!$25:28,ROW()-12,FALSE),0)=2,1,0)</f>
        <v>0</v>
      </c>
      <c r="F16">
        <f>IF(IFERROR(HLOOKUP(F$2,States!$25:28,ROW()-12,FALSE),0)=2,1,0)</f>
        <v>0</v>
      </c>
      <c r="G16">
        <f>IF(IFERROR(HLOOKUP(G$2,States!$25:28,ROW()-12,FALSE),0)=2,1,0)</f>
        <v>0</v>
      </c>
      <c r="H16">
        <f>IF(IFERROR(HLOOKUP(H$2,States!$25:28,ROW()-12,FALSE),0)=2,1,0)</f>
        <v>0</v>
      </c>
      <c r="I16">
        <f>IF(IFERROR(HLOOKUP(I$2,States!$25:28,ROW()-12,FALSE),0)=2,1,0)</f>
        <v>0</v>
      </c>
      <c r="J16">
        <f>IF(IFERROR(HLOOKUP(J$2,States!$25:28,ROW()-12,FALSE),0)=2,1,0)</f>
        <v>0</v>
      </c>
      <c r="K16">
        <f>IF(IFERROR(HLOOKUP(K$2,States!$25:28,ROW()-12,FALSE),0)=2,1,0)</f>
        <v>0</v>
      </c>
      <c r="L16">
        <f>IF(IFERROR(HLOOKUP(L$2,States!$25:28,ROW()-12,FALSE),0)=2,1,0)</f>
        <v>0</v>
      </c>
      <c r="M16">
        <f>IF(IFERROR(HLOOKUP(M$2,States!$25:28,ROW()-12,FALSE),0)=2,1,0)</f>
        <v>0</v>
      </c>
      <c r="N16">
        <f>IF(IFERROR(HLOOKUP(N$2,States!$25:28,ROW()-12,FALSE),0)=2,1,0)</f>
        <v>0</v>
      </c>
      <c r="O16">
        <f>IF(IFERROR(HLOOKUP(O$2,States!$25:28,ROW()-12,FALSE),0)=2,1,0)</f>
        <v>0</v>
      </c>
      <c r="P16">
        <f>IF(IFERROR(HLOOKUP(P$2,States!$25:28,ROW()-12,FALSE),0)=2,1,0)</f>
        <v>0</v>
      </c>
      <c r="Q16">
        <f>IF(IFERROR(HLOOKUP(Q$2,States!$25:28,ROW()-12,FALSE),0)=2,1,0)</f>
        <v>0</v>
      </c>
      <c r="S16" t="str">
        <f t="shared" si="7"/>
        <v>0x00</v>
      </c>
      <c r="T16" t="str">
        <f t="shared" si="8"/>
        <v>0x00</v>
      </c>
      <c r="V16" s="3"/>
      <c r="W16" s="3" t="str">
        <f t="shared" si="2"/>
        <v>{3,0x00,0x00},</v>
      </c>
      <c r="Z16">
        <f t="shared" si="9"/>
        <v>0</v>
      </c>
      <c r="AA16">
        <f t="shared" si="10"/>
        <v>0</v>
      </c>
    </row>
    <row r="17" spans="1:27" x14ac:dyDescent="0.25">
      <c r="A17">
        <f>States!C29</f>
        <v>1</v>
      </c>
      <c r="B17">
        <f>IF(IFERROR(HLOOKUP(B$2,States!$25:29,ROW()-12,FALSE),0)=2,1,0)</f>
        <v>0</v>
      </c>
      <c r="C17">
        <f>IF(IFERROR(HLOOKUP(C$2,States!$25:29,ROW()-12,FALSE),0)=2,1,0)</f>
        <v>0</v>
      </c>
      <c r="D17">
        <f>IF(IFERROR(HLOOKUP(D$2,States!$25:29,ROW()-12,FALSE),0)=2,1,0)</f>
        <v>0</v>
      </c>
      <c r="E17">
        <f>IF(IFERROR(HLOOKUP(E$2,States!$25:29,ROW()-12,FALSE),0)=2,1,0)</f>
        <v>0</v>
      </c>
      <c r="F17">
        <f>IF(IFERROR(HLOOKUP(F$2,States!$25:29,ROW()-12,FALSE),0)=2,1,0)</f>
        <v>0</v>
      </c>
      <c r="G17">
        <f>IF(IFERROR(HLOOKUP(G$2,States!$25:29,ROW()-12,FALSE),0)=2,1,0)</f>
        <v>0</v>
      </c>
      <c r="H17">
        <f>IF(IFERROR(HLOOKUP(H$2,States!$25:29,ROW()-12,FALSE),0)=2,1,0)</f>
        <v>0</v>
      </c>
      <c r="I17">
        <f>IF(IFERROR(HLOOKUP(I$2,States!$25:29,ROW()-12,FALSE),0)=2,1,0)</f>
        <v>0</v>
      </c>
      <c r="J17">
        <f>IF(IFERROR(HLOOKUP(J$2,States!$25:29,ROW()-12,FALSE),0)=2,1,0)</f>
        <v>0</v>
      </c>
      <c r="K17">
        <f>IF(IFERROR(HLOOKUP(K$2,States!$25:29,ROW()-12,FALSE),0)=2,1,0)</f>
        <v>0</v>
      </c>
      <c r="L17">
        <f>IF(IFERROR(HLOOKUP(L$2,States!$25:29,ROW()-12,FALSE),0)=2,1,0)</f>
        <v>0</v>
      </c>
      <c r="M17">
        <f>IF(IFERROR(HLOOKUP(M$2,States!$25:29,ROW()-12,FALSE),0)=2,1,0)</f>
        <v>0</v>
      </c>
      <c r="N17">
        <f>IF(IFERROR(HLOOKUP(N$2,States!$25:29,ROW()-12,FALSE),0)=2,1,0)</f>
        <v>0</v>
      </c>
      <c r="O17">
        <f>IF(IFERROR(HLOOKUP(O$2,States!$25:29,ROW()-12,FALSE),0)=2,1,0)</f>
        <v>1</v>
      </c>
      <c r="P17">
        <f>IF(IFERROR(HLOOKUP(P$2,States!$25:29,ROW()-12,FALSE),0)=2,1,0)</f>
        <v>0</v>
      </c>
      <c r="Q17">
        <f>IF(IFERROR(HLOOKUP(Q$2,States!$25:29,ROW()-12,FALSE),0)=2,1,0)</f>
        <v>0</v>
      </c>
      <c r="S17" t="str">
        <f t="shared" si="7"/>
        <v>0x00</v>
      </c>
      <c r="T17" t="str">
        <f t="shared" si="8"/>
        <v>0x04</v>
      </c>
      <c r="V17" s="3"/>
      <c r="W17" s="3" t="str">
        <f t="shared" si="2"/>
        <v>{1,0x00,0x04},</v>
      </c>
      <c r="Z17">
        <f t="shared" si="9"/>
        <v>0</v>
      </c>
      <c r="AA17">
        <f t="shared" si="10"/>
        <v>4</v>
      </c>
    </row>
    <row r="18" spans="1:27" x14ac:dyDescent="0.25">
      <c r="A18">
        <f>States!C30</f>
        <v>3</v>
      </c>
      <c r="B18">
        <f>IF(IFERROR(HLOOKUP(B$2,States!$25:30,ROW()-12,FALSE),0)=2,1,0)</f>
        <v>0</v>
      </c>
      <c r="C18">
        <f>IF(IFERROR(HLOOKUP(C$2,States!$25:30,ROW()-12,FALSE),0)=2,1,0)</f>
        <v>0</v>
      </c>
      <c r="D18">
        <f>IF(IFERROR(HLOOKUP(D$2,States!$25:30,ROW()-12,FALSE),0)=2,1,0)</f>
        <v>0</v>
      </c>
      <c r="E18">
        <f>IF(IFERROR(HLOOKUP(E$2,States!$25:30,ROW()-12,FALSE),0)=2,1,0)</f>
        <v>0</v>
      </c>
      <c r="F18">
        <f>IF(IFERROR(HLOOKUP(F$2,States!$25:30,ROW()-12,FALSE),0)=2,1,0)</f>
        <v>0</v>
      </c>
      <c r="G18">
        <f>IF(IFERROR(HLOOKUP(G$2,States!$25:30,ROW()-12,FALSE),0)=2,1,0)</f>
        <v>0</v>
      </c>
      <c r="H18">
        <f>IF(IFERROR(HLOOKUP(H$2,States!$25:30,ROW()-12,FALSE),0)=2,1,0)</f>
        <v>0</v>
      </c>
      <c r="I18">
        <f>IF(IFERROR(HLOOKUP(I$2,States!$25:30,ROW()-12,FALSE),0)=2,1,0)</f>
        <v>0</v>
      </c>
      <c r="J18">
        <f>IF(IFERROR(HLOOKUP(J$2,States!$25:30,ROW()-12,FALSE),0)=2,1,0)</f>
        <v>0</v>
      </c>
      <c r="K18">
        <f>IF(IFERROR(HLOOKUP(K$2,States!$25:30,ROW()-12,FALSE),0)=2,1,0)</f>
        <v>0</v>
      </c>
      <c r="L18">
        <f>IF(IFERROR(HLOOKUP(L$2,States!$25:30,ROW()-12,FALSE),0)=2,1,0)</f>
        <v>0</v>
      </c>
      <c r="M18">
        <f>IF(IFERROR(HLOOKUP(M$2,States!$25:30,ROW()-12,FALSE),0)=2,1,0)</f>
        <v>0</v>
      </c>
      <c r="N18">
        <f>IF(IFERROR(HLOOKUP(N$2,States!$25:30,ROW()-12,FALSE),0)=2,1,0)</f>
        <v>0</v>
      </c>
      <c r="O18">
        <f>IF(IFERROR(HLOOKUP(O$2,States!$25:30,ROW()-12,FALSE),0)=2,1,0)</f>
        <v>0</v>
      </c>
      <c r="P18">
        <f>IF(IFERROR(HLOOKUP(P$2,States!$25:30,ROW()-12,FALSE),0)=2,1,0)</f>
        <v>0</v>
      </c>
      <c r="Q18">
        <f>IF(IFERROR(HLOOKUP(Q$2,States!$25:30,ROW()-12,FALSE),0)=2,1,0)</f>
        <v>0</v>
      </c>
      <c r="S18" t="str">
        <f t="shared" si="7"/>
        <v>0x00</v>
      </c>
      <c r="T18" t="str">
        <f t="shared" si="8"/>
        <v>0x00</v>
      </c>
      <c r="V18" s="3"/>
      <c r="W18" s="3" t="str">
        <f t="shared" si="2"/>
        <v>{3,0x00,0x00},</v>
      </c>
      <c r="Z18">
        <f t="shared" si="9"/>
        <v>0</v>
      </c>
      <c r="AA18">
        <f t="shared" si="10"/>
        <v>0</v>
      </c>
    </row>
    <row r="19" spans="1:27" x14ac:dyDescent="0.25">
      <c r="A19">
        <f>States!C31</f>
        <v>1</v>
      </c>
      <c r="B19">
        <f>IF(IFERROR(HLOOKUP(B$2,States!$25:31,ROW()-12,FALSE),0)=2,1,0)</f>
        <v>0</v>
      </c>
      <c r="C19">
        <f>IF(IFERROR(HLOOKUP(C$2,States!$25:31,ROW()-12,FALSE),0)=2,1,0)</f>
        <v>0</v>
      </c>
      <c r="D19">
        <f>IF(IFERROR(HLOOKUP(D$2,States!$25:31,ROW()-12,FALSE),0)=2,1,0)</f>
        <v>0</v>
      </c>
      <c r="E19">
        <f>IF(IFERROR(HLOOKUP(E$2,States!$25:31,ROW()-12,FALSE),0)=2,1,0)</f>
        <v>0</v>
      </c>
      <c r="F19">
        <f>IF(IFERROR(HLOOKUP(F$2,States!$25:31,ROW()-12,FALSE),0)=2,1,0)</f>
        <v>0</v>
      </c>
      <c r="G19">
        <f>IF(IFERROR(HLOOKUP(G$2,States!$25:31,ROW()-12,FALSE),0)=2,1,0)</f>
        <v>0</v>
      </c>
      <c r="H19">
        <f>IF(IFERROR(HLOOKUP(H$2,States!$25:31,ROW()-12,FALSE),0)=2,1,0)</f>
        <v>0</v>
      </c>
      <c r="I19">
        <f>IF(IFERROR(HLOOKUP(I$2,States!$25:31,ROW()-12,FALSE),0)=2,1,0)</f>
        <v>0</v>
      </c>
      <c r="J19">
        <f>IF(IFERROR(HLOOKUP(J$2,States!$25:31,ROW()-12,FALSE),0)=2,1,0)</f>
        <v>0</v>
      </c>
      <c r="K19">
        <f>IF(IFERROR(HLOOKUP(K$2,States!$25:31,ROW()-12,FALSE),0)=2,1,0)</f>
        <v>0</v>
      </c>
      <c r="L19">
        <f>IF(IFERROR(HLOOKUP(L$2,States!$25:31,ROW()-12,FALSE),0)=2,1,0)</f>
        <v>0</v>
      </c>
      <c r="M19">
        <f>IF(IFERROR(HLOOKUP(M$2,States!$25:31,ROW()-12,FALSE),0)=2,1,0)</f>
        <v>0</v>
      </c>
      <c r="N19">
        <f>IF(IFERROR(HLOOKUP(N$2,States!$25:31,ROW()-12,FALSE),0)=2,1,0)</f>
        <v>0</v>
      </c>
      <c r="O19">
        <f>IF(IFERROR(HLOOKUP(O$2,States!$25:31,ROW()-12,FALSE),0)=2,1,0)</f>
        <v>0</v>
      </c>
      <c r="P19">
        <f>IF(IFERROR(HLOOKUP(P$2,States!$25:31,ROW()-12,FALSE),0)=2,1,0)</f>
        <v>1</v>
      </c>
      <c r="Q19">
        <f>IF(IFERROR(HLOOKUP(Q$2,States!$25:31,ROW()-12,FALSE),0)=2,1,0)</f>
        <v>0</v>
      </c>
      <c r="S19" t="str">
        <f t="shared" si="7"/>
        <v>0x00</v>
      </c>
      <c r="T19" t="str">
        <f t="shared" si="8"/>
        <v>0x02</v>
      </c>
      <c r="V19" s="3"/>
      <c r="W19" s="3" t="str">
        <f t="shared" si="2"/>
        <v>{1,0x00,0x02},</v>
      </c>
      <c r="Z19">
        <f t="shared" si="9"/>
        <v>0</v>
      </c>
      <c r="AA19">
        <f t="shared" si="10"/>
        <v>2</v>
      </c>
    </row>
    <row r="20" spans="1:27" x14ac:dyDescent="0.25">
      <c r="A20">
        <f>States!C32</f>
        <v>3</v>
      </c>
      <c r="B20">
        <f>IF(IFERROR(HLOOKUP(B$2,States!$25:32,ROW()-12,FALSE),0)=2,1,0)</f>
        <v>0</v>
      </c>
      <c r="C20">
        <f>IF(IFERROR(HLOOKUP(C$2,States!$25:32,ROW()-12,FALSE),0)=2,1,0)</f>
        <v>0</v>
      </c>
      <c r="D20">
        <f>IF(IFERROR(HLOOKUP(D$2,States!$25:32,ROW()-12,FALSE),0)=2,1,0)</f>
        <v>0</v>
      </c>
      <c r="E20">
        <f>IF(IFERROR(HLOOKUP(E$2,States!$25:32,ROW()-12,FALSE),0)=2,1,0)</f>
        <v>0</v>
      </c>
      <c r="F20">
        <f>IF(IFERROR(HLOOKUP(F$2,States!$25:32,ROW()-12,FALSE),0)=2,1,0)</f>
        <v>0</v>
      </c>
      <c r="G20">
        <f>IF(IFERROR(HLOOKUP(G$2,States!$25:32,ROW()-12,FALSE),0)=2,1,0)</f>
        <v>0</v>
      </c>
      <c r="H20">
        <f>IF(IFERROR(HLOOKUP(H$2,States!$25:32,ROW()-12,FALSE),0)=2,1,0)</f>
        <v>0</v>
      </c>
      <c r="I20">
        <f>IF(IFERROR(HLOOKUP(I$2,States!$25:32,ROW()-12,FALSE),0)=2,1,0)</f>
        <v>0</v>
      </c>
      <c r="J20">
        <f>IF(IFERROR(HLOOKUP(J$2,States!$25:32,ROW()-12,FALSE),0)=2,1,0)</f>
        <v>0</v>
      </c>
      <c r="K20">
        <f>IF(IFERROR(HLOOKUP(K$2,States!$25:32,ROW()-12,FALSE),0)=2,1,0)</f>
        <v>0</v>
      </c>
      <c r="L20">
        <f>IF(IFERROR(HLOOKUP(L$2,States!$25:32,ROW()-12,FALSE),0)=2,1,0)</f>
        <v>0</v>
      </c>
      <c r="M20">
        <f>IF(IFERROR(HLOOKUP(M$2,States!$25:32,ROW()-12,FALSE),0)=2,1,0)</f>
        <v>0</v>
      </c>
      <c r="N20">
        <f>IF(IFERROR(HLOOKUP(N$2,States!$25:32,ROW()-12,FALSE),0)=2,1,0)</f>
        <v>0</v>
      </c>
      <c r="O20">
        <f>IF(IFERROR(HLOOKUP(O$2,States!$25:32,ROW()-12,FALSE),0)=2,1,0)</f>
        <v>0</v>
      </c>
      <c r="P20">
        <f>IF(IFERROR(HLOOKUP(P$2,States!$25:32,ROW()-12,FALSE),0)=2,1,0)</f>
        <v>0</v>
      </c>
      <c r="Q20">
        <f>IF(IFERROR(HLOOKUP(Q$2,States!$25:32,ROW()-12,FALSE),0)=2,1,0)</f>
        <v>0</v>
      </c>
      <c r="S20" t="str">
        <f t="shared" si="7"/>
        <v>0x00</v>
      </c>
      <c r="T20" t="str">
        <f t="shared" si="8"/>
        <v>0x00</v>
      </c>
      <c r="V20" s="3"/>
      <c r="W20" s="3" t="str">
        <f t="shared" si="2"/>
        <v>{3,0x00,0x00},</v>
      </c>
      <c r="Z20">
        <f t="shared" si="9"/>
        <v>0</v>
      </c>
      <c r="AA20">
        <f t="shared" si="10"/>
        <v>0</v>
      </c>
    </row>
    <row r="21" spans="1:27" x14ac:dyDescent="0.25">
      <c r="A21">
        <f>States!C33</f>
        <v>1</v>
      </c>
      <c r="B21">
        <f>IF(IFERROR(HLOOKUP(B$2,States!$25:33,ROW()-12,FALSE),0)=2,1,0)</f>
        <v>0</v>
      </c>
      <c r="C21">
        <f>IF(IFERROR(HLOOKUP(C$2,States!$25:33,ROW()-12,FALSE),0)=2,1,0)</f>
        <v>0</v>
      </c>
      <c r="D21">
        <f>IF(IFERROR(HLOOKUP(D$2,States!$25:33,ROW()-12,FALSE),0)=2,1,0)</f>
        <v>0</v>
      </c>
      <c r="E21">
        <f>IF(IFERROR(HLOOKUP(E$2,States!$25:33,ROW()-12,FALSE),0)=2,1,0)</f>
        <v>0</v>
      </c>
      <c r="F21">
        <f>IF(IFERROR(HLOOKUP(F$2,States!$25:33,ROW()-12,FALSE),0)=2,1,0)</f>
        <v>0</v>
      </c>
      <c r="G21">
        <f>IF(IFERROR(HLOOKUP(G$2,States!$25:33,ROW()-12,FALSE),0)=2,1,0)</f>
        <v>0</v>
      </c>
      <c r="H21">
        <f>IF(IFERROR(HLOOKUP(H$2,States!$25:33,ROW()-12,FALSE),0)=2,1,0)</f>
        <v>0</v>
      </c>
      <c r="I21">
        <f>IF(IFERROR(HLOOKUP(I$2,States!$25:33,ROW()-12,FALSE),0)=2,1,0)</f>
        <v>0</v>
      </c>
      <c r="J21">
        <f>IF(IFERROR(HLOOKUP(J$2,States!$25:33,ROW()-12,FALSE),0)=2,1,0)</f>
        <v>0</v>
      </c>
      <c r="K21">
        <f>IF(IFERROR(HLOOKUP(K$2,States!$25:33,ROW()-12,FALSE),0)=2,1,0)</f>
        <v>0</v>
      </c>
      <c r="L21">
        <f>IF(IFERROR(HLOOKUP(L$2,States!$25:33,ROW()-12,FALSE),0)=2,1,0)</f>
        <v>0</v>
      </c>
      <c r="M21">
        <f>IF(IFERROR(HLOOKUP(M$2,States!$25:33,ROW()-12,FALSE),0)=2,1,0)</f>
        <v>1</v>
      </c>
      <c r="N21">
        <f>IF(IFERROR(HLOOKUP(N$2,States!$25:33,ROW()-12,FALSE),0)=2,1,0)</f>
        <v>0</v>
      </c>
      <c r="O21">
        <f>IF(IFERROR(HLOOKUP(O$2,States!$25:33,ROW()-12,FALSE),0)=2,1,0)</f>
        <v>0</v>
      </c>
      <c r="P21">
        <f>IF(IFERROR(HLOOKUP(P$2,States!$25:33,ROW()-12,FALSE),0)=2,1,0)</f>
        <v>0</v>
      </c>
      <c r="Q21">
        <f>IF(IFERROR(HLOOKUP(Q$2,States!$25:33,ROW()-12,FALSE),0)=2,1,0)</f>
        <v>0</v>
      </c>
      <c r="S21" t="str">
        <f t="shared" si="7"/>
        <v>0x00</v>
      </c>
      <c r="T21" t="str">
        <f t="shared" si="8"/>
        <v>0x10</v>
      </c>
      <c r="V21" s="3"/>
      <c r="W21" s="3" t="str">
        <f t="shared" si="2"/>
        <v>{1,0x00,0x10},</v>
      </c>
      <c r="Z21">
        <f t="shared" si="9"/>
        <v>0</v>
      </c>
      <c r="AA21">
        <f t="shared" si="10"/>
        <v>16</v>
      </c>
    </row>
    <row r="22" spans="1:27" x14ac:dyDescent="0.25">
      <c r="A22">
        <f>States!C34</f>
        <v>0</v>
      </c>
      <c r="B22">
        <f>IF(IFERROR(HLOOKUP(B$2,States!$25:34,ROW()-12,FALSE),0)=2,1,0)</f>
        <v>0</v>
      </c>
      <c r="C22">
        <f>IF(IFERROR(HLOOKUP(C$2,States!$25:34,ROW()-12,FALSE),0)=2,1,0)</f>
        <v>0</v>
      </c>
      <c r="D22">
        <f>IF(IFERROR(HLOOKUP(D$2,States!$25:34,ROW()-12,FALSE),0)=2,1,0)</f>
        <v>0</v>
      </c>
      <c r="E22">
        <f>IF(IFERROR(HLOOKUP(E$2,States!$25:34,ROW()-12,FALSE),0)=2,1,0)</f>
        <v>0</v>
      </c>
      <c r="F22">
        <f>IF(IFERROR(HLOOKUP(F$2,States!$25:34,ROW()-12,FALSE),0)=2,1,0)</f>
        <v>0</v>
      </c>
      <c r="G22">
        <f>IF(IFERROR(HLOOKUP(G$2,States!$25:34,ROW()-12,FALSE),0)=2,1,0)</f>
        <v>0</v>
      </c>
      <c r="H22">
        <f>IF(IFERROR(HLOOKUP(H$2,States!$25:34,ROW()-12,FALSE),0)=2,1,0)</f>
        <v>0</v>
      </c>
      <c r="I22">
        <f>IF(IFERROR(HLOOKUP(I$2,States!$25:34,ROW()-12,FALSE),0)=2,1,0)</f>
        <v>0</v>
      </c>
      <c r="J22">
        <f>IF(IFERROR(HLOOKUP(J$2,States!$25:34,ROW()-12,FALSE),0)=2,1,0)</f>
        <v>0</v>
      </c>
      <c r="K22">
        <f>IF(IFERROR(HLOOKUP(K$2,States!$25:34,ROW()-12,FALSE),0)=2,1,0)</f>
        <v>0</v>
      </c>
      <c r="L22">
        <f>IF(IFERROR(HLOOKUP(L$2,States!$25:34,ROW()-12,FALSE),0)=2,1,0)</f>
        <v>0</v>
      </c>
      <c r="M22">
        <f>IF(IFERROR(HLOOKUP(M$2,States!$25:34,ROW()-12,FALSE),0)=2,1,0)</f>
        <v>0</v>
      </c>
      <c r="N22">
        <f>IF(IFERROR(HLOOKUP(N$2,States!$25:34,ROW()-12,FALSE),0)=2,1,0)</f>
        <v>0</v>
      </c>
      <c r="O22">
        <f>IF(IFERROR(HLOOKUP(O$2,States!$25:34,ROW()-12,FALSE),0)=2,1,0)</f>
        <v>0</v>
      </c>
      <c r="P22">
        <f>IF(IFERROR(HLOOKUP(P$2,States!$25:34,ROW()-12,FALSE),0)=2,1,0)</f>
        <v>0</v>
      </c>
      <c r="Q22">
        <f>IF(IFERROR(HLOOKUP(Q$2,States!$25:34,ROW()-12,FALSE),0)=2,1,0)</f>
        <v>0</v>
      </c>
      <c r="S22" t="str">
        <f t="shared" si="7"/>
        <v>0x00</v>
      </c>
      <c r="T22" t="str">
        <f t="shared" si="8"/>
        <v>0x00</v>
      </c>
      <c r="V22" s="3"/>
      <c r="W22" s="3" t="str">
        <f t="shared" si="2"/>
        <v>{0,0x00,0x00},</v>
      </c>
      <c r="Z22">
        <f t="shared" si="9"/>
        <v>0</v>
      </c>
      <c r="AA22">
        <f t="shared" si="10"/>
        <v>0</v>
      </c>
    </row>
    <row r="23" spans="1:27" x14ac:dyDescent="0.25">
      <c r="A23">
        <f>States!C35</f>
        <v>0</v>
      </c>
      <c r="B23">
        <f>IF(IFERROR(HLOOKUP(B$2,States!$25:35,ROW()-12,FALSE),0)=2,1,0)</f>
        <v>0</v>
      </c>
      <c r="C23">
        <f>IF(IFERROR(HLOOKUP(C$2,States!$25:35,ROW()-12,FALSE),0)=2,1,0)</f>
        <v>0</v>
      </c>
      <c r="D23">
        <f>IF(IFERROR(HLOOKUP(D$2,States!$25:35,ROW()-12,FALSE),0)=2,1,0)</f>
        <v>0</v>
      </c>
      <c r="E23">
        <f>IF(IFERROR(HLOOKUP(E$2,States!$25:35,ROW()-12,FALSE),0)=2,1,0)</f>
        <v>0</v>
      </c>
      <c r="F23">
        <f>IF(IFERROR(HLOOKUP(F$2,States!$25:35,ROW()-12,FALSE),0)=2,1,0)</f>
        <v>0</v>
      </c>
      <c r="G23">
        <f>IF(IFERROR(HLOOKUP(G$2,States!$25:35,ROW()-12,FALSE),0)=2,1,0)</f>
        <v>0</v>
      </c>
      <c r="H23">
        <f>IF(IFERROR(HLOOKUP(H$2,States!$25:35,ROW()-12,FALSE),0)=2,1,0)</f>
        <v>0</v>
      </c>
      <c r="I23">
        <f>IF(IFERROR(HLOOKUP(I$2,States!$25:35,ROW()-12,FALSE),0)=2,1,0)</f>
        <v>0</v>
      </c>
      <c r="J23">
        <f>IF(IFERROR(HLOOKUP(J$2,States!$25:35,ROW()-12,FALSE),0)=2,1,0)</f>
        <v>0</v>
      </c>
      <c r="K23">
        <f>IF(IFERROR(HLOOKUP(K$2,States!$25:35,ROW()-12,FALSE),0)=2,1,0)</f>
        <v>0</v>
      </c>
      <c r="L23">
        <f>IF(IFERROR(HLOOKUP(L$2,States!$25:35,ROW()-12,FALSE),0)=2,1,0)</f>
        <v>0</v>
      </c>
      <c r="M23">
        <f>IF(IFERROR(HLOOKUP(M$2,States!$25:35,ROW()-12,FALSE),0)=2,1,0)</f>
        <v>0</v>
      </c>
      <c r="N23">
        <f>IF(IFERROR(HLOOKUP(N$2,States!$25:35,ROW()-12,FALSE),0)=2,1,0)</f>
        <v>0</v>
      </c>
      <c r="O23">
        <f>IF(IFERROR(HLOOKUP(O$2,States!$25:35,ROW()-12,FALSE),0)=2,1,0)</f>
        <v>0</v>
      </c>
      <c r="P23">
        <f>IF(IFERROR(HLOOKUP(P$2,States!$25:35,ROW()-12,FALSE),0)=2,1,0)</f>
        <v>0</v>
      </c>
      <c r="Q23">
        <f>IF(IFERROR(HLOOKUP(Q$2,States!$25:35,ROW()-12,FALSE),0)=2,1,0)</f>
        <v>0</v>
      </c>
      <c r="S23" t="str">
        <f t="shared" si="7"/>
        <v>0x00</v>
      </c>
      <c r="T23" t="str">
        <f t="shared" si="8"/>
        <v>0x00</v>
      </c>
      <c r="V23" s="3"/>
      <c r="W23" s="3" t="str">
        <f t="shared" si="2"/>
        <v>{0,0x00,0x00},</v>
      </c>
      <c r="Z23">
        <f t="shared" si="9"/>
        <v>0</v>
      </c>
      <c r="AA23">
        <f t="shared" si="10"/>
        <v>0</v>
      </c>
    </row>
    <row r="24" spans="1:27" x14ac:dyDescent="0.25">
      <c r="V24" s="3" t="s">
        <v>50</v>
      </c>
      <c r="W24" s="3"/>
    </row>
    <row r="25" spans="1:27" x14ac:dyDescent="0.25">
      <c r="A25">
        <f>States!C46</f>
        <v>4</v>
      </c>
      <c r="B25">
        <f>IF(IFERROR(HLOOKUP(B$2,States!$45:46,ROW()-23,FALSE),0)=2,1,0)</f>
        <v>0</v>
      </c>
      <c r="C25">
        <f>IF(IFERROR(HLOOKUP(C$2,States!$45:46,ROW()-23,FALSE),0)=2,1,0)</f>
        <v>0</v>
      </c>
      <c r="D25">
        <f>IF(IFERROR(HLOOKUP(D$2,States!$45:46,ROW()-23,FALSE),0)=2,1,0)</f>
        <v>0</v>
      </c>
      <c r="E25">
        <f>IF(IFERROR(HLOOKUP(E$2,States!$45:46,ROW()-23,FALSE),0)=2,1,0)</f>
        <v>0</v>
      </c>
      <c r="F25">
        <f>IF(IFERROR(HLOOKUP(F$2,States!$45:46,ROW()-23,FALSE),0)=2,1,0)</f>
        <v>0</v>
      </c>
      <c r="G25">
        <f>IF(IFERROR(HLOOKUP(G$2,States!$45:46,ROW()-23,FALSE),0)=2,1,0)</f>
        <v>0</v>
      </c>
      <c r="H25">
        <f>IF(IFERROR(HLOOKUP(H$2,States!$45:46,ROW()-23,FALSE),0)=2,1,0)</f>
        <v>0</v>
      </c>
      <c r="I25">
        <f>IF(IFERROR(HLOOKUP(I$2,States!$45:46,ROW()-23,FALSE),0)=2,1,0)</f>
        <v>0</v>
      </c>
      <c r="J25">
        <f>IF(IFERROR(HLOOKUP(J$2,States!$45:46,ROW()-23,FALSE),0)=2,1,0)</f>
        <v>0</v>
      </c>
      <c r="K25">
        <f>IF(IFERROR(HLOOKUP(K$2,States!$45:46,ROW()-23,FALSE),0)=2,1,0)</f>
        <v>0</v>
      </c>
      <c r="L25">
        <f>IF(IFERROR(HLOOKUP(L$2,States!$45:46,ROW()-23,FALSE),0)=2,1,0)</f>
        <v>0</v>
      </c>
      <c r="M25">
        <f>IF(IFERROR(HLOOKUP(M$2,States!$45:46,ROW()-23,FALSE),0)=2,1,0)</f>
        <v>0</v>
      </c>
      <c r="N25">
        <f>IF(IFERROR(HLOOKUP(N$2,States!$45:46,ROW()-23,FALSE),0)=2,1,0)</f>
        <v>0</v>
      </c>
      <c r="O25">
        <f>IF(IFERROR(HLOOKUP(O$2,States!$45:46,ROW()-23,FALSE),0)=2,1,0)</f>
        <v>0</v>
      </c>
      <c r="P25">
        <f>IF(IFERROR(HLOOKUP(P$2,States!$45:46,ROW()-23,FALSE),0)=2,1,0)</f>
        <v>0</v>
      </c>
      <c r="Q25">
        <f>IF(IFERROR(HLOOKUP(Q$2,States!$45:46,ROW()-23,FALSE),0)=2,1,0)</f>
        <v>0</v>
      </c>
      <c r="S25" t="str">
        <f t="shared" ref="S25:S34" si="11">CONCATENATE("0x",BIN2HEX(CONCATENATE(B25,C25,D25,E25,F25,G25,H25,I25),2))</f>
        <v>0x00</v>
      </c>
      <c r="T25" t="str">
        <f t="shared" ref="T25:T34" si="12">CONCATENATE("0x",BIN2HEX(CONCATENATE(J25,K25,L25,M25,N25,O25,P25,Q25),2))</f>
        <v>0x00</v>
      </c>
      <c r="V25" s="3"/>
      <c r="W25" s="3" t="str">
        <f t="shared" si="2"/>
        <v>{4,0x00,0x00},</v>
      </c>
      <c r="Z25">
        <f>HEX2DEC(RIGHT(S25,2))</f>
        <v>0</v>
      </c>
      <c r="AA25">
        <f>HEX2DEC(RIGHT(T25,2))</f>
        <v>0</v>
      </c>
    </row>
    <row r="26" spans="1:27" x14ac:dyDescent="0.25">
      <c r="A26">
        <f>States!C47</f>
        <v>2</v>
      </c>
      <c r="B26">
        <f>IF(IFERROR(HLOOKUP(B$2,States!$45:47,ROW()-23,FALSE),0)=2,1,0)</f>
        <v>0</v>
      </c>
      <c r="C26">
        <f>IF(IFERROR(HLOOKUP(C$2,States!$45:47,ROW()-23,FALSE),0)=2,1,0)</f>
        <v>0</v>
      </c>
      <c r="D26">
        <f>IF(IFERROR(HLOOKUP(D$2,States!$45:47,ROW()-23,FALSE),0)=2,1,0)</f>
        <v>0</v>
      </c>
      <c r="E26">
        <f>IF(IFERROR(HLOOKUP(E$2,States!$45:47,ROW()-23,FALSE),0)=2,1,0)</f>
        <v>0</v>
      </c>
      <c r="F26">
        <f>IF(IFERROR(HLOOKUP(F$2,States!$45:47,ROW()-23,FALSE),0)=2,1,0)</f>
        <v>0</v>
      </c>
      <c r="G26">
        <f>IF(IFERROR(HLOOKUP(G$2,States!$45:47,ROW()-23,FALSE),0)=2,1,0)</f>
        <v>1</v>
      </c>
      <c r="H26">
        <f>IF(IFERROR(HLOOKUP(H$2,States!$45:47,ROW()-23,FALSE),0)=2,1,0)</f>
        <v>0</v>
      </c>
      <c r="I26">
        <f>IF(IFERROR(HLOOKUP(I$2,States!$45:47,ROW()-23,FALSE),0)=2,1,0)</f>
        <v>0</v>
      </c>
      <c r="J26">
        <f>IF(IFERROR(HLOOKUP(J$2,States!$45:47,ROW()-23,FALSE),0)=2,1,0)</f>
        <v>0</v>
      </c>
      <c r="K26">
        <f>IF(IFERROR(HLOOKUP(K$2,States!$45:47,ROW()-23,FALSE),0)=2,1,0)</f>
        <v>0</v>
      </c>
      <c r="L26">
        <f>IF(IFERROR(HLOOKUP(L$2,States!$45:47,ROW()-23,FALSE),0)=2,1,0)</f>
        <v>0</v>
      </c>
      <c r="M26">
        <f>IF(IFERROR(HLOOKUP(M$2,States!$45:47,ROW()-23,FALSE),0)=2,1,0)</f>
        <v>0</v>
      </c>
      <c r="N26">
        <f>IF(IFERROR(HLOOKUP(N$2,States!$45:47,ROW()-23,FALSE),0)=2,1,0)</f>
        <v>0</v>
      </c>
      <c r="O26">
        <f>IF(IFERROR(HLOOKUP(O$2,States!$45:47,ROW()-23,FALSE),0)=2,1,0)</f>
        <v>0</v>
      </c>
      <c r="P26">
        <f>IF(IFERROR(HLOOKUP(P$2,States!$45:47,ROW()-23,FALSE),0)=2,1,0)</f>
        <v>0</v>
      </c>
      <c r="Q26">
        <f>IF(IFERROR(HLOOKUP(Q$2,States!$45:47,ROW()-23,FALSE),0)=2,1,0)</f>
        <v>0</v>
      </c>
      <c r="S26" t="str">
        <f t="shared" si="11"/>
        <v>0x04</v>
      </c>
      <c r="T26" t="str">
        <f t="shared" si="12"/>
        <v>0x00</v>
      </c>
      <c r="V26" s="3"/>
      <c r="W26" s="3" t="str">
        <f t="shared" si="2"/>
        <v>{2,0x04,0x00},</v>
      </c>
      <c r="Z26">
        <f t="shared" ref="Z26:Z34" si="13">HEX2DEC(RIGHT(S26,2))</f>
        <v>4</v>
      </c>
      <c r="AA26">
        <f t="shared" ref="AA26:AA34" si="14">HEX2DEC(RIGHT(T26,2))</f>
        <v>0</v>
      </c>
    </row>
    <row r="27" spans="1:27" x14ac:dyDescent="0.25">
      <c r="A27">
        <f>States!C48</f>
        <v>4</v>
      </c>
      <c r="B27">
        <f>IF(IFERROR(HLOOKUP(B$2,States!$45:48,ROW()-23,FALSE),0)=2,1,0)</f>
        <v>0</v>
      </c>
      <c r="C27">
        <f>IF(IFERROR(HLOOKUP(C$2,States!$45:48,ROW()-23,FALSE),0)=2,1,0)</f>
        <v>0</v>
      </c>
      <c r="D27">
        <f>IF(IFERROR(HLOOKUP(D$2,States!$45:48,ROW()-23,FALSE),0)=2,1,0)</f>
        <v>0</v>
      </c>
      <c r="E27">
        <f>IF(IFERROR(HLOOKUP(E$2,States!$45:48,ROW()-23,FALSE),0)=2,1,0)</f>
        <v>0</v>
      </c>
      <c r="F27">
        <f>IF(IFERROR(HLOOKUP(F$2,States!$45:48,ROW()-23,FALSE),0)=2,1,0)</f>
        <v>0</v>
      </c>
      <c r="G27">
        <f>IF(IFERROR(HLOOKUP(G$2,States!$45:48,ROW()-23,FALSE),0)=2,1,0)</f>
        <v>0</v>
      </c>
      <c r="H27">
        <f>IF(IFERROR(HLOOKUP(H$2,States!$45:48,ROW()-23,FALSE),0)=2,1,0)</f>
        <v>0</v>
      </c>
      <c r="I27">
        <f>IF(IFERROR(HLOOKUP(I$2,States!$45:48,ROW()-23,FALSE),0)=2,1,0)</f>
        <v>0</v>
      </c>
      <c r="J27">
        <f>IF(IFERROR(HLOOKUP(J$2,States!$45:48,ROW()-23,FALSE),0)=2,1,0)</f>
        <v>0</v>
      </c>
      <c r="K27">
        <f>IF(IFERROR(HLOOKUP(K$2,States!$45:48,ROW()-23,FALSE),0)=2,1,0)</f>
        <v>0</v>
      </c>
      <c r="L27">
        <f>IF(IFERROR(HLOOKUP(L$2,States!$45:48,ROW()-23,FALSE),0)=2,1,0)</f>
        <v>0</v>
      </c>
      <c r="M27">
        <f>IF(IFERROR(HLOOKUP(M$2,States!$45:48,ROW()-23,FALSE),0)=2,1,0)</f>
        <v>0</v>
      </c>
      <c r="N27">
        <f>IF(IFERROR(HLOOKUP(N$2,States!$45:48,ROW()-23,FALSE),0)=2,1,0)</f>
        <v>0</v>
      </c>
      <c r="O27">
        <f>IF(IFERROR(HLOOKUP(O$2,States!$45:48,ROW()-23,FALSE),0)=2,1,0)</f>
        <v>0</v>
      </c>
      <c r="P27">
        <f>IF(IFERROR(HLOOKUP(P$2,States!$45:48,ROW()-23,FALSE),0)=2,1,0)</f>
        <v>0</v>
      </c>
      <c r="Q27">
        <f>IF(IFERROR(HLOOKUP(Q$2,States!$45:48,ROW()-23,FALSE),0)=2,1,0)</f>
        <v>0</v>
      </c>
      <c r="S27" t="str">
        <f t="shared" si="11"/>
        <v>0x00</v>
      </c>
      <c r="T27" t="str">
        <f t="shared" si="12"/>
        <v>0x00</v>
      </c>
      <c r="V27" s="3"/>
      <c r="W27" s="3" t="str">
        <f t="shared" si="2"/>
        <v>{4,0x00,0x00},</v>
      </c>
      <c r="Z27">
        <f t="shared" si="13"/>
        <v>0</v>
      </c>
      <c r="AA27">
        <f t="shared" si="14"/>
        <v>0</v>
      </c>
    </row>
    <row r="28" spans="1:27" x14ac:dyDescent="0.25">
      <c r="A28">
        <f>States!C49</f>
        <v>2</v>
      </c>
      <c r="B28">
        <f>IF(IFERROR(HLOOKUP(B$2,States!$45:49,ROW()-23,FALSE),0)=2,1,0)</f>
        <v>0</v>
      </c>
      <c r="C28">
        <f>IF(IFERROR(HLOOKUP(C$2,States!$45:49,ROW()-23,FALSE),0)=2,1,0)</f>
        <v>0</v>
      </c>
      <c r="D28">
        <f>IF(IFERROR(HLOOKUP(D$2,States!$45:49,ROW()-23,FALSE),0)=2,1,0)</f>
        <v>0</v>
      </c>
      <c r="E28">
        <f>IF(IFERROR(HLOOKUP(E$2,States!$45:49,ROW()-23,FALSE),0)=2,1,0)</f>
        <v>0</v>
      </c>
      <c r="F28">
        <f>IF(IFERROR(HLOOKUP(F$2,States!$45:49,ROW()-23,FALSE),0)=2,1,0)</f>
        <v>0</v>
      </c>
      <c r="G28">
        <f>IF(IFERROR(HLOOKUP(G$2,States!$45:49,ROW()-23,FALSE),0)=2,1,0)</f>
        <v>0</v>
      </c>
      <c r="H28">
        <f>IF(IFERROR(HLOOKUP(H$2,States!$45:49,ROW()-23,FALSE),0)=2,1,0)</f>
        <v>0</v>
      </c>
      <c r="I28">
        <f>IF(IFERROR(HLOOKUP(I$2,States!$45:49,ROW()-23,FALSE),0)=2,1,0)</f>
        <v>0</v>
      </c>
      <c r="J28">
        <f>IF(IFERROR(HLOOKUP(J$2,States!$45:49,ROW()-23,FALSE),0)=2,1,0)</f>
        <v>0</v>
      </c>
      <c r="K28">
        <f>IF(IFERROR(HLOOKUP(K$2,States!$45:49,ROW()-23,FALSE),0)=2,1,0)</f>
        <v>0</v>
      </c>
      <c r="L28">
        <f>IF(IFERROR(HLOOKUP(L$2,States!$45:49,ROW()-23,FALSE),0)=2,1,0)</f>
        <v>0</v>
      </c>
      <c r="M28">
        <f>IF(IFERROR(HLOOKUP(M$2,States!$45:49,ROW()-23,FALSE),0)=2,1,0)</f>
        <v>0</v>
      </c>
      <c r="N28">
        <f>IF(IFERROR(HLOOKUP(N$2,States!$45:49,ROW()-23,FALSE),0)=2,1,0)</f>
        <v>0</v>
      </c>
      <c r="O28">
        <f>IF(IFERROR(HLOOKUP(O$2,States!$45:49,ROW()-23,FALSE),0)=2,1,0)</f>
        <v>1</v>
      </c>
      <c r="P28">
        <f>IF(IFERROR(HLOOKUP(P$2,States!$45:49,ROW()-23,FALSE),0)=2,1,0)</f>
        <v>0</v>
      </c>
      <c r="Q28">
        <f>IF(IFERROR(HLOOKUP(Q$2,States!$45:49,ROW()-23,FALSE),0)=2,1,0)</f>
        <v>0</v>
      </c>
      <c r="S28" t="str">
        <f t="shared" si="11"/>
        <v>0x00</v>
      </c>
      <c r="T28" t="str">
        <f t="shared" si="12"/>
        <v>0x04</v>
      </c>
      <c r="V28" s="3"/>
      <c r="W28" s="3" t="str">
        <f t="shared" si="2"/>
        <v>{2,0x00,0x04},</v>
      </c>
      <c r="Z28">
        <f t="shared" si="13"/>
        <v>0</v>
      </c>
      <c r="AA28">
        <f t="shared" si="14"/>
        <v>4</v>
      </c>
    </row>
    <row r="29" spans="1:27" x14ac:dyDescent="0.25">
      <c r="A29">
        <f>States!C50</f>
        <v>4</v>
      </c>
      <c r="B29">
        <f>IF(IFERROR(HLOOKUP(B$2,States!$45:50,ROW()-23,FALSE),0)=2,1,0)</f>
        <v>0</v>
      </c>
      <c r="C29">
        <f>IF(IFERROR(HLOOKUP(C$2,States!$45:50,ROW()-23,FALSE),0)=2,1,0)</f>
        <v>0</v>
      </c>
      <c r="D29">
        <f>IF(IFERROR(HLOOKUP(D$2,States!$45:50,ROW()-23,FALSE),0)=2,1,0)</f>
        <v>0</v>
      </c>
      <c r="E29">
        <f>IF(IFERROR(HLOOKUP(E$2,States!$45:50,ROW()-23,FALSE),0)=2,1,0)</f>
        <v>0</v>
      </c>
      <c r="F29">
        <f>IF(IFERROR(HLOOKUP(F$2,States!$45:50,ROW()-23,FALSE),0)=2,1,0)</f>
        <v>0</v>
      </c>
      <c r="G29">
        <f>IF(IFERROR(HLOOKUP(G$2,States!$45:50,ROW()-23,FALSE),0)=2,1,0)</f>
        <v>0</v>
      </c>
      <c r="H29">
        <f>IF(IFERROR(HLOOKUP(H$2,States!$45:50,ROW()-23,FALSE),0)=2,1,0)</f>
        <v>0</v>
      </c>
      <c r="I29">
        <f>IF(IFERROR(HLOOKUP(I$2,States!$45:50,ROW()-23,FALSE),0)=2,1,0)</f>
        <v>0</v>
      </c>
      <c r="J29">
        <f>IF(IFERROR(HLOOKUP(J$2,States!$45:50,ROW()-23,FALSE),0)=2,1,0)</f>
        <v>0</v>
      </c>
      <c r="K29">
        <f>IF(IFERROR(HLOOKUP(K$2,States!$45:50,ROW()-23,FALSE),0)=2,1,0)</f>
        <v>0</v>
      </c>
      <c r="L29">
        <f>IF(IFERROR(HLOOKUP(L$2,States!$45:50,ROW()-23,FALSE),0)=2,1,0)</f>
        <v>0</v>
      </c>
      <c r="M29">
        <f>IF(IFERROR(HLOOKUP(M$2,States!$45:50,ROW()-23,FALSE),0)=2,1,0)</f>
        <v>0</v>
      </c>
      <c r="N29">
        <f>IF(IFERROR(HLOOKUP(N$2,States!$45:50,ROW()-23,FALSE),0)=2,1,0)</f>
        <v>0</v>
      </c>
      <c r="O29">
        <f>IF(IFERROR(HLOOKUP(O$2,States!$45:50,ROW()-23,FALSE),0)=2,1,0)</f>
        <v>0</v>
      </c>
      <c r="P29">
        <f>IF(IFERROR(HLOOKUP(P$2,States!$45:50,ROW()-23,FALSE),0)=2,1,0)</f>
        <v>0</v>
      </c>
      <c r="Q29">
        <f>IF(IFERROR(HLOOKUP(Q$2,States!$45:50,ROW()-23,FALSE),0)=2,1,0)</f>
        <v>0</v>
      </c>
      <c r="S29" t="str">
        <f t="shared" si="11"/>
        <v>0x00</v>
      </c>
      <c r="T29" t="str">
        <f t="shared" si="12"/>
        <v>0x00</v>
      </c>
      <c r="V29" s="3"/>
      <c r="W29" s="3" t="str">
        <f t="shared" si="2"/>
        <v>{4,0x00,0x00},</v>
      </c>
      <c r="Z29">
        <f t="shared" si="13"/>
        <v>0</v>
      </c>
      <c r="AA29">
        <f t="shared" si="14"/>
        <v>0</v>
      </c>
    </row>
    <row r="30" spans="1:27" x14ac:dyDescent="0.25">
      <c r="A30">
        <f>States!C51</f>
        <v>2</v>
      </c>
      <c r="B30">
        <f>IF(IFERROR(HLOOKUP(B$2,States!$45:51,ROW()-23,FALSE),0)=2,1,0)</f>
        <v>0</v>
      </c>
      <c r="C30">
        <f>IF(IFERROR(HLOOKUP(C$2,States!$45:51,ROW()-23,FALSE),0)=2,1,0)</f>
        <v>0</v>
      </c>
      <c r="D30">
        <f>IF(IFERROR(HLOOKUP(D$2,States!$45:51,ROW()-23,FALSE),0)=2,1,0)</f>
        <v>0</v>
      </c>
      <c r="E30">
        <f>IF(IFERROR(HLOOKUP(E$2,States!$45:51,ROW()-23,FALSE),0)=2,1,0)</f>
        <v>0</v>
      </c>
      <c r="F30">
        <f>IF(IFERROR(HLOOKUP(F$2,States!$45:51,ROW()-23,FALSE),0)=2,1,0)</f>
        <v>0</v>
      </c>
      <c r="G30">
        <f>IF(IFERROR(HLOOKUP(G$2,States!$45:51,ROW()-23,FALSE),0)=2,1,0)</f>
        <v>0</v>
      </c>
      <c r="H30">
        <f>IF(IFERROR(HLOOKUP(H$2,States!$45:51,ROW()-23,FALSE),0)=2,1,0)</f>
        <v>0</v>
      </c>
      <c r="I30">
        <f>IF(IFERROR(HLOOKUP(I$2,States!$45:51,ROW()-23,FALSE),0)=2,1,0)</f>
        <v>0</v>
      </c>
      <c r="J30">
        <f>IF(IFERROR(HLOOKUP(J$2,States!$45:51,ROW()-23,FALSE),0)=2,1,0)</f>
        <v>0</v>
      </c>
      <c r="K30">
        <f>IF(IFERROR(HLOOKUP(K$2,States!$45:51,ROW()-23,FALSE),0)=2,1,0)</f>
        <v>0</v>
      </c>
      <c r="L30">
        <f>IF(IFERROR(HLOOKUP(L$2,States!$45:51,ROW()-23,FALSE),0)=2,1,0)</f>
        <v>0</v>
      </c>
      <c r="M30">
        <f>IF(IFERROR(HLOOKUP(M$2,States!$45:51,ROW()-23,FALSE),0)=2,1,0)</f>
        <v>0</v>
      </c>
      <c r="N30">
        <f>IF(IFERROR(HLOOKUP(N$2,States!$45:51,ROW()-23,FALSE),0)=2,1,0)</f>
        <v>0</v>
      </c>
      <c r="O30">
        <f>IF(IFERROR(HLOOKUP(O$2,States!$45:51,ROW()-23,FALSE),0)=2,1,0)</f>
        <v>0</v>
      </c>
      <c r="P30">
        <f>IF(IFERROR(HLOOKUP(P$2,States!$45:51,ROW()-23,FALSE),0)=2,1,0)</f>
        <v>1</v>
      </c>
      <c r="Q30">
        <f>IF(IFERROR(HLOOKUP(Q$2,States!$45:51,ROW()-23,FALSE),0)=2,1,0)</f>
        <v>0</v>
      </c>
      <c r="S30" t="str">
        <f t="shared" si="11"/>
        <v>0x00</v>
      </c>
      <c r="T30" t="str">
        <f t="shared" si="12"/>
        <v>0x02</v>
      </c>
      <c r="V30" s="3"/>
      <c r="W30" s="3" t="str">
        <f t="shared" si="2"/>
        <v>{2,0x00,0x02},</v>
      </c>
      <c r="Z30">
        <f t="shared" si="13"/>
        <v>0</v>
      </c>
      <c r="AA30">
        <f t="shared" si="14"/>
        <v>2</v>
      </c>
    </row>
    <row r="31" spans="1:27" x14ac:dyDescent="0.25">
      <c r="A31">
        <f>States!C52</f>
        <v>4</v>
      </c>
      <c r="B31">
        <f>IF(IFERROR(HLOOKUP(B$2,States!$45:52,ROW()-23,FALSE),0)=2,1,0)</f>
        <v>0</v>
      </c>
      <c r="C31">
        <f>IF(IFERROR(HLOOKUP(C$2,States!$45:52,ROW()-23,FALSE),0)=2,1,0)</f>
        <v>0</v>
      </c>
      <c r="D31">
        <f>IF(IFERROR(HLOOKUP(D$2,States!$45:52,ROW()-23,FALSE),0)=2,1,0)</f>
        <v>0</v>
      </c>
      <c r="E31">
        <f>IF(IFERROR(HLOOKUP(E$2,States!$45:52,ROW()-23,FALSE),0)=2,1,0)</f>
        <v>0</v>
      </c>
      <c r="F31">
        <f>IF(IFERROR(HLOOKUP(F$2,States!$45:52,ROW()-23,FALSE),0)=2,1,0)</f>
        <v>0</v>
      </c>
      <c r="G31">
        <f>IF(IFERROR(HLOOKUP(G$2,States!$45:52,ROW()-23,FALSE),0)=2,1,0)</f>
        <v>0</v>
      </c>
      <c r="H31">
        <f>IF(IFERROR(HLOOKUP(H$2,States!$45:52,ROW()-23,FALSE),0)=2,1,0)</f>
        <v>0</v>
      </c>
      <c r="I31">
        <f>IF(IFERROR(HLOOKUP(I$2,States!$45:52,ROW()-23,FALSE),0)=2,1,0)</f>
        <v>0</v>
      </c>
      <c r="J31">
        <f>IF(IFERROR(HLOOKUP(J$2,States!$45:52,ROW()-23,FALSE),0)=2,1,0)</f>
        <v>0</v>
      </c>
      <c r="K31">
        <f>IF(IFERROR(HLOOKUP(K$2,States!$45:52,ROW()-23,FALSE),0)=2,1,0)</f>
        <v>0</v>
      </c>
      <c r="L31">
        <f>IF(IFERROR(HLOOKUP(L$2,States!$45:52,ROW()-23,FALSE),0)=2,1,0)</f>
        <v>0</v>
      </c>
      <c r="M31">
        <f>IF(IFERROR(HLOOKUP(M$2,States!$45:52,ROW()-23,FALSE),0)=2,1,0)</f>
        <v>0</v>
      </c>
      <c r="N31">
        <f>IF(IFERROR(HLOOKUP(N$2,States!$45:52,ROW()-23,FALSE),0)=2,1,0)</f>
        <v>0</v>
      </c>
      <c r="O31">
        <f>IF(IFERROR(HLOOKUP(O$2,States!$45:52,ROW()-23,FALSE),0)=2,1,0)</f>
        <v>0</v>
      </c>
      <c r="P31">
        <f>IF(IFERROR(HLOOKUP(P$2,States!$45:52,ROW()-23,FALSE),0)=2,1,0)</f>
        <v>0</v>
      </c>
      <c r="Q31">
        <f>IF(IFERROR(HLOOKUP(Q$2,States!$45:52,ROW()-23,FALSE),0)=2,1,0)</f>
        <v>0</v>
      </c>
      <c r="S31" t="str">
        <f t="shared" si="11"/>
        <v>0x00</v>
      </c>
      <c r="T31" t="str">
        <f t="shared" si="12"/>
        <v>0x00</v>
      </c>
      <c r="V31" s="3"/>
      <c r="W31" s="3" t="str">
        <f t="shared" si="2"/>
        <v>{4,0x00,0x00},</v>
      </c>
      <c r="Z31">
        <f t="shared" si="13"/>
        <v>0</v>
      </c>
      <c r="AA31">
        <f t="shared" si="14"/>
        <v>0</v>
      </c>
    </row>
    <row r="32" spans="1:27" x14ac:dyDescent="0.25">
      <c r="A32">
        <f>States!C53</f>
        <v>2</v>
      </c>
      <c r="B32">
        <f>IF(IFERROR(HLOOKUP(B$2,States!$45:53,ROW()-23,FALSE),0)=2,1,0)</f>
        <v>0</v>
      </c>
      <c r="C32">
        <f>IF(IFERROR(HLOOKUP(C$2,States!$45:53,ROW()-23,FALSE),0)=2,1,0)</f>
        <v>0</v>
      </c>
      <c r="D32">
        <f>IF(IFERROR(HLOOKUP(D$2,States!$45:53,ROW()-23,FALSE),0)=2,1,0)</f>
        <v>0</v>
      </c>
      <c r="E32">
        <f>IF(IFERROR(HLOOKUP(E$2,States!$45:53,ROW()-23,FALSE),0)=2,1,0)</f>
        <v>0</v>
      </c>
      <c r="F32">
        <f>IF(IFERROR(HLOOKUP(F$2,States!$45:53,ROW()-23,FALSE),0)=2,1,0)</f>
        <v>0</v>
      </c>
      <c r="G32">
        <f>IF(IFERROR(HLOOKUP(G$2,States!$45:53,ROW()-23,FALSE),0)=2,1,0)</f>
        <v>0</v>
      </c>
      <c r="H32">
        <f>IF(IFERROR(HLOOKUP(H$2,States!$45:53,ROW()-23,FALSE),0)=2,1,0)</f>
        <v>0</v>
      </c>
      <c r="I32">
        <f>IF(IFERROR(HLOOKUP(I$2,States!$45:53,ROW()-23,FALSE),0)=2,1,0)</f>
        <v>0</v>
      </c>
      <c r="J32">
        <f>IF(IFERROR(HLOOKUP(J$2,States!$45:53,ROW()-23,FALSE),0)=2,1,0)</f>
        <v>0</v>
      </c>
      <c r="K32">
        <f>IF(IFERROR(HLOOKUP(K$2,States!$45:53,ROW()-23,FALSE),0)=2,1,0)</f>
        <v>0</v>
      </c>
      <c r="L32">
        <f>IF(IFERROR(HLOOKUP(L$2,States!$45:53,ROW()-23,FALSE),0)=2,1,0)</f>
        <v>0</v>
      </c>
      <c r="M32">
        <f>IF(IFERROR(HLOOKUP(M$2,States!$45:53,ROW()-23,FALSE),0)=2,1,0)</f>
        <v>1</v>
      </c>
      <c r="N32">
        <f>IF(IFERROR(HLOOKUP(N$2,States!$45:53,ROW()-23,FALSE),0)=2,1,0)</f>
        <v>0</v>
      </c>
      <c r="O32">
        <f>IF(IFERROR(HLOOKUP(O$2,States!$45:53,ROW()-23,FALSE),0)=2,1,0)</f>
        <v>0</v>
      </c>
      <c r="P32">
        <f>IF(IFERROR(HLOOKUP(P$2,States!$45:53,ROW()-23,FALSE),0)=2,1,0)</f>
        <v>0</v>
      </c>
      <c r="Q32">
        <f>IF(IFERROR(HLOOKUP(Q$2,States!$45:53,ROW()-23,FALSE),0)=2,1,0)</f>
        <v>0</v>
      </c>
      <c r="S32" t="str">
        <f t="shared" si="11"/>
        <v>0x00</v>
      </c>
      <c r="T32" t="str">
        <f t="shared" si="12"/>
        <v>0x10</v>
      </c>
      <c r="V32" s="3"/>
      <c r="W32" s="3" t="str">
        <f t="shared" si="2"/>
        <v>{2,0x00,0x10},</v>
      </c>
      <c r="Z32">
        <f t="shared" si="13"/>
        <v>0</v>
      </c>
      <c r="AA32">
        <f t="shared" si="14"/>
        <v>16</v>
      </c>
    </row>
    <row r="33" spans="1:27" x14ac:dyDescent="0.25">
      <c r="A33">
        <f>States!C54</f>
        <v>0</v>
      </c>
      <c r="B33">
        <f>IF(IFERROR(HLOOKUP(B$2,States!$45:54,ROW()-23,FALSE),0)=2,1,0)</f>
        <v>0</v>
      </c>
      <c r="C33">
        <f>IF(IFERROR(HLOOKUP(C$2,States!$45:54,ROW()-23,FALSE),0)=2,1,0)</f>
        <v>0</v>
      </c>
      <c r="D33">
        <f>IF(IFERROR(HLOOKUP(D$2,States!$45:54,ROW()-23,FALSE),0)=2,1,0)</f>
        <v>0</v>
      </c>
      <c r="E33">
        <f>IF(IFERROR(HLOOKUP(E$2,States!$45:54,ROW()-23,FALSE),0)=2,1,0)</f>
        <v>0</v>
      </c>
      <c r="F33">
        <f>IF(IFERROR(HLOOKUP(F$2,States!$45:54,ROW()-23,FALSE),0)=2,1,0)</f>
        <v>0</v>
      </c>
      <c r="G33">
        <f>IF(IFERROR(HLOOKUP(G$2,States!$45:54,ROW()-23,FALSE),0)=2,1,0)</f>
        <v>0</v>
      </c>
      <c r="H33">
        <f>IF(IFERROR(HLOOKUP(H$2,States!$45:54,ROW()-23,FALSE),0)=2,1,0)</f>
        <v>0</v>
      </c>
      <c r="I33">
        <f>IF(IFERROR(HLOOKUP(I$2,States!$45:54,ROW()-23,FALSE),0)=2,1,0)</f>
        <v>0</v>
      </c>
      <c r="J33">
        <f>IF(IFERROR(HLOOKUP(J$2,States!$45:54,ROW()-23,FALSE),0)=2,1,0)</f>
        <v>0</v>
      </c>
      <c r="K33">
        <f>IF(IFERROR(HLOOKUP(K$2,States!$45:54,ROW()-23,FALSE),0)=2,1,0)</f>
        <v>0</v>
      </c>
      <c r="L33">
        <f>IF(IFERROR(HLOOKUP(L$2,States!$45:54,ROW()-23,FALSE),0)=2,1,0)</f>
        <v>0</v>
      </c>
      <c r="M33">
        <f>IF(IFERROR(HLOOKUP(M$2,States!$45:54,ROW()-23,FALSE),0)=2,1,0)</f>
        <v>0</v>
      </c>
      <c r="N33">
        <f>IF(IFERROR(HLOOKUP(N$2,States!$45:54,ROW()-23,FALSE),0)=2,1,0)</f>
        <v>0</v>
      </c>
      <c r="O33">
        <f>IF(IFERROR(HLOOKUP(O$2,States!$45:54,ROW()-23,FALSE),0)=2,1,0)</f>
        <v>0</v>
      </c>
      <c r="P33">
        <f>IF(IFERROR(HLOOKUP(P$2,States!$45:54,ROW()-23,FALSE),0)=2,1,0)</f>
        <v>0</v>
      </c>
      <c r="Q33">
        <f>IF(IFERROR(HLOOKUP(Q$2,States!$45:54,ROW()-23,FALSE),0)=2,1,0)</f>
        <v>0</v>
      </c>
      <c r="S33" t="str">
        <f t="shared" si="11"/>
        <v>0x00</v>
      </c>
      <c r="T33" t="str">
        <f t="shared" si="12"/>
        <v>0x00</v>
      </c>
      <c r="V33" s="3"/>
      <c r="W33" s="3" t="str">
        <f t="shared" si="2"/>
        <v>{0,0x00,0x00},</v>
      </c>
      <c r="Z33">
        <f t="shared" si="13"/>
        <v>0</v>
      </c>
      <c r="AA33">
        <f t="shared" si="14"/>
        <v>0</v>
      </c>
    </row>
    <row r="34" spans="1:27" x14ac:dyDescent="0.25">
      <c r="A34">
        <f>States!C55</f>
        <v>0</v>
      </c>
      <c r="B34">
        <f>IF(IFERROR(HLOOKUP(B$2,States!$45:55,ROW()-23,FALSE),0)=2,1,0)</f>
        <v>0</v>
      </c>
      <c r="C34">
        <f>IF(IFERROR(HLOOKUP(C$2,States!$45:55,ROW()-23,FALSE),0)=2,1,0)</f>
        <v>0</v>
      </c>
      <c r="D34">
        <f>IF(IFERROR(HLOOKUP(D$2,States!$45:55,ROW()-23,FALSE),0)=2,1,0)</f>
        <v>0</v>
      </c>
      <c r="E34">
        <f>IF(IFERROR(HLOOKUP(E$2,States!$45:55,ROW()-23,FALSE),0)=2,1,0)</f>
        <v>0</v>
      </c>
      <c r="F34">
        <f>IF(IFERROR(HLOOKUP(F$2,States!$45:55,ROW()-23,FALSE),0)=2,1,0)</f>
        <v>0</v>
      </c>
      <c r="G34">
        <f>IF(IFERROR(HLOOKUP(G$2,States!$45:55,ROW()-23,FALSE),0)=2,1,0)</f>
        <v>0</v>
      </c>
      <c r="H34">
        <f>IF(IFERROR(HLOOKUP(H$2,States!$45:55,ROW()-23,FALSE),0)=2,1,0)</f>
        <v>0</v>
      </c>
      <c r="I34">
        <f>IF(IFERROR(HLOOKUP(I$2,States!$45:55,ROW()-23,FALSE),0)=2,1,0)</f>
        <v>0</v>
      </c>
      <c r="J34">
        <f>IF(IFERROR(HLOOKUP(J$2,States!$45:55,ROW()-23,FALSE),0)=2,1,0)</f>
        <v>0</v>
      </c>
      <c r="K34">
        <f>IF(IFERROR(HLOOKUP(K$2,States!$45:55,ROW()-23,FALSE),0)=2,1,0)</f>
        <v>0</v>
      </c>
      <c r="L34">
        <f>IF(IFERROR(HLOOKUP(L$2,States!$45:55,ROW()-23,FALSE),0)=2,1,0)</f>
        <v>0</v>
      </c>
      <c r="M34">
        <f>IF(IFERROR(HLOOKUP(M$2,States!$45:55,ROW()-23,FALSE),0)=2,1,0)</f>
        <v>0</v>
      </c>
      <c r="N34">
        <f>IF(IFERROR(HLOOKUP(N$2,States!$45:55,ROW()-23,FALSE),0)=2,1,0)</f>
        <v>0</v>
      </c>
      <c r="O34">
        <f>IF(IFERROR(HLOOKUP(O$2,States!$45:55,ROW()-23,FALSE),0)=2,1,0)</f>
        <v>0</v>
      </c>
      <c r="P34">
        <f>IF(IFERROR(HLOOKUP(P$2,States!$45:55,ROW()-23,FALSE),0)=2,1,0)</f>
        <v>0</v>
      </c>
      <c r="Q34">
        <f>IF(IFERROR(HLOOKUP(Q$2,States!$45:55,ROW()-23,FALSE),0)=2,1,0)</f>
        <v>0</v>
      </c>
      <c r="S34" t="str">
        <f t="shared" si="11"/>
        <v>0x00</v>
      </c>
      <c r="T34" t="str">
        <f t="shared" si="12"/>
        <v>0x00</v>
      </c>
      <c r="V34" s="3"/>
      <c r="W34" s="3" t="str">
        <f t="shared" si="2"/>
        <v>{0,0x00,0x00},</v>
      </c>
      <c r="Z34">
        <f t="shared" si="13"/>
        <v>0</v>
      </c>
      <c r="AA34">
        <f t="shared" si="14"/>
        <v>0</v>
      </c>
    </row>
    <row r="35" spans="1:27" x14ac:dyDescent="0.25">
      <c r="V35" s="3" t="s">
        <v>51</v>
      </c>
      <c r="W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2" sqref="G12"/>
    </sheetView>
  </sheetViews>
  <sheetFormatPr defaultRowHeight="15" x14ac:dyDescent="0.25"/>
  <cols>
    <col min="1" max="3" width="5.875" style="16" bestFit="1" customWidth="1"/>
    <col min="4" max="4" width="2.5" bestFit="1" customWidth="1"/>
    <col min="5" max="6" width="3.875" bestFit="1" customWidth="1"/>
    <col min="8" max="8" width="4.5" style="3" bestFit="1" customWidth="1"/>
    <col min="9" max="9" width="15.875" style="3" bestFit="1" customWidth="1"/>
  </cols>
  <sheetData>
    <row r="1" spans="1:12" x14ac:dyDescent="0.25">
      <c r="H1" s="2" t="s">
        <v>49</v>
      </c>
      <c r="I1" s="2"/>
      <c r="L1" t="str">
        <f>CONCATENATE(H1,I2,I3,I4,H5)</f>
        <v>char C[3][3] = {{1, 53, 95},{0, 98, 111},{0, 112, 127},};</v>
      </c>
    </row>
    <row r="2" spans="1:12" x14ac:dyDescent="0.25">
      <c r="A2" s="16">
        <f>HOUR(States!I2)*60*60+MINUTE(States!I2)*60</f>
        <v>79200</v>
      </c>
      <c r="B2" s="16">
        <f>A2-1</f>
        <v>79199</v>
      </c>
      <c r="C2" s="16">
        <f>IF(B2&lt;0,B2+86400,B2)</f>
        <v>79199</v>
      </c>
      <c r="D2">
        <f>_xlfn.FLOOR.MATH(C2/256/256)</f>
        <v>1</v>
      </c>
      <c r="E2">
        <f>_xlfn.FLOOR.MATH((C2-D2*256*256)/256)</f>
        <v>53</v>
      </c>
      <c r="F2">
        <f>(C2-D2*256*256-E2*256)</f>
        <v>95</v>
      </c>
      <c r="I2" s="3" t="str">
        <f>CONCATENATE("{",D2,", ",E2,", ",F2,"},")</f>
        <v>{1, 53, 95},</v>
      </c>
    </row>
    <row r="3" spans="1:12" x14ac:dyDescent="0.25">
      <c r="A3" s="16">
        <f>HOUR(States!I22)*60*60+MINUTE(States!I22)*60</f>
        <v>25200</v>
      </c>
      <c r="B3" s="16">
        <f>A3-1</f>
        <v>25199</v>
      </c>
      <c r="C3" s="16">
        <f t="shared" ref="C3:C4" si="0">IF(B3&lt;0,B3+86400,B3)</f>
        <v>25199</v>
      </c>
      <c r="D3">
        <f t="shared" ref="D3:D4" si="1">_xlfn.FLOOR.MATH(C3/256/256)</f>
        <v>0</v>
      </c>
      <c r="E3">
        <f t="shared" ref="E3:E4" si="2">_xlfn.FLOOR.MATH((C3-D3*256*256)/256)</f>
        <v>98</v>
      </c>
      <c r="F3">
        <f t="shared" ref="F3:F4" si="3">(C3-D3*256*256-E3*256)</f>
        <v>111</v>
      </c>
      <c r="I3" s="3" t="str">
        <f t="shared" ref="I3:I4" si="4">CONCATENATE("{",D3,", ",E3,", ",F3,"},")</f>
        <v>{0, 98, 111},</v>
      </c>
    </row>
    <row r="4" spans="1:12" x14ac:dyDescent="0.25">
      <c r="A4" s="16">
        <f>HOUR(States!I42)*60*60+MINUTE(States!I42)*60</f>
        <v>28800</v>
      </c>
      <c r="B4" s="16">
        <f>A4-1</f>
        <v>28799</v>
      </c>
      <c r="C4" s="16">
        <f t="shared" si="0"/>
        <v>28799</v>
      </c>
      <c r="D4">
        <f t="shared" si="1"/>
        <v>0</v>
      </c>
      <c r="E4">
        <f t="shared" si="2"/>
        <v>112</v>
      </c>
      <c r="F4">
        <f t="shared" si="3"/>
        <v>127</v>
      </c>
      <c r="I4" s="3" t="str">
        <f t="shared" si="4"/>
        <v>{0, 112, 127},</v>
      </c>
    </row>
    <row r="5" spans="1:12" x14ac:dyDescent="0.25">
      <c r="H5" s="3" t="s">
        <v>59</v>
      </c>
    </row>
    <row r="8" spans="1:12" x14ac:dyDescent="0.25">
      <c r="G8">
        <v>79184</v>
      </c>
      <c r="I8" s="3">
        <f>C2-$G$8</f>
        <v>15</v>
      </c>
    </row>
    <row r="9" spans="1:12" x14ac:dyDescent="0.25">
      <c r="I9" s="3">
        <f t="shared" ref="I9:I10" si="5">C3-$G$8</f>
        <v>-53985</v>
      </c>
    </row>
    <row r="10" spans="1:12" x14ac:dyDescent="0.25">
      <c r="I10" s="3">
        <f t="shared" si="5"/>
        <v>-50385</v>
      </c>
    </row>
    <row r="11" spans="1:12" x14ac:dyDescent="0.25">
      <c r="G11">
        <v>80000</v>
      </c>
      <c r="I11" s="3">
        <f>C2-$G$11</f>
        <v>-801</v>
      </c>
      <c r="J11" t="b">
        <f>$G$11&gt;C2</f>
        <v>1</v>
      </c>
      <c r="K11" t="b">
        <f>C3&lt;C2</f>
        <v>1</v>
      </c>
    </row>
    <row r="12" spans="1:12" x14ac:dyDescent="0.25">
      <c r="I12" s="3">
        <f t="shared" ref="I12:I13" si="6">C3-$G$11</f>
        <v>-54801</v>
      </c>
      <c r="J12" t="b">
        <f t="shared" ref="J12:J13" si="7">$G$11&gt;C3</f>
        <v>1</v>
      </c>
      <c r="K12" t="b">
        <f>C4&lt;C3</f>
        <v>0</v>
      </c>
    </row>
    <row r="13" spans="1:12" x14ac:dyDescent="0.25">
      <c r="I13" s="3">
        <f t="shared" si="6"/>
        <v>-51201</v>
      </c>
      <c r="J13" t="b">
        <f t="shared" si="7"/>
        <v>1</v>
      </c>
      <c r="K13" t="b">
        <f>C2&lt;C4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2" max="2" width="4.5" customWidth="1"/>
    <col min="3" max="3" width="17" bestFit="1" customWidth="1"/>
  </cols>
  <sheetData>
    <row r="1" spans="1:3" x14ac:dyDescent="0.25">
      <c r="A1" t="s">
        <v>54</v>
      </c>
      <c r="B1">
        <v>0</v>
      </c>
      <c r="C1" s="3" t="str">
        <f>CONCATENATE("char C_D=0x",DEC2HEX(B1,2),";")</f>
        <v>char C_D=0x00;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3" t="str">
        <f>CONCATENATE(C_ON!AE3,C_BLINK!AE3,'C'!L1,C_D!C1)</f>
        <v>char C_ON[3][10][3] = {{{10,0x0A,0x09},{3,0x08,0x09},{10,0x01,0x29},{3,0x01,0x09},{10,0x19,0x08},{3,0x09,0x08},{10,0x29,0x09},{3,0x09,0x09},{0,0x00,0x00},{0,0x00,0x00},},{{3,0x0A,0x09},{1,0x08,0x09},{3,0x01,0x29},{1,0x01,0x09},{3,0x19,0x08},{1,0x09,0x08},{3,0x29,0x09},{1,0x09,0x09},{0,0x00,0x00},{0,0x00,0x00},},{{4,0x0A,0x09},{2,0x08,0x09},{4,0x01,0x29},{2,0x01,0x09},{4,0x19,0x08},{2,0x09,0x08},{4,0x29,0x09},{2,0x09,0x09},{0,0x00,0x00},{0,0x00,0x00},}};char C_BLINK[3][10][3] = {{{10,0x00,0x00},{3,0x04,0x00},{10,0x00,0x00},{3,0x00,0x04},{10,0x00,0x00},{3,0x00,0x02},{10,0x00,0x00},{3,0x00,0x10},{0,0x00,0x00},{0,0x00,0x00},},{{3,0x00,0x00},{1,0x04,0x00},{3,0x00,0x00},{1,0x00,0x04},{3,0x00,0x00},{1,0x00,0x02},{3,0x00,0x00},{1,0x00,0x10},{0,0x00,0x00},{0,0x00,0x00},},{{4,0x00,0x00},{2,0x04,0x00},{4,0x00,0x00},{2,0x00,0x04},{4,0x00,0x00},{2,0x00,0x02},{4,0x00,0x00},{2,0x00,0x10},{0,0x00,0x00},{0,0x00,0x00},}};char C[3][3] = {{1, 53, 95},{0, 98, 111},{0, 112, 127},};char C_D=0x00;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SystemDesign</vt:lpstr>
      <vt:lpstr>States</vt:lpstr>
      <vt:lpstr>C_ON</vt:lpstr>
      <vt:lpstr>C_BLINK</vt:lpstr>
      <vt:lpstr>C</vt:lpstr>
      <vt:lpstr>C_D</vt:lpstr>
      <vt:lpstr>CompleteCode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2016-10-04T14:32:30Z</dcterms:created>
  <dcterms:modified xsi:type="dcterms:W3CDTF">2016-10-18T00:06:06Z</dcterms:modified>
</cp:coreProperties>
</file>