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German\Intelligent-Traffic-Light\Algorithm\"/>
    </mc:Choice>
  </mc:AlternateContent>
  <bookViews>
    <workbookView xWindow="0" yWindow="0" windowWidth="17925" windowHeight="9300" activeTab="6"/>
  </bookViews>
  <sheets>
    <sheet name="SystemDesign" sheetId="3" r:id="rId1"/>
    <sheet name="States_Design" sheetId="1" r:id="rId2"/>
    <sheet name="C_D" sheetId="6" r:id="rId3"/>
    <sheet name="C" sheetId="5" r:id="rId4"/>
    <sheet name="STATE_BREAKS" sheetId="8" r:id="rId5"/>
    <sheet name="STATES" sheetId="2" r:id="rId6"/>
    <sheet name="CompleteCode" sheetId="7" r:id="rId7"/>
  </sheets>
  <calcPr calcId="162913"/>
</workbook>
</file>

<file path=xl/calcChain.xml><?xml version="1.0" encoding="utf-8"?>
<calcChain xmlns="http://schemas.openxmlformats.org/spreadsheetml/2006/main">
  <c r="C1" i="6" l="1"/>
  <c r="D3" i="8" l="1"/>
  <c r="D4" i="8"/>
  <c r="D2" i="8"/>
  <c r="E2" i="8" s="1"/>
  <c r="BL2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AK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E3" i="8" l="1"/>
  <c r="E4" i="8" s="1"/>
  <c r="E5" i="8" s="1"/>
  <c r="B3" i="5"/>
  <c r="F2" i="2"/>
  <c r="AN3" i="2" l="1"/>
  <c r="AN4" i="2"/>
  <c r="AN7" i="2"/>
  <c r="AN10" i="2"/>
  <c r="AN13" i="2"/>
  <c r="AN16" i="2"/>
  <c r="AN19" i="2"/>
  <c r="AN22" i="2"/>
  <c r="AN25" i="2"/>
  <c r="AN28" i="2"/>
  <c r="AN31" i="2"/>
  <c r="W13" i="2"/>
  <c r="W16" i="2"/>
  <c r="W19" i="2"/>
  <c r="W22" i="2"/>
  <c r="W25" i="2"/>
  <c r="W28" i="2"/>
  <c r="W31" i="2"/>
  <c r="AN5" i="2"/>
  <c r="AN8" i="2"/>
  <c r="AN11" i="2"/>
  <c r="AN14" i="2"/>
  <c r="AN17" i="2"/>
  <c r="AN20" i="2"/>
  <c r="AN23" i="2"/>
  <c r="AN26" i="2"/>
  <c r="AN29" i="2"/>
  <c r="AN32" i="2"/>
  <c r="AN2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AN6" i="2"/>
  <c r="AN15" i="2"/>
  <c r="AN24" i="2"/>
  <c r="W5" i="2"/>
  <c r="W8" i="2"/>
  <c r="W11" i="2"/>
  <c r="W2" i="2"/>
  <c r="W18" i="2"/>
  <c r="F14" i="2"/>
  <c r="F17" i="2"/>
  <c r="F20" i="2"/>
  <c r="F23" i="2"/>
  <c r="F26" i="2"/>
  <c r="F29" i="2"/>
  <c r="F32" i="2"/>
  <c r="AN9" i="2"/>
  <c r="AN18" i="2"/>
  <c r="AN27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AN12" i="2"/>
  <c r="AN21" i="2"/>
  <c r="AN30" i="2"/>
  <c r="W4" i="2"/>
  <c r="W7" i="2"/>
  <c r="W10" i="2"/>
  <c r="B4" i="5"/>
  <c r="C4" i="5" s="1"/>
  <c r="C3" i="5"/>
  <c r="B2" i="5"/>
  <c r="C2" i="5" s="1"/>
  <c r="K13" i="5" l="1"/>
  <c r="K12" i="5"/>
  <c r="J12" i="5"/>
  <c r="K11" i="5"/>
  <c r="J13" i="5"/>
  <c r="J11" i="5"/>
  <c r="I13" i="5"/>
  <c r="I10" i="5"/>
  <c r="D3" i="5"/>
  <c r="E3" i="5" s="1"/>
  <c r="I12" i="5"/>
  <c r="I9" i="5"/>
  <c r="I11" i="5"/>
  <c r="I8" i="5"/>
  <c r="D4" i="5"/>
  <c r="E4" i="5" s="1"/>
  <c r="F3" i="5" l="1"/>
  <c r="I3" i="5" s="1"/>
  <c r="F4" i="5"/>
  <c r="I4" i="5" s="1"/>
  <c r="K2" i="2"/>
  <c r="D2" i="5"/>
  <c r="E2" i="5" s="1"/>
  <c r="F2" i="5" s="1"/>
  <c r="AS5" i="2" l="1"/>
  <c r="AS8" i="2"/>
  <c r="AS11" i="2"/>
  <c r="AS14" i="2"/>
  <c r="AS17" i="2"/>
  <c r="AS20" i="2"/>
  <c r="AS23" i="2"/>
  <c r="AS26" i="2"/>
  <c r="AS29" i="2"/>
  <c r="AS32" i="2"/>
  <c r="AS2" i="2"/>
  <c r="AB14" i="2"/>
  <c r="AB17" i="2"/>
  <c r="AB20" i="2"/>
  <c r="AB23" i="2"/>
  <c r="AB26" i="2"/>
  <c r="AB29" i="2"/>
  <c r="AB32" i="2"/>
  <c r="AS6" i="2"/>
  <c r="AS9" i="2"/>
  <c r="AS12" i="2"/>
  <c r="AS15" i="2"/>
  <c r="AS18" i="2"/>
  <c r="AS21" i="2"/>
  <c r="AS24" i="2"/>
  <c r="AS27" i="2"/>
  <c r="AS30" i="2"/>
  <c r="AB15" i="2"/>
  <c r="AB18" i="2"/>
  <c r="AB21" i="2"/>
  <c r="AB24" i="2"/>
  <c r="AB27" i="2"/>
  <c r="AB30" i="2"/>
  <c r="AS3" i="2"/>
  <c r="AS4" i="2"/>
  <c r="AS7" i="2"/>
  <c r="AS10" i="2"/>
  <c r="AS13" i="2"/>
  <c r="AS16" i="2"/>
  <c r="AS19" i="2"/>
  <c r="AS22" i="2"/>
  <c r="AS25" i="2"/>
  <c r="AS28" i="2"/>
  <c r="AS31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I2" i="5"/>
  <c r="L1" i="5" s="1"/>
  <c r="K12" i="2"/>
  <c r="A12" i="2"/>
  <c r="A11" i="2"/>
  <c r="A10" i="2"/>
  <c r="K9" i="2"/>
  <c r="A9" i="2"/>
  <c r="A8" i="2"/>
  <c r="A7" i="2"/>
  <c r="K6" i="2"/>
  <c r="A6" i="2"/>
  <c r="A5" i="2"/>
  <c r="A4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21" i="1" s="1"/>
  <c r="E21" i="1" s="1"/>
  <c r="C22" i="1" s="1"/>
  <c r="E22" i="1" s="1"/>
  <c r="C23" i="1" s="1"/>
  <c r="E23" i="1" s="1"/>
  <c r="C24" i="1" s="1"/>
  <c r="E24" i="1" s="1"/>
  <c r="C25" i="1" s="1"/>
  <c r="E25" i="1" s="1"/>
  <c r="C26" i="1" s="1"/>
  <c r="E26" i="1" s="1"/>
  <c r="C27" i="1" s="1"/>
  <c r="E27" i="1" s="1"/>
  <c r="C28" i="1" s="1"/>
  <c r="E28" i="1" s="1"/>
  <c r="C29" i="1" s="1"/>
  <c r="E29" i="1" s="1"/>
  <c r="C30" i="1" s="1"/>
  <c r="E30" i="1" s="1"/>
  <c r="C31" i="1" s="1"/>
  <c r="E31" i="1" s="1"/>
  <c r="C32" i="1" s="1"/>
  <c r="E32" i="1" s="1"/>
  <c r="C33" i="1" s="1"/>
  <c r="E33" i="1" s="1"/>
  <c r="C34" i="1" s="1"/>
  <c r="E34" i="1" s="1"/>
  <c r="AX3" i="2" l="1"/>
  <c r="AX4" i="2"/>
  <c r="AX7" i="2"/>
  <c r="AX10" i="2"/>
  <c r="AX13" i="2"/>
  <c r="AX16" i="2"/>
  <c r="AX19" i="2"/>
  <c r="AX22" i="2"/>
  <c r="AX25" i="2"/>
  <c r="AX28" i="2"/>
  <c r="AX31" i="2"/>
  <c r="AG13" i="2"/>
  <c r="AG16" i="2"/>
  <c r="AG19" i="2"/>
  <c r="AG22" i="2"/>
  <c r="AG25" i="2"/>
  <c r="AG28" i="2"/>
  <c r="AG31" i="2"/>
  <c r="AX5" i="2"/>
  <c r="AX8" i="2"/>
  <c r="AX11" i="2"/>
  <c r="AX14" i="2"/>
  <c r="AX17" i="2"/>
  <c r="AX20" i="2"/>
  <c r="AX23" i="2"/>
  <c r="AX26" i="2"/>
  <c r="AX29" i="2"/>
  <c r="AX32" i="2"/>
  <c r="AX2" i="2"/>
  <c r="AG14" i="2"/>
  <c r="AG17" i="2"/>
  <c r="AG20" i="2"/>
  <c r="AG23" i="2"/>
  <c r="AG26" i="2"/>
  <c r="AG29" i="2"/>
  <c r="AG32" i="2"/>
  <c r="AX6" i="2"/>
  <c r="AX9" i="2"/>
  <c r="AX12" i="2"/>
  <c r="AX15" i="2"/>
  <c r="AX18" i="2"/>
  <c r="AX21" i="2"/>
  <c r="AX24" i="2"/>
  <c r="AX27" i="2"/>
  <c r="AX30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Z3" i="2"/>
  <c r="AZ4" i="2"/>
  <c r="AZ7" i="2"/>
  <c r="AZ10" i="2"/>
  <c r="AZ13" i="2"/>
  <c r="AZ16" i="2"/>
  <c r="AZ19" i="2"/>
  <c r="AZ22" i="2"/>
  <c r="AZ25" i="2"/>
  <c r="AZ28" i="2"/>
  <c r="AZ31" i="2"/>
  <c r="AI13" i="2"/>
  <c r="AI16" i="2"/>
  <c r="AI19" i="2"/>
  <c r="AI22" i="2"/>
  <c r="AI25" i="2"/>
  <c r="AI28" i="2"/>
  <c r="AI31" i="2"/>
  <c r="AZ5" i="2"/>
  <c r="AZ8" i="2"/>
  <c r="AZ11" i="2"/>
  <c r="AZ14" i="2"/>
  <c r="AZ17" i="2"/>
  <c r="AZ20" i="2"/>
  <c r="AZ23" i="2"/>
  <c r="AZ26" i="2"/>
  <c r="AZ29" i="2"/>
  <c r="AZ32" i="2"/>
  <c r="AZ2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Z6" i="2"/>
  <c r="AZ15" i="2"/>
  <c r="AZ24" i="2"/>
  <c r="AI24" i="2"/>
  <c r="AZ21" i="2"/>
  <c r="AI27" i="2"/>
  <c r="AI18" i="2"/>
  <c r="R14" i="2"/>
  <c r="R17" i="2"/>
  <c r="R20" i="2"/>
  <c r="R23" i="2"/>
  <c r="R26" i="2"/>
  <c r="R29" i="2"/>
  <c r="R32" i="2"/>
  <c r="AZ30" i="2"/>
  <c r="AI6" i="2"/>
  <c r="AI9" i="2"/>
  <c r="AI12" i="2"/>
  <c r="AZ12" i="2"/>
  <c r="AZ9" i="2"/>
  <c r="AZ18" i="2"/>
  <c r="AZ27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AO6" i="2"/>
  <c r="AO9" i="2"/>
  <c r="AO12" i="2"/>
  <c r="AO15" i="2"/>
  <c r="AO18" i="2"/>
  <c r="AO21" i="2"/>
  <c r="AO24" i="2"/>
  <c r="AO27" i="2"/>
  <c r="AO30" i="2"/>
  <c r="X15" i="2"/>
  <c r="X18" i="2"/>
  <c r="X21" i="2"/>
  <c r="X24" i="2"/>
  <c r="X27" i="2"/>
  <c r="X30" i="2"/>
  <c r="AO3" i="2"/>
  <c r="AO4" i="2"/>
  <c r="AO7" i="2"/>
  <c r="AO10" i="2"/>
  <c r="AO13" i="2"/>
  <c r="AO16" i="2"/>
  <c r="AO19" i="2"/>
  <c r="AO22" i="2"/>
  <c r="AO25" i="2"/>
  <c r="AO28" i="2"/>
  <c r="AO31" i="2"/>
  <c r="X13" i="2"/>
  <c r="X16" i="2"/>
  <c r="X19" i="2"/>
  <c r="X22" i="2"/>
  <c r="X25" i="2"/>
  <c r="X28" i="2"/>
  <c r="X31" i="2"/>
  <c r="AO5" i="2"/>
  <c r="AO8" i="2"/>
  <c r="AO11" i="2"/>
  <c r="AO14" i="2"/>
  <c r="AO17" i="2"/>
  <c r="AO20" i="2"/>
  <c r="AO23" i="2"/>
  <c r="AO26" i="2"/>
  <c r="AO29" i="2"/>
  <c r="AO32" i="2"/>
  <c r="AO2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Y3" i="2"/>
  <c r="AY4" i="2"/>
  <c r="AY7" i="2"/>
  <c r="AY10" i="2"/>
  <c r="AY13" i="2"/>
  <c r="AY16" i="2"/>
  <c r="AY19" i="2"/>
  <c r="AY22" i="2"/>
  <c r="AY25" i="2"/>
  <c r="AY28" i="2"/>
  <c r="AY31" i="2"/>
  <c r="AH13" i="2"/>
  <c r="AH16" i="2"/>
  <c r="AH19" i="2"/>
  <c r="AH22" i="2"/>
  <c r="AH25" i="2"/>
  <c r="AH28" i="2"/>
  <c r="AH31" i="2"/>
  <c r="AY5" i="2"/>
  <c r="AY8" i="2"/>
  <c r="AY11" i="2"/>
  <c r="AY14" i="2"/>
  <c r="AY17" i="2"/>
  <c r="AY20" i="2"/>
  <c r="AY23" i="2"/>
  <c r="AY26" i="2"/>
  <c r="AY29" i="2"/>
  <c r="AY32" i="2"/>
  <c r="AY2" i="2"/>
  <c r="AH14" i="2"/>
  <c r="AH17" i="2"/>
  <c r="AH20" i="2"/>
  <c r="AH23" i="2"/>
  <c r="AH26" i="2"/>
  <c r="AH29" i="2"/>
  <c r="AH32" i="2"/>
  <c r="AY6" i="2"/>
  <c r="AY9" i="2"/>
  <c r="AY12" i="2"/>
  <c r="AY15" i="2"/>
  <c r="AY18" i="2"/>
  <c r="AY21" i="2"/>
  <c r="AY24" i="2"/>
  <c r="AY27" i="2"/>
  <c r="AY30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AQ6" i="2"/>
  <c r="AQ9" i="2"/>
  <c r="AQ12" i="2"/>
  <c r="AQ15" i="2"/>
  <c r="AQ18" i="2"/>
  <c r="AQ21" i="2"/>
  <c r="AQ24" i="2"/>
  <c r="AQ27" i="2"/>
  <c r="AQ30" i="2"/>
  <c r="Z15" i="2"/>
  <c r="Z18" i="2"/>
  <c r="Z21" i="2"/>
  <c r="Z24" i="2"/>
  <c r="Z27" i="2"/>
  <c r="Z30" i="2"/>
  <c r="AQ3" i="2"/>
  <c r="AQ4" i="2"/>
  <c r="AQ7" i="2"/>
  <c r="AQ10" i="2"/>
  <c r="AQ13" i="2"/>
  <c r="AQ16" i="2"/>
  <c r="AQ19" i="2"/>
  <c r="AQ22" i="2"/>
  <c r="AQ25" i="2"/>
  <c r="AQ28" i="2"/>
  <c r="AQ31" i="2"/>
  <c r="Z13" i="2"/>
  <c r="Z16" i="2"/>
  <c r="Z19" i="2"/>
  <c r="Z22" i="2"/>
  <c r="Z25" i="2"/>
  <c r="Z28" i="2"/>
  <c r="Z31" i="2"/>
  <c r="AQ5" i="2"/>
  <c r="AQ8" i="2"/>
  <c r="AQ11" i="2"/>
  <c r="AQ14" i="2"/>
  <c r="AQ17" i="2"/>
  <c r="AQ20" i="2"/>
  <c r="AQ23" i="2"/>
  <c r="AQ26" i="2"/>
  <c r="AQ29" i="2"/>
  <c r="AQ32" i="2"/>
  <c r="AQ2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AL3" i="2"/>
  <c r="AL4" i="2"/>
  <c r="AL7" i="2"/>
  <c r="AL10" i="2"/>
  <c r="AL13" i="2"/>
  <c r="AL16" i="2"/>
  <c r="AL19" i="2"/>
  <c r="AL22" i="2"/>
  <c r="AL25" i="2"/>
  <c r="AL28" i="2"/>
  <c r="AL31" i="2"/>
  <c r="U13" i="2"/>
  <c r="U16" i="2"/>
  <c r="U19" i="2"/>
  <c r="U22" i="2"/>
  <c r="U25" i="2"/>
  <c r="U28" i="2"/>
  <c r="U31" i="2"/>
  <c r="AL5" i="2"/>
  <c r="AL8" i="2"/>
  <c r="AL11" i="2"/>
  <c r="AL14" i="2"/>
  <c r="AL17" i="2"/>
  <c r="AL20" i="2"/>
  <c r="AL23" i="2"/>
  <c r="AL26" i="2"/>
  <c r="AL29" i="2"/>
  <c r="AL32" i="2"/>
  <c r="AL2" i="2"/>
  <c r="U14" i="2"/>
  <c r="U17" i="2"/>
  <c r="U20" i="2"/>
  <c r="U23" i="2"/>
  <c r="U26" i="2"/>
  <c r="U29" i="2"/>
  <c r="U32" i="2"/>
  <c r="AL6" i="2"/>
  <c r="AL9" i="2"/>
  <c r="AL12" i="2"/>
  <c r="AL15" i="2"/>
  <c r="AL18" i="2"/>
  <c r="AL21" i="2"/>
  <c r="AL24" i="2"/>
  <c r="AL27" i="2"/>
  <c r="AL30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R6" i="2"/>
  <c r="AR9" i="2"/>
  <c r="AR12" i="2"/>
  <c r="AR15" i="2"/>
  <c r="AR18" i="2"/>
  <c r="AR21" i="2"/>
  <c r="AR24" i="2"/>
  <c r="AR27" i="2"/>
  <c r="AR30" i="2"/>
  <c r="AA15" i="2"/>
  <c r="AA18" i="2"/>
  <c r="AA21" i="2"/>
  <c r="AA24" i="2"/>
  <c r="AA27" i="2"/>
  <c r="AA30" i="2"/>
  <c r="AR3" i="2"/>
  <c r="AR4" i="2"/>
  <c r="AR7" i="2"/>
  <c r="AR10" i="2"/>
  <c r="AR13" i="2"/>
  <c r="AR16" i="2"/>
  <c r="AR19" i="2"/>
  <c r="AR22" i="2"/>
  <c r="AR25" i="2"/>
  <c r="AR28" i="2"/>
  <c r="AR31" i="2"/>
  <c r="AA13" i="2"/>
  <c r="AA16" i="2"/>
  <c r="AA19" i="2"/>
  <c r="AA22" i="2"/>
  <c r="AA25" i="2"/>
  <c r="AA28" i="2"/>
  <c r="AA31" i="2"/>
  <c r="AR5" i="2"/>
  <c r="AR14" i="2"/>
  <c r="AR23" i="2"/>
  <c r="AR32" i="2"/>
  <c r="AA3" i="2"/>
  <c r="J15" i="2"/>
  <c r="J18" i="2"/>
  <c r="J21" i="2"/>
  <c r="J24" i="2"/>
  <c r="J27" i="2"/>
  <c r="J30" i="2"/>
  <c r="AA2" i="2"/>
  <c r="AA4" i="2"/>
  <c r="AA7" i="2"/>
  <c r="AA10" i="2"/>
  <c r="AA17" i="2"/>
  <c r="AR8" i="2"/>
  <c r="AR17" i="2"/>
  <c r="AR26" i="2"/>
  <c r="AR2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AR11" i="2"/>
  <c r="AR20" i="2"/>
  <c r="AR29" i="2"/>
  <c r="J14" i="2"/>
  <c r="J17" i="2"/>
  <c r="J20" i="2"/>
  <c r="J23" i="2"/>
  <c r="J26" i="2"/>
  <c r="J29" i="2"/>
  <c r="J32" i="2"/>
  <c r="AA23" i="2"/>
  <c r="AA6" i="2"/>
  <c r="AA9" i="2"/>
  <c r="AA12" i="2"/>
  <c r="AP6" i="2"/>
  <c r="AP9" i="2"/>
  <c r="AP12" i="2"/>
  <c r="AP15" i="2"/>
  <c r="AP18" i="2"/>
  <c r="AP21" i="2"/>
  <c r="AP24" i="2"/>
  <c r="AP27" i="2"/>
  <c r="AP30" i="2"/>
  <c r="Y15" i="2"/>
  <c r="Y18" i="2"/>
  <c r="Y21" i="2"/>
  <c r="Y24" i="2"/>
  <c r="Y27" i="2"/>
  <c r="Y30" i="2"/>
  <c r="AP3" i="2"/>
  <c r="AP4" i="2"/>
  <c r="AP7" i="2"/>
  <c r="AP10" i="2"/>
  <c r="AP13" i="2"/>
  <c r="AP16" i="2"/>
  <c r="AP19" i="2"/>
  <c r="AP22" i="2"/>
  <c r="AP25" i="2"/>
  <c r="AP28" i="2"/>
  <c r="AP31" i="2"/>
  <c r="Y13" i="2"/>
  <c r="Y16" i="2"/>
  <c r="Y19" i="2"/>
  <c r="Y22" i="2"/>
  <c r="Y25" i="2"/>
  <c r="Y28" i="2"/>
  <c r="Y31" i="2"/>
  <c r="AP5" i="2"/>
  <c r="AP8" i="2"/>
  <c r="AP11" i="2"/>
  <c r="AP14" i="2"/>
  <c r="AP17" i="2"/>
  <c r="AP20" i="2"/>
  <c r="AP23" i="2"/>
  <c r="AP26" i="2"/>
  <c r="AP29" i="2"/>
  <c r="AP32" i="2"/>
  <c r="AP2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T5" i="2"/>
  <c r="AT8" i="2"/>
  <c r="AT11" i="2"/>
  <c r="AT14" i="2"/>
  <c r="AT17" i="2"/>
  <c r="AT20" i="2"/>
  <c r="AT23" i="2"/>
  <c r="AT26" i="2"/>
  <c r="AT29" i="2"/>
  <c r="AT32" i="2"/>
  <c r="AT2" i="2"/>
  <c r="AC14" i="2"/>
  <c r="AC17" i="2"/>
  <c r="AC20" i="2"/>
  <c r="AC23" i="2"/>
  <c r="AC26" i="2"/>
  <c r="AC29" i="2"/>
  <c r="AC32" i="2"/>
  <c r="AT6" i="2"/>
  <c r="AT9" i="2"/>
  <c r="AT12" i="2"/>
  <c r="AT15" i="2"/>
  <c r="AT18" i="2"/>
  <c r="AT21" i="2"/>
  <c r="AT24" i="2"/>
  <c r="AT27" i="2"/>
  <c r="AT30" i="2"/>
  <c r="AC15" i="2"/>
  <c r="AC18" i="2"/>
  <c r="AC21" i="2"/>
  <c r="AC24" i="2"/>
  <c r="AC27" i="2"/>
  <c r="AC30" i="2"/>
  <c r="AT3" i="2"/>
  <c r="AT4" i="2"/>
  <c r="AT7" i="2"/>
  <c r="AT10" i="2"/>
  <c r="AT13" i="2"/>
  <c r="AT16" i="2"/>
  <c r="AT19" i="2"/>
  <c r="AT22" i="2"/>
  <c r="AT25" i="2"/>
  <c r="AT28" i="2"/>
  <c r="AT31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U5" i="2"/>
  <c r="AU8" i="2"/>
  <c r="AU11" i="2"/>
  <c r="AU14" i="2"/>
  <c r="AU17" i="2"/>
  <c r="AU20" i="2"/>
  <c r="AU23" i="2"/>
  <c r="AU26" i="2"/>
  <c r="AU29" i="2"/>
  <c r="AU32" i="2"/>
  <c r="AU2" i="2"/>
  <c r="AD14" i="2"/>
  <c r="AD17" i="2"/>
  <c r="AD20" i="2"/>
  <c r="AD23" i="2"/>
  <c r="AD26" i="2"/>
  <c r="AD29" i="2"/>
  <c r="AD32" i="2"/>
  <c r="AU6" i="2"/>
  <c r="AU9" i="2"/>
  <c r="AU12" i="2"/>
  <c r="AU15" i="2"/>
  <c r="AU18" i="2"/>
  <c r="AU21" i="2"/>
  <c r="AU24" i="2"/>
  <c r="AU27" i="2"/>
  <c r="AU30" i="2"/>
  <c r="AD15" i="2"/>
  <c r="AD18" i="2"/>
  <c r="AD21" i="2"/>
  <c r="AD24" i="2"/>
  <c r="AD27" i="2"/>
  <c r="AD30" i="2"/>
  <c r="AU3" i="2"/>
  <c r="AU4" i="2"/>
  <c r="AU7" i="2"/>
  <c r="AU10" i="2"/>
  <c r="AU13" i="2"/>
  <c r="AU16" i="2"/>
  <c r="AU19" i="2"/>
  <c r="AU22" i="2"/>
  <c r="AU25" i="2"/>
  <c r="AU28" i="2"/>
  <c r="AU31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V5" i="2"/>
  <c r="AV8" i="2"/>
  <c r="AV11" i="2"/>
  <c r="AV14" i="2"/>
  <c r="AV17" i="2"/>
  <c r="AV20" i="2"/>
  <c r="AV23" i="2"/>
  <c r="AV26" i="2"/>
  <c r="AV29" i="2"/>
  <c r="AV32" i="2"/>
  <c r="AV2" i="2"/>
  <c r="AE14" i="2"/>
  <c r="AE17" i="2"/>
  <c r="AE20" i="2"/>
  <c r="AE23" i="2"/>
  <c r="AE26" i="2"/>
  <c r="AE29" i="2"/>
  <c r="AE32" i="2"/>
  <c r="AV6" i="2"/>
  <c r="AV9" i="2"/>
  <c r="AV12" i="2"/>
  <c r="AV15" i="2"/>
  <c r="AV18" i="2"/>
  <c r="AV21" i="2"/>
  <c r="AV24" i="2"/>
  <c r="AV27" i="2"/>
  <c r="AV30" i="2"/>
  <c r="AE15" i="2"/>
  <c r="AE18" i="2"/>
  <c r="AE21" i="2"/>
  <c r="AE24" i="2"/>
  <c r="AE27" i="2"/>
  <c r="AE30" i="2"/>
  <c r="AV3" i="2"/>
  <c r="AV4" i="2"/>
  <c r="AV13" i="2"/>
  <c r="AV22" i="2"/>
  <c r="AV31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V7" i="2"/>
  <c r="AV16" i="2"/>
  <c r="AV25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AV10" i="2"/>
  <c r="AV19" i="2"/>
  <c r="AV28" i="2"/>
  <c r="N13" i="2"/>
  <c r="N16" i="2"/>
  <c r="N19" i="2"/>
  <c r="N22" i="2"/>
  <c r="N25" i="2"/>
  <c r="N28" i="2"/>
  <c r="N31" i="2"/>
  <c r="AE13" i="2"/>
  <c r="AE22" i="2"/>
  <c r="AE5" i="2"/>
  <c r="AE8" i="2"/>
  <c r="AE11" i="2"/>
  <c r="AM3" i="2"/>
  <c r="AM4" i="2"/>
  <c r="AM7" i="2"/>
  <c r="AM10" i="2"/>
  <c r="AM13" i="2"/>
  <c r="AM16" i="2"/>
  <c r="AM19" i="2"/>
  <c r="AM22" i="2"/>
  <c r="AM25" i="2"/>
  <c r="AM28" i="2"/>
  <c r="AM31" i="2"/>
  <c r="V13" i="2"/>
  <c r="V16" i="2"/>
  <c r="V19" i="2"/>
  <c r="V22" i="2"/>
  <c r="V25" i="2"/>
  <c r="V28" i="2"/>
  <c r="V31" i="2"/>
  <c r="AM5" i="2"/>
  <c r="AM8" i="2"/>
  <c r="AM11" i="2"/>
  <c r="AM14" i="2"/>
  <c r="AM17" i="2"/>
  <c r="AM20" i="2"/>
  <c r="AM23" i="2"/>
  <c r="AM26" i="2"/>
  <c r="AM29" i="2"/>
  <c r="AM32" i="2"/>
  <c r="AM2" i="2"/>
  <c r="V14" i="2"/>
  <c r="V17" i="2"/>
  <c r="V20" i="2"/>
  <c r="V23" i="2"/>
  <c r="V26" i="2"/>
  <c r="V29" i="2"/>
  <c r="V32" i="2"/>
  <c r="AM6" i="2"/>
  <c r="AM9" i="2"/>
  <c r="AM12" i="2"/>
  <c r="AM15" i="2"/>
  <c r="AM18" i="2"/>
  <c r="AM21" i="2"/>
  <c r="AM24" i="2"/>
  <c r="AM27" i="2"/>
  <c r="AM30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AK4" i="2"/>
  <c r="AK7" i="2"/>
  <c r="AK10" i="2"/>
  <c r="AK13" i="2"/>
  <c r="AK16" i="2"/>
  <c r="AK19" i="2"/>
  <c r="AK22" i="2"/>
  <c r="AK25" i="2"/>
  <c r="AK28" i="2"/>
  <c r="AK31" i="2"/>
  <c r="T13" i="2"/>
  <c r="T16" i="2"/>
  <c r="T19" i="2"/>
  <c r="T22" i="2"/>
  <c r="T25" i="2"/>
  <c r="T28" i="2"/>
  <c r="T31" i="2"/>
  <c r="AK3" i="2"/>
  <c r="AK5" i="2"/>
  <c r="AK8" i="2"/>
  <c r="AK11" i="2"/>
  <c r="AK14" i="2"/>
  <c r="AK17" i="2"/>
  <c r="AK20" i="2"/>
  <c r="AK23" i="2"/>
  <c r="AK26" i="2"/>
  <c r="AK29" i="2"/>
  <c r="AK32" i="2"/>
  <c r="AK2" i="2"/>
  <c r="T14" i="2"/>
  <c r="T17" i="2"/>
  <c r="T20" i="2"/>
  <c r="T23" i="2"/>
  <c r="T26" i="2"/>
  <c r="T29" i="2"/>
  <c r="T32" i="2"/>
  <c r="AK6" i="2"/>
  <c r="AK9" i="2"/>
  <c r="AK12" i="2"/>
  <c r="AK15" i="2"/>
  <c r="AK18" i="2"/>
  <c r="AK21" i="2"/>
  <c r="AK24" i="2"/>
  <c r="AK27" i="2"/>
  <c r="AK30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W4" i="2"/>
  <c r="AW7" i="2"/>
  <c r="AW10" i="2"/>
  <c r="AW13" i="2"/>
  <c r="AW16" i="2"/>
  <c r="AW19" i="2"/>
  <c r="AW22" i="2"/>
  <c r="AW25" i="2"/>
  <c r="AW28" i="2"/>
  <c r="AW31" i="2"/>
  <c r="AF13" i="2"/>
  <c r="AF16" i="2"/>
  <c r="AF19" i="2"/>
  <c r="AF22" i="2"/>
  <c r="AF25" i="2"/>
  <c r="AF28" i="2"/>
  <c r="AF31" i="2"/>
  <c r="AW5" i="2"/>
  <c r="AW8" i="2"/>
  <c r="AW11" i="2"/>
  <c r="AW14" i="2"/>
  <c r="AW17" i="2"/>
  <c r="AW20" i="2"/>
  <c r="AW23" i="2"/>
  <c r="AW26" i="2"/>
  <c r="AW29" i="2"/>
  <c r="AW32" i="2"/>
  <c r="AW2" i="2"/>
  <c r="AF14" i="2"/>
  <c r="AF17" i="2"/>
  <c r="AF20" i="2"/>
  <c r="AF23" i="2"/>
  <c r="AF26" i="2"/>
  <c r="AF29" i="2"/>
  <c r="AF32" i="2"/>
  <c r="AW6" i="2"/>
  <c r="AW9" i="2"/>
  <c r="AW12" i="2"/>
  <c r="AW15" i="2"/>
  <c r="AW18" i="2"/>
  <c r="AW21" i="2"/>
  <c r="AW24" i="2"/>
  <c r="AW27" i="2"/>
  <c r="AW30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W3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BH3" i="2" l="1"/>
  <c r="BB21" i="2"/>
  <c r="BE20" i="2"/>
  <c r="BI31" i="2"/>
  <c r="BC17" i="2"/>
  <c r="BC30" i="2"/>
  <c r="BF12" i="2"/>
  <c r="BF16" i="2"/>
  <c r="BI10" i="2"/>
  <c r="BF32" i="2"/>
  <c r="BI29" i="2"/>
  <c r="BB31" i="2"/>
  <c r="BH21" i="2"/>
  <c r="BE27" i="2"/>
  <c r="BE10" i="2"/>
  <c r="BB15" i="2"/>
  <c r="BH11" i="2"/>
  <c r="BC20" i="2"/>
  <c r="BC24" i="2"/>
  <c r="BF6" i="2"/>
  <c r="BI4" i="2"/>
  <c r="BF26" i="2"/>
  <c r="BI23" i="2"/>
  <c r="BE21" i="2"/>
  <c r="BH15" i="2"/>
  <c r="BF7" i="2"/>
  <c r="BC31" i="2"/>
  <c r="BH28" i="2"/>
  <c r="BE13" i="2"/>
  <c r="BH7" i="2"/>
  <c r="BC27" i="2"/>
  <c r="BF13" i="2"/>
  <c r="BI7" i="2"/>
  <c r="BF29" i="2"/>
  <c r="BI26" i="2"/>
  <c r="BC18" i="2"/>
  <c r="BI27" i="2"/>
  <c r="BF20" i="2"/>
  <c r="BI17" i="2"/>
  <c r="BI20" i="2"/>
  <c r="BE15" i="2"/>
  <c r="BH9" i="2"/>
  <c r="BC23" i="2"/>
  <c r="BF4" i="2"/>
  <c r="BC15" i="2"/>
  <c r="BF30" i="2"/>
  <c r="BI24" i="2"/>
  <c r="BF17" i="2"/>
  <c r="BI14" i="2"/>
  <c r="BI30" i="2"/>
  <c r="BB16" i="2"/>
  <c r="BC28" i="2"/>
  <c r="BF27" i="2"/>
  <c r="BI21" i="2"/>
  <c r="BF14" i="2"/>
  <c r="BI11" i="2"/>
  <c r="BC32" i="2"/>
  <c r="BC25" i="2"/>
  <c r="BF31" i="2"/>
  <c r="BI25" i="2"/>
  <c r="BI18" i="2"/>
  <c r="BI8" i="2"/>
  <c r="BF23" i="2"/>
  <c r="BE8" i="2"/>
  <c r="BF11" i="2"/>
  <c r="BC22" i="2"/>
  <c r="BF28" i="2"/>
  <c r="BF21" i="2"/>
  <c r="BI5" i="2"/>
  <c r="BC29" i="2"/>
  <c r="BF10" i="2"/>
  <c r="BB30" i="2"/>
  <c r="BF8" i="2"/>
  <c r="BC19" i="2"/>
  <c r="BF3" i="2"/>
  <c r="BF25" i="2"/>
  <c r="BI19" i="2"/>
  <c r="BF18" i="2"/>
  <c r="BI12" i="2"/>
  <c r="BH8" i="2"/>
  <c r="BC21" i="2"/>
  <c r="BF24" i="2"/>
  <c r="BE5" i="2"/>
  <c r="BE3" i="2"/>
  <c r="BB27" i="2"/>
  <c r="BE9" i="2"/>
  <c r="BB14" i="2"/>
  <c r="BH30" i="2"/>
  <c r="BE26" i="2"/>
  <c r="BH23" i="2"/>
  <c r="BE22" i="2"/>
  <c r="BH16" i="2"/>
  <c r="BI15" i="2"/>
  <c r="BF9" i="2"/>
  <c r="BF5" i="2"/>
  <c r="BC16" i="2"/>
  <c r="BC26" i="2"/>
  <c r="BF22" i="2"/>
  <c r="BI16" i="2"/>
  <c r="BF15" i="2"/>
  <c r="BI9" i="2"/>
  <c r="BI22" i="2"/>
  <c r="BI28" i="2"/>
  <c r="BI3" i="2"/>
  <c r="BH27" i="2"/>
  <c r="BC13" i="2"/>
  <c r="BC14" i="2"/>
  <c r="BF19" i="2"/>
  <c r="BI13" i="2"/>
  <c r="BI6" i="2"/>
  <c r="BI32" i="2"/>
  <c r="BB24" i="2"/>
  <c r="BE6" i="2"/>
  <c r="BE23" i="2"/>
  <c r="BH20" i="2"/>
  <c r="BE19" i="2"/>
  <c r="BH13" i="2"/>
  <c r="BE11" i="2"/>
  <c r="BB18" i="2"/>
  <c r="BE17" i="2"/>
  <c r="BH14" i="2"/>
  <c r="BE16" i="2"/>
  <c r="BB28" i="2"/>
  <c r="BE24" i="2"/>
  <c r="BH18" i="2"/>
  <c r="BE14" i="2"/>
  <c r="BH4" i="2"/>
  <c r="BB25" i="2"/>
  <c r="BE7" i="2"/>
  <c r="BB22" i="2"/>
  <c r="BE4" i="2"/>
  <c r="BB32" i="2"/>
  <c r="BE18" i="2"/>
  <c r="BH12" i="2"/>
  <c r="BH5" i="2"/>
  <c r="BH24" i="2"/>
  <c r="BB19" i="2"/>
  <c r="BB29" i="2"/>
  <c r="BH31" i="2"/>
  <c r="BB26" i="2"/>
  <c r="BH6" i="2"/>
  <c r="BB13" i="2"/>
  <c r="BE30" i="2"/>
  <c r="BB23" i="2"/>
  <c r="BH32" i="2"/>
  <c r="BE31" i="2"/>
  <c r="BH25" i="2"/>
  <c r="BH17" i="2"/>
  <c r="BB20" i="2"/>
  <c r="BE32" i="2"/>
  <c r="BH29" i="2"/>
  <c r="BE28" i="2"/>
  <c r="BH22" i="2"/>
  <c r="BH10" i="2"/>
  <c r="BE12" i="2"/>
  <c r="BB17" i="2"/>
  <c r="BE29" i="2"/>
  <c r="BH26" i="2"/>
  <c r="BE25" i="2"/>
  <c r="BH19" i="2"/>
  <c r="BC12" i="2"/>
  <c r="BC3" i="2"/>
  <c r="BB11" i="2"/>
  <c r="BB6" i="2"/>
  <c r="BC9" i="2"/>
  <c r="BC6" i="2"/>
  <c r="BC10" i="2"/>
  <c r="BB4" i="2"/>
  <c r="BC7" i="2"/>
  <c r="BB12" i="2"/>
  <c r="BB3" i="2"/>
  <c r="BB8" i="2"/>
  <c r="BC11" i="2"/>
  <c r="BB7" i="2"/>
  <c r="BB5" i="2"/>
  <c r="BB10" i="2"/>
  <c r="BB9" i="2"/>
  <c r="BC4" i="2"/>
  <c r="BC8" i="2"/>
  <c r="BC5" i="2"/>
  <c r="BK13" i="2" l="1"/>
  <c r="BK23" i="2"/>
  <c r="BK9" i="2"/>
  <c r="BK21" i="2"/>
  <c r="BK3" i="2"/>
  <c r="BL3" i="2" s="1"/>
  <c r="BK14" i="2"/>
  <c r="BK12" i="2"/>
  <c r="BK4" i="2"/>
  <c r="BK20" i="2"/>
  <c r="BK32" i="2"/>
  <c r="BK15" i="2"/>
  <c r="BK26" i="2"/>
  <c r="BK28" i="2"/>
  <c r="BK27" i="2"/>
  <c r="BK17" i="2"/>
  <c r="BK29" i="2"/>
  <c r="BK22" i="2"/>
  <c r="BK30" i="2"/>
  <c r="BK24" i="2"/>
  <c r="BK5" i="2"/>
  <c r="BK11" i="2"/>
  <c r="BK31" i="2"/>
  <c r="BK7" i="2"/>
  <c r="BK19" i="2"/>
  <c r="BK6" i="2"/>
  <c r="BK25" i="2"/>
  <c r="BK10" i="2"/>
  <c r="BK8" i="2"/>
  <c r="BK18" i="2"/>
  <c r="BK16" i="2"/>
  <c r="BL4" i="2" l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L33" i="2" s="1"/>
  <c r="A1" i="7" l="1"/>
</calcChain>
</file>

<file path=xl/sharedStrings.xml><?xml version="1.0" encoding="utf-8"?>
<sst xmlns="http://schemas.openxmlformats.org/spreadsheetml/2006/main" count="104" uniqueCount="54">
  <si>
    <t>Red</t>
  </si>
  <si>
    <t>Yellow</t>
  </si>
  <si>
    <t>Green</t>
  </si>
  <si>
    <t>Rojo</t>
  </si>
  <si>
    <t>Amarillo</t>
  </si>
  <si>
    <t>Verde</t>
  </si>
  <si>
    <t>Start</t>
  </si>
  <si>
    <t>Stop</t>
  </si>
  <si>
    <t>Inicio</t>
  </si>
  <si>
    <t>Fin</t>
  </si>
  <si>
    <t>Period</t>
  </si>
  <si>
    <t>Periodo</t>
  </si>
  <si>
    <t>D10</t>
  </si>
  <si>
    <t>D11</t>
  </si>
  <si>
    <t>D12</t>
  </si>
  <si>
    <t>Select Digital input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</si>
  <si>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</si>
  <si>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</si>
  <si>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</si>
  <si>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</si>
  <si>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</si>
  <si>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</si>
  <si>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</si>
  <si>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</si>
  <si>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</si>
  <si>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</si>
  <si>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A0</t>
  </si>
  <si>
    <t>A1</t>
  </si>
  <si>
    <t>A2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</si>
  <si>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</si>
  <si>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</si>
  <si>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</si>
  <si>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</si>
  <si>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</si>
  <si>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</si>
  <si>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</si>
  <si>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</si>
  <si>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</si>
  <si>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</si>
  <si>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</si>
  <si>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</si>
  <si>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PORTA</t>
  </si>
  <si>
    <t>PORTB</t>
  </si>
  <si>
    <t>B7</t>
  </si>
  <si>
    <t>Delay</t>
  </si>
  <si>
    <t>ON</t>
  </si>
  <si>
    <t>};</t>
  </si>
  <si>
    <t>ON &amp; BLINK</t>
  </si>
  <si>
    <t>AUDIO</t>
  </si>
  <si>
    <t>States</t>
  </si>
  <si>
    <t>Cycle Type</t>
  </si>
  <si>
    <t>eeprom char EE_C[3][3] = {</t>
  </si>
  <si>
    <t>eeprom char EE_STATE_BREAKS[3] = {</t>
  </si>
  <si>
    <t>eeprom char EE_STATES[30][7]=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</si>
</sst>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26</v>
      </c>
      <c r="B1" t="s">
        <v>16</v>
      </c>
    </row>
    <row r="2" spans="1:2" x14ac:dyDescent="0.25">
      <c r="A2" t="s">
        <v>27</v>
      </c>
      <c r="B2" t="s">
        <v>17</v>
      </c>
    </row>
    <row r="3" spans="1:2" x14ac:dyDescent="0.25">
      <c r="A3" t="s">
        <v>28</v>
      </c>
      <c r="B3" t="s">
        <v>18</v>
      </c>
    </row>
    <row r="4" spans="1:2" x14ac:dyDescent="0.25">
      <c r="A4" t="s">
        <v>29</v>
      </c>
      <c r="B4" t="s">
        <v>19</v>
      </c>
    </row>
    <row r="5" spans="1:2" x14ac:dyDescent="0.25">
      <c r="A5" t="s">
        <v>30</v>
      </c>
      <c r="B5" t="s">
        <v>20</v>
      </c>
    </row>
    <row r="6" spans="1:2" x14ac:dyDescent="0.25">
      <c r="A6" t="s">
        <v>31</v>
      </c>
      <c r="B6" t="s">
        <v>21</v>
      </c>
    </row>
    <row r="7" spans="1:2" x14ac:dyDescent="0.25">
      <c r="A7" t="s">
        <v>34</v>
      </c>
      <c r="B7" t="s">
        <v>22</v>
      </c>
    </row>
    <row r="8" spans="1:2" x14ac:dyDescent="0.25">
      <c r="A8" t="s">
        <v>35</v>
      </c>
      <c r="B8" t="s">
        <v>23</v>
      </c>
    </row>
    <row r="9" spans="1:2" x14ac:dyDescent="0.25">
      <c r="A9" t="s">
        <v>36</v>
      </c>
      <c r="B9" t="s">
        <v>24</v>
      </c>
    </row>
    <row r="10" spans="1:2" x14ac:dyDescent="0.25">
      <c r="A10" t="s">
        <v>37</v>
      </c>
      <c r="B10" t="s">
        <v>25</v>
      </c>
    </row>
    <row r="11" spans="1:2" x14ac:dyDescent="0.25">
      <c r="A11" t="s">
        <v>38</v>
      </c>
      <c r="B11" t="s">
        <v>12</v>
      </c>
    </row>
    <row r="12" spans="1:2" x14ac:dyDescent="0.25">
      <c r="A12" t="s">
        <v>39</v>
      </c>
      <c r="B12" t="s">
        <v>13</v>
      </c>
    </row>
    <row r="13" spans="1:2" x14ac:dyDescent="0.25">
      <c r="A13" t="s">
        <v>40</v>
      </c>
      <c r="B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opLeftCell="A13" workbookViewId="0">
      <selection activeCell="F29" sqref="F29:Q32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7" x14ac:dyDescent="0.25">
      <c r="C2" s="3" t="s">
        <v>6</v>
      </c>
      <c r="D2" s="3" t="s">
        <v>10</v>
      </c>
      <c r="E2" s="3" t="s">
        <v>7</v>
      </c>
      <c r="F2" s="3" t="s">
        <v>0</v>
      </c>
      <c r="G2" s="3" t="s">
        <v>1</v>
      </c>
      <c r="H2" s="3" t="s">
        <v>2</v>
      </c>
      <c r="I2" s="3" t="s">
        <v>0</v>
      </c>
      <c r="J2" s="3" t="s">
        <v>1</v>
      </c>
      <c r="K2" s="3" t="s">
        <v>2</v>
      </c>
      <c r="L2" s="3" t="s">
        <v>0</v>
      </c>
      <c r="M2" s="3" t="s">
        <v>1</v>
      </c>
      <c r="N2" s="3" t="s">
        <v>2</v>
      </c>
      <c r="O2" s="3" t="s">
        <v>0</v>
      </c>
      <c r="P2" s="3" t="s">
        <v>1</v>
      </c>
      <c r="Q2" s="3" t="s">
        <v>2</v>
      </c>
    </row>
    <row r="3" spans="1:17" x14ac:dyDescent="0.25">
      <c r="C3" s="3" t="s">
        <v>8</v>
      </c>
      <c r="D3" s="3" t="s">
        <v>11</v>
      </c>
      <c r="E3" s="3" t="s">
        <v>9</v>
      </c>
      <c r="F3" s="3" t="s">
        <v>3</v>
      </c>
      <c r="G3" s="3" t="s">
        <v>4</v>
      </c>
      <c r="H3" s="3" t="s">
        <v>5</v>
      </c>
      <c r="I3" s="3" t="s">
        <v>3</v>
      </c>
      <c r="J3" s="3" t="s">
        <v>4</v>
      </c>
      <c r="K3" s="3" t="s">
        <v>5</v>
      </c>
      <c r="L3" s="3" t="s">
        <v>3</v>
      </c>
      <c r="M3" s="3" t="s">
        <v>4</v>
      </c>
      <c r="N3" s="3" t="s">
        <v>5</v>
      </c>
      <c r="O3" s="3" t="s">
        <v>3</v>
      </c>
      <c r="P3" s="3" t="s">
        <v>4</v>
      </c>
      <c r="Q3" s="3" t="s">
        <v>5</v>
      </c>
    </row>
    <row r="4" spans="1:17" x14ac:dyDescent="0.25">
      <c r="A4" t="s">
        <v>50</v>
      </c>
      <c r="B4" t="s">
        <v>49</v>
      </c>
      <c r="C4" s="6" t="s">
        <v>15</v>
      </c>
      <c r="D4" s="6"/>
      <c r="E4" s="6"/>
      <c r="F4" s="5" t="s">
        <v>16</v>
      </c>
      <c r="G4" s="5" t="s">
        <v>18</v>
      </c>
      <c r="H4" s="5" t="s">
        <v>17</v>
      </c>
      <c r="I4" s="5" t="s">
        <v>19</v>
      </c>
      <c r="J4" s="5" t="s">
        <v>24</v>
      </c>
      <c r="K4" s="5" t="s">
        <v>13</v>
      </c>
      <c r="L4" s="5" t="s">
        <v>22</v>
      </c>
      <c r="M4" s="5" t="s">
        <v>23</v>
      </c>
      <c r="N4" s="5" t="s">
        <v>20</v>
      </c>
      <c r="O4" s="5" t="s">
        <v>25</v>
      </c>
      <c r="P4" s="5" t="s">
        <v>12</v>
      </c>
      <c r="Q4" s="5" t="s">
        <v>21</v>
      </c>
    </row>
    <row r="5" spans="1:17" x14ac:dyDescent="0.25">
      <c r="A5">
        <v>0</v>
      </c>
      <c r="B5">
        <v>0</v>
      </c>
      <c r="C5" s="3">
        <v>0</v>
      </c>
      <c r="D5" s="3">
        <v>10</v>
      </c>
      <c r="E5" s="3">
        <f>C5+D5</f>
        <v>10</v>
      </c>
      <c r="F5" s="7">
        <v>0</v>
      </c>
      <c r="G5" s="8">
        <v>0</v>
      </c>
      <c r="H5" s="4">
        <v>2</v>
      </c>
      <c r="I5" s="7">
        <v>1</v>
      </c>
      <c r="J5" s="8">
        <v>0</v>
      </c>
      <c r="K5" s="4">
        <v>0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</row>
    <row r="6" spans="1:17" x14ac:dyDescent="0.25">
      <c r="A6">
        <v>0</v>
      </c>
      <c r="B6">
        <v>1</v>
      </c>
      <c r="C6" s="3">
        <f t="shared" ref="C6:C7" si="0">E5</f>
        <v>10</v>
      </c>
      <c r="D6" s="3">
        <v>3</v>
      </c>
      <c r="E6" s="3">
        <f t="shared" ref="E6:E7" si="1">C6+D6</f>
        <v>13</v>
      </c>
      <c r="F6" s="7">
        <v>0</v>
      </c>
      <c r="G6" s="8">
        <v>1</v>
      </c>
      <c r="H6" s="4">
        <v>0</v>
      </c>
      <c r="I6" s="7">
        <v>1</v>
      </c>
      <c r="J6" s="8">
        <v>0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</row>
    <row r="7" spans="1:17" x14ac:dyDescent="0.25">
      <c r="A7">
        <v>0</v>
      </c>
      <c r="B7">
        <v>2</v>
      </c>
      <c r="C7" s="3">
        <f t="shared" si="0"/>
        <v>13</v>
      </c>
      <c r="D7" s="3">
        <v>10</v>
      </c>
      <c r="E7" s="3">
        <f t="shared" si="1"/>
        <v>23</v>
      </c>
      <c r="F7" s="7">
        <v>1</v>
      </c>
      <c r="G7" s="8">
        <v>0</v>
      </c>
      <c r="H7" s="4">
        <v>0</v>
      </c>
      <c r="I7" s="7">
        <v>0</v>
      </c>
      <c r="J7" s="8">
        <v>0</v>
      </c>
      <c r="K7" s="4">
        <v>2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</row>
    <row r="8" spans="1:17" x14ac:dyDescent="0.25">
      <c r="A8">
        <v>0</v>
      </c>
      <c r="B8">
        <v>3</v>
      </c>
      <c r="C8" s="3">
        <f>E7</f>
        <v>23</v>
      </c>
      <c r="D8" s="3">
        <v>3</v>
      </c>
      <c r="E8" s="3">
        <f t="shared" ref="E8" si="2">C8+D8</f>
        <v>26</v>
      </c>
      <c r="F8" s="7">
        <v>1</v>
      </c>
      <c r="G8" s="8">
        <v>0</v>
      </c>
      <c r="H8" s="4">
        <v>0</v>
      </c>
      <c r="I8" s="7">
        <v>0</v>
      </c>
      <c r="J8" s="8">
        <v>1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</row>
    <row r="9" spans="1:17" x14ac:dyDescent="0.25">
      <c r="A9">
        <v>0</v>
      </c>
      <c r="B9">
        <v>4</v>
      </c>
      <c r="C9" s="3">
        <f>E8</f>
        <v>26</v>
      </c>
      <c r="D9" s="3">
        <v>10</v>
      </c>
      <c r="E9" s="3">
        <f t="shared" ref="E9" si="3">C9+D9</f>
        <v>36</v>
      </c>
      <c r="F9" s="7">
        <v>1</v>
      </c>
      <c r="G9" s="8">
        <v>0</v>
      </c>
      <c r="H9" s="4">
        <v>0</v>
      </c>
      <c r="I9" s="7">
        <v>1</v>
      </c>
      <c r="J9" s="8">
        <v>0</v>
      </c>
      <c r="K9" s="4">
        <v>0</v>
      </c>
      <c r="L9" s="7">
        <v>0</v>
      </c>
      <c r="M9" s="8">
        <v>0</v>
      </c>
      <c r="N9" s="4">
        <v>2</v>
      </c>
      <c r="O9" s="7">
        <v>1</v>
      </c>
      <c r="P9" s="8">
        <v>0</v>
      </c>
      <c r="Q9" s="4">
        <v>0</v>
      </c>
    </row>
    <row r="10" spans="1:17" x14ac:dyDescent="0.25">
      <c r="A10">
        <v>0</v>
      </c>
      <c r="B10">
        <v>5</v>
      </c>
      <c r="C10" s="3">
        <f t="shared" ref="C10:C12" si="4">E9</f>
        <v>36</v>
      </c>
      <c r="D10" s="3">
        <v>3</v>
      </c>
      <c r="E10" s="3">
        <f t="shared" ref="E10:E12" si="5">C10+D10</f>
        <v>39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1</v>
      </c>
      <c r="N10" s="4">
        <v>0</v>
      </c>
      <c r="O10" s="7">
        <v>1</v>
      </c>
      <c r="P10" s="8">
        <v>0</v>
      </c>
      <c r="Q10" s="4">
        <v>0</v>
      </c>
    </row>
    <row r="11" spans="1:17" x14ac:dyDescent="0.25">
      <c r="A11">
        <v>0</v>
      </c>
      <c r="B11">
        <v>6</v>
      </c>
      <c r="C11" s="3">
        <f t="shared" si="4"/>
        <v>39</v>
      </c>
      <c r="D11" s="3">
        <v>10</v>
      </c>
      <c r="E11" s="3">
        <f t="shared" si="5"/>
        <v>49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1</v>
      </c>
      <c r="M11" s="8">
        <v>0</v>
      </c>
      <c r="N11" s="4">
        <v>0</v>
      </c>
      <c r="O11" s="7">
        <v>0</v>
      </c>
      <c r="P11" s="8">
        <v>0</v>
      </c>
      <c r="Q11" s="4">
        <v>3</v>
      </c>
    </row>
    <row r="12" spans="1:17" x14ac:dyDescent="0.25">
      <c r="A12">
        <v>0</v>
      </c>
      <c r="B12">
        <v>7</v>
      </c>
      <c r="C12" s="3">
        <f t="shared" si="4"/>
        <v>49</v>
      </c>
      <c r="D12" s="3">
        <v>3</v>
      </c>
      <c r="E12" s="3">
        <f t="shared" si="5"/>
        <v>52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1</v>
      </c>
      <c r="M12" s="8">
        <v>0</v>
      </c>
      <c r="N12" s="4">
        <v>0</v>
      </c>
      <c r="O12" s="7">
        <v>0</v>
      </c>
      <c r="P12" s="8">
        <v>1</v>
      </c>
      <c r="Q12" s="4">
        <v>0</v>
      </c>
    </row>
    <row r="13" spans="1:17" x14ac:dyDescent="0.25">
      <c r="A13">
        <v>0</v>
      </c>
      <c r="B13">
        <v>8</v>
      </c>
      <c r="C13" s="3">
        <f t="shared" ref="C13:C14" si="6">E12</f>
        <v>52</v>
      </c>
      <c r="D13" s="3">
        <v>10</v>
      </c>
      <c r="E13" s="3">
        <f t="shared" ref="E13:E14" si="7">C13+D13</f>
        <v>62</v>
      </c>
      <c r="F13" s="7">
        <v>0</v>
      </c>
      <c r="G13" s="8">
        <v>0</v>
      </c>
      <c r="H13" s="4">
        <v>2</v>
      </c>
      <c r="I13" s="7">
        <v>1</v>
      </c>
      <c r="J13" s="8">
        <v>0</v>
      </c>
      <c r="K13" s="4">
        <v>0</v>
      </c>
      <c r="L13" s="7">
        <v>1</v>
      </c>
      <c r="M13" s="8">
        <v>0</v>
      </c>
      <c r="N13" s="4">
        <v>0</v>
      </c>
      <c r="O13" s="7">
        <v>1</v>
      </c>
      <c r="P13" s="8">
        <v>0</v>
      </c>
      <c r="Q13" s="4">
        <v>0</v>
      </c>
    </row>
    <row r="14" spans="1:17" x14ac:dyDescent="0.25">
      <c r="A14">
        <v>0</v>
      </c>
      <c r="B14">
        <v>9</v>
      </c>
      <c r="C14" s="3">
        <f t="shared" si="6"/>
        <v>62</v>
      </c>
      <c r="D14" s="3">
        <v>3</v>
      </c>
      <c r="E14" s="3">
        <f t="shared" si="7"/>
        <v>65</v>
      </c>
      <c r="F14" s="7">
        <v>0</v>
      </c>
      <c r="G14" s="8">
        <v>1</v>
      </c>
      <c r="H14" s="4">
        <v>0</v>
      </c>
      <c r="I14" s="7">
        <v>1</v>
      </c>
      <c r="J14" s="8">
        <v>0</v>
      </c>
      <c r="K14" s="4">
        <v>0</v>
      </c>
      <c r="L14" s="7">
        <v>1</v>
      </c>
      <c r="M14" s="8">
        <v>0</v>
      </c>
      <c r="N14" s="4">
        <v>0</v>
      </c>
      <c r="O14" s="7">
        <v>1</v>
      </c>
      <c r="P14" s="8">
        <v>0</v>
      </c>
      <c r="Q14" s="4">
        <v>0</v>
      </c>
    </row>
    <row r="15" spans="1:17" x14ac:dyDescent="0.25">
      <c r="A15">
        <v>0</v>
      </c>
      <c r="B15">
        <v>10</v>
      </c>
      <c r="C15" s="3">
        <f t="shared" ref="C15:C20" si="8">E14</f>
        <v>65</v>
      </c>
      <c r="D15" s="3">
        <v>10</v>
      </c>
      <c r="E15" s="3">
        <f t="shared" ref="E15:E20" si="9">C15+D15</f>
        <v>75</v>
      </c>
      <c r="F15" s="7">
        <v>1</v>
      </c>
      <c r="G15" s="8">
        <v>0</v>
      </c>
      <c r="H15" s="4">
        <v>0</v>
      </c>
      <c r="I15" s="7">
        <v>0</v>
      </c>
      <c r="J15" s="8">
        <v>0</v>
      </c>
      <c r="K15" s="4">
        <v>2</v>
      </c>
      <c r="L15" s="7">
        <v>1</v>
      </c>
      <c r="M15" s="8">
        <v>0</v>
      </c>
      <c r="N15" s="4">
        <v>0</v>
      </c>
      <c r="O15" s="7">
        <v>1</v>
      </c>
      <c r="P15" s="8">
        <v>0</v>
      </c>
      <c r="Q15" s="4">
        <v>0</v>
      </c>
    </row>
    <row r="16" spans="1:17" x14ac:dyDescent="0.25">
      <c r="A16">
        <v>1</v>
      </c>
      <c r="B16">
        <v>11</v>
      </c>
      <c r="C16" s="3">
        <f t="shared" si="8"/>
        <v>75</v>
      </c>
      <c r="D16" s="3">
        <v>3</v>
      </c>
      <c r="E16" s="3">
        <f t="shared" si="9"/>
        <v>78</v>
      </c>
      <c r="F16" s="7">
        <v>1</v>
      </c>
      <c r="G16" s="8">
        <v>0</v>
      </c>
      <c r="H16" s="4">
        <v>0</v>
      </c>
      <c r="I16" s="7">
        <v>0</v>
      </c>
      <c r="J16" s="8">
        <v>1</v>
      </c>
      <c r="K16" s="4">
        <v>0</v>
      </c>
      <c r="L16" s="7">
        <v>1</v>
      </c>
      <c r="M16" s="8">
        <v>0</v>
      </c>
      <c r="N16" s="4">
        <v>0</v>
      </c>
      <c r="O16" s="7">
        <v>1</v>
      </c>
      <c r="P16" s="8">
        <v>0</v>
      </c>
      <c r="Q16" s="4">
        <v>0</v>
      </c>
    </row>
    <row r="17" spans="1:17" x14ac:dyDescent="0.25">
      <c r="A17">
        <v>1</v>
      </c>
      <c r="B17">
        <v>12</v>
      </c>
      <c r="C17" s="3">
        <f t="shared" si="8"/>
        <v>78</v>
      </c>
      <c r="D17" s="3">
        <v>10</v>
      </c>
      <c r="E17" s="3">
        <f t="shared" si="9"/>
        <v>88</v>
      </c>
      <c r="F17" s="7">
        <v>1</v>
      </c>
      <c r="G17" s="8">
        <v>0</v>
      </c>
      <c r="H17" s="4">
        <v>0</v>
      </c>
      <c r="I17" s="7">
        <v>1</v>
      </c>
      <c r="J17" s="8">
        <v>0</v>
      </c>
      <c r="K17" s="4">
        <v>0</v>
      </c>
      <c r="L17" s="7">
        <v>0</v>
      </c>
      <c r="M17" s="8">
        <v>0</v>
      </c>
      <c r="N17" s="4">
        <v>2</v>
      </c>
      <c r="O17" s="7">
        <v>1</v>
      </c>
      <c r="P17" s="8">
        <v>0</v>
      </c>
      <c r="Q17" s="4">
        <v>0</v>
      </c>
    </row>
    <row r="18" spans="1:17" x14ac:dyDescent="0.25">
      <c r="A18">
        <v>1</v>
      </c>
      <c r="B18">
        <v>13</v>
      </c>
      <c r="C18" s="3">
        <f t="shared" si="8"/>
        <v>88</v>
      </c>
      <c r="D18" s="3">
        <v>3</v>
      </c>
      <c r="E18" s="3">
        <f t="shared" si="9"/>
        <v>91</v>
      </c>
      <c r="F18" s="7">
        <v>1</v>
      </c>
      <c r="G18" s="8">
        <v>0</v>
      </c>
      <c r="H18" s="4">
        <v>0</v>
      </c>
      <c r="I18" s="7">
        <v>1</v>
      </c>
      <c r="J18" s="8">
        <v>0</v>
      </c>
      <c r="K18" s="4">
        <v>0</v>
      </c>
      <c r="L18" s="7">
        <v>0</v>
      </c>
      <c r="M18" s="8">
        <v>1</v>
      </c>
      <c r="N18" s="4">
        <v>0</v>
      </c>
      <c r="O18" s="7">
        <v>1</v>
      </c>
      <c r="P18" s="8">
        <v>0</v>
      </c>
      <c r="Q18" s="4">
        <v>0</v>
      </c>
    </row>
    <row r="19" spans="1:17" x14ac:dyDescent="0.25">
      <c r="A19">
        <v>1</v>
      </c>
      <c r="B19">
        <v>14</v>
      </c>
      <c r="C19" s="3">
        <f t="shared" si="8"/>
        <v>91</v>
      </c>
      <c r="D19" s="3">
        <v>10</v>
      </c>
      <c r="E19" s="3">
        <f t="shared" si="9"/>
        <v>101</v>
      </c>
      <c r="F19" s="7">
        <v>1</v>
      </c>
      <c r="G19" s="8">
        <v>0</v>
      </c>
      <c r="H19" s="4">
        <v>0</v>
      </c>
      <c r="I19" s="7">
        <v>1</v>
      </c>
      <c r="J19" s="8">
        <v>0</v>
      </c>
      <c r="K19" s="4">
        <v>0</v>
      </c>
      <c r="L19" s="7">
        <v>1</v>
      </c>
      <c r="M19" s="8">
        <v>0</v>
      </c>
      <c r="N19" s="4">
        <v>0</v>
      </c>
      <c r="O19" s="7">
        <v>0</v>
      </c>
      <c r="P19" s="8">
        <v>0</v>
      </c>
      <c r="Q19" s="4">
        <v>3</v>
      </c>
    </row>
    <row r="20" spans="1:17" x14ac:dyDescent="0.25">
      <c r="A20">
        <v>1</v>
      </c>
      <c r="B20">
        <v>15</v>
      </c>
      <c r="C20" s="3">
        <f t="shared" si="8"/>
        <v>101</v>
      </c>
      <c r="D20" s="3">
        <v>3</v>
      </c>
      <c r="E20" s="3">
        <f t="shared" si="9"/>
        <v>104</v>
      </c>
      <c r="F20" s="7">
        <v>1</v>
      </c>
      <c r="G20" s="8">
        <v>0</v>
      </c>
      <c r="H20" s="4">
        <v>0</v>
      </c>
      <c r="I20" s="7">
        <v>1</v>
      </c>
      <c r="J20" s="8">
        <v>0</v>
      </c>
      <c r="K20" s="4">
        <v>0</v>
      </c>
      <c r="L20" s="7">
        <v>1</v>
      </c>
      <c r="M20" s="8">
        <v>0</v>
      </c>
      <c r="N20" s="4">
        <v>0</v>
      </c>
      <c r="O20" s="7">
        <v>0</v>
      </c>
      <c r="P20" s="8">
        <v>1</v>
      </c>
      <c r="Q20" s="4">
        <v>0</v>
      </c>
    </row>
    <row r="21" spans="1:17" x14ac:dyDescent="0.25">
      <c r="A21">
        <v>1</v>
      </c>
      <c r="B21">
        <v>16</v>
      </c>
      <c r="C21" s="3">
        <f t="shared" ref="C21:C34" si="10">E20</f>
        <v>104</v>
      </c>
      <c r="D21" s="3">
        <v>10</v>
      </c>
      <c r="E21" s="3">
        <f t="shared" ref="E21:E34" si="11">C21+D21</f>
        <v>114</v>
      </c>
      <c r="F21" s="7">
        <v>0</v>
      </c>
      <c r="G21" s="8">
        <v>0</v>
      </c>
      <c r="H21" s="4">
        <v>2</v>
      </c>
      <c r="I21" s="7">
        <v>1</v>
      </c>
      <c r="J21" s="8">
        <v>0</v>
      </c>
      <c r="K21" s="4">
        <v>0</v>
      </c>
      <c r="L21" s="7">
        <v>1</v>
      </c>
      <c r="M21" s="8">
        <v>0</v>
      </c>
      <c r="N21" s="4">
        <v>0</v>
      </c>
      <c r="O21" s="7">
        <v>1</v>
      </c>
      <c r="P21" s="8">
        <v>0</v>
      </c>
      <c r="Q21" s="4">
        <v>0</v>
      </c>
    </row>
    <row r="22" spans="1:17" x14ac:dyDescent="0.25">
      <c r="A22">
        <v>1</v>
      </c>
      <c r="B22">
        <v>17</v>
      </c>
      <c r="C22" s="3">
        <f t="shared" si="10"/>
        <v>114</v>
      </c>
      <c r="D22" s="3">
        <v>3</v>
      </c>
      <c r="E22" s="3">
        <f t="shared" si="11"/>
        <v>117</v>
      </c>
      <c r="F22" s="7">
        <v>0</v>
      </c>
      <c r="G22" s="8">
        <v>1</v>
      </c>
      <c r="H22" s="4">
        <v>0</v>
      </c>
      <c r="I22" s="7">
        <v>1</v>
      </c>
      <c r="J22" s="8">
        <v>0</v>
      </c>
      <c r="K22" s="4">
        <v>0</v>
      </c>
      <c r="L22" s="7">
        <v>1</v>
      </c>
      <c r="M22" s="8">
        <v>0</v>
      </c>
      <c r="N22" s="4">
        <v>0</v>
      </c>
      <c r="O22" s="7">
        <v>1</v>
      </c>
      <c r="P22" s="8">
        <v>0</v>
      </c>
      <c r="Q22" s="4">
        <v>0</v>
      </c>
    </row>
    <row r="23" spans="1:17" x14ac:dyDescent="0.25">
      <c r="A23">
        <v>1</v>
      </c>
      <c r="B23">
        <v>18</v>
      </c>
      <c r="C23" s="3">
        <f t="shared" si="10"/>
        <v>117</v>
      </c>
      <c r="D23" s="3">
        <v>10</v>
      </c>
      <c r="E23" s="3">
        <f t="shared" si="11"/>
        <v>127</v>
      </c>
      <c r="F23" s="7">
        <v>1</v>
      </c>
      <c r="G23" s="8">
        <v>0</v>
      </c>
      <c r="H23" s="4">
        <v>0</v>
      </c>
      <c r="I23" s="7">
        <v>0</v>
      </c>
      <c r="J23" s="8">
        <v>0</v>
      </c>
      <c r="K23" s="4">
        <v>2</v>
      </c>
      <c r="L23" s="7">
        <v>1</v>
      </c>
      <c r="M23" s="8">
        <v>0</v>
      </c>
      <c r="N23" s="4">
        <v>0</v>
      </c>
      <c r="O23" s="7">
        <v>1</v>
      </c>
      <c r="P23" s="8">
        <v>0</v>
      </c>
      <c r="Q23" s="4">
        <v>0</v>
      </c>
    </row>
    <row r="24" spans="1:17" x14ac:dyDescent="0.25">
      <c r="A24">
        <v>1</v>
      </c>
      <c r="B24">
        <v>19</v>
      </c>
      <c r="C24" s="3">
        <f t="shared" si="10"/>
        <v>127</v>
      </c>
      <c r="D24" s="3">
        <v>3</v>
      </c>
      <c r="E24" s="3">
        <f t="shared" si="11"/>
        <v>130</v>
      </c>
      <c r="F24" s="7">
        <v>1</v>
      </c>
      <c r="G24" s="8">
        <v>0</v>
      </c>
      <c r="H24" s="4">
        <v>0</v>
      </c>
      <c r="I24" s="7">
        <v>0</v>
      </c>
      <c r="J24" s="8">
        <v>1</v>
      </c>
      <c r="K24" s="4">
        <v>0</v>
      </c>
      <c r="L24" s="7">
        <v>1</v>
      </c>
      <c r="M24" s="8">
        <v>0</v>
      </c>
      <c r="N24" s="4">
        <v>0</v>
      </c>
      <c r="O24" s="7">
        <v>1</v>
      </c>
      <c r="P24" s="8">
        <v>0</v>
      </c>
      <c r="Q24" s="4">
        <v>0</v>
      </c>
    </row>
    <row r="25" spans="1:17" x14ac:dyDescent="0.25">
      <c r="A25">
        <v>1</v>
      </c>
      <c r="B25">
        <v>20</v>
      </c>
      <c r="C25" s="3">
        <f t="shared" si="10"/>
        <v>130</v>
      </c>
      <c r="D25" s="3">
        <v>10</v>
      </c>
      <c r="E25" s="3">
        <f t="shared" si="11"/>
        <v>140</v>
      </c>
      <c r="F25" s="7">
        <v>1</v>
      </c>
      <c r="G25" s="8">
        <v>0</v>
      </c>
      <c r="H25" s="4">
        <v>0</v>
      </c>
      <c r="I25" s="7">
        <v>1</v>
      </c>
      <c r="J25" s="8">
        <v>0</v>
      </c>
      <c r="K25" s="4">
        <v>0</v>
      </c>
      <c r="L25" s="7">
        <v>0</v>
      </c>
      <c r="M25" s="8">
        <v>0</v>
      </c>
      <c r="N25" s="4">
        <v>2</v>
      </c>
      <c r="O25" s="7">
        <v>1</v>
      </c>
      <c r="P25" s="8">
        <v>0</v>
      </c>
      <c r="Q25" s="4">
        <v>0</v>
      </c>
    </row>
    <row r="26" spans="1:17" x14ac:dyDescent="0.25">
      <c r="A26">
        <v>2</v>
      </c>
      <c r="B26">
        <v>21</v>
      </c>
      <c r="C26" s="3">
        <f t="shared" si="10"/>
        <v>140</v>
      </c>
      <c r="D26" s="3">
        <v>3</v>
      </c>
      <c r="E26" s="3">
        <f t="shared" si="11"/>
        <v>143</v>
      </c>
      <c r="F26" s="7">
        <v>1</v>
      </c>
      <c r="G26" s="8">
        <v>0</v>
      </c>
      <c r="H26" s="4">
        <v>0</v>
      </c>
      <c r="I26" s="7">
        <v>1</v>
      </c>
      <c r="J26" s="8">
        <v>0</v>
      </c>
      <c r="K26" s="4">
        <v>0</v>
      </c>
      <c r="L26" s="7">
        <v>0</v>
      </c>
      <c r="M26" s="8">
        <v>1</v>
      </c>
      <c r="N26" s="4">
        <v>0</v>
      </c>
      <c r="O26" s="7">
        <v>1</v>
      </c>
      <c r="P26" s="8">
        <v>0</v>
      </c>
      <c r="Q26" s="4">
        <v>0</v>
      </c>
    </row>
    <row r="27" spans="1:17" x14ac:dyDescent="0.25">
      <c r="A27">
        <v>2</v>
      </c>
      <c r="B27">
        <v>22</v>
      </c>
      <c r="C27" s="3">
        <f t="shared" si="10"/>
        <v>143</v>
      </c>
      <c r="D27" s="3">
        <v>10</v>
      </c>
      <c r="E27" s="3">
        <f t="shared" si="11"/>
        <v>153</v>
      </c>
      <c r="F27" s="7">
        <v>1</v>
      </c>
      <c r="G27" s="8">
        <v>0</v>
      </c>
      <c r="H27" s="4">
        <v>0</v>
      </c>
      <c r="I27" s="7">
        <v>1</v>
      </c>
      <c r="J27" s="8">
        <v>0</v>
      </c>
      <c r="K27" s="4">
        <v>0</v>
      </c>
      <c r="L27" s="7">
        <v>1</v>
      </c>
      <c r="M27" s="8">
        <v>0</v>
      </c>
      <c r="N27" s="4">
        <v>0</v>
      </c>
      <c r="O27" s="7">
        <v>0</v>
      </c>
      <c r="P27" s="8">
        <v>0</v>
      </c>
      <c r="Q27" s="4">
        <v>3</v>
      </c>
    </row>
    <row r="28" spans="1:17" x14ac:dyDescent="0.25">
      <c r="A28">
        <v>2</v>
      </c>
      <c r="B28">
        <v>23</v>
      </c>
      <c r="C28" s="3">
        <f t="shared" si="10"/>
        <v>153</v>
      </c>
      <c r="D28" s="3">
        <v>3</v>
      </c>
      <c r="E28" s="3">
        <f t="shared" si="11"/>
        <v>156</v>
      </c>
      <c r="F28" s="7">
        <v>1</v>
      </c>
      <c r="G28" s="8">
        <v>0</v>
      </c>
      <c r="H28" s="4">
        <v>0</v>
      </c>
      <c r="I28" s="7">
        <v>1</v>
      </c>
      <c r="J28" s="8">
        <v>0</v>
      </c>
      <c r="K28" s="4">
        <v>0</v>
      </c>
      <c r="L28" s="7">
        <v>1</v>
      </c>
      <c r="M28" s="8">
        <v>0</v>
      </c>
      <c r="N28" s="4">
        <v>0</v>
      </c>
      <c r="O28" s="7">
        <v>0</v>
      </c>
      <c r="P28" s="8">
        <v>1</v>
      </c>
      <c r="Q28" s="4">
        <v>0</v>
      </c>
    </row>
    <row r="29" spans="1:17" x14ac:dyDescent="0.25">
      <c r="A29">
        <v>2</v>
      </c>
      <c r="B29">
        <v>24</v>
      </c>
      <c r="C29" s="3">
        <f t="shared" si="10"/>
        <v>156</v>
      </c>
      <c r="D29" s="3">
        <v>10</v>
      </c>
      <c r="E29" s="3">
        <f t="shared" si="11"/>
        <v>166</v>
      </c>
      <c r="F29" s="7">
        <v>1</v>
      </c>
      <c r="G29" s="8">
        <v>0</v>
      </c>
      <c r="H29" s="4">
        <v>0</v>
      </c>
      <c r="I29" s="7">
        <v>1</v>
      </c>
      <c r="J29" s="8">
        <v>0</v>
      </c>
      <c r="K29" s="4">
        <v>0</v>
      </c>
      <c r="L29" s="7">
        <v>0</v>
      </c>
      <c r="M29" s="8">
        <v>0</v>
      </c>
      <c r="N29" s="4">
        <v>2</v>
      </c>
      <c r="O29" s="7">
        <v>1</v>
      </c>
      <c r="P29" s="8">
        <v>0</v>
      </c>
      <c r="Q29" s="4">
        <v>0</v>
      </c>
    </row>
    <row r="30" spans="1:17" x14ac:dyDescent="0.25">
      <c r="A30">
        <v>2</v>
      </c>
      <c r="B30">
        <v>25</v>
      </c>
      <c r="C30" s="3">
        <f t="shared" si="10"/>
        <v>166</v>
      </c>
      <c r="D30" s="3">
        <v>3</v>
      </c>
      <c r="E30" s="3">
        <f t="shared" si="11"/>
        <v>169</v>
      </c>
      <c r="F30" s="7">
        <v>1</v>
      </c>
      <c r="G30" s="8">
        <v>0</v>
      </c>
      <c r="H30" s="4">
        <v>0</v>
      </c>
      <c r="I30" s="7">
        <v>1</v>
      </c>
      <c r="J30" s="8">
        <v>0</v>
      </c>
      <c r="K30" s="4">
        <v>0</v>
      </c>
      <c r="L30" s="7">
        <v>0</v>
      </c>
      <c r="M30" s="8">
        <v>1</v>
      </c>
      <c r="N30" s="4">
        <v>0</v>
      </c>
      <c r="O30" s="7">
        <v>1</v>
      </c>
      <c r="P30" s="8">
        <v>0</v>
      </c>
      <c r="Q30" s="4">
        <v>0</v>
      </c>
    </row>
    <row r="31" spans="1:17" x14ac:dyDescent="0.25">
      <c r="A31">
        <v>2</v>
      </c>
      <c r="B31">
        <v>26</v>
      </c>
      <c r="C31" s="3">
        <f t="shared" si="10"/>
        <v>169</v>
      </c>
      <c r="D31" s="3">
        <v>0</v>
      </c>
      <c r="E31" s="3">
        <f t="shared" si="11"/>
        <v>169</v>
      </c>
      <c r="F31" s="7">
        <v>1</v>
      </c>
      <c r="G31" s="8">
        <v>0</v>
      </c>
      <c r="H31" s="4">
        <v>0</v>
      </c>
      <c r="I31" s="7">
        <v>1</v>
      </c>
      <c r="J31" s="8">
        <v>0</v>
      </c>
      <c r="K31" s="4">
        <v>0</v>
      </c>
      <c r="L31" s="7">
        <v>1</v>
      </c>
      <c r="M31" s="8">
        <v>0</v>
      </c>
      <c r="N31" s="4">
        <v>0</v>
      </c>
      <c r="O31" s="7">
        <v>0</v>
      </c>
      <c r="P31" s="8">
        <v>0</v>
      </c>
      <c r="Q31" s="4">
        <v>3</v>
      </c>
    </row>
    <row r="32" spans="1:17" x14ac:dyDescent="0.25">
      <c r="A32">
        <v>2</v>
      </c>
      <c r="B32">
        <v>27</v>
      </c>
      <c r="C32" s="3">
        <f t="shared" si="10"/>
        <v>169</v>
      </c>
      <c r="D32" s="3">
        <v>0</v>
      </c>
      <c r="E32" s="3">
        <f t="shared" si="11"/>
        <v>169</v>
      </c>
      <c r="F32" s="7">
        <v>1</v>
      </c>
      <c r="G32" s="8">
        <v>0</v>
      </c>
      <c r="H32" s="4">
        <v>0</v>
      </c>
      <c r="I32" s="7">
        <v>1</v>
      </c>
      <c r="J32" s="8">
        <v>0</v>
      </c>
      <c r="K32" s="4">
        <v>0</v>
      </c>
      <c r="L32" s="7">
        <v>1</v>
      </c>
      <c r="M32" s="8">
        <v>0</v>
      </c>
      <c r="N32" s="4">
        <v>0</v>
      </c>
      <c r="O32" s="7">
        <v>0</v>
      </c>
      <c r="P32" s="8">
        <v>1</v>
      </c>
      <c r="Q32" s="4">
        <v>0</v>
      </c>
    </row>
    <row r="33" spans="1:17" x14ac:dyDescent="0.25">
      <c r="A33">
        <v>2</v>
      </c>
      <c r="B33">
        <v>28</v>
      </c>
      <c r="C33" s="3">
        <f t="shared" si="10"/>
        <v>169</v>
      </c>
      <c r="D33" s="3">
        <v>0</v>
      </c>
      <c r="E33" s="3">
        <f t="shared" si="11"/>
        <v>169</v>
      </c>
      <c r="F33" s="7">
        <v>0</v>
      </c>
      <c r="G33" s="8">
        <v>0</v>
      </c>
      <c r="H33" s="4">
        <v>0</v>
      </c>
      <c r="I33" s="7">
        <v>0</v>
      </c>
      <c r="J33" s="8">
        <v>0</v>
      </c>
      <c r="K33" s="4">
        <v>0</v>
      </c>
      <c r="L33" s="7">
        <v>0</v>
      </c>
      <c r="M33" s="8">
        <v>0</v>
      </c>
      <c r="N33" s="4">
        <v>0</v>
      </c>
      <c r="O33" s="7">
        <v>0</v>
      </c>
      <c r="P33" s="8">
        <v>0</v>
      </c>
      <c r="Q33" s="4">
        <v>0</v>
      </c>
    </row>
    <row r="34" spans="1:17" x14ac:dyDescent="0.25">
      <c r="A34">
        <v>2</v>
      </c>
      <c r="B34">
        <v>29</v>
      </c>
      <c r="C34" s="3">
        <f t="shared" si="10"/>
        <v>169</v>
      </c>
      <c r="D34" s="3">
        <v>0</v>
      </c>
      <c r="E34" s="3">
        <f t="shared" si="11"/>
        <v>169</v>
      </c>
      <c r="F34" s="7">
        <v>0</v>
      </c>
      <c r="G34" s="8">
        <v>0</v>
      </c>
      <c r="H34" s="4">
        <v>0</v>
      </c>
      <c r="I34" s="7">
        <v>0</v>
      </c>
      <c r="J34" s="8">
        <v>0</v>
      </c>
      <c r="K34" s="4">
        <v>0</v>
      </c>
      <c r="L34" s="7">
        <v>0</v>
      </c>
      <c r="M34" s="8">
        <v>0</v>
      </c>
      <c r="N34" s="4">
        <v>0</v>
      </c>
      <c r="O34" s="7">
        <v>0</v>
      </c>
      <c r="P34" s="8">
        <v>0</v>
      </c>
      <c r="Q34" s="4">
        <v>0</v>
      </c>
    </row>
  </sheetData>
  <conditionalFormatting sqref="F4:Q4">
    <cfRule type="duplicateValues" dxfId="1" priority="10"/>
    <cfRule type="uniqueValues" dxfId="0" priority="11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4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5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6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F5:Q34</xm:sqref>
        </x14:conditionalFormatting>
        <x14:conditionalFormatting xmlns:xm="http://schemas.microsoft.com/office/excel/2006/main">
          <x14:cfRule type="iconSet" priority="17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>
          <x14:formula1>
            <xm:f>SystemDesign!$B:$B</xm:f>
          </x14:formula1>
          <xm:sqref>F4:Q4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 x14ac:dyDescent="0.25"/>
  <cols>
    <col min="2" max="2" width="4.42578125" customWidth="1"/>
    <col min="3" max="3" width="17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5" sqref="A5"/>
    </sheetView>
  </sheetViews>
  <sheetFormatPr defaultRowHeight="15" x14ac:dyDescent="0.25"/>
  <cols>
    <col min="1" max="3" width="5.85546875" style="9" bestFit="1" customWidth="1"/>
    <col min="4" max="4" width="2.42578125" bestFit="1" customWidth="1"/>
    <col min="5" max="6" width="3.85546875" bestFit="1" customWidth="1"/>
    <col min="8" max="8" width="4.42578125" style="2" bestFit="1" customWidth="1"/>
    <col min="9" max="9" width="15.85546875" style="2" bestFit="1" customWidth="1"/>
  </cols>
  <sheetData>
    <row r="1" spans="1:12" x14ac:dyDescent="0.25">
      <c r="H1" s="1" t="s">
        <v>51</v>
      </c>
      <c r="I1" s="1"/>
      <c r="L1" t="str">
        <f>CONCATENATE(H1,I2,I3,I4,H5)</f>
        <v>eeprom char EE_C[3][3] = {{1, 81, 127},{0, 39, 15},{0, 117, 47},};</v>
      </c>
    </row>
    <row r="2" spans="1:12" x14ac:dyDescent="0.25">
      <c r="A2" s="9">
        <v>0</v>
      </c>
      <c r="B2" s="9">
        <f>A2-1</f>
        <v>-1</v>
      </c>
      <c r="C2" s="9">
        <f>IF(B2&lt;0,B2+86400,B2)</f>
        <v>86399</v>
      </c>
      <c r="D2">
        <f>_xlfn.FLOOR.MATH(C2/256/256)</f>
        <v>1</v>
      </c>
      <c r="E2">
        <f>_xlfn.FLOOR.MATH((C2-D2*256*256)/256)</f>
        <v>81</v>
      </c>
      <c r="F2">
        <f>(C2-D2*256*256-E2*256)</f>
        <v>127</v>
      </c>
      <c r="I2" s="2" t="str">
        <f>CONCATENATE("{",D2,", ",E2,", ",F2,"},")</f>
        <v>{1, 81, 127},</v>
      </c>
    </row>
    <row r="3" spans="1:12" x14ac:dyDescent="0.25">
      <c r="A3" s="9">
        <v>10000</v>
      </c>
      <c r="B3" s="9">
        <f>A3-1</f>
        <v>9999</v>
      </c>
      <c r="C3" s="9">
        <f t="shared" ref="C3:C4" si="0">IF(B3&lt;0,B3+86400,B3)</f>
        <v>9999</v>
      </c>
      <c r="D3">
        <f t="shared" ref="D3:D4" si="1">_xlfn.FLOOR.MATH(C3/256/256)</f>
        <v>0</v>
      </c>
      <c r="E3">
        <f t="shared" ref="E3:E4" si="2">_xlfn.FLOOR.MATH((C3-D3*256*256)/256)</f>
        <v>39</v>
      </c>
      <c r="F3">
        <f t="shared" ref="F3:F4" si="3">(C3-D3*256*256-E3*256)</f>
        <v>15</v>
      </c>
      <c r="I3" s="2" t="str">
        <f t="shared" ref="I3:I4" si="4">CONCATENATE("{",D3,", ",E3,", ",F3,"},")</f>
        <v>{0, 39, 15},</v>
      </c>
    </row>
    <row r="4" spans="1:12" x14ac:dyDescent="0.25">
      <c r="A4" s="9">
        <v>30000</v>
      </c>
      <c r="B4" s="9">
        <f>A4-1</f>
        <v>29999</v>
      </c>
      <c r="C4" s="9">
        <f t="shared" si="0"/>
        <v>29999</v>
      </c>
      <c r="D4">
        <f t="shared" si="1"/>
        <v>0</v>
      </c>
      <c r="E4">
        <f t="shared" si="2"/>
        <v>117</v>
      </c>
      <c r="F4">
        <f t="shared" si="3"/>
        <v>47</v>
      </c>
      <c r="I4" s="2" t="str">
        <f t="shared" si="4"/>
        <v>{0, 117, 47},</v>
      </c>
    </row>
    <row r="5" spans="1:12" x14ac:dyDescent="0.25">
      <c r="H5" s="2" t="s">
        <v>46</v>
      </c>
    </row>
    <row r="8" spans="1:12" x14ac:dyDescent="0.25">
      <c r="G8">
        <v>79184</v>
      </c>
      <c r="I8" s="2">
        <f>C2-$G$8</f>
        <v>7215</v>
      </c>
    </row>
    <row r="9" spans="1:12" x14ac:dyDescent="0.25">
      <c r="I9" s="2">
        <f t="shared" ref="I9:I10" si="5">C3-$G$8</f>
        <v>-69185</v>
      </c>
    </row>
    <row r="10" spans="1:12" x14ac:dyDescent="0.25">
      <c r="I10" s="2">
        <f t="shared" si="5"/>
        <v>-49185</v>
      </c>
    </row>
    <row r="11" spans="1:12" x14ac:dyDescent="0.25">
      <c r="G11">
        <v>80000</v>
      </c>
      <c r="I11" s="2">
        <f>C2-$G$11</f>
        <v>6399</v>
      </c>
      <c r="J11" t="b">
        <f>$G$11&gt;C2</f>
        <v>0</v>
      </c>
      <c r="K11" t="b">
        <f>C3&lt;C2</f>
        <v>1</v>
      </c>
    </row>
    <row r="12" spans="1:12" x14ac:dyDescent="0.25">
      <c r="I12" s="2">
        <f t="shared" ref="I12:I13" si="6">C3-$G$11</f>
        <v>-70001</v>
      </c>
      <c r="J12" t="b">
        <f t="shared" ref="J12:J13" si="7">$G$11&gt;C3</f>
        <v>1</v>
      </c>
      <c r="K12" t="b">
        <f>C4&lt;C3</f>
        <v>0</v>
      </c>
    </row>
    <row r="13" spans="1:12" x14ac:dyDescent="0.25">
      <c r="I13" s="2">
        <f t="shared" si="6"/>
        <v>-50001</v>
      </c>
      <c r="J13" t="b">
        <f t="shared" si="7"/>
        <v>1</v>
      </c>
      <c r="K13" t="b">
        <f>C2&lt;C4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3" sqref="A3"/>
    </sheetView>
  </sheetViews>
  <sheetFormatPr defaultRowHeight="15" x14ac:dyDescent="0.25"/>
  <sheetData>
    <row r="1" spans="1:5" x14ac:dyDescent="0.25">
      <c r="D1" t="s">
        <v>52</v>
      </c>
    </row>
    <row r="2" spans="1:5" x14ac:dyDescent="0.25">
      <c r="A2">
        <v>8</v>
      </c>
      <c r="D2" t="str">
        <f>CONCATENATE(A2,",")</f>
        <v>8,</v>
      </c>
      <c r="E2" t="str">
        <f>CONCATENATE(D1,D2)</f>
        <v>eeprom char EE_STATE_BREAKS[3] = {8,</v>
      </c>
    </row>
    <row r="3" spans="1:5" x14ac:dyDescent="0.25">
      <c r="A3">
        <v>15</v>
      </c>
      <c r="D3" t="str">
        <f t="shared" ref="D3:D4" si="0">CONCATENATE(A3,",")</f>
        <v>15,</v>
      </c>
      <c r="E3" t="str">
        <f>CONCATENATE(E2,D3)</f>
        <v>eeprom char EE_STATE_BREAKS[3] = {8,15,</v>
      </c>
    </row>
    <row r="4" spans="1:5" x14ac:dyDescent="0.25">
      <c r="A4">
        <v>25</v>
      </c>
      <c r="D4" t="str">
        <f t="shared" si="0"/>
        <v>25,</v>
      </c>
      <c r="E4" t="str">
        <f t="shared" ref="E4:E5" si="1">CONCATENATE(E3,D4)</f>
        <v>eeprom char EE_STATE_BREAKS[3] = {8,15,25,</v>
      </c>
    </row>
    <row r="5" spans="1:5" x14ac:dyDescent="0.25">
      <c r="D5" t="s">
        <v>46</v>
      </c>
      <c r="E5" t="str">
        <f t="shared" si="1"/>
        <v>eeprom char EE_STATE_BREAKS[3] = {8,15,25,};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/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8" width="3.28515625" style="11" bestFit="1" customWidth="1"/>
    <col min="39" max="44" width="4.28515625" style="11" bestFit="1" customWidth="1"/>
    <col min="45" max="45" width="3.140625" style="11" bestFit="1" customWidth="1"/>
    <col min="46" max="52" width="4.28515625" style="11" bestFit="1" customWidth="1"/>
    <col min="53" max="53" width="10" style="11" customWidth="1"/>
    <col min="54" max="54" width="7" style="11" bestFit="1" customWidth="1"/>
    <col min="55" max="55" width="6.85546875" style="11" bestFit="1" customWidth="1"/>
    <col min="56" max="56" width="10" style="11" customWidth="1"/>
    <col min="57" max="57" width="7" style="11" bestFit="1" customWidth="1"/>
    <col min="58" max="58" width="6.85546875" style="11" bestFit="1" customWidth="1"/>
    <col min="59" max="59" width="10" style="11" customWidth="1"/>
    <col min="60" max="60" width="7" style="11" bestFit="1" customWidth="1"/>
    <col min="61" max="61" width="6.85546875" style="11" bestFit="1" customWidth="1"/>
    <col min="62" max="62" width="10" style="11" customWidth="1"/>
    <col min="63" max="63" width="47.5703125" style="11" bestFit="1" customWidth="1"/>
    <col min="64" max="16384" width="9.140625" style="11"/>
  </cols>
  <sheetData>
    <row r="1" spans="1:64" x14ac:dyDescent="0.25">
      <c r="A1" s="11" t="s">
        <v>10</v>
      </c>
      <c r="C1" s="11" t="s">
        <v>33</v>
      </c>
      <c r="D1" s="11" t="s">
        <v>32</v>
      </c>
      <c r="E1" s="11" t="s">
        <v>31</v>
      </c>
      <c r="F1" s="11" t="s">
        <v>30</v>
      </c>
      <c r="G1" s="11" t="s">
        <v>29</v>
      </c>
      <c r="H1" s="11" t="s">
        <v>28</v>
      </c>
      <c r="I1" s="11" t="s">
        <v>27</v>
      </c>
      <c r="J1" s="11" t="s">
        <v>26</v>
      </c>
      <c r="K1" s="11" t="s">
        <v>43</v>
      </c>
      <c r="L1" s="11" t="s">
        <v>40</v>
      </c>
      <c r="M1" s="11" t="s">
        <v>39</v>
      </c>
      <c r="N1" s="11" t="s">
        <v>38</v>
      </c>
      <c r="O1" s="11" t="s">
        <v>37</v>
      </c>
      <c r="P1" s="11" t="s">
        <v>36</v>
      </c>
      <c r="Q1" s="11" t="s">
        <v>35</v>
      </c>
      <c r="R1" s="11" t="s">
        <v>34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1" t="str">
        <f>C1</f>
        <v>A7</v>
      </c>
      <c r="AL1" s="11" t="str">
        <f t="shared" ref="AL1:AZ1" si="1">D1</f>
        <v>A6</v>
      </c>
      <c r="AM1" s="11" t="str">
        <f t="shared" si="1"/>
        <v>A5</v>
      </c>
      <c r="AN1" s="11" t="str">
        <f t="shared" si="1"/>
        <v>A4</v>
      </c>
      <c r="AO1" s="11" t="str">
        <f t="shared" si="1"/>
        <v>A3</v>
      </c>
      <c r="AP1" s="11" t="str">
        <f t="shared" si="1"/>
        <v>A2</v>
      </c>
      <c r="AQ1" s="11" t="str">
        <f t="shared" si="1"/>
        <v>A1</v>
      </c>
      <c r="AR1" s="11" t="str">
        <f t="shared" si="1"/>
        <v>A0</v>
      </c>
      <c r="AS1" s="11" t="str">
        <f t="shared" si="1"/>
        <v>B7</v>
      </c>
      <c r="AT1" s="11" t="str">
        <f t="shared" si="1"/>
        <v>B6</v>
      </c>
      <c r="AU1" s="11" t="str">
        <f t="shared" si="1"/>
        <v>B5</v>
      </c>
      <c r="AV1" s="11" t="str">
        <f t="shared" si="1"/>
        <v>B4</v>
      </c>
      <c r="AW1" s="11" t="str">
        <f t="shared" si="1"/>
        <v>B3</v>
      </c>
      <c r="AX1" s="11" t="str">
        <f t="shared" si="1"/>
        <v>B2</v>
      </c>
      <c r="AY1" s="11" t="str">
        <f t="shared" si="1"/>
        <v>B1</v>
      </c>
      <c r="AZ1" s="11" t="str">
        <f t="shared" si="1"/>
        <v>B0</v>
      </c>
      <c r="BB1" s="12" t="s">
        <v>45</v>
      </c>
      <c r="BC1" s="12"/>
      <c r="BE1" s="12" t="s">
        <v>47</v>
      </c>
      <c r="BF1" s="12"/>
      <c r="BH1" s="12" t="s">
        <v>48</v>
      </c>
      <c r="BI1" s="12"/>
    </row>
    <row r="2" spans="1:6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D05</v>
      </c>
      <c r="F2" s="11" t="str">
        <f>IFERROR(VLOOKUP(F$1,SystemDesign!$A:$B,2,FALSE),0)</f>
        <v>D04</v>
      </c>
      <c r="G2" s="11" t="str">
        <f>IFERROR(VLOOKUP(G$1,SystemDesign!$A:$B,2,FALSE),0)</f>
        <v>D03</v>
      </c>
      <c r="H2" s="11" t="str">
        <f>IFERROR(VLOOKUP(H$1,SystemDesign!$A:$B,2,FALSE),0)</f>
        <v>D02</v>
      </c>
      <c r="I2" s="11" t="str">
        <f>IFERROR(VLOOKUP(I$1,SystemDesign!$A:$B,2,FALSE),0)</f>
        <v>D01</v>
      </c>
      <c r="J2" s="11" t="str">
        <f>IFERROR(VLOOKUP(J$1,SystemDesign!$A:$B,2,FALSE),0)</f>
        <v>D00</v>
      </c>
      <c r="K2" s="11">
        <f>IFERROR(VLOOKUP(K$1,SystemDesign!$A:$B,2,FALSE),0)</f>
        <v>0</v>
      </c>
      <c r="L2" s="11" t="str">
        <f>IFERROR(VLOOKUP(L$1,SystemDesign!$A:$B,2,FALSE),0)</f>
        <v>D12</v>
      </c>
      <c r="M2" s="11" t="str">
        <f>IFERROR(VLOOKUP(M$1,SystemDesign!$A:$B,2,FALSE),0)</f>
        <v>D11</v>
      </c>
      <c r="N2" s="11" t="str">
        <f>IFERROR(VLOOKUP(N$1,SystemDesign!$A:$B,2,FALSE),0)</f>
        <v>D10</v>
      </c>
      <c r="O2" s="11" t="str">
        <f>IFERROR(VLOOKUP(O$1,SystemDesign!$A:$B,2,FALSE),0)</f>
        <v>D09</v>
      </c>
      <c r="P2" s="11" t="str">
        <f>IFERROR(VLOOKUP(P$1,SystemDesign!$A:$B,2,FALSE),0)</f>
        <v>D08</v>
      </c>
      <c r="Q2" s="11" t="str">
        <f>IFERROR(VLOOKUP(Q$1,SystemDesign!$A:$B,2,FALSE),0)</f>
        <v>D07</v>
      </c>
      <c r="R2" s="11" t="str">
        <f>IFERROR(VLOOKUP(R$1,SystemDesign!$A:$B,2,FALSE),0)</f>
        <v>D06</v>
      </c>
      <c r="T2" s="11">
        <f>C2</f>
        <v>0</v>
      </c>
      <c r="U2" s="11">
        <f t="shared" ref="U2" si="2">D2</f>
        <v>0</v>
      </c>
      <c r="V2" s="11" t="str">
        <f t="shared" ref="V2" si="3">E2</f>
        <v>D05</v>
      </c>
      <c r="W2" s="11" t="str">
        <f t="shared" ref="W2" si="4">F2</f>
        <v>D04</v>
      </c>
      <c r="X2" s="11" t="str">
        <f t="shared" ref="X2" si="5">G2</f>
        <v>D03</v>
      </c>
      <c r="Y2" s="11" t="str">
        <f t="shared" ref="Y2" si="6">H2</f>
        <v>D02</v>
      </c>
      <c r="Z2" s="11" t="str">
        <f t="shared" ref="Z2" si="7">I2</f>
        <v>D01</v>
      </c>
      <c r="AA2" s="11" t="str">
        <f t="shared" ref="AA2" si="8">J2</f>
        <v>D00</v>
      </c>
      <c r="AB2" s="11">
        <f t="shared" ref="AB2" si="9">K2</f>
        <v>0</v>
      </c>
      <c r="AC2" s="11" t="str">
        <f t="shared" ref="AC2" si="10">L2</f>
        <v>D12</v>
      </c>
      <c r="AD2" s="11" t="str">
        <f t="shared" ref="AD2" si="11">M2</f>
        <v>D11</v>
      </c>
      <c r="AE2" s="11" t="str">
        <f t="shared" ref="AE2" si="12">N2</f>
        <v>D10</v>
      </c>
      <c r="AF2" s="11" t="str">
        <f t="shared" ref="AF2" si="13">O2</f>
        <v>D09</v>
      </c>
      <c r="AG2" s="11" t="str">
        <f t="shared" ref="AG2" si="14">P2</f>
        <v>D08</v>
      </c>
      <c r="AH2" s="11" t="str">
        <f t="shared" ref="AH2" si="15">Q2</f>
        <v>D07</v>
      </c>
      <c r="AI2" s="11" t="str">
        <f t="shared" ref="AI2" si="16">R2</f>
        <v>D06</v>
      </c>
      <c r="AK2" s="11">
        <f>C2</f>
        <v>0</v>
      </c>
      <c r="AL2" s="11">
        <f t="shared" ref="AL2" si="17">D2</f>
        <v>0</v>
      </c>
      <c r="AM2" s="11" t="str">
        <f t="shared" ref="AM2" si="18">E2</f>
        <v>D05</v>
      </c>
      <c r="AN2" s="11" t="str">
        <f t="shared" ref="AN2" si="19">F2</f>
        <v>D04</v>
      </c>
      <c r="AO2" s="11" t="str">
        <f t="shared" ref="AO2" si="20">G2</f>
        <v>D03</v>
      </c>
      <c r="AP2" s="11" t="str">
        <f t="shared" ref="AP2" si="21">H2</f>
        <v>D02</v>
      </c>
      <c r="AQ2" s="11" t="str">
        <f t="shared" ref="AQ2" si="22">I2</f>
        <v>D01</v>
      </c>
      <c r="AR2" s="11" t="str">
        <f t="shared" ref="AR2" si="23">J2</f>
        <v>D00</v>
      </c>
      <c r="AS2" s="11">
        <f t="shared" ref="AS2" si="24">K2</f>
        <v>0</v>
      </c>
      <c r="AT2" s="11" t="str">
        <f t="shared" ref="AT2" si="25">L2</f>
        <v>D12</v>
      </c>
      <c r="AU2" s="11" t="str">
        <f t="shared" ref="AU2" si="26">M2</f>
        <v>D11</v>
      </c>
      <c r="AV2" s="11" t="str">
        <f t="shared" ref="AV2" si="27">N2</f>
        <v>D10</v>
      </c>
      <c r="AW2" s="11" t="str">
        <f t="shared" ref="AW2" si="28">O2</f>
        <v>D09</v>
      </c>
      <c r="AX2" s="11" t="str">
        <f t="shared" ref="AX2" si="29">P2</f>
        <v>D08</v>
      </c>
      <c r="AY2" s="11" t="str">
        <f t="shared" ref="AY2" si="30">Q2</f>
        <v>D07</v>
      </c>
      <c r="AZ2" s="11" t="str">
        <f t="shared" ref="AZ2" si="31">R2</f>
        <v>D06</v>
      </c>
      <c r="BB2" s="11" t="s">
        <v>41</v>
      </c>
      <c r="BC2" s="11" t="s">
        <v>42</v>
      </c>
      <c r="BE2" s="11" t="s">
        <v>41</v>
      </c>
      <c r="BF2" s="11" t="s">
        <v>42</v>
      </c>
      <c r="BH2" s="11" t="s">
        <v>41</v>
      </c>
      <c r="BI2" s="11" t="s">
        <v>42</v>
      </c>
      <c r="BK2" s="10" t="s">
        <v>53</v>
      </c>
      <c r="BL2" s="11" t="str">
        <f>BK2</f>
        <v>eeprom char EE_STATES[30][7]= {</v>
      </c>
    </row>
    <row r="3" spans="1:64" x14ac:dyDescent="0.25">
      <c r="A3" s="11">
        <f>States_Design!D5</f>
        <v>10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0</v>
      </c>
      <c r="F3" s="11">
        <f>IF(IFERROR(HLOOKUP(F$2,States_Design!$4:5,ROW()-1,FALSE),0)=1,1,0)</f>
        <v>0</v>
      </c>
      <c r="G3" s="11">
        <f>IF(IFERROR(HLOOKUP(G$2,States_Design!$4:5,ROW()-1,FALSE),0)=1,1,0)</f>
        <v>1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0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0</v>
      </c>
      <c r="O3" s="11">
        <f>IF(IFERROR(HLOOKUP(O$2,States_Design!$4:5,ROW()-1,FALSE),0)=1,1,0)</f>
        <v>1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1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1</v>
      </c>
      <c r="AA3" s="11">
        <f>IF(IFERROR(HLOOKUP(J$2,States_Design!$4:5,ROW()-1,FALSE),0)=2,1,0)</f>
        <v>0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>
        <f>IF(IFERROR(HLOOKUP(C$2,States_Design!$4:5,ROW()-1,FALSE),0)=3,1,0)</f>
        <v>0</v>
      </c>
      <c r="AL3" s="11">
        <f>IF(IFERROR(HLOOKUP(D$2,States_Design!$4:5,ROW()-1,FALSE),0)=3,1,0)</f>
        <v>0</v>
      </c>
      <c r="AM3" s="11">
        <f>IF(IFERROR(HLOOKUP(E$2,States_Design!$4:5,ROW()-1,FALSE),0)=3,1,0)</f>
        <v>0</v>
      </c>
      <c r="AN3" s="11">
        <f>IF(IFERROR(HLOOKUP(F$2,States_Design!$4:5,ROW()-1,FALSE),0)=3,1,0)</f>
        <v>0</v>
      </c>
      <c r="AO3" s="11">
        <f>IF(IFERROR(HLOOKUP(G$2,States_Design!$4:5,ROW()-1,FALSE),0)=3,1,0)</f>
        <v>0</v>
      </c>
      <c r="AP3" s="11">
        <f>IF(IFERROR(HLOOKUP(H$2,States_Design!$4:5,ROW()-1,FALSE),0)=3,1,0)</f>
        <v>0</v>
      </c>
      <c r="AQ3" s="11">
        <f>IF(IFERROR(HLOOKUP(I$2,States_Design!$4:5,ROW()-1,FALSE),0)=3,1,0)</f>
        <v>0</v>
      </c>
      <c r="AR3" s="11">
        <f>IF(IFERROR(HLOOKUP(J$2,States_Design!$4:5,ROW()-1,FALSE),0)=3,1,0)</f>
        <v>0</v>
      </c>
      <c r="AS3" s="11">
        <f>IF(IFERROR(HLOOKUP(K$2,States_Design!$4:5,ROW()-1,FALSE),0)=3,1,0)</f>
        <v>0</v>
      </c>
      <c r="AT3" s="11">
        <f>IF(IFERROR(HLOOKUP(L$2,States_Design!$4:5,ROW()-1,FALSE),0)=3,1,0)</f>
        <v>0</v>
      </c>
      <c r="AU3" s="11">
        <f>IF(IFERROR(HLOOKUP(M$2,States_Design!$4:5,ROW()-1,FALSE),0)=3,1,0)</f>
        <v>0</v>
      </c>
      <c r="AV3" s="11">
        <f>IF(IFERROR(HLOOKUP(N$2,States_Design!$4:5,ROW()-1,FALSE),0)=3,1,0)</f>
        <v>0</v>
      </c>
      <c r="AW3" s="11">
        <f>IF(IFERROR(HLOOKUP(O$2,States_Design!$4:5,ROW()-1,FALSE),0)=3,1,0)</f>
        <v>0</v>
      </c>
      <c r="AX3" s="11">
        <f>IF(IFERROR(HLOOKUP(P$2,States_Design!$4:5,ROW()-1,FALSE),0)=3,1,0)</f>
        <v>0</v>
      </c>
      <c r="AY3" s="11">
        <f>IF(IFERROR(HLOOKUP(Q$2,States_Design!$4:5,ROW()-1,FALSE),0)=3,1,0)</f>
        <v>0</v>
      </c>
      <c r="AZ3" s="11">
        <f>IF(IFERROR(HLOOKUP(R$2,States_Design!$4:5,ROW()-1,FALSE),0)=3,1,0)</f>
        <v>0</v>
      </c>
      <c r="BB3" s="11" t="str">
        <f t="shared" ref="BB3:BB12" si="32">CONCATENATE("0x",BIN2HEX(CONCATENATE(C3,D3,E3,F3,G3,H3,I3,J3),2))</f>
        <v>0x08</v>
      </c>
      <c r="BC3" s="11" t="str">
        <f t="shared" ref="BC3:BC12" si="33">CONCATENATE("0x",BIN2HEX(CONCATENATE(K3,L3,M3,N3,O3,P3,Q3,R3),2))</f>
        <v>0x09</v>
      </c>
      <c r="BE3" s="11" t="str">
        <f>CONCATENATE("0x",BIN2HEX(CONCATENATE(T3,U3,V3,W3,X3,Y3,Z3,AA3),2))</f>
        <v>0x02</v>
      </c>
      <c r="BF3" s="11" t="str">
        <f>CONCATENATE("0x",BIN2HEX(CONCATENATE(AB3,AC3,AD3,AE3,AF3,AG3,AH3,AI3),2))</f>
        <v>0x00</v>
      </c>
      <c r="BH3" s="11" t="str">
        <f>CONCATENATE("0x",BIN2HEX(CONCATENATE(AK3,AL3,AM3,AN3,AO3,AP3,AQ3,AR3),2))</f>
        <v>0x00</v>
      </c>
      <c r="BI3" s="11" t="str">
        <f>CONCATENATE("0x",BIN2HEX(CONCATENATE(AS3,AT3,AU3,AV3,AW3,AX3,AY3,AZ3),2))</f>
        <v>0x00</v>
      </c>
      <c r="BK3" s="13" t="str">
        <f t="shared" ref="BK3:BK32" si="34">CONCATENATE("{",A3,",",BB3,",",BC3,",",BE3,",",BF3,",",BH3,",",BI3,"},")</f>
        <v>{10,0x08,0x09,0x02,0x00,0x00,0x00},</v>
      </c>
      <c r="BL3" s="11" t="str">
        <f>CONCATENATE(BL2,BK3)</f>
        <v>eeprom char EE_STATES[30][7]= {{10,0x08,0x09,0x02,0x00,0x00,0x00},</v>
      </c>
    </row>
    <row r="4" spans="1:6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0</v>
      </c>
      <c r="F4" s="11">
        <f>IF(IFERROR(HLOOKUP(F$2,States_Design!$4:6,ROW()-1,FALSE),0)=1,1,0)</f>
        <v>0</v>
      </c>
      <c r="G4" s="11">
        <f>IF(IFERROR(HLOOKUP(G$2,States_Design!$4:6,ROW()-1,FALSE),0)=1,1,0)</f>
        <v>1</v>
      </c>
      <c r="H4" s="11">
        <f>IF(IFERROR(HLOOKUP(H$2,States_Design!$4:6,ROW()-1,FALSE),0)=1,1,0)</f>
        <v>1</v>
      </c>
      <c r="I4" s="11">
        <f>IF(IFERROR(HLOOKUP(I$2,States_Design!$4:6,ROW()-1,FALSE),0)=1,1,0)</f>
        <v>0</v>
      </c>
      <c r="J4" s="11">
        <f>IF(IFERROR(HLOOKUP(J$2,States_Design!$4:6,ROW()-1,FALSE),0)=1,1,0)</f>
        <v>0</v>
      </c>
      <c r="K4" s="11">
        <f>IF(IFERROR(HLOOKUP(K$2,States_Design!$4:6,ROW()-1,FALSE),0)=1,1,0)</f>
        <v>0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0</v>
      </c>
      <c r="O4" s="11">
        <f>IF(IFERROR(HLOOKUP(O$2,States_Design!$4:6,ROW()-1,FALSE),0)=1,1,0)</f>
        <v>1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1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>
        <f>IF(IFERROR(HLOOKUP(C$2,States_Design!$4:6,ROW()-1,FALSE),0)=3,1,0)</f>
        <v>0</v>
      </c>
      <c r="AL4" s="11">
        <f>IF(IFERROR(HLOOKUP(D$2,States_Design!$4:6,ROW()-1,FALSE),0)=3,1,0)</f>
        <v>0</v>
      </c>
      <c r="AM4" s="11">
        <f>IF(IFERROR(HLOOKUP(E$2,States_Design!$4:6,ROW()-1,FALSE),0)=3,1,0)</f>
        <v>0</v>
      </c>
      <c r="AN4" s="11">
        <f>IF(IFERROR(HLOOKUP(F$2,States_Design!$4:6,ROW()-1,FALSE),0)=3,1,0)</f>
        <v>0</v>
      </c>
      <c r="AO4" s="11">
        <f>IF(IFERROR(HLOOKUP(G$2,States_Design!$4:6,ROW()-1,FALSE),0)=3,1,0)</f>
        <v>0</v>
      </c>
      <c r="AP4" s="11">
        <f>IF(IFERROR(HLOOKUP(H$2,States_Design!$4:6,ROW()-1,FALSE),0)=3,1,0)</f>
        <v>0</v>
      </c>
      <c r="AQ4" s="11">
        <f>IF(IFERROR(HLOOKUP(I$2,States_Design!$4:6,ROW()-1,FALSE),0)=3,1,0)</f>
        <v>0</v>
      </c>
      <c r="AR4" s="11">
        <f>IF(IFERROR(HLOOKUP(J$2,States_Design!$4:6,ROW()-1,FALSE),0)=3,1,0)</f>
        <v>0</v>
      </c>
      <c r="AS4" s="11">
        <f>IF(IFERROR(HLOOKUP(K$2,States_Design!$4:6,ROW()-1,FALSE),0)=3,1,0)</f>
        <v>0</v>
      </c>
      <c r="AT4" s="11">
        <f>IF(IFERROR(HLOOKUP(L$2,States_Design!$4:6,ROW()-1,FALSE),0)=3,1,0)</f>
        <v>0</v>
      </c>
      <c r="AU4" s="11">
        <f>IF(IFERROR(HLOOKUP(M$2,States_Design!$4:6,ROW()-1,FALSE),0)=3,1,0)</f>
        <v>0</v>
      </c>
      <c r="AV4" s="11">
        <f>IF(IFERROR(HLOOKUP(N$2,States_Design!$4:6,ROW()-1,FALSE),0)=3,1,0)</f>
        <v>0</v>
      </c>
      <c r="AW4" s="11">
        <f>IF(IFERROR(HLOOKUP(O$2,States_Design!$4:6,ROW()-1,FALSE),0)=3,1,0)</f>
        <v>0</v>
      </c>
      <c r="AX4" s="11">
        <f>IF(IFERROR(HLOOKUP(P$2,States_Design!$4:6,ROW()-1,FALSE),0)=3,1,0)</f>
        <v>0</v>
      </c>
      <c r="AY4" s="11">
        <f>IF(IFERROR(HLOOKUP(Q$2,States_Design!$4:6,ROW()-1,FALSE),0)=3,1,0)</f>
        <v>0</v>
      </c>
      <c r="AZ4" s="11">
        <f>IF(IFERROR(HLOOKUP(R$2,States_Design!$4:6,ROW()-1,FALSE),0)=3,1,0)</f>
        <v>0</v>
      </c>
      <c r="BB4" s="11" t="str">
        <f t="shared" si="32"/>
        <v>0x0C</v>
      </c>
      <c r="BC4" s="11" t="str">
        <f t="shared" si="33"/>
        <v>0x09</v>
      </c>
      <c r="BE4" s="11" t="str">
        <f t="shared" ref="BE4:BE12" si="35">CONCATENATE("0x",BIN2HEX(CONCATENATE(T4,U4,V4,W4,X4,Y4,Z4,AA4),2))</f>
        <v>0x00</v>
      </c>
      <c r="BF4" s="11" t="str">
        <f t="shared" ref="BF4:BF12" si="36">CONCATENATE("0x",BIN2HEX(CONCATENATE(AB4,AC4,AD4,AE4,AF4,AG4,AH4,AI4),2))</f>
        <v>0x00</v>
      </c>
      <c r="BH4" s="11" t="str">
        <f t="shared" ref="BH4:BH12" si="37">CONCATENATE("0x",BIN2HEX(CONCATENATE(AK4,AL4,AM4,AN4,AO4,AP4,AQ4,AR4),2))</f>
        <v>0x00</v>
      </c>
      <c r="BI4" s="11" t="str">
        <f t="shared" ref="BI4:BI12" si="38">CONCATENATE("0x",BIN2HEX(CONCATENATE(AS4,AT4,AU4,AV4,AW4,AX4,AY4,AZ4),2))</f>
        <v>0x00</v>
      </c>
      <c r="BK4" s="13" t="str">
        <f t="shared" si="34"/>
        <v>{3,0x0C,0x09,0x00,0x00,0x00,0x00},</v>
      </c>
      <c r="BL4" s="11" t="str">
        <f>CONCATENATE(BL3,BK4)</f>
        <v>eeprom char EE_STATES[30][7]= {{10,0x08,0x09,0x02,0x00,0x00,0x00},{3,0x0C,0x09,0x00,0x00,0x00,0x00},</v>
      </c>
    </row>
    <row r="5" spans="1:64" x14ac:dyDescent="0.25">
      <c r="A5" s="11">
        <f>States_Design!D7</f>
        <v>10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0</v>
      </c>
      <c r="H5" s="11">
        <f>IF(IFERROR(HLOOKUP(H$2,States_Design!$4:7,ROW()-1,FALSE),0)=1,1,0)</f>
        <v>0</v>
      </c>
      <c r="I5" s="11">
        <f>IF(IFERROR(HLOOKUP(I$2,States_Design!$4:7,ROW()-1,FALSE),0)=1,1,0)</f>
        <v>0</v>
      </c>
      <c r="J5" s="11">
        <f>IF(IFERROR(HLOOKUP(J$2,States_Design!$4:7,ROW()-1,FALSE),0)=1,1,0)</f>
        <v>1</v>
      </c>
      <c r="K5" s="11">
        <f>IF(IFERROR(HLOOKUP(K$2,States_Design!$4:7,ROW()-1,FALSE),0)=1,1,0)</f>
        <v>0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0</v>
      </c>
      <c r="O5" s="11">
        <f>IF(IFERROR(HLOOKUP(O$2,States_Design!$4:7,ROW()-1,FALSE),0)=1,1,0)</f>
        <v>1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1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1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>
        <f>IF(IFERROR(HLOOKUP(C$2,States_Design!$4:7,ROW()-1,FALSE),0)=3,1,0)</f>
        <v>0</v>
      </c>
      <c r="AL5" s="11">
        <f>IF(IFERROR(HLOOKUP(D$2,States_Design!$4:7,ROW()-1,FALSE),0)=3,1,0)</f>
        <v>0</v>
      </c>
      <c r="AM5" s="11">
        <f>IF(IFERROR(HLOOKUP(E$2,States_Design!$4:7,ROW()-1,FALSE),0)=3,1,0)</f>
        <v>0</v>
      </c>
      <c r="AN5" s="11">
        <f>IF(IFERROR(HLOOKUP(F$2,States_Design!$4:7,ROW()-1,FALSE),0)=3,1,0)</f>
        <v>0</v>
      </c>
      <c r="AO5" s="11">
        <f>IF(IFERROR(HLOOKUP(G$2,States_Design!$4:7,ROW()-1,FALSE),0)=3,1,0)</f>
        <v>0</v>
      </c>
      <c r="AP5" s="11">
        <f>IF(IFERROR(HLOOKUP(H$2,States_Design!$4:7,ROW()-1,FALSE),0)=3,1,0)</f>
        <v>0</v>
      </c>
      <c r="AQ5" s="11">
        <f>IF(IFERROR(HLOOKUP(I$2,States_Design!$4:7,ROW()-1,FALSE),0)=3,1,0)</f>
        <v>0</v>
      </c>
      <c r="AR5" s="11">
        <f>IF(IFERROR(HLOOKUP(J$2,States_Design!$4:7,ROW()-1,FALSE),0)=3,1,0)</f>
        <v>0</v>
      </c>
      <c r="AS5" s="11">
        <f>IF(IFERROR(HLOOKUP(K$2,States_Design!$4:7,ROW()-1,FALSE),0)=3,1,0)</f>
        <v>0</v>
      </c>
      <c r="AT5" s="11">
        <f>IF(IFERROR(HLOOKUP(L$2,States_Design!$4:7,ROW()-1,FALSE),0)=3,1,0)</f>
        <v>0</v>
      </c>
      <c r="AU5" s="11">
        <f>IF(IFERROR(HLOOKUP(M$2,States_Design!$4:7,ROW()-1,FALSE),0)=3,1,0)</f>
        <v>0</v>
      </c>
      <c r="AV5" s="11">
        <f>IF(IFERROR(HLOOKUP(N$2,States_Design!$4:7,ROW()-1,FALSE),0)=3,1,0)</f>
        <v>0</v>
      </c>
      <c r="AW5" s="11">
        <f>IF(IFERROR(HLOOKUP(O$2,States_Design!$4:7,ROW()-1,FALSE),0)=3,1,0)</f>
        <v>0</v>
      </c>
      <c r="AX5" s="11">
        <f>IF(IFERROR(HLOOKUP(P$2,States_Design!$4:7,ROW()-1,FALSE),0)=3,1,0)</f>
        <v>0</v>
      </c>
      <c r="AY5" s="11">
        <f>IF(IFERROR(HLOOKUP(Q$2,States_Design!$4:7,ROW()-1,FALSE),0)=3,1,0)</f>
        <v>0</v>
      </c>
      <c r="AZ5" s="11">
        <f>IF(IFERROR(HLOOKUP(R$2,States_Design!$4:7,ROW()-1,FALSE),0)=3,1,0)</f>
        <v>0</v>
      </c>
      <c r="BB5" s="11" t="str">
        <f t="shared" si="32"/>
        <v>0x01</v>
      </c>
      <c r="BC5" s="11" t="str">
        <f t="shared" si="33"/>
        <v>0x09</v>
      </c>
      <c r="BE5" s="11" t="str">
        <f t="shared" si="35"/>
        <v>0x00</v>
      </c>
      <c r="BF5" s="11" t="str">
        <f t="shared" si="36"/>
        <v>0x20</v>
      </c>
      <c r="BH5" s="11" t="str">
        <f t="shared" si="37"/>
        <v>0x00</v>
      </c>
      <c r="BI5" s="11" t="str">
        <f t="shared" si="38"/>
        <v>0x00</v>
      </c>
      <c r="BK5" s="13" t="str">
        <f t="shared" si="34"/>
        <v>{10,0x01,0x09,0x00,0x20,0x00,0x00},</v>
      </c>
      <c r="BL5" s="11" t="str">
        <f t="shared" ref="BL5:BL33" si="39">CONCATENATE(BL4,BK5)</f>
        <v>eeprom char EE_STATES[30][7]= {{10,0x08,0x09,0x02,0x00,0x00,0x00},{3,0x0C,0x09,0x00,0x00,0x00,0x00},{10,0x01,0x09,0x00,0x20,0x00,0x00},</v>
      </c>
    </row>
    <row r="6" spans="1:64" x14ac:dyDescent="0.25">
      <c r="A6" s="11">
        <f>States_Design!D8</f>
        <v>3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0</v>
      </c>
      <c r="I6" s="11">
        <f>IF(IFERROR(HLOOKUP(I$2,States_Design!$4:8,ROW()-1,FALSE),0)=1,1,0)</f>
        <v>0</v>
      </c>
      <c r="J6" s="11">
        <f>IF(IFERROR(HLOOKUP(J$2,States_Design!$4:8,ROW()-1,FALSE),0)=1,1,0)</f>
        <v>1</v>
      </c>
      <c r="K6" s="11">
        <f>IF(IFERROR(HLOOKUP(K$2,States_Design!$4:8,ROW()-1,FALSE),0)=1,1,0)</f>
        <v>0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0</v>
      </c>
      <c r="O6" s="11">
        <f>IF(IFERROR(HLOOKUP(O$2,States_Design!$4:8,ROW()-1,FALSE),0)=1,1,0)</f>
        <v>1</v>
      </c>
      <c r="P6" s="11">
        <f>IF(IFERROR(HLOOKUP(P$2,States_Design!$4:8,ROW()-1,FALSE),0)=1,1,0)</f>
        <v>1</v>
      </c>
      <c r="Q6" s="11">
        <f>IF(IFERROR(HLOOKUP(Q$2,States_Design!$4:8,ROW()-1,FALSE),0)=1,1,0)</f>
        <v>0</v>
      </c>
      <c r="R6" s="11">
        <f>IF(IFERROR(HLOOKUP(R$2,States_Design!$4:8,ROW()-1,FALSE),0)=1,1,0)</f>
        <v>1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0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>
        <f>IF(IFERROR(HLOOKUP(C$2,States_Design!$4:8,ROW()-1,FALSE),0)=3,1,0)</f>
        <v>0</v>
      </c>
      <c r="AL6" s="11">
        <f>IF(IFERROR(HLOOKUP(D$2,States_Design!$4:8,ROW()-1,FALSE),0)=3,1,0)</f>
        <v>0</v>
      </c>
      <c r="AM6" s="11">
        <f>IF(IFERROR(HLOOKUP(E$2,States_Design!$4:8,ROW()-1,FALSE),0)=3,1,0)</f>
        <v>0</v>
      </c>
      <c r="AN6" s="11">
        <f>IF(IFERROR(HLOOKUP(F$2,States_Design!$4:8,ROW()-1,FALSE),0)=3,1,0)</f>
        <v>0</v>
      </c>
      <c r="AO6" s="11">
        <f>IF(IFERROR(HLOOKUP(G$2,States_Design!$4:8,ROW()-1,FALSE),0)=3,1,0)</f>
        <v>0</v>
      </c>
      <c r="AP6" s="11">
        <f>IF(IFERROR(HLOOKUP(H$2,States_Design!$4:8,ROW()-1,FALSE),0)=3,1,0)</f>
        <v>0</v>
      </c>
      <c r="AQ6" s="11">
        <f>IF(IFERROR(HLOOKUP(I$2,States_Design!$4:8,ROW()-1,FALSE),0)=3,1,0)</f>
        <v>0</v>
      </c>
      <c r="AR6" s="11">
        <f>IF(IFERROR(HLOOKUP(J$2,States_Design!$4:8,ROW()-1,FALSE),0)=3,1,0)</f>
        <v>0</v>
      </c>
      <c r="AS6" s="11">
        <f>IF(IFERROR(HLOOKUP(K$2,States_Design!$4:8,ROW()-1,FALSE),0)=3,1,0)</f>
        <v>0</v>
      </c>
      <c r="AT6" s="11">
        <f>IF(IFERROR(HLOOKUP(L$2,States_Design!$4:8,ROW()-1,FALSE),0)=3,1,0)</f>
        <v>0</v>
      </c>
      <c r="AU6" s="11">
        <f>IF(IFERROR(HLOOKUP(M$2,States_Design!$4:8,ROW()-1,FALSE),0)=3,1,0)</f>
        <v>0</v>
      </c>
      <c r="AV6" s="11">
        <f>IF(IFERROR(HLOOKUP(N$2,States_Design!$4:8,ROW()-1,FALSE),0)=3,1,0)</f>
        <v>0</v>
      </c>
      <c r="AW6" s="11">
        <f>IF(IFERROR(HLOOKUP(O$2,States_Design!$4:8,ROW()-1,FALSE),0)=3,1,0)</f>
        <v>0</v>
      </c>
      <c r="AX6" s="11">
        <f>IF(IFERROR(HLOOKUP(P$2,States_Design!$4:8,ROW()-1,FALSE),0)=3,1,0)</f>
        <v>0</v>
      </c>
      <c r="AY6" s="11">
        <f>IF(IFERROR(HLOOKUP(Q$2,States_Design!$4:8,ROW()-1,FALSE),0)=3,1,0)</f>
        <v>0</v>
      </c>
      <c r="AZ6" s="11">
        <f>IF(IFERROR(HLOOKUP(R$2,States_Design!$4:8,ROW()-1,FALSE),0)=3,1,0)</f>
        <v>0</v>
      </c>
      <c r="BB6" s="11" t="str">
        <f t="shared" si="32"/>
        <v>0x01</v>
      </c>
      <c r="BC6" s="11" t="str">
        <f t="shared" si="33"/>
        <v>0x0D</v>
      </c>
      <c r="BE6" s="11" t="str">
        <f t="shared" si="35"/>
        <v>0x00</v>
      </c>
      <c r="BF6" s="11" t="str">
        <f t="shared" si="36"/>
        <v>0x00</v>
      </c>
      <c r="BH6" s="11" t="str">
        <f t="shared" si="37"/>
        <v>0x00</v>
      </c>
      <c r="BI6" s="11" t="str">
        <f t="shared" si="38"/>
        <v>0x00</v>
      </c>
      <c r="BK6" s="13" t="str">
        <f t="shared" si="34"/>
        <v>{3,0x01,0x0D,0x00,0x00,0x00,0x00},</v>
      </c>
      <c r="BL6" s="11" t="str">
        <f t="shared" si="39"/>
        <v>eeprom char EE_STATES[30][7]= {{10,0x08,0x09,0x02,0x00,0x00,0x00},{3,0x0C,0x09,0x00,0x00,0x00,0x00},{10,0x01,0x09,0x00,0x20,0x00,0x00},{3,0x01,0x0D,0x00,0x00,0x00,0x00},</v>
      </c>
    </row>
    <row r="7" spans="1:64" x14ac:dyDescent="0.25">
      <c r="A7" s="11">
        <f>States_Design!D9</f>
        <v>10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0</v>
      </c>
      <c r="G7" s="11">
        <f>IF(IFERROR(HLOOKUP(G$2,States_Design!$4:9,ROW()-1,FALSE),0)=1,1,0)</f>
        <v>1</v>
      </c>
      <c r="H7" s="11">
        <f>IF(IFERROR(HLOOKUP(H$2,States_Design!$4:9,ROW()-1,FALSE),0)=1,1,0)</f>
        <v>0</v>
      </c>
      <c r="I7" s="11">
        <f>IF(IFERROR(HLOOKUP(I$2,States_Design!$4:9,ROW()-1,FALSE),0)=1,1,0)</f>
        <v>0</v>
      </c>
      <c r="J7" s="11">
        <f>IF(IFERROR(HLOOKUP(J$2,States_Design!$4:9,ROW()-1,FALSE),0)=1,1,0)</f>
        <v>1</v>
      </c>
      <c r="K7" s="11">
        <f>IF(IFERROR(HLOOKUP(K$2,States_Design!$4:9,ROW()-1,FALSE),0)=1,1,0)</f>
        <v>0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0</v>
      </c>
      <c r="O7" s="11">
        <f>IF(IFERROR(HLOOKUP(O$2,States_Design!$4:9,ROW()-1,FALSE),0)=1,1,0)</f>
        <v>1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1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>
        <f>IF(IFERROR(HLOOKUP(C$2,States_Design!$4:9,ROW()-1,FALSE),0)=3,1,0)</f>
        <v>0</v>
      </c>
      <c r="AL7" s="11">
        <f>IF(IFERROR(HLOOKUP(D$2,States_Design!$4:9,ROW()-1,FALSE),0)=3,1,0)</f>
        <v>0</v>
      </c>
      <c r="AM7" s="11">
        <f>IF(IFERROR(HLOOKUP(E$2,States_Design!$4:9,ROW()-1,FALSE),0)=3,1,0)</f>
        <v>0</v>
      </c>
      <c r="AN7" s="11">
        <f>IF(IFERROR(HLOOKUP(F$2,States_Design!$4:9,ROW()-1,FALSE),0)=3,1,0)</f>
        <v>0</v>
      </c>
      <c r="AO7" s="11">
        <f>IF(IFERROR(HLOOKUP(G$2,States_Design!$4:9,ROW()-1,FALSE),0)=3,1,0)</f>
        <v>0</v>
      </c>
      <c r="AP7" s="11">
        <f>IF(IFERROR(HLOOKUP(H$2,States_Design!$4:9,ROW()-1,FALSE),0)=3,1,0)</f>
        <v>0</v>
      </c>
      <c r="AQ7" s="11">
        <f>IF(IFERROR(HLOOKUP(I$2,States_Design!$4:9,ROW()-1,FALSE),0)=3,1,0)</f>
        <v>0</v>
      </c>
      <c r="AR7" s="11">
        <f>IF(IFERROR(HLOOKUP(J$2,States_Design!$4:9,ROW()-1,FALSE),0)=3,1,0)</f>
        <v>0</v>
      </c>
      <c r="AS7" s="11">
        <f>IF(IFERROR(HLOOKUP(K$2,States_Design!$4:9,ROW()-1,FALSE),0)=3,1,0)</f>
        <v>0</v>
      </c>
      <c r="AT7" s="11">
        <f>IF(IFERROR(HLOOKUP(L$2,States_Design!$4:9,ROW()-1,FALSE),0)=3,1,0)</f>
        <v>0</v>
      </c>
      <c r="AU7" s="11">
        <f>IF(IFERROR(HLOOKUP(M$2,States_Design!$4:9,ROW()-1,FALSE),0)=3,1,0)</f>
        <v>0</v>
      </c>
      <c r="AV7" s="11">
        <f>IF(IFERROR(HLOOKUP(N$2,States_Design!$4:9,ROW()-1,FALSE),0)=3,1,0)</f>
        <v>0</v>
      </c>
      <c r="AW7" s="11">
        <f>IF(IFERROR(HLOOKUP(O$2,States_Design!$4:9,ROW()-1,FALSE),0)=3,1,0)</f>
        <v>0</v>
      </c>
      <c r="AX7" s="11">
        <f>IF(IFERROR(HLOOKUP(P$2,States_Design!$4:9,ROW()-1,FALSE),0)=3,1,0)</f>
        <v>0</v>
      </c>
      <c r="AY7" s="11">
        <f>IF(IFERROR(HLOOKUP(Q$2,States_Design!$4:9,ROW()-1,FALSE),0)=3,1,0)</f>
        <v>0</v>
      </c>
      <c r="AZ7" s="11">
        <f>IF(IFERROR(HLOOKUP(R$2,States_Design!$4:9,ROW()-1,FALSE),0)=3,1,0)</f>
        <v>0</v>
      </c>
      <c r="BB7" s="11" t="str">
        <f t="shared" si="32"/>
        <v>0x09</v>
      </c>
      <c r="BC7" s="11" t="str">
        <f t="shared" si="33"/>
        <v>0x08</v>
      </c>
      <c r="BE7" s="11" t="str">
        <f t="shared" si="35"/>
        <v>0x10</v>
      </c>
      <c r="BF7" s="11" t="str">
        <f t="shared" si="36"/>
        <v>0x00</v>
      </c>
      <c r="BH7" s="11" t="str">
        <f t="shared" si="37"/>
        <v>0x00</v>
      </c>
      <c r="BI7" s="11" t="str">
        <f t="shared" si="38"/>
        <v>0x00</v>
      </c>
      <c r="BK7" s="13" t="str">
        <f t="shared" si="34"/>
        <v>{10,0x09,0x08,0x10,0x00,0x00,0x00},</v>
      </c>
      <c r="BL7" s="11" t="str">
        <f t="shared" si="39"/>
        <v>eeprom char EE_STATES[30][7]= {{10,0x08,0x09,0x02,0x00,0x00,0x00},{3,0x0C,0x09,0x00,0x00,0x00,0x00},{10,0x01,0x09,0x00,0x20,0x00,0x00},{3,0x01,0x0D,0x00,0x00,0x00,0x00},{10,0x09,0x08,0x10,0x00,0x00,0x00},</v>
      </c>
    </row>
    <row r="8" spans="1:64" x14ac:dyDescent="0.25">
      <c r="A8" s="11">
        <f>States_Design!D10</f>
        <v>3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0</v>
      </c>
      <c r="F8" s="11">
        <f>IF(IFERROR(HLOOKUP(F$2,States_Design!$4:10,ROW()-1,FALSE),0)=1,1,0)</f>
        <v>0</v>
      </c>
      <c r="G8" s="11">
        <f>IF(IFERROR(HLOOKUP(G$2,States_Design!$4:10,ROW()-1,FALSE),0)=1,1,0)</f>
        <v>1</v>
      </c>
      <c r="H8" s="11">
        <f>IF(IFERROR(HLOOKUP(H$2,States_Design!$4:10,ROW()-1,FALSE),0)=1,1,0)</f>
        <v>0</v>
      </c>
      <c r="I8" s="11">
        <f>IF(IFERROR(HLOOKUP(I$2,States_Design!$4:10,ROW()-1,FALSE),0)=1,1,0)</f>
        <v>0</v>
      </c>
      <c r="J8" s="11">
        <f>IF(IFERROR(HLOOKUP(J$2,States_Design!$4:10,ROW()-1,FALSE),0)=1,1,0)</f>
        <v>1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0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1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>
        <f>IF(IFERROR(HLOOKUP(C$2,States_Design!$4:10,ROW()-1,FALSE),0)=3,1,0)</f>
        <v>0</v>
      </c>
      <c r="AL8" s="11">
        <f>IF(IFERROR(HLOOKUP(D$2,States_Design!$4:10,ROW()-1,FALSE),0)=3,1,0)</f>
        <v>0</v>
      </c>
      <c r="AM8" s="11">
        <f>IF(IFERROR(HLOOKUP(E$2,States_Design!$4:10,ROW()-1,FALSE),0)=3,1,0)</f>
        <v>0</v>
      </c>
      <c r="AN8" s="11">
        <f>IF(IFERROR(HLOOKUP(F$2,States_Design!$4:10,ROW()-1,FALSE),0)=3,1,0)</f>
        <v>0</v>
      </c>
      <c r="AO8" s="11">
        <f>IF(IFERROR(HLOOKUP(G$2,States_Design!$4:10,ROW()-1,FALSE),0)=3,1,0)</f>
        <v>0</v>
      </c>
      <c r="AP8" s="11">
        <f>IF(IFERROR(HLOOKUP(H$2,States_Design!$4:10,ROW()-1,FALSE),0)=3,1,0)</f>
        <v>0</v>
      </c>
      <c r="AQ8" s="11">
        <f>IF(IFERROR(HLOOKUP(I$2,States_Design!$4:10,ROW()-1,FALSE),0)=3,1,0)</f>
        <v>0</v>
      </c>
      <c r="AR8" s="11">
        <f>IF(IFERROR(HLOOKUP(J$2,States_Design!$4:10,ROW()-1,FALSE),0)=3,1,0)</f>
        <v>0</v>
      </c>
      <c r="AS8" s="11">
        <f>IF(IFERROR(HLOOKUP(K$2,States_Design!$4:10,ROW()-1,FALSE),0)=3,1,0)</f>
        <v>0</v>
      </c>
      <c r="AT8" s="11">
        <f>IF(IFERROR(HLOOKUP(L$2,States_Design!$4:10,ROW()-1,FALSE),0)=3,1,0)</f>
        <v>0</v>
      </c>
      <c r="AU8" s="11">
        <f>IF(IFERROR(HLOOKUP(M$2,States_Design!$4:10,ROW()-1,FALSE),0)=3,1,0)</f>
        <v>0</v>
      </c>
      <c r="AV8" s="11">
        <f>IF(IFERROR(HLOOKUP(N$2,States_Design!$4:10,ROW()-1,FALSE),0)=3,1,0)</f>
        <v>0</v>
      </c>
      <c r="AW8" s="11">
        <f>IF(IFERROR(HLOOKUP(O$2,States_Design!$4:10,ROW()-1,FALSE),0)=3,1,0)</f>
        <v>0</v>
      </c>
      <c r="AX8" s="11">
        <f>IF(IFERROR(HLOOKUP(P$2,States_Design!$4:10,ROW()-1,FALSE),0)=3,1,0)</f>
        <v>0</v>
      </c>
      <c r="AY8" s="11">
        <f>IF(IFERROR(HLOOKUP(Q$2,States_Design!$4:10,ROW()-1,FALSE),0)=3,1,0)</f>
        <v>0</v>
      </c>
      <c r="AZ8" s="11">
        <f>IF(IFERROR(HLOOKUP(R$2,States_Design!$4:10,ROW()-1,FALSE),0)=3,1,0)</f>
        <v>0</v>
      </c>
      <c r="BB8" s="11" t="str">
        <f t="shared" si="32"/>
        <v>0x09</v>
      </c>
      <c r="BC8" s="11" t="str">
        <f t="shared" si="33"/>
        <v>0x0A</v>
      </c>
      <c r="BE8" s="11" t="str">
        <f t="shared" si="35"/>
        <v>0x00</v>
      </c>
      <c r="BF8" s="11" t="str">
        <f t="shared" si="36"/>
        <v>0x00</v>
      </c>
      <c r="BH8" s="11" t="str">
        <f t="shared" si="37"/>
        <v>0x00</v>
      </c>
      <c r="BI8" s="11" t="str">
        <f t="shared" si="38"/>
        <v>0x00</v>
      </c>
      <c r="BK8" s="13" t="str">
        <f t="shared" si="34"/>
        <v>{3,0x09,0x0A,0x00,0x00,0x00,0x00},</v>
      </c>
      <c r="BL8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</v>
      </c>
    </row>
    <row r="9" spans="1:64" x14ac:dyDescent="0.25">
      <c r="A9" s="11">
        <f>States_Design!D11</f>
        <v>10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0</v>
      </c>
      <c r="F9" s="11">
        <f>IF(IFERROR(HLOOKUP(F$2,States_Design!$4:11,ROW()-1,FALSE),0)=1,1,0)</f>
        <v>0</v>
      </c>
      <c r="G9" s="11">
        <f>IF(IFERROR(HLOOKUP(G$2,States_Design!$4:11,ROW()-1,FALSE),0)=1,1,0)</f>
        <v>1</v>
      </c>
      <c r="H9" s="11">
        <f>IF(IFERROR(HLOOKUP(H$2,States_Design!$4:11,ROW()-1,FALSE),0)=1,1,0)</f>
        <v>0</v>
      </c>
      <c r="I9" s="11">
        <f>IF(IFERROR(HLOOKUP(I$2,States_Design!$4:11,ROW()-1,FALSE),0)=1,1,0)</f>
        <v>0</v>
      </c>
      <c r="J9" s="11">
        <f>IF(IFERROR(HLOOKUP(J$2,States_Design!$4:11,ROW()-1,FALSE),0)=1,1,0)</f>
        <v>1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0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1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0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>
        <f>IF(IFERROR(HLOOKUP(C$2,States_Design!$4:11,ROW()-1,FALSE),0)=3,1,0)</f>
        <v>0</v>
      </c>
      <c r="AL9" s="11">
        <f>IF(IFERROR(HLOOKUP(D$2,States_Design!$4:11,ROW()-1,FALSE),0)=3,1,0)</f>
        <v>0</v>
      </c>
      <c r="AM9" s="11">
        <f>IF(IFERROR(HLOOKUP(E$2,States_Design!$4:11,ROW()-1,FALSE),0)=3,1,0)</f>
        <v>1</v>
      </c>
      <c r="AN9" s="11">
        <f>IF(IFERROR(HLOOKUP(F$2,States_Design!$4:11,ROW()-1,FALSE),0)=3,1,0)</f>
        <v>0</v>
      </c>
      <c r="AO9" s="11">
        <f>IF(IFERROR(HLOOKUP(G$2,States_Design!$4:11,ROW()-1,FALSE),0)=3,1,0)</f>
        <v>0</v>
      </c>
      <c r="AP9" s="11">
        <f>IF(IFERROR(HLOOKUP(H$2,States_Design!$4:11,ROW()-1,FALSE),0)=3,1,0)</f>
        <v>0</v>
      </c>
      <c r="AQ9" s="11">
        <f>IF(IFERROR(HLOOKUP(I$2,States_Design!$4:11,ROW()-1,FALSE),0)=3,1,0)</f>
        <v>0</v>
      </c>
      <c r="AR9" s="11">
        <f>IF(IFERROR(HLOOKUP(J$2,States_Design!$4:11,ROW()-1,FALSE),0)=3,1,0)</f>
        <v>0</v>
      </c>
      <c r="AS9" s="11">
        <f>IF(IFERROR(HLOOKUP(K$2,States_Design!$4:11,ROW()-1,FALSE),0)=3,1,0)</f>
        <v>0</v>
      </c>
      <c r="AT9" s="11">
        <f>IF(IFERROR(HLOOKUP(L$2,States_Design!$4:11,ROW()-1,FALSE),0)=3,1,0)</f>
        <v>0</v>
      </c>
      <c r="AU9" s="11">
        <f>IF(IFERROR(HLOOKUP(M$2,States_Design!$4:11,ROW()-1,FALSE),0)=3,1,0)</f>
        <v>0</v>
      </c>
      <c r="AV9" s="11">
        <f>IF(IFERROR(HLOOKUP(N$2,States_Design!$4:11,ROW()-1,FALSE),0)=3,1,0)</f>
        <v>0</v>
      </c>
      <c r="AW9" s="11">
        <f>IF(IFERROR(HLOOKUP(O$2,States_Design!$4:11,ROW()-1,FALSE),0)=3,1,0)</f>
        <v>0</v>
      </c>
      <c r="AX9" s="11">
        <f>IF(IFERROR(HLOOKUP(P$2,States_Design!$4:11,ROW()-1,FALSE),0)=3,1,0)</f>
        <v>0</v>
      </c>
      <c r="AY9" s="11">
        <f>IF(IFERROR(HLOOKUP(Q$2,States_Design!$4:11,ROW()-1,FALSE),0)=3,1,0)</f>
        <v>0</v>
      </c>
      <c r="AZ9" s="11">
        <f>IF(IFERROR(HLOOKUP(R$2,States_Design!$4:11,ROW()-1,FALSE),0)=3,1,0)</f>
        <v>0</v>
      </c>
      <c r="BB9" s="11" t="str">
        <f t="shared" si="32"/>
        <v>0x09</v>
      </c>
      <c r="BC9" s="11" t="str">
        <f t="shared" si="33"/>
        <v>0x01</v>
      </c>
      <c r="BE9" s="11" t="str">
        <f t="shared" si="35"/>
        <v>0x00</v>
      </c>
      <c r="BF9" s="11" t="str">
        <f t="shared" si="36"/>
        <v>0x00</v>
      </c>
      <c r="BH9" s="11" t="str">
        <f t="shared" si="37"/>
        <v>0x20</v>
      </c>
      <c r="BI9" s="11" t="str">
        <f t="shared" si="38"/>
        <v>0x00</v>
      </c>
      <c r="BK9" s="13" t="str">
        <f t="shared" si="34"/>
        <v>{10,0x09,0x01,0x00,0x00,0x20,0x00},</v>
      </c>
      <c r="BL9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</v>
      </c>
    </row>
    <row r="10" spans="1:64" x14ac:dyDescent="0.25">
      <c r="A10" s="11">
        <f>States_Design!D12</f>
        <v>3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0</v>
      </c>
      <c r="F10" s="11">
        <f>IF(IFERROR(HLOOKUP(F$2,States_Design!$4:12,ROW()-1,FALSE),0)=1,1,0)</f>
        <v>0</v>
      </c>
      <c r="G10" s="11">
        <f>IF(IFERROR(HLOOKUP(G$2,States_Design!$4:12,ROW()-1,FALSE),0)=1,1,0)</f>
        <v>1</v>
      </c>
      <c r="H10" s="11">
        <f>IF(IFERROR(HLOOKUP(H$2,States_Design!$4:12,ROW()-1,FALSE),0)=1,1,0)</f>
        <v>0</v>
      </c>
      <c r="I10" s="11">
        <f>IF(IFERROR(HLOOKUP(I$2,States_Design!$4:12,ROW()-1,FALSE),0)=1,1,0)</f>
        <v>0</v>
      </c>
      <c r="J10" s="11">
        <f>IF(IFERROR(HLOOKUP(J$2,States_Design!$4:12,ROW()-1,FALSE),0)=1,1,0)</f>
        <v>1</v>
      </c>
      <c r="K10" s="11">
        <f>IF(IFERROR(HLOOKUP(K$2,States_Design!$4:12,ROW()-1,FALSE),0)=1,1,0)</f>
        <v>0</v>
      </c>
      <c r="L10" s="11">
        <f>IF(IFERROR(HLOOKUP(L$2,States_Design!$4:12,ROW()-1,FALSE),0)=1,1,0)</f>
        <v>0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1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>
        <f>IF(IFERROR(HLOOKUP(C$2,States_Design!$4:12,ROW()-1,FALSE),0)=3,1,0)</f>
        <v>0</v>
      </c>
      <c r="AL10" s="11">
        <f>IF(IFERROR(HLOOKUP(D$2,States_Design!$4:12,ROW()-1,FALSE),0)=3,1,0)</f>
        <v>0</v>
      </c>
      <c r="AM10" s="11">
        <f>IF(IFERROR(HLOOKUP(E$2,States_Design!$4:12,ROW()-1,FALSE),0)=3,1,0)</f>
        <v>0</v>
      </c>
      <c r="AN10" s="11">
        <f>IF(IFERROR(HLOOKUP(F$2,States_Design!$4:12,ROW()-1,FALSE),0)=3,1,0)</f>
        <v>0</v>
      </c>
      <c r="AO10" s="11">
        <f>IF(IFERROR(HLOOKUP(G$2,States_Design!$4:12,ROW()-1,FALSE),0)=3,1,0)</f>
        <v>0</v>
      </c>
      <c r="AP10" s="11">
        <f>IF(IFERROR(HLOOKUP(H$2,States_Design!$4:12,ROW()-1,FALSE),0)=3,1,0)</f>
        <v>0</v>
      </c>
      <c r="AQ10" s="11">
        <f>IF(IFERROR(HLOOKUP(I$2,States_Design!$4:12,ROW()-1,FALSE),0)=3,1,0)</f>
        <v>0</v>
      </c>
      <c r="AR10" s="11">
        <f>IF(IFERROR(HLOOKUP(J$2,States_Design!$4:12,ROW()-1,FALSE),0)=3,1,0)</f>
        <v>0</v>
      </c>
      <c r="AS10" s="11">
        <f>IF(IFERROR(HLOOKUP(K$2,States_Design!$4:12,ROW()-1,FALSE),0)=3,1,0)</f>
        <v>0</v>
      </c>
      <c r="AT10" s="11">
        <f>IF(IFERROR(HLOOKUP(L$2,States_Design!$4:12,ROW()-1,FALSE),0)=3,1,0)</f>
        <v>0</v>
      </c>
      <c r="AU10" s="11">
        <f>IF(IFERROR(HLOOKUP(M$2,States_Design!$4:12,ROW()-1,FALSE),0)=3,1,0)</f>
        <v>0</v>
      </c>
      <c r="AV10" s="11">
        <f>IF(IFERROR(HLOOKUP(N$2,States_Design!$4:12,ROW()-1,FALSE),0)=3,1,0)</f>
        <v>0</v>
      </c>
      <c r="AW10" s="11">
        <f>IF(IFERROR(HLOOKUP(O$2,States_Design!$4:12,ROW()-1,FALSE),0)=3,1,0)</f>
        <v>0</v>
      </c>
      <c r="AX10" s="11">
        <f>IF(IFERROR(HLOOKUP(P$2,States_Design!$4:12,ROW()-1,FALSE),0)=3,1,0)</f>
        <v>0</v>
      </c>
      <c r="AY10" s="11">
        <f>IF(IFERROR(HLOOKUP(Q$2,States_Design!$4:12,ROW()-1,FALSE),0)=3,1,0)</f>
        <v>0</v>
      </c>
      <c r="AZ10" s="11">
        <f>IF(IFERROR(HLOOKUP(R$2,States_Design!$4:12,ROW()-1,FALSE),0)=3,1,0)</f>
        <v>0</v>
      </c>
      <c r="BB10" s="11" t="str">
        <f t="shared" si="32"/>
        <v>0x09</v>
      </c>
      <c r="BC10" s="11" t="str">
        <f t="shared" si="33"/>
        <v>0x11</v>
      </c>
      <c r="BE10" s="11" t="str">
        <f t="shared" si="35"/>
        <v>0x00</v>
      </c>
      <c r="BF10" s="11" t="str">
        <f t="shared" si="36"/>
        <v>0x00</v>
      </c>
      <c r="BH10" s="11" t="str">
        <f t="shared" si="37"/>
        <v>0x00</v>
      </c>
      <c r="BI10" s="11" t="str">
        <f t="shared" si="38"/>
        <v>0x00</v>
      </c>
      <c r="BK10" s="13" t="str">
        <f t="shared" si="34"/>
        <v>{3,0x09,0x11,0x00,0x00,0x00,0x00},</v>
      </c>
      <c r="BL10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</v>
      </c>
    </row>
    <row r="11" spans="1:64" x14ac:dyDescent="0.25">
      <c r="A11" s="11">
        <f>States_Design!D13</f>
        <v>10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1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1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1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0</v>
      </c>
      <c r="X11" s="11">
        <f>IF(IFERROR(HLOOKUP(G$2,States_Design!$4:13,ROW()-1,FALSE),0)=2,1,0)</f>
        <v>0</v>
      </c>
      <c r="Y11" s="11">
        <f>IF(IFERROR(HLOOKUP(H$2,States_Design!$4:13,ROW()-1,FALSE),0)=2,1,0)</f>
        <v>0</v>
      </c>
      <c r="Z11" s="11">
        <f>IF(IFERROR(HLOOKUP(I$2,States_Design!$4:13,ROW()-1,FALSE),0)=2,1,0)</f>
        <v>1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0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>
        <f>IF(IFERROR(HLOOKUP(C$2,States_Design!$4:13,ROW()-1,FALSE),0)=3,1,0)</f>
        <v>0</v>
      </c>
      <c r="AL11" s="11">
        <f>IF(IFERROR(HLOOKUP(D$2,States_Design!$4:13,ROW()-1,FALSE),0)=3,1,0)</f>
        <v>0</v>
      </c>
      <c r="AM11" s="11">
        <f>IF(IFERROR(HLOOKUP(E$2,States_Design!$4:13,ROW()-1,FALSE),0)=3,1,0)</f>
        <v>0</v>
      </c>
      <c r="AN11" s="11">
        <f>IF(IFERROR(HLOOKUP(F$2,States_Design!$4:13,ROW()-1,FALSE),0)=3,1,0)</f>
        <v>0</v>
      </c>
      <c r="AO11" s="11">
        <f>IF(IFERROR(HLOOKUP(G$2,States_Design!$4:13,ROW()-1,FALSE),0)=3,1,0)</f>
        <v>0</v>
      </c>
      <c r="AP11" s="11">
        <f>IF(IFERROR(HLOOKUP(H$2,States_Design!$4:13,ROW()-1,FALSE),0)=3,1,0)</f>
        <v>0</v>
      </c>
      <c r="AQ11" s="11">
        <f>IF(IFERROR(HLOOKUP(I$2,States_Design!$4:13,ROW()-1,FALSE),0)=3,1,0)</f>
        <v>0</v>
      </c>
      <c r="AR11" s="11">
        <f>IF(IFERROR(HLOOKUP(J$2,States_Design!$4:13,ROW()-1,FALSE),0)=3,1,0)</f>
        <v>0</v>
      </c>
      <c r="AS11" s="11">
        <f>IF(IFERROR(HLOOKUP(K$2,States_Design!$4:13,ROW()-1,FALSE),0)=3,1,0)</f>
        <v>0</v>
      </c>
      <c r="AT11" s="11">
        <f>IF(IFERROR(HLOOKUP(L$2,States_Design!$4:13,ROW()-1,FALSE),0)=3,1,0)</f>
        <v>0</v>
      </c>
      <c r="AU11" s="11">
        <f>IF(IFERROR(HLOOKUP(M$2,States_Design!$4:13,ROW()-1,FALSE),0)=3,1,0)</f>
        <v>0</v>
      </c>
      <c r="AV11" s="11">
        <f>IF(IFERROR(HLOOKUP(N$2,States_Design!$4:13,ROW()-1,FALSE),0)=3,1,0)</f>
        <v>0</v>
      </c>
      <c r="AW11" s="11">
        <f>IF(IFERROR(HLOOKUP(O$2,States_Design!$4:13,ROW()-1,FALSE),0)=3,1,0)</f>
        <v>0</v>
      </c>
      <c r="AX11" s="11">
        <f>IF(IFERROR(HLOOKUP(P$2,States_Design!$4:13,ROW()-1,FALSE),0)=3,1,0)</f>
        <v>0</v>
      </c>
      <c r="AY11" s="11">
        <f>IF(IFERROR(HLOOKUP(Q$2,States_Design!$4:13,ROW()-1,FALSE),0)=3,1,0)</f>
        <v>0</v>
      </c>
      <c r="AZ11" s="11">
        <f>IF(IFERROR(HLOOKUP(R$2,States_Design!$4:13,ROW()-1,FALSE),0)=3,1,0)</f>
        <v>0</v>
      </c>
      <c r="BB11" s="11" t="str">
        <f t="shared" si="32"/>
        <v>0x08</v>
      </c>
      <c r="BC11" s="11" t="str">
        <f t="shared" si="33"/>
        <v>0x09</v>
      </c>
      <c r="BE11" s="11" t="str">
        <f t="shared" si="35"/>
        <v>0x02</v>
      </c>
      <c r="BF11" s="11" t="str">
        <f t="shared" si="36"/>
        <v>0x00</v>
      </c>
      <c r="BH11" s="11" t="str">
        <f t="shared" si="37"/>
        <v>0x00</v>
      </c>
      <c r="BI11" s="11" t="str">
        <f t="shared" si="38"/>
        <v>0x00</v>
      </c>
      <c r="BK11" s="13" t="str">
        <f t="shared" si="34"/>
        <v>{10,0x08,0x09,0x02,0x00,0x00,0x00},</v>
      </c>
      <c r="BL11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</v>
      </c>
    </row>
    <row r="12" spans="1:64" x14ac:dyDescent="0.25">
      <c r="A12" s="11">
        <f>States_Design!D14</f>
        <v>3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1</v>
      </c>
      <c r="H12" s="11">
        <f>IF(IFERROR(HLOOKUP(H$2,States_Design!$4:14,ROW()-1,FALSE),0)=1,1,0)</f>
        <v>1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1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1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>
        <f>IF(IFERROR(HLOOKUP(C$2,States_Design!$4:14,ROW()-1,FALSE),0)=3,1,0)</f>
        <v>0</v>
      </c>
      <c r="AL12" s="11">
        <f>IF(IFERROR(HLOOKUP(D$2,States_Design!$4:14,ROW()-1,FALSE),0)=3,1,0)</f>
        <v>0</v>
      </c>
      <c r="AM12" s="11">
        <f>IF(IFERROR(HLOOKUP(E$2,States_Design!$4:14,ROW()-1,FALSE),0)=3,1,0)</f>
        <v>0</v>
      </c>
      <c r="AN12" s="11">
        <f>IF(IFERROR(HLOOKUP(F$2,States_Design!$4:14,ROW()-1,FALSE),0)=3,1,0)</f>
        <v>0</v>
      </c>
      <c r="AO12" s="11">
        <f>IF(IFERROR(HLOOKUP(G$2,States_Design!$4:14,ROW()-1,FALSE),0)=3,1,0)</f>
        <v>0</v>
      </c>
      <c r="AP12" s="11">
        <f>IF(IFERROR(HLOOKUP(H$2,States_Design!$4:14,ROW()-1,FALSE),0)=3,1,0)</f>
        <v>0</v>
      </c>
      <c r="AQ12" s="11">
        <f>IF(IFERROR(HLOOKUP(I$2,States_Design!$4:14,ROW()-1,FALSE),0)=3,1,0)</f>
        <v>0</v>
      </c>
      <c r="AR12" s="11">
        <f>IF(IFERROR(HLOOKUP(J$2,States_Design!$4:14,ROW()-1,FALSE),0)=3,1,0)</f>
        <v>0</v>
      </c>
      <c r="AS12" s="11">
        <f>IF(IFERROR(HLOOKUP(K$2,States_Design!$4:14,ROW()-1,FALSE),0)=3,1,0)</f>
        <v>0</v>
      </c>
      <c r="AT12" s="11">
        <f>IF(IFERROR(HLOOKUP(L$2,States_Design!$4:14,ROW()-1,FALSE),0)=3,1,0)</f>
        <v>0</v>
      </c>
      <c r="AU12" s="11">
        <f>IF(IFERROR(HLOOKUP(M$2,States_Design!$4:14,ROW()-1,FALSE),0)=3,1,0)</f>
        <v>0</v>
      </c>
      <c r="AV12" s="11">
        <f>IF(IFERROR(HLOOKUP(N$2,States_Design!$4:14,ROW()-1,FALSE),0)=3,1,0)</f>
        <v>0</v>
      </c>
      <c r="AW12" s="11">
        <f>IF(IFERROR(HLOOKUP(O$2,States_Design!$4:14,ROW()-1,FALSE),0)=3,1,0)</f>
        <v>0</v>
      </c>
      <c r="AX12" s="11">
        <f>IF(IFERROR(HLOOKUP(P$2,States_Design!$4:14,ROW()-1,FALSE),0)=3,1,0)</f>
        <v>0</v>
      </c>
      <c r="AY12" s="11">
        <f>IF(IFERROR(HLOOKUP(Q$2,States_Design!$4:14,ROW()-1,FALSE),0)=3,1,0)</f>
        <v>0</v>
      </c>
      <c r="AZ12" s="11">
        <f>IF(IFERROR(HLOOKUP(R$2,States_Design!$4:14,ROW()-1,FALSE),0)=3,1,0)</f>
        <v>0</v>
      </c>
      <c r="BB12" s="11" t="str">
        <f t="shared" si="32"/>
        <v>0x0C</v>
      </c>
      <c r="BC12" s="11" t="str">
        <f t="shared" si="33"/>
        <v>0x09</v>
      </c>
      <c r="BE12" s="11" t="str">
        <f t="shared" si="35"/>
        <v>0x00</v>
      </c>
      <c r="BF12" s="11" t="str">
        <f t="shared" si="36"/>
        <v>0x00</v>
      </c>
      <c r="BH12" s="11" t="str">
        <f t="shared" si="37"/>
        <v>0x00</v>
      </c>
      <c r="BI12" s="11" t="str">
        <f t="shared" si="38"/>
        <v>0x00</v>
      </c>
      <c r="BK12" s="13" t="str">
        <f t="shared" si="34"/>
        <v>{3,0x0C,0x09,0x00,0x00,0x00,0x00},</v>
      </c>
      <c r="BL12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</v>
      </c>
    </row>
    <row r="13" spans="1:64" x14ac:dyDescent="0.25">
      <c r="A13" s="11">
        <f>States_Design!D15</f>
        <v>10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1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1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1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1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>
        <f>IF(IFERROR(HLOOKUP(C$2,States_Design!$4:15,ROW()-1,FALSE),0)=3,1,0)</f>
        <v>0</v>
      </c>
      <c r="AL13" s="11">
        <f>IF(IFERROR(HLOOKUP(D$2,States_Design!$4:15,ROW()-1,FALSE),0)=3,1,0)</f>
        <v>0</v>
      </c>
      <c r="AM13" s="11">
        <f>IF(IFERROR(HLOOKUP(E$2,States_Design!$4:15,ROW()-1,FALSE),0)=3,1,0)</f>
        <v>0</v>
      </c>
      <c r="AN13" s="11">
        <f>IF(IFERROR(HLOOKUP(F$2,States_Design!$4:15,ROW()-1,FALSE),0)=3,1,0)</f>
        <v>0</v>
      </c>
      <c r="AO13" s="11">
        <f>IF(IFERROR(HLOOKUP(G$2,States_Design!$4:15,ROW()-1,FALSE),0)=3,1,0)</f>
        <v>0</v>
      </c>
      <c r="AP13" s="11">
        <f>IF(IFERROR(HLOOKUP(H$2,States_Design!$4:15,ROW()-1,FALSE),0)=3,1,0)</f>
        <v>0</v>
      </c>
      <c r="AQ13" s="11">
        <f>IF(IFERROR(HLOOKUP(I$2,States_Design!$4:15,ROW()-1,FALSE),0)=3,1,0)</f>
        <v>0</v>
      </c>
      <c r="AR13" s="11">
        <f>IF(IFERROR(HLOOKUP(J$2,States_Design!$4:15,ROW()-1,FALSE),0)=3,1,0)</f>
        <v>0</v>
      </c>
      <c r="AS13" s="11">
        <f>IF(IFERROR(HLOOKUP(K$2,States_Design!$4:15,ROW()-1,FALSE),0)=3,1,0)</f>
        <v>0</v>
      </c>
      <c r="AT13" s="11">
        <f>IF(IFERROR(HLOOKUP(L$2,States_Design!$4:15,ROW()-1,FALSE),0)=3,1,0)</f>
        <v>0</v>
      </c>
      <c r="AU13" s="11">
        <f>IF(IFERROR(HLOOKUP(M$2,States_Design!$4:15,ROW()-1,FALSE),0)=3,1,0)</f>
        <v>0</v>
      </c>
      <c r="AV13" s="11">
        <f>IF(IFERROR(HLOOKUP(N$2,States_Design!$4:15,ROW()-1,FALSE),0)=3,1,0)</f>
        <v>0</v>
      </c>
      <c r="AW13" s="11">
        <f>IF(IFERROR(HLOOKUP(O$2,States_Design!$4:15,ROW()-1,FALSE),0)=3,1,0)</f>
        <v>0</v>
      </c>
      <c r="AX13" s="11">
        <f>IF(IFERROR(HLOOKUP(P$2,States_Design!$4:15,ROW()-1,FALSE),0)=3,1,0)</f>
        <v>0</v>
      </c>
      <c r="AY13" s="11">
        <f>IF(IFERROR(HLOOKUP(Q$2,States_Design!$4:15,ROW()-1,FALSE),0)=3,1,0)</f>
        <v>0</v>
      </c>
      <c r="AZ13" s="11">
        <f>IF(IFERROR(HLOOKUP(R$2,States_Design!$4:15,ROW()-1,FALSE),0)=3,1,0)</f>
        <v>0</v>
      </c>
      <c r="BB13" s="11" t="str">
        <f t="shared" ref="BB13:BB32" si="40">CONCATENATE("0x",BIN2HEX(CONCATENATE(C13,D13,E13,F13,G13,H13,I13,J13),2))</f>
        <v>0x01</v>
      </c>
      <c r="BC13" s="11" t="str">
        <f t="shared" ref="BC13:BC32" si="41">CONCATENATE("0x",BIN2HEX(CONCATENATE(K13,L13,M13,N13,O13,P13,Q13,R13),2))</f>
        <v>0x09</v>
      </c>
      <c r="BE13" s="11" t="str">
        <f t="shared" ref="BE13:BE32" si="42">CONCATENATE("0x",BIN2HEX(CONCATENATE(T13,U13,V13,W13,X13,Y13,Z13,AA13),2))</f>
        <v>0x00</v>
      </c>
      <c r="BF13" s="11" t="str">
        <f t="shared" ref="BF13:BF32" si="43">CONCATENATE("0x",BIN2HEX(CONCATENATE(AB13,AC13,AD13,AE13,AF13,AG13,AH13,AI13),2))</f>
        <v>0x20</v>
      </c>
      <c r="BH13" s="11" t="str">
        <f t="shared" ref="BH13:BH32" si="44">CONCATENATE("0x",BIN2HEX(CONCATENATE(AK13,AL13,AM13,AN13,AO13,AP13,AQ13,AR13),2))</f>
        <v>0x00</v>
      </c>
      <c r="BI13" s="11" t="str">
        <f t="shared" ref="BI13:BI32" si="45">CONCATENATE("0x",BIN2HEX(CONCATENATE(AS13,AT13,AU13,AV13,AW13,AX13,AY13,AZ13),2))</f>
        <v>0x00</v>
      </c>
      <c r="BK13" s="13" t="str">
        <f t="shared" si="34"/>
        <v>{10,0x01,0x09,0x00,0x20,0x00,0x00},</v>
      </c>
      <c r="BL13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</v>
      </c>
    </row>
    <row r="14" spans="1:64" x14ac:dyDescent="0.25">
      <c r="A14" s="11">
        <f>States_Design!D16</f>
        <v>3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1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1</v>
      </c>
      <c r="P14" s="11">
        <f>IF(IFERROR(HLOOKUP(P$2,States_Design!$4:16,ROW()-1,FALSE),0)=1,1,0)</f>
        <v>1</v>
      </c>
      <c r="Q14" s="11">
        <f>IF(IFERROR(HLOOKUP(Q$2,States_Design!$4:16,ROW()-1,FALSE),0)=1,1,0)</f>
        <v>0</v>
      </c>
      <c r="R14" s="11">
        <f>IF(IFERROR(HLOOKUP(R$2,States_Design!$4:16,ROW()-1,FALSE),0)=1,1,0)</f>
        <v>1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>
        <f>IF(IFERROR(HLOOKUP(C$2,States_Design!$4:16,ROW()-1,FALSE),0)=3,1,0)</f>
        <v>0</v>
      </c>
      <c r="AL14" s="11">
        <f>IF(IFERROR(HLOOKUP(D$2,States_Design!$4:16,ROW()-1,FALSE),0)=3,1,0)</f>
        <v>0</v>
      </c>
      <c r="AM14" s="11">
        <f>IF(IFERROR(HLOOKUP(E$2,States_Design!$4:16,ROW()-1,FALSE),0)=3,1,0)</f>
        <v>0</v>
      </c>
      <c r="AN14" s="11">
        <f>IF(IFERROR(HLOOKUP(F$2,States_Design!$4:16,ROW()-1,FALSE),0)=3,1,0)</f>
        <v>0</v>
      </c>
      <c r="AO14" s="11">
        <f>IF(IFERROR(HLOOKUP(G$2,States_Design!$4:16,ROW()-1,FALSE),0)=3,1,0)</f>
        <v>0</v>
      </c>
      <c r="AP14" s="11">
        <f>IF(IFERROR(HLOOKUP(H$2,States_Design!$4:16,ROW()-1,FALSE),0)=3,1,0)</f>
        <v>0</v>
      </c>
      <c r="AQ14" s="11">
        <f>IF(IFERROR(HLOOKUP(I$2,States_Design!$4:16,ROW()-1,FALSE),0)=3,1,0)</f>
        <v>0</v>
      </c>
      <c r="AR14" s="11">
        <f>IF(IFERROR(HLOOKUP(J$2,States_Design!$4:16,ROW()-1,FALSE),0)=3,1,0)</f>
        <v>0</v>
      </c>
      <c r="AS14" s="11">
        <f>IF(IFERROR(HLOOKUP(K$2,States_Design!$4:16,ROW()-1,FALSE),0)=3,1,0)</f>
        <v>0</v>
      </c>
      <c r="AT14" s="11">
        <f>IF(IFERROR(HLOOKUP(L$2,States_Design!$4:16,ROW()-1,FALSE),0)=3,1,0)</f>
        <v>0</v>
      </c>
      <c r="AU14" s="11">
        <f>IF(IFERROR(HLOOKUP(M$2,States_Design!$4:16,ROW()-1,FALSE),0)=3,1,0)</f>
        <v>0</v>
      </c>
      <c r="AV14" s="11">
        <f>IF(IFERROR(HLOOKUP(N$2,States_Design!$4:16,ROW()-1,FALSE),0)=3,1,0)</f>
        <v>0</v>
      </c>
      <c r="AW14" s="11">
        <f>IF(IFERROR(HLOOKUP(O$2,States_Design!$4:16,ROW()-1,FALSE),0)=3,1,0)</f>
        <v>0</v>
      </c>
      <c r="AX14" s="11">
        <f>IF(IFERROR(HLOOKUP(P$2,States_Design!$4:16,ROW()-1,FALSE),0)=3,1,0)</f>
        <v>0</v>
      </c>
      <c r="AY14" s="11">
        <f>IF(IFERROR(HLOOKUP(Q$2,States_Design!$4:16,ROW()-1,FALSE),0)=3,1,0)</f>
        <v>0</v>
      </c>
      <c r="AZ14" s="11">
        <f>IF(IFERROR(HLOOKUP(R$2,States_Design!$4:16,ROW()-1,FALSE),0)=3,1,0)</f>
        <v>0</v>
      </c>
      <c r="BB14" s="11" t="str">
        <f t="shared" si="40"/>
        <v>0x01</v>
      </c>
      <c r="BC14" s="11" t="str">
        <f t="shared" si="41"/>
        <v>0x0D</v>
      </c>
      <c r="BE14" s="11" t="str">
        <f t="shared" si="42"/>
        <v>0x00</v>
      </c>
      <c r="BF14" s="11" t="str">
        <f t="shared" si="43"/>
        <v>0x00</v>
      </c>
      <c r="BH14" s="11" t="str">
        <f t="shared" si="44"/>
        <v>0x00</v>
      </c>
      <c r="BI14" s="11" t="str">
        <f t="shared" si="45"/>
        <v>0x00</v>
      </c>
      <c r="BK14" s="13" t="str">
        <f t="shared" si="34"/>
        <v>{3,0x01,0x0D,0x00,0x00,0x00,0x00},</v>
      </c>
      <c r="BL14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</v>
      </c>
    </row>
    <row r="15" spans="1:64" x14ac:dyDescent="0.25">
      <c r="A15" s="11">
        <f>States_Design!D17</f>
        <v>10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1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1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1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1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>
        <f>IF(IFERROR(HLOOKUP(C$2,States_Design!$4:17,ROW()-1,FALSE),0)=3,1,0)</f>
        <v>0</v>
      </c>
      <c r="AL15" s="11">
        <f>IF(IFERROR(HLOOKUP(D$2,States_Design!$4:17,ROW()-1,FALSE),0)=3,1,0)</f>
        <v>0</v>
      </c>
      <c r="AM15" s="11">
        <f>IF(IFERROR(HLOOKUP(E$2,States_Design!$4:17,ROW()-1,FALSE),0)=3,1,0)</f>
        <v>0</v>
      </c>
      <c r="AN15" s="11">
        <f>IF(IFERROR(HLOOKUP(F$2,States_Design!$4:17,ROW()-1,FALSE),0)=3,1,0)</f>
        <v>0</v>
      </c>
      <c r="AO15" s="11">
        <f>IF(IFERROR(HLOOKUP(G$2,States_Design!$4:17,ROW()-1,FALSE),0)=3,1,0)</f>
        <v>0</v>
      </c>
      <c r="AP15" s="11">
        <f>IF(IFERROR(HLOOKUP(H$2,States_Design!$4:17,ROW()-1,FALSE),0)=3,1,0)</f>
        <v>0</v>
      </c>
      <c r="AQ15" s="11">
        <f>IF(IFERROR(HLOOKUP(I$2,States_Design!$4:17,ROW()-1,FALSE),0)=3,1,0)</f>
        <v>0</v>
      </c>
      <c r="AR15" s="11">
        <f>IF(IFERROR(HLOOKUP(J$2,States_Design!$4:17,ROW()-1,FALSE),0)=3,1,0)</f>
        <v>0</v>
      </c>
      <c r="AS15" s="11">
        <f>IF(IFERROR(HLOOKUP(K$2,States_Design!$4:17,ROW()-1,FALSE),0)=3,1,0)</f>
        <v>0</v>
      </c>
      <c r="AT15" s="11">
        <f>IF(IFERROR(HLOOKUP(L$2,States_Design!$4:17,ROW()-1,FALSE),0)=3,1,0)</f>
        <v>0</v>
      </c>
      <c r="AU15" s="11">
        <f>IF(IFERROR(HLOOKUP(M$2,States_Design!$4:17,ROW()-1,FALSE),0)=3,1,0)</f>
        <v>0</v>
      </c>
      <c r="AV15" s="11">
        <f>IF(IFERROR(HLOOKUP(N$2,States_Design!$4:17,ROW()-1,FALSE),0)=3,1,0)</f>
        <v>0</v>
      </c>
      <c r="AW15" s="11">
        <f>IF(IFERROR(HLOOKUP(O$2,States_Design!$4:17,ROW()-1,FALSE),0)=3,1,0)</f>
        <v>0</v>
      </c>
      <c r="AX15" s="11">
        <f>IF(IFERROR(HLOOKUP(P$2,States_Design!$4:17,ROW()-1,FALSE),0)=3,1,0)</f>
        <v>0</v>
      </c>
      <c r="AY15" s="11">
        <f>IF(IFERROR(HLOOKUP(Q$2,States_Design!$4:17,ROW()-1,FALSE),0)=3,1,0)</f>
        <v>0</v>
      </c>
      <c r="AZ15" s="11">
        <f>IF(IFERROR(HLOOKUP(R$2,States_Design!$4:17,ROW()-1,FALSE),0)=3,1,0)</f>
        <v>0</v>
      </c>
      <c r="BB15" s="11" t="str">
        <f t="shared" si="40"/>
        <v>0x09</v>
      </c>
      <c r="BC15" s="11" t="str">
        <f t="shared" si="41"/>
        <v>0x08</v>
      </c>
      <c r="BE15" s="11" t="str">
        <f t="shared" si="42"/>
        <v>0x10</v>
      </c>
      <c r="BF15" s="11" t="str">
        <f t="shared" si="43"/>
        <v>0x00</v>
      </c>
      <c r="BH15" s="11" t="str">
        <f t="shared" si="44"/>
        <v>0x00</v>
      </c>
      <c r="BI15" s="11" t="str">
        <f t="shared" si="45"/>
        <v>0x00</v>
      </c>
      <c r="BK15" s="13" t="str">
        <f t="shared" si="34"/>
        <v>{10,0x09,0x08,0x10,0x00,0x00,0x00},</v>
      </c>
      <c r="BL15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</v>
      </c>
    </row>
    <row r="16" spans="1:64" x14ac:dyDescent="0.25">
      <c r="A16" s="11">
        <f>States_Design!D18</f>
        <v>3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1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1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1</v>
      </c>
      <c r="P16" s="11">
        <f>IF(IFERROR(HLOOKUP(P$2,States_Design!$4:18,ROW()-1,FALSE),0)=1,1,0)</f>
        <v>0</v>
      </c>
      <c r="Q16" s="11">
        <f>IF(IFERROR(HLOOKUP(Q$2,States_Design!$4:18,ROW()-1,FALSE),0)=1,1,0)</f>
        <v>1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>
        <f>IF(IFERROR(HLOOKUP(C$2,States_Design!$4:18,ROW()-1,FALSE),0)=3,1,0)</f>
        <v>0</v>
      </c>
      <c r="AL16" s="11">
        <f>IF(IFERROR(HLOOKUP(D$2,States_Design!$4:18,ROW()-1,FALSE),0)=3,1,0)</f>
        <v>0</v>
      </c>
      <c r="AM16" s="11">
        <f>IF(IFERROR(HLOOKUP(E$2,States_Design!$4:18,ROW()-1,FALSE),0)=3,1,0)</f>
        <v>0</v>
      </c>
      <c r="AN16" s="11">
        <f>IF(IFERROR(HLOOKUP(F$2,States_Design!$4:18,ROW()-1,FALSE),0)=3,1,0)</f>
        <v>0</v>
      </c>
      <c r="AO16" s="11">
        <f>IF(IFERROR(HLOOKUP(G$2,States_Design!$4:18,ROW()-1,FALSE),0)=3,1,0)</f>
        <v>0</v>
      </c>
      <c r="AP16" s="11">
        <f>IF(IFERROR(HLOOKUP(H$2,States_Design!$4:18,ROW()-1,FALSE),0)=3,1,0)</f>
        <v>0</v>
      </c>
      <c r="AQ16" s="11">
        <f>IF(IFERROR(HLOOKUP(I$2,States_Design!$4:18,ROW()-1,FALSE),0)=3,1,0)</f>
        <v>0</v>
      </c>
      <c r="AR16" s="11">
        <f>IF(IFERROR(HLOOKUP(J$2,States_Design!$4:18,ROW()-1,FALSE),0)=3,1,0)</f>
        <v>0</v>
      </c>
      <c r="AS16" s="11">
        <f>IF(IFERROR(HLOOKUP(K$2,States_Design!$4:18,ROW()-1,FALSE),0)=3,1,0)</f>
        <v>0</v>
      </c>
      <c r="AT16" s="11">
        <f>IF(IFERROR(HLOOKUP(L$2,States_Design!$4:18,ROW()-1,FALSE),0)=3,1,0)</f>
        <v>0</v>
      </c>
      <c r="AU16" s="11">
        <f>IF(IFERROR(HLOOKUP(M$2,States_Design!$4:18,ROW()-1,FALSE),0)=3,1,0)</f>
        <v>0</v>
      </c>
      <c r="AV16" s="11">
        <f>IF(IFERROR(HLOOKUP(N$2,States_Design!$4:18,ROW()-1,FALSE),0)=3,1,0)</f>
        <v>0</v>
      </c>
      <c r="AW16" s="11">
        <f>IF(IFERROR(HLOOKUP(O$2,States_Design!$4:18,ROW()-1,FALSE),0)=3,1,0)</f>
        <v>0</v>
      </c>
      <c r="AX16" s="11">
        <f>IF(IFERROR(HLOOKUP(P$2,States_Design!$4:18,ROW()-1,FALSE),0)=3,1,0)</f>
        <v>0</v>
      </c>
      <c r="AY16" s="11">
        <f>IF(IFERROR(HLOOKUP(Q$2,States_Design!$4:18,ROW()-1,FALSE),0)=3,1,0)</f>
        <v>0</v>
      </c>
      <c r="AZ16" s="11">
        <f>IF(IFERROR(HLOOKUP(R$2,States_Design!$4:18,ROW()-1,FALSE),0)=3,1,0)</f>
        <v>0</v>
      </c>
      <c r="BB16" s="11" t="str">
        <f t="shared" si="40"/>
        <v>0x09</v>
      </c>
      <c r="BC16" s="11" t="str">
        <f t="shared" si="41"/>
        <v>0x0A</v>
      </c>
      <c r="BE16" s="11" t="str">
        <f t="shared" si="42"/>
        <v>0x00</v>
      </c>
      <c r="BF16" s="11" t="str">
        <f t="shared" si="43"/>
        <v>0x00</v>
      </c>
      <c r="BH16" s="11" t="str">
        <f t="shared" si="44"/>
        <v>0x00</v>
      </c>
      <c r="BI16" s="11" t="str">
        <f t="shared" si="45"/>
        <v>0x00</v>
      </c>
      <c r="BK16" s="13" t="str">
        <f t="shared" si="34"/>
        <v>{3,0x09,0x0A,0x00,0x00,0x00,0x00},</v>
      </c>
      <c r="BL16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</v>
      </c>
    </row>
    <row r="17" spans="1:64" x14ac:dyDescent="0.25">
      <c r="A17" s="11">
        <f>States_Design!D19</f>
        <v>10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1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1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1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>
        <f>IF(IFERROR(HLOOKUP(C$2,States_Design!$4:19,ROW()-1,FALSE),0)=3,1,0)</f>
        <v>0</v>
      </c>
      <c r="AL17" s="11">
        <f>IF(IFERROR(HLOOKUP(D$2,States_Design!$4:19,ROW()-1,FALSE),0)=3,1,0)</f>
        <v>0</v>
      </c>
      <c r="AM17" s="11">
        <f>IF(IFERROR(HLOOKUP(E$2,States_Design!$4:19,ROW()-1,FALSE),0)=3,1,0)</f>
        <v>1</v>
      </c>
      <c r="AN17" s="11">
        <f>IF(IFERROR(HLOOKUP(F$2,States_Design!$4:19,ROW()-1,FALSE),0)=3,1,0)</f>
        <v>0</v>
      </c>
      <c r="AO17" s="11">
        <f>IF(IFERROR(HLOOKUP(G$2,States_Design!$4:19,ROW()-1,FALSE),0)=3,1,0)</f>
        <v>0</v>
      </c>
      <c r="AP17" s="11">
        <f>IF(IFERROR(HLOOKUP(H$2,States_Design!$4:19,ROW()-1,FALSE),0)=3,1,0)</f>
        <v>0</v>
      </c>
      <c r="AQ17" s="11">
        <f>IF(IFERROR(HLOOKUP(I$2,States_Design!$4:19,ROW()-1,FALSE),0)=3,1,0)</f>
        <v>0</v>
      </c>
      <c r="AR17" s="11">
        <f>IF(IFERROR(HLOOKUP(J$2,States_Design!$4:19,ROW()-1,FALSE),0)=3,1,0)</f>
        <v>0</v>
      </c>
      <c r="AS17" s="11">
        <f>IF(IFERROR(HLOOKUP(K$2,States_Design!$4:19,ROW()-1,FALSE),0)=3,1,0)</f>
        <v>0</v>
      </c>
      <c r="AT17" s="11">
        <f>IF(IFERROR(HLOOKUP(L$2,States_Design!$4:19,ROW()-1,FALSE),0)=3,1,0)</f>
        <v>0</v>
      </c>
      <c r="AU17" s="11">
        <f>IF(IFERROR(HLOOKUP(M$2,States_Design!$4:19,ROW()-1,FALSE),0)=3,1,0)</f>
        <v>0</v>
      </c>
      <c r="AV17" s="11">
        <f>IF(IFERROR(HLOOKUP(N$2,States_Design!$4:19,ROW()-1,FALSE),0)=3,1,0)</f>
        <v>0</v>
      </c>
      <c r="AW17" s="11">
        <f>IF(IFERROR(HLOOKUP(O$2,States_Design!$4:19,ROW()-1,FALSE),0)=3,1,0)</f>
        <v>0</v>
      </c>
      <c r="AX17" s="11">
        <f>IF(IFERROR(HLOOKUP(P$2,States_Design!$4:19,ROW()-1,FALSE),0)=3,1,0)</f>
        <v>0</v>
      </c>
      <c r="AY17" s="11">
        <f>IF(IFERROR(HLOOKUP(Q$2,States_Design!$4:19,ROW()-1,FALSE),0)=3,1,0)</f>
        <v>0</v>
      </c>
      <c r="AZ17" s="11">
        <f>IF(IFERROR(HLOOKUP(R$2,States_Design!$4:19,ROW()-1,FALSE),0)=3,1,0)</f>
        <v>0</v>
      </c>
      <c r="BB17" s="11" t="str">
        <f t="shared" si="40"/>
        <v>0x09</v>
      </c>
      <c r="BC17" s="11" t="str">
        <f t="shared" si="41"/>
        <v>0x01</v>
      </c>
      <c r="BE17" s="11" t="str">
        <f t="shared" si="42"/>
        <v>0x00</v>
      </c>
      <c r="BF17" s="11" t="str">
        <f t="shared" si="43"/>
        <v>0x00</v>
      </c>
      <c r="BH17" s="11" t="str">
        <f t="shared" si="44"/>
        <v>0x20</v>
      </c>
      <c r="BI17" s="11" t="str">
        <f t="shared" si="45"/>
        <v>0x00</v>
      </c>
      <c r="BK17" s="13" t="str">
        <f t="shared" si="34"/>
        <v>{10,0x09,0x01,0x00,0x00,0x20,0x00},</v>
      </c>
      <c r="BL17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</v>
      </c>
    </row>
    <row r="18" spans="1:64" x14ac:dyDescent="0.25">
      <c r="A18" s="11">
        <f>States_Design!D20</f>
        <v>3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1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1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1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1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>
        <f>IF(IFERROR(HLOOKUP(C$2,States_Design!$4:20,ROW()-1,FALSE),0)=3,1,0)</f>
        <v>0</v>
      </c>
      <c r="AL18" s="11">
        <f>IF(IFERROR(HLOOKUP(D$2,States_Design!$4:20,ROW()-1,FALSE),0)=3,1,0)</f>
        <v>0</v>
      </c>
      <c r="AM18" s="11">
        <f>IF(IFERROR(HLOOKUP(E$2,States_Design!$4:20,ROW()-1,FALSE),0)=3,1,0)</f>
        <v>0</v>
      </c>
      <c r="AN18" s="11">
        <f>IF(IFERROR(HLOOKUP(F$2,States_Design!$4:20,ROW()-1,FALSE),0)=3,1,0)</f>
        <v>0</v>
      </c>
      <c r="AO18" s="11">
        <f>IF(IFERROR(HLOOKUP(G$2,States_Design!$4:20,ROW()-1,FALSE),0)=3,1,0)</f>
        <v>0</v>
      </c>
      <c r="AP18" s="11">
        <f>IF(IFERROR(HLOOKUP(H$2,States_Design!$4:20,ROW()-1,FALSE),0)=3,1,0)</f>
        <v>0</v>
      </c>
      <c r="AQ18" s="11">
        <f>IF(IFERROR(HLOOKUP(I$2,States_Design!$4:20,ROW()-1,FALSE),0)=3,1,0)</f>
        <v>0</v>
      </c>
      <c r="AR18" s="11">
        <f>IF(IFERROR(HLOOKUP(J$2,States_Design!$4:20,ROW()-1,FALSE),0)=3,1,0)</f>
        <v>0</v>
      </c>
      <c r="AS18" s="11">
        <f>IF(IFERROR(HLOOKUP(K$2,States_Design!$4:20,ROW()-1,FALSE),0)=3,1,0)</f>
        <v>0</v>
      </c>
      <c r="AT18" s="11">
        <f>IF(IFERROR(HLOOKUP(L$2,States_Design!$4:20,ROW()-1,FALSE),0)=3,1,0)</f>
        <v>0</v>
      </c>
      <c r="AU18" s="11">
        <f>IF(IFERROR(HLOOKUP(M$2,States_Design!$4:20,ROW()-1,FALSE),0)=3,1,0)</f>
        <v>0</v>
      </c>
      <c r="AV18" s="11">
        <f>IF(IFERROR(HLOOKUP(N$2,States_Design!$4:20,ROW()-1,FALSE),0)=3,1,0)</f>
        <v>0</v>
      </c>
      <c r="AW18" s="11">
        <f>IF(IFERROR(HLOOKUP(O$2,States_Design!$4:20,ROW()-1,FALSE),0)=3,1,0)</f>
        <v>0</v>
      </c>
      <c r="AX18" s="11">
        <f>IF(IFERROR(HLOOKUP(P$2,States_Design!$4:20,ROW()-1,FALSE),0)=3,1,0)</f>
        <v>0</v>
      </c>
      <c r="AY18" s="11">
        <f>IF(IFERROR(HLOOKUP(Q$2,States_Design!$4:20,ROW()-1,FALSE),0)=3,1,0)</f>
        <v>0</v>
      </c>
      <c r="AZ18" s="11">
        <f>IF(IFERROR(HLOOKUP(R$2,States_Design!$4:20,ROW()-1,FALSE),0)=3,1,0)</f>
        <v>0</v>
      </c>
      <c r="BB18" s="11" t="str">
        <f t="shared" si="40"/>
        <v>0x09</v>
      </c>
      <c r="BC18" s="11" t="str">
        <f t="shared" si="41"/>
        <v>0x11</v>
      </c>
      <c r="BE18" s="11" t="str">
        <f t="shared" si="42"/>
        <v>0x00</v>
      </c>
      <c r="BF18" s="11" t="str">
        <f t="shared" si="43"/>
        <v>0x00</v>
      </c>
      <c r="BH18" s="11" t="str">
        <f t="shared" si="44"/>
        <v>0x00</v>
      </c>
      <c r="BI18" s="11" t="str">
        <f t="shared" si="45"/>
        <v>0x00</v>
      </c>
      <c r="BK18" s="13" t="str">
        <f t="shared" si="34"/>
        <v>{3,0x09,0x11,0x00,0x00,0x00,0x00},</v>
      </c>
      <c r="BL18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</v>
      </c>
    </row>
    <row r="19" spans="1:64" x14ac:dyDescent="0.25">
      <c r="A19" s="11">
        <f>States_Design!D21</f>
        <v>10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1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1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1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1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>
        <f>IF(IFERROR(HLOOKUP(C$2,States_Design!$4:21,ROW()-1,FALSE),0)=3,1,0)</f>
        <v>0</v>
      </c>
      <c r="AL19" s="11">
        <f>IF(IFERROR(HLOOKUP(D$2,States_Design!$4:21,ROW()-1,FALSE),0)=3,1,0)</f>
        <v>0</v>
      </c>
      <c r="AM19" s="11">
        <f>IF(IFERROR(HLOOKUP(E$2,States_Design!$4:21,ROW()-1,FALSE),0)=3,1,0)</f>
        <v>0</v>
      </c>
      <c r="AN19" s="11">
        <f>IF(IFERROR(HLOOKUP(F$2,States_Design!$4:21,ROW()-1,FALSE),0)=3,1,0)</f>
        <v>0</v>
      </c>
      <c r="AO19" s="11">
        <f>IF(IFERROR(HLOOKUP(G$2,States_Design!$4:21,ROW()-1,FALSE),0)=3,1,0)</f>
        <v>0</v>
      </c>
      <c r="AP19" s="11">
        <f>IF(IFERROR(HLOOKUP(H$2,States_Design!$4:21,ROW()-1,FALSE),0)=3,1,0)</f>
        <v>0</v>
      </c>
      <c r="AQ19" s="11">
        <f>IF(IFERROR(HLOOKUP(I$2,States_Design!$4:21,ROW()-1,FALSE),0)=3,1,0)</f>
        <v>0</v>
      </c>
      <c r="AR19" s="11">
        <f>IF(IFERROR(HLOOKUP(J$2,States_Design!$4:21,ROW()-1,FALSE),0)=3,1,0)</f>
        <v>0</v>
      </c>
      <c r="AS19" s="11">
        <f>IF(IFERROR(HLOOKUP(K$2,States_Design!$4:21,ROW()-1,FALSE),0)=3,1,0)</f>
        <v>0</v>
      </c>
      <c r="AT19" s="11">
        <f>IF(IFERROR(HLOOKUP(L$2,States_Design!$4:21,ROW()-1,FALSE),0)=3,1,0)</f>
        <v>0</v>
      </c>
      <c r="AU19" s="11">
        <f>IF(IFERROR(HLOOKUP(M$2,States_Design!$4:21,ROW()-1,FALSE),0)=3,1,0)</f>
        <v>0</v>
      </c>
      <c r="AV19" s="11">
        <f>IF(IFERROR(HLOOKUP(N$2,States_Design!$4:21,ROW()-1,FALSE),0)=3,1,0)</f>
        <v>0</v>
      </c>
      <c r="AW19" s="11">
        <f>IF(IFERROR(HLOOKUP(O$2,States_Design!$4:21,ROW()-1,FALSE),0)=3,1,0)</f>
        <v>0</v>
      </c>
      <c r="AX19" s="11">
        <f>IF(IFERROR(HLOOKUP(P$2,States_Design!$4:21,ROW()-1,FALSE),0)=3,1,0)</f>
        <v>0</v>
      </c>
      <c r="AY19" s="11">
        <f>IF(IFERROR(HLOOKUP(Q$2,States_Design!$4:21,ROW()-1,FALSE),0)=3,1,0)</f>
        <v>0</v>
      </c>
      <c r="AZ19" s="11">
        <f>IF(IFERROR(HLOOKUP(R$2,States_Design!$4:21,ROW()-1,FALSE),0)=3,1,0)</f>
        <v>0</v>
      </c>
      <c r="BB19" s="11" t="str">
        <f t="shared" si="40"/>
        <v>0x08</v>
      </c>
      <c r="BC19" s="11" t="str">
        <f t="shared" si="41"/>
        <v>0x09</v>
      </c>
      <c r="BE19" s="11" t="str">
        <f t="shared" si="42"/>
        <v>0x02</v>
      </c>
      <c r="BF19" s="11" t="str">
        <f t="shared" si="43"/>
        <v>0x00</v>
      </c>
      <c r="BH19" s="11" t="str">
        <f t="shared" si="44"/>
        <v>0x00</v>
      </c>
      <c r="BI19" s="11" t="str">
        <f t="shared" si="45"/>
        <v>0x00</v>
      </c>
      <c r="BK19" s="13" t="str">
        <f t="shared" si="34"/>
        <v>{10,0x08,0x09,0x02,0x00,0x00,0x00},</v>
      </c>
      <c r="BL19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</v>
      </c>
    </row>
    <row r="20" spans="1:64" x14ac:dyDescent="0.25">
      <c r="A20" s="11">
        <f>States_Design!D22</f>
        <v>3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1</v>
      </c>
      <c r="H20" s="11">
        <f>IF(IFERROR(HLOOKUP(H$2,States_Design!$4:22,ROW()-1,FALSE),0)=1,1,0)</f>
        <v>1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1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1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>
        <f>IF(IFERROR(HLOOKUP(C$2,States_Design!$4:22,ROW()-1,FALSE),0)=3,1,0)</f>
        <v>0</v>
      </c>
      <c r="AL20" s="11">
        <f>IF(IFERROR(HLOOKUP(D$2,States_Design!$4:22,ROW()-1,FALSE),0)=3,1,0)</f>
        <v>0</v>
      </c>
      <c r="AM20" s="11">
        <f>IF(IFERROR(HLOOKUP(E$2,States_Design!$4:22,ROW()-1,FALSE),0)=3,1,0)</f>
        <v>0</v>
      </c>
      <c r="AN20" s="11">
        <f>IF(IFERROR(HLOOKUP(F$2,States_Design!$4:22,ROW()-1,FALSE),0)=3,1,0)</f>
        <v>0</v>
      </c>
      <c r="AO20" s="11">
        <f>IF(IFERROR(HLOOKUP(G$2,States_Design!$4:22,ROW()-1,FALSE),0)=3,1,0)</f>
        <v>0</v>
      </c>
      <c r="AP20" s="11">
        <f>IF(IFERROR(HLOOKUP(H$2,States_Design!$4:22,ROW()-1,FALSE),0)=3,1,0)</f>
        <v>0</v>
      </c>
      <c r="AQ20" s="11">
        <f>IF(IFERROR(HLOOKUP(I$2,States_Design!$4:22,ROW()-1,FALSE),0)=3,1,0)</f>
        <v>0</v>
      </c>
      <c r="AR20" s="11">
        <f>IF(IFERROR(HLOOKUP(J$2,States_Design!$4:22,ROW()-1,FALSE),0)=3,1,0)</f>
        <v>0</v>
      </c>
      <c r="AS20" s="11">
        <f>IF(IFERROR(HLOOKUP(K$2,States_Design!$4:22,ROW()-1,FALSE),0)=3,1,0)</f>
        <v>0</v>
      </c>
      <c r="AT20" s="11">
        <f>IF(IFERROR(HLOOKUP(L$2,States_Design!$4:22,ROW()-1,FALSE),0)=3,1,0)</f>
        <v>0</v>
      </c>
      <c r="AU20" s="11">
        <f>IF(IFERROR(HLOOKUP(M$2,States_Design!$4:22,ROW()-1,FALSE),0)=3,1,0)</f>
        <v>0</v>
      </c>
      <c r="AV20" s="11">
        <f>IF(IFERROR(HLOOKUP(N$2,States_Design!$4:22,ROW()-1,FALSE),0)=3,1,0)</f>
        <v>0</v>
      </c>
      <c r="AW20" s="11">
        <f>IF(IFERROR(HLOOKUP(O$2,States_Design!$4:22,ROW()-1,FALSE),0)=3,1,0)</f>
        <v>0</v>
      </c>
      <c r="AX20" s="11">
        <f>IF(IFERROR(HLOOKUP(P$2,States_Design!$4:22,ROW()-1,FALSE),0)=3,1,0)</f>
        <v>0</v>
      </c>
      <c r="AY20" s="11">
        <f>IF(IFERROR(HLOOKUP(Q$2,States_Design!$4:22,ROW()-1,FALSE),0)=3,1,0)</f>
        <v>0</v>
      </c>
      <c r="AZ20" s="11">
        <f>IF(IFERROR(HLOOKUP(R$2,States_Design!$4:22,ROW()-1,FALSE),0)=3,1,0)</f>
        <v>0</v>
      </c>
      <c r="BB20" s="11" t="str">
        <f t="shared" si="40"/>
        <v>0x0C</v>
      </c>
      <c r="BC20" s="11" t="str">
        <f t="shared" si="41"/>
        <v>0x09</v>
      </c>
      <c r="BE20" s="11" t="str">
        <f t="shared" si="42"/>
        <v>0x00</v>
      </c>
      <c r="BF20" s="11" t="str">
        <f t="shared" si="43"/>
        <v>0x00</v>
      </c>
      <c r="BH20" s="11" t="str">
        <f t="shared" si="44"/>
        <v>0x00</v>
      </c>
      <c r="BI20" s="11" t="str">
        <f t="shared" si="45"/>
        <v>0x00</v>
      </c>
      <c r="BK20" s="13" t="str">
        <f t="shared" si="34"/>
        <v>{3,0x0C,0x09,0x00,0x00,0x00,0x00},</v>
      </c>
      <c r="BL20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</v>
      </c>
    </row>
    <row r="21" spans="1:64" x14ac:dyDescent="0.25">
      <c r="A21" s="11">
        <f>States_Design!D23</f>
        <v>10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1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1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1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1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>
        <f>IF(IFERROR(HLOOKUP(C$2,States_Design!$4:23,ROW()-1,FALSE),0)=3,1,0)</f>
        <v>0</v>
      </c>
      <c r="AL21" s="11">
        <f>IF(IFERROR(HLOOKUP(D$2,States_Design!$4:23,ROW()-1,FALSE),0)=3,1,0)</f>
        <v>0</v>
      </c>
      <c r="AM21" s="11">
        <f>IF(IFERROR(HLOOKUP(E$2,States_Design!$4:23,ROW()-1,FALSE),0)=3,1,0)</f>
        <v>0</v>
      </c>
      <c r="AN21" s="11">
        <f>IF(IFERROR(HLOOKUP(F$2,States_Design!$4:23,ROW()-1,FALSE),0)=3,1,0)</f>
        <v>0</v>
      </c>
      <c r="AO21" s="11">
        <f>IF(IFERROR(HLOOKUP(G$2,States_Design!$4:23,ROW()-1,FALSE),0)=3,1,0)</f>
        <v>0</v>
      </c>
      <c r="AP21" s="11">
        <f>IF(IFERROR(HLOOKUP(H$2,States_Design!$4:23,ROW()-1,FALSE),0)=3,1,0)</f>
        <v>0</v>
      </c>
      <c r="AQ21" s="11">
        <f>IF(IFERROR(HLOOKUP(I$2,States_Design!$4:23,ROW()-1,FALSE),0)=3,1,0)</f>
        <v>0</v>
      </c>
      <c r="AR21" s="11">
        <f>IF(IFERROR(HLOOKUP(J$2,States_Design!$4:23,ROW()-1,FALSE),0)=3,1,0)</f>
        <v>0</v>
      </c>
      <c r="AS21" s="11">
        <f>IF(IFERROR(HLOOKUP(K$2,States_Design!$4:23,ROW()-1,FALSE),0)=3,1,0)</f>
        <v>0</v>
      </c>
      <c r="AT21" s="11">
        <f>IF(IFERROR(HLOOKUP(L$2,States_Design!$4:23,ROW()-1,FALSE),0)=3,1,0)</f>
        <v>0</v>
      </c>
      <c r="AU21" s="11">
        <f>IF(IFERROR(HLOOKUP(M$2,States_Design!$4:23,ROW()-1,FALSE),0)=3,1,0)</f>
        <v>0</v>
      </c>
      <c r="AV21" s="11">
        <f>IF(IFERROR(HLOOKUP(N$2,States_Design!$4:23,ROW()-1,FALSE),0)=3,1,0)</f>
        <v>0</v>
      </c>
      <c r="AW21" s="11">
        <f>IF(IFERROR(HLOOKUP(O$2,States_Design!$4:23,ROW()-1,FALSE),0)=3,1,0)</f>
        <v>0</v>
      </c>
      <c r="AX21" s="11">
        <f>IF(IFERROR(HLOOKUP(P$2,States_Design!$4:23,ROW()-1,FALSE),0)=3,1,0)</f>
        <v>0</v>
      </c>
      <c r="AY21" s="11">
        <f>IF(IFERROR(HLOOKUP(Q$2,States_Design!$4:23,ROW()-1,FALSE),0)=3,1,0)</f>
        <v>0</v>
      </c>
      <c r="AZ21" s="11">
        <f>IF(IFERROR(HLOOKUP(R$2,States_Design!$4:23,ROW()-1,FALSE),0)=3,1,0)</f>
        <v>0</v>
      </c>
      <c r="BB21" s="11" t="str">
        <f t="shared" si="40"/>
        <v>0x01</v>
      </c>
      <c r="BC21" s="11" t="str">
        <f t="shared" si="41"/>
        <v>0x09</v>
      </c>
      <c r="BE21" s="11" t="str">
        <f t="shared" si="42"/>
        <v>0x00</v>
      </c>
      <c r="BF21" s="11" t="str">
        <f t="shared" si="43"/>
        <v>0x20</v>
      </c>
      <c r="BH21" s="11" t="str">
        <f t="shared" si="44"/>
        <v>0x00</v>
      </c>
      <c r="BI21" s="11" t="str">
        <f t="shared" si="45"/>
        <v>0x00</v>
      </c>
      <c r="BK21" s="13" t="str">
        <f t="shared" si="34"/>
        <v>{10,0x01,0x09,0x00,0x20,0x00,0x00},</v>
      </c>
      <c r="BL21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</v>
      </c>
    </row>
    <row r="22" spans="1:64" x14ac:dyDescent="0.25">
      <c r="A22" s="11">
        <f>States_Design!D24</f>
        <v>3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1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1</v>
      </c>
      <c r="P22" s="11">
        <f>IF(IFERROR(HLOOKUP(P$2,States_Design!$4:24,ROW()-1,FALSE),0)=1,1,0)</f>
        <v>1</v>
      </c>
      <c r="Q22" s="11">
        <f>IF(IFERROR(HLOOKUP(Q$2,States_Design!$4:24,ROW()-1,FALSE),0)=1,1,0)</f>
        <v>0</v>
      </c>
      <c r="R22" s="11">
        <f>IF(IFERROR(HLOOKUP(R$2,States_Design!$4:24,ROW()-1,FALSE),0)=1,1,0)</f>
        <v>1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>
        <f>IF(IFERROR(HLOOKUP(C$2,States_Design!$4:24,ROW()-1,FALSE),0)=3,1,0)</f>
        <v>0</v>
      </c>
      <c r="AL22" s="11">
        <f>IF(IFERROR(HLOOKUP(D$2,States_Design!$4:24,ROW()-1,FALSE),0)=3,1,0)</f>
        <v>0</v>
      </c>
      <c r="AM22" s="11">
        <f>IF(IFERROR(HLOOKUP(E$2,States_Design!$4:24,ROW()-1,FALSE),0)=3,1,0)</f>
        <v>0</v>
      </c>
      <c r="AN22" s="11">
        <f>IF(IFERROR(HLOOKUP(F$2,States_Design!$4:24,ROW()-1,FALSE),0)=3,1,0)</f>
        <v>0</v>
      </c>
      <c r="AO22" s="11">
        <f>IF(IFERROR(HLOOKUP(G$2,States_Design!$4:24,ROW()-1,FALSE),0)=3,1,0)</f>
        <v>0</v>
      </c>
      <c r="AP22" s="11">
        <f>IF(IFERROR(HLOOKUP(H$2,States_Design!$4:24,ROW()-1,FALSE),0)=3,1,0)</f>
        <v>0</v>
      </c>
      <c r="AQ22" s="11">
        <f>IF(IFERROR(HLOOKUP(I$2,States_Design!$4:24,ROW()-1,FALSE),0)=3,1,0)</f>
        <v>0</v>
      </c>
      <c r="AR22" s="11">
        <f>IF(IFERROR(HLOOKUP(J$2,States_Design!$4:24,ROW()-1,FALSE),0)=3,1,0)</f>
        <v>0</v>
      </c>
      <c r="AS22" s="11">
        <f>IF(IFERROR(HLOOKUP(K$2,States_Design!$4:24,ROW()-1,FALSE),0)=3,1,0)</f>
        <v>0</v>
      </c>
      <c r="AT22" s="11">
        <f>IF(IFERROR(HLOOKUP(L$2,States_Design!$4:24,ROW()-1,FALSE),0)=3,1,0)</f>
        <v>0</v>
      </c>
      <c r="AU22" s="11">
        <f>IF(IFERROR(HLOOKUP(M$2,States_Design!$4:24,ROW()-1,FALSE),0)=3,1,0)</f>
        <v>0</v>
      </c>
      <c r="AV22" s="11">
        <f>IF(IFERROR(HLOOKUP(N$2,States_Design!$4:24,ROW()-1,FALSE),0)=3,1,0)</f>
        <v>0</v>
      </c>
      <c r="AW22" s="11">
        <f>IF(IFERROR(HLOOKUP(O$2,States_Design!$4:24,ROW()-1,FALSE),0)=3,1,0)</f>
        <v>0</v>
      </c>
      <c r="AX22" s="11">
        <f>IF(IFERROR(HLOOKUP(P$2,States_Design!$4:24,ROW()-1,FALSE),0)=3,1,0)</f>
        <v>0</v>
      </c>
      <c r="AY22" s="11">
        <f>IF(IFERROR(HLOOKUP(Q$2,States_Design!$4:24,ROW()-1,FALSE),0)=3,1,0)</f>
        <v>0</v>
      </c>
      <c r="AZ22" s="11">
        <f>IF(IFERROR(HLOOKUP(R$2,States_Design!$4:24,ROW()-1,FALSE),0)=3,1,0)</f>
        <v>0</v>
      </c>
      <c r="BB22" s="11" t="str">
        <f t="shared" si="40"/>
        <v>0x01</v>
      </c>
      <c r="BC22" s="11" t="str">
        <f t="shared" si="41"/>
        <v>0x0D</v>
      </c>
      <c r="BE22" s="11" t="str">
        <f t="shared" si="42"/>
        <v>0x00</v>
      </c>
      <c r="BF22" s="11" t="str">
        <f t="shared" si="43"/>
        <v>0x00</v>
      </c>
      <c r="BH22" s="11" t="str">
        <f t="shared" si="44"/>
        <v>0x00</v>
      </c>
      <c r="BI22" s="11" t="str">
        <f t="shared" si="45"/>
        <v>0x00</v>
      </c>
      <c r="BK22" s="13" t="str">
        <f t="shared" si="34"/>
        <v>{3,0x01,0x0D,0x00,0x00,0x00,0x00},</v>
      </c>
      <c r="BL22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</v>
      </c>
    </row>
    <row r="23" spans="1:64" x14ac:dyDescent="0.25">
      <c r="A23" s="11">
        <f>States_Design!D25</f>
        <v>10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1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1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1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1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>
        <f>IF(IFERROR(HLOOKUP(C$2,States_Design!$4:25,ROW()-1,FALSE),0)=3,1,0)</f>
        <v>0</v>
      </c>
      <c r="AL23" s="11">
        <f>IF(IFERROR(HLOOKUP(D$2,States_Design!$4:25,ROW()-1,FALSE),0)=3,1,0)</f>
        <v>0</v>
      </c>
      <c r="AM23" s="11">
        <f>IF(IFERROR(HLOOKUP(E$2,States_Design!$4:25,ROW()-1,FALSE),0)=3,1,0)</f>
        <v>0</v>
      </c>
      <c r="AN23" s="11">
        <f>IF(IFERROR(HLOOKUP(F$2,States_Design!$4:25,ROW()-1,FALSE),0)=3,1,0)</f>
        <v>0</v>
      </c>
      <c r="AO23" s="11">
        <f>IF(IFERROR(HLOOKUP(G$2,States_Design!$4:25,ROW()-1,FALSE),0)=3,1,0)</f>
        <v>0</v>
      </c>
      <c r="AP23" s="11">
        <f>IF(IFERROR(HLOOKUP(H$2,States_Design!$4:25,ROW()-1,FALSE),0)=3,1,0)</f>
        <v>0</v>
      </c>
      <c r="AQ23" s="11">
        <f>IF(IFERROR(HLOOKUP(I$2,States_Design!$4:25,ROW()-1,FALSE),0)=3,1,0)</f>
        <v>0</v>
      </c>
      <c r="AR23" s="11">
        <f>IF(IFERROR(HLOOKUP(J$2,States_Design!$4:25,ROW()-1,FALSE),0)=3,1,0)</f>
        <v>0</v>
      </c>
      <c r="AS23" s="11">
        <f>IF(IFERROR(HLOOKUP(K$2,States_Design!$4:25,ROW()-1,FALSE),0)=3,1,0)</f>
        <v>0</v>
      </c>
      <c r="AT23" s="11">
        <f>IF(IFERROR(HLOOKUP(L$2,States_Design!$4:25,ROW()-1,FALSE),0)=3,1,0)</f>
        <v>0</v>
      </c>
      <c r="AU23" s="11">
        <f>IF(IFERROR(HLOOKUP(M$2,States_Design!$4:25,ROW()-1,FALSE),0)=3,1,0)</f>
        <v>0</v>
      </c>
      <c r="AV23" s="11">
        <f>IF(IFERROR(HLOOKUP(N$2,States_Design!$4:25,ROW()-1,FALSE),0)=3,1,0)</f>
        <v>0</v>
      </c>
      <c r="AW23" s="11">
        <f>IF(IFERROR(HLOOKUP(O$2,States_Design!$4:25,ROW()-1,FALSE),0)=3,1,0)</f>
        <v>0</v>
      </c>
      <c r="AX23" s="11">
        <f>IF(IFERROR(HLOOKUP(P$2,States_Design!$4:25,ROW()-1,FALSE),0)=3,1,0)</f>
        <v>0</v>
      </c>
      <c r="AY23" s="11">
        <f>IF(IFERROR(HLOOKUP(Q$2,States_Design!$4:25,ROW()-1,FALSE),0)=3,1,0)</f>
        <v>0</v>
      </c>
      <c r="AZ23" s="11">
        <f>IF(IFERROR(HLOOKUP(R$2,States_Design!$4:25,ROW()-1,FALSE),0)=3,1,0)</f>
        <v>0</v>
      </c>
      <c r="BB23" s="11" t="str">
        <f t="shared" si="40"/>
        <v>0x09</v>
      </c>
      <c r="BC23" s="11" t="str">
        <f t="shared" si="41"/>
        <v>0x08</v>
      </c>
      <c r="BE23" s="11" t="str">
        <f t="shared" si="42"/>
        <v>0x10</v>
      </c>
      <c r="BF23" s="11" t="str">
        <f t="shared" si="43"/>
        <v>0x00</v>
      </c>
      <c r="BH23" s="11" t="str">
        <f t="shared" si="44"/>
        <v>0x00</v>
      </c>
      <c r="BI23" s="11" t="str">
        <f t="shared" si="45"/>
        <v>0x00</v>
      </c>
      <c r="BK23" s="13" t="str">
        <f t="shared" si="34"/>
        <v>{10,0x09,0x08,0x10,0x00,0x00,0x00},</v>
      </c>
      <c r="BL23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</v>
      </c>
    </row>
    <row r="24" spans="1:64" x14ac:dyDescent="0.25">
      <c r="A24" s="11">
        <f>States_Design!D26</f>
        <v>3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1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1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1</v>
      </c>
      <c r="P24" s="11">
        <f>IF(IFERROR(HLOOKUP(P$2,States_Design!$4:26,ROW()-1,FALSE),0)=1,1,0)</f>
        <v>0</v>
      </c>
      <c r="Q24" s="11">
        <f>IF(IFERROR(HLOOKUP(Q$2,States_Design!$4:26,ROW()-1,FALSE),0)=1,1,0)</f>
        <v>1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>
        <f>IF(IFERROR(HLOOKUP(C$2,States_Design!$4:26,ROW()-1,FALSE),0)=3,1,0)</f>
        <v>0</v>
      </c>
      <c r="AL24" s="11">
        <f>IF(IFERROR(HLOOKUP(D$2,States_Design!$4:26,ROW()-1,FALSE),0)=3,1,0)</f>
        <v>0</v>
      </c>
      <c r="AM24" s="11">
        <f>IF(IFERROR(HLOOKUP(E$2,States_Design!$4:26,ROW()-1,FALSE),0)=3,1,0)</f>
        <v>0</v>
      </c>
      <c r="AN24" s="11">
        <f>IF(IFERROR(HLOOKUP(F$2,States_Design!$4:26,ROW()-1,FALSE),0)=3,1,0)</f>
        <v>0</v>
      </c>
      <c r="AO24" s="11">
        <f>IF(IFERROR(HLOOKUP(G$2,States_Design!$4:26,ROW()-1,FALSE),0)=3,1,0)</f>
        <v>0</v>
      </c>
      <c r="AP24" s="11">
        <f>IF(IFERROR(HLOOKUP(H$2,States_Design!$4:26,ROW()-1,FALSE),0)=3,1,0)</f>
        <v>0</v>
      </c>
      <c r="AQ24" s="11">
        <f>IF(IFERROR(HLOOKUP(I$2,States_Design!$4:26,ROW()-1,FALSE),0)=3,1,0)</f>
        <v>0</v>
      </c>
      <c r="AR24" s="11">
        <f>IF(IFERROR(HLOOKUP(J$2,States_Design!$4:26,ROW()-1,FALSE),0)=3,1,0)</f>
        <v>0</v>
      </c>
      <c r="AS24" s="11">
        <f>IF(IFERROR(HLOOKUP(K$2,States_Design!$4:26,ROW()-1,FALSE),0)=3,1,0)</f>
        <v>0</v>
      </c>
      <c r="AT24" s="11">
        <f>IF(IFERROR(HLOOKUP(L$2,States_Design!$4:26,ROW()-1,FALSE),0)=3,1,0)</f>
        <v>0</v>
      </c>
      <c r="AU24" s="11">
        <f>IF(IFERROR(HLOOKUP(M$2,States_Design!$4:26,ROW()-1,FALSE),0)=3,1,0)</f>
        <v>0</v>
      </c>
      <c r="AV24" s="11">
        <f>IF(IFERROR(HLOOKUP(N$2,States_Design!$4:26,ROW()-1,FALSE),0)=3,1,0)</f>
        <v>0</v>
      </c>
      <c r="AW24" s="11">
        <f>IF(IFERROR(HLOOKUP(O$2,States_Design!$4:26,ROW()-1,FALSE),0)=3,1,0)</f>
        <v>0</v>
      </c>
      <c r="AX24" s="11">
        <f>IF(IFERROR(HLOOKUP(P$2,States_Design!$4:26,ROW()-1,FALSE),0)=3,1,0)</f>
        <v>0</v>
      </c>
      <c r="AY24" s="11">
        <f>IF(IFERROR(HLOOKUP(Q$2,States_Design!$4:26,ROW()-1,FALSE),0)=3,1,0)</f>
        <v>0</v>
      </c>
      <c r="AZ24" s="11">
        <f>IF(IFERROR(HLOOKUP(R$2,States_Design!$4:26,ROW()-1,FALSE),0)=3,1,0)</f>
        <v>0</v>
      </c>
      <c r="BB24" s="11" t="str">
        <f t="shared" si="40"/>
        <v>0x09</v>
      </c>
      <c r="BC24" s="11" t="str">
        <f t="shared" si="41"/>
        <v>0x0A</v>
      </c>
      <c r="BE24" s="11" t="str">
        <f t="shared" si="42"/>
        <v>0x00</v>
      </c>
      <c r="BF24" s="11" t="str">
        <f t="shared" si="43"/>
        <v>0x00</v>
      </c>
      <c r="BH24" s="11" t="str">
        <f t="shared" si="44"/>
        <v>0x00</v>
      </c>
      <c r="BI24" s="11" t="str">
        <f t="shared" si="45"/>
        <v>0x00</v>
      </c>
      <c r="BK24" s="13" t="str">
        <f t="shared" si="34"/>
        <v>{3,0x09,0x0A,0x00,0x00,0x00,0x00},</v>
      </c>
      <c r="BL24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</v>
      </c>
    </row>
    <row r="25" spans="1:64" x14ac:dyDescent="0.25">
      <c r="A25" s="11">
        <f>States_Design!D27</f>
        <v>10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1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1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1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>
        <f>IF(IFERROR(HLOOKUP(C$2,States_Design!$4:27,ROW()-1,FALSE),0)=3,1,0)</f>
        <v>0</v>
      </c>
      <c r="AL25" s="11">
        <f>IF(IFERROR(HLOOKUP(D$2,States_Design!$4:27,ROW()-1,FALSE),0)=3,1,0)</f>
        <v>0</v>
      </c>
      <c r="AM25" s="11">
        <f>IF(IFERROR(HLOOKUP(E$2,States_Design!$4:27,ROW()-1,FALSE),0)=3,1,0)</f>
        <v>1</v>
      </c>
      <c r="AN25" s="11">
        <f>IF(IFERROR(HLOOKUP(F$2,States_Design!$4:27,ROW()-1,FALSE),0)=3,1,0)</f>
        <v>0</v>
      </c>
      <c r="AO25" s="11">
        <f>IF(IFERROR(HLOOKUP(G$2,States_Design!$4:27,ROW()-1,FALSE),0)=3,1,0)</f>
        <v>0</v>
      </c>
      <c r="AP25" s="11">
        <f>IF(IFERROR(HLOOKUP(H$2,States_Design!$4:27,ROW()-1,FALSE),0)=3,1,0)</f>
        <v>0</v>
      </c>
      <c r="AQ25" s="11">
        <f>IF(IFERROR(HLOOKUP(I$2,States_Design!$4:27,ROW()-1,FALSE),0)=3,1,0)</f>
        <v>0</v>
      </c>
      <c r="AR25" s="11">
        <f>IF(IFERROR(HLOOKUP(J$2,States_Design!$4:27,ROW()-1,FALSE),0)=3,1,0)</f>
        <v>0</v>
      </c>
      <c r="AS25" s="11">
        <f>IF(IFERROR(HLOOKUP(K$2,States_Design!$4:27,ROW()-1,FALSE),0)=3,1,0)</f>
        <v>0</v>
      </c>
      <c r="AT25" s="11">
        <f>IF(IFERROR(HLOOKUP(L$2,States_Design!$4:27,ROW()-1,FALSE),0)=3,1,0)</f>
        <v>0</v>
      </c>
      <c r="AU25" s="11">
        <f>IF(IFERROR(HLOOKUP(M$2,States_Design!$4:27,ROW()-1,FALSE),0)=3,1,0)</f>
        <v>0</v>
      </c>
      <c r="AV25" s="11">
        <f>IF(IFERROR(HLOOKUP(N$2,States_Design!$4:27,ROW()-1,FALSE),0)=3,1,0)</f>
        <v>0</v>
      </c>
      <c r="AW25" s="11">
        <f>IF(IFERROR(HLOOKUP(O$2,States_Design!$4:27,ROW()-1,FALSE),0)=3,1,0)</f>
        <v>0</v>
      </c>
      <c r="AX25" s="11">
        <f>IF(IFERROR(HLOOKUP(P$2,States_Design!$4:27,ROW()-1,FALSE),0)=3,1,0)</f>
        <v>0</v>
      </c>
      <c r="AY25" s="11">
        <f>IF(IFERROR(HLOOKUP(Q$2,States_Design!$4:27,ROW()-1,FALSE),0)=3,1,0)</f>
        <v>0</v>
      </c>
      <c r="AZ25" s="11">
        <f>IF(IFERROR(HLOOKUP(R$2,States_Design!$4:27,ROW()-1,FALSE),0)=3,1,0)</f>
        <v>0</v>
      </c>
      <c r="BB25" s="11" t="str">
        <f t="shared" si="40"/>
        <v>0x09</v>
      </c>
      <c r="BC25" s="11" t="str">
        <f t="shared" si="41"/>
        <v>0x01</v>
      </c>
      <c r="BE25" s="11" t="str">
        <f t="shared" si="42"/>
        <v>0x00</v>
      </c>
      <c r="BF25" s="11" t="str">
        <f t="shared" si="43"/>
        <v>0x00</v>
      </c>
      <c r="BH25" s="11" t="str">
        <f t="shared" si="44"/>
        <v>0x20</v>
      </c>
      <c r="BI25" s="11" t="str">
        <f t="shared" si="45"/>
        <v>0x00</v>
      </c>
      <c r="BK25" s="13" t="str">
        <f t="shared" si="34"/>
        <v>{10,0x09,0x01,0x00,0x00,0x20,0x00},</v>
      </c>
      <c r="BL25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</v>
      </c>
    </row>
    <row r="26" spans="1:64" x14ac:dyDescent="0.25">
      <c r="A26" s="11">
        <f>States_Design!D28</f>
        <v>3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1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1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1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1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>
        <f>IF(IFERROR(HLOOKUP(C$2,States_Design!$4:28,ROW()-1,FALSE),0)=3,1,0)</f>
        <v>0</v>
      </c>
      <c r="AL26" s="11">
        <f>IF(IFERROR(HLOOKUP(D$2,States_Design!$4:28,ROW()-1,FALSE),0)=3,1,0)</f>
        <v>0</v>
      </c>
      <c r="AM26" s="11">
        <f>IF(IFERROR(HLOOKUP(E$2,States_Design!$4:28,ROW()-1,FALSE),0)=3,1,0)</f>
        <v>0</v>
      </c>
      <c r="AN26" s="11">
        <f>IF(IFERROR(HLOOKUP(F$2,States_Design!$4:28,ROW()-1,FALSE),0)=3,1,0)</f>
        <v>0</v>
      </c>
      <c r="AO26" s="11">
        <f>IF(IFERROR(HLOOKUP(G$2,States_Design!$4:28,ROW()-1,FALSE),0)=3,1,0)</f>
        <v>0</v>
      </c>
      <c r="AP26" s="11">
        <f>IF(IFERROR(HLOOKUP(H$2,States_Design!$4:28,ROW()-1,FALSE),0)=3,1,0)</f>
        <v>0</v>
      </c>
      <c r="AQ26" s="11">
        <f>IF(IFERROR(HLOOKUP(I$2,States_Design!$4:28,ROW()-1,FALSE),0)=3,1,0)</f>
        <v>0</v>
      </c>
      <c r="AR26" s="11">
        <f>IF(IFERROR(HLOOKUP(J$2,States_Design!$4:28,ROW()-1,FALSE),0)=3,1,0)</f>
        <v>0</v>
      </c>
      <c r="AS26" s="11">
        <f>IF(IFERROR(HLOOKUP(K$2,States_Design!$4:28,ROW()-1,FALSE),0)=3,1,0)</f>
        <v>0</v>
      </c>
      <c r="AT26" s="11">
        <f>IF(IFERROR(HLOOKUP(L$2,States_Design!$4:28,ROW()-1,FALSE),0)=3,1,0)</f>
        <v>0</v>
      </c>
      <c r="AU26" s="11">
        <f>IF(IFERROR(HLOOKUP(M$2,States_Design!$4:28,ROW()-1,FALSE),0)=3,1,0)</f>
        <v>0</v>
      </c>
      <c r="AV26" s="11">
        <f>IF(IFERROR(HLOOKUP(N$2,States_Design!$4:28,ROW()-1,FALSE),0)=3,1,0)</f>
        <v>0</v>
      </c>
      <c r="AW26" s="11">
        <f>IF(IFERROR(HLOOKUP(O$2,States_Design!$4:28,ROW()-1,FALSE),0)=3,1,0)</f>
        <v>0</v>
      </c>
      <c r="AX26" s="11">
        <f>IF(IFERROR(HLOOKUP(P$2,States_Design!$4:28,ROW()-1,FALSE),0)=3,1,0)</f>
        <v>0</v>
      </c>
      <c r="AY26" s="11">
        <f>IF(IFERROR(HLOOKUP(Q$2,States_Design!$4:28,ROW()-1,FALSE),0)=3,1,0)</f>
        <v>0</v>
      </c>
      <c r="AZ26" s="11">
        <f>IF(IFERROR(HLOOKUP(R$2,States_Design!$4:28,ROW()-1,FALSE),0)=3,1,0)</f>
        <v>0</v>
      </c>
      <c r="BB26" s="11" t="str">
        <f t="shared" si="40"/>
        <v>0x09</v>
      </c>
      <c r="BC26" s="11" t="str">
        <f t="shared" si="41"/>
        <v>0x11</v>
      </c>
      <c r="BE26" s="11" t="str">
        <f t="shared" si="42"/>
        <v>0x00</v>
      </c>
      <c r="BF26" s="11" t="str">
        <f t="shared" si="43"/>
        <v>0x00</v>
      </c>
      <c r="BH26" s="11" t="str">
        <f t="shared" si="44"/>
        <v>0x00</v>
      </c>
      <c r="BI26" s="11" t="str">
        <f t="shared" si="45"/>
        <v>0x00</v>
      </c>
      <c r="BK26" s="13" t="str">
        <f t="shared" si="34"/>
        <v>{3,0x09,0x11,0x00,0x00,0x00,0x00},</v>
      </c>
      <c r="BL26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</v>
      </c>
    </row>
    <row r="27" spans="1:64" x14ac:dyDescent="0.25">
      <c r="A27" s="11">
        <f>States_Design!D29</f>
        <v>10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1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1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1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1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>
        <f>IF(IFERROR(HLOOKUP(C$2,States_Design!$4:29,ROW()-1,FALSE),0)=3,1,0)</f>
        <v>0</v>
      </c>
      <c r="AL27" s="11">
        <f>IF(IFERROR(HLOOKUP(D$2,States_Design!$4:29,ROW()-1,FALSE),0)=3,1,0)</f>
        <v>0</v>
      </c>
      <c r="AM27" s="11">
        <f>IF(IFERROR(HLOOKUP(E$2,States_Design!$4:29,ROW()-1,FALSE),0)=3,1,0)</f>
        <v>0</v>
      </c>
      <c r="AN27" s="11">
        <f>IF(IFERROR(HLOOKUP(F$2,States_Design!$4:29,ROW()-1,FALSE),0)=3,1,0)</f>
        <v>0</v>
      </c>
      <c r="AO27" s="11">
        <f>IF(IFERROR(HLOOKUP(G$2,States_Design!$4:29,ROW()-1,FALSE),0)=3,1,0)</f>
        <v>0</v>
      </c>
      <c r="AP27" s="11">
        <f>IF(IFERROR(HLOOKUP(H$2,States_Design!$4:29,ROW()-1,FALSE),0)=3,1,0)</f>
        <v>0</v>
      </c>
      <c r="AQ27" s="11">
        <f>IF(IFERROR(HLOOKUP(I$2,States_Design!$4:29,ROW()-1,FALSE),0)=3,1,0)</f>
        <v>0</v>
      </c>
      <c r="AR27" s="11">
        <f>IF(IFERROR(HLOOKUP(J$2,States_Design!$4:29,ROW()-1,FALSE),0)=3,1,0)</f>
        <v>0</v>
      </c>
      <c r="AS27" s="11">
        <f>IF(IFERROR(HLOOKUP(K$2,States_Design!$4:29,ROW()-1,FALSE),0)=3,1,0)</f>
        <v>0</v>
      </c>
      <c r="AT27" s="11">
        <f>IF(IFERROR(HLOOKUP(L$2,States_Design!$4:29,ROW()-1,FALSE),0)=3,1,0)</f>
        <v>0</v>
      </c>
      <c r="AU27" s="11">
        <f>IF(IFERROR(HLOOKUP(M$2,States_Design!$4:29,ROW()-1,FALSE),0)=3,1,0)</f>
        <v>0</v>
      </c>
      <c r="AV27" s="11">
        <f>IF(IFERROR(HLOOKUP(N$2,States_Design!$4:29,ROW()-1,FALSE),0)=3,1,0)</f>
        <v>0</v>
      </c>
      <c r="AW27" s="11">
        <f>IF(IFERROR(HLOOKUP(O$2,States_Design!$4:29,ROW()-1,FALSE),0)=3,1,0)</f>
        <v>0</v>
      </c>
      <c r="AX27" s="11">
        <f>IF(IFERROR(HLOOKUP(P$2,States_Design!$4:29,ROW()-1,FALSE),0)=3,1,0)</f>
        <v>0</v>
      </c>
      <c r="AY27" s="11">
        <f>IF(IFERROR(HLOOKUP(Q$2,States_Design!$4:29,ROW()-1,FALSE),0)=3,1,0)</f>
        <v>0</v>
      </c>
      <c r="AZ27" s="11">
        <f>IF(IFERROR(HLOOKUP(R$2,States_Design!$4:29,ROW()-1,FALSE),0)=3,1,0)</f>
        <v>0</v>
      </c>
      <c r="BB27" s="11" t="str">
        <f t="shared" si="40"/>
        <v>0x09</v>
      </c>
      <c r="BC27" s="11" t="str">
        <f t="shared" si="41"/>
        <v>0x08</v>
      </c>
      <c r="BE27" s="11" t="str">
        <f t="shared" si="42"/>
        <v>0x10</v>
      </c>
      <c r="BF27" s="11" t="str">
        <f t="shared" si="43"/>
        <v>0x00</v>
      </c>
      <c r="BH27" s="11" t="str">
        <f t="shared" si="44"/>
        <v>0x00</v>
      </c>
      <c r="BI27" s="11" t="str">
        <f t="shared" si="45"/>
        <v>0x00</v>
      </c>
      <c r="BK27" s="13" t="str">
        <f t="shared" si="34"/>
        <v>{10,0x09,0x08,0x10,0x00,0x00,0x00},</v>
      </c>
      <c r="BL27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</v>
      </c>
    </row>
    <row r="28" spans="1:64" x14ac:dyDescent="0.25">
      <c r="A28" s="11">
        <f>States_Design!D30</f>
        <v>3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1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1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1</v>
      </c>
      <c r="P28" s="11">
        <f>IF(IFERROR(HLOOKUP(P$2,States_Design!$4:30,ROW()-1,FALSE),0)=1,1,0)</f>
        <v>0</v>
      </c>
      <c r="Q28" s="11">
        <f>IF(IFERROR(HLOOKUP(Q$2,States_Design!$4:30,ROW()-1,FALSE),0)=1,1,0)</f>
        <v>1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>
        <f>IF(IFERROR(HLOOKUP(C$2,States_Design!$4:30,ROW()-1,FALSE),0)=3,1,0)</f>
        <v>0</v>
      </c>
      <c r="AL28" s="11">
        <f>IF(IFERROR(HLOOKUP(D$2,States_Design!$4:30,ROW()-1,FALSE),0)=3,1,0)</f>
        <v>0</v>
      </c>
      <c r="AM28" s="11">
        <f>IF(IFERROR(HLOOKUP(E$2,States_Design!$4:30,ROW()-1,FALSE),0)=3,1,0)</f>
        <v>0</v>
      </c>
      <c r="AN28" s="11">
        <f>IF(IFERROR(HLOOKUP(F$2,States_Design!$4:30,ROW()-1,FALSE),0)=3,1,0)</f>
        <v>0</v>
      </c>
      <c r="AO28" s="11">
        <f>IF(IFERROR(HLOOKUP(G$2,States_Design!$4:30,ROW()-1,FALSE),0)=3,1,0)</f>
        <v>0</v>
      </c>
      <c r="AP28" s="11">
        <f>IF(IFERROR(HLOOKUP(H$2,States_Design!$4:30,ROW()-1,FALSE),0)=3,1,0)</f>
        <v>0</v>
      </c>
      <c r="AQ28" s="11">
        <f>IF(IFERROR(HLOOKUP(I$2,States_Design!$4:30,ROW()-1,FALSE),0)=3,1,0)</f>
        <v>0</v>
      </c>
      <c r="AR28" s="11">
        <f>IF(IFERROR(HLOOKUP(J$2,States_Design!$4:30,ROW()-1,FALSE),0)=3,1,0)</f>
        <v>0</v>
      </c>
      <c r="AS28" s="11">
        <f>IF(IFERROR(HLOOKUP(K$2,States_Design!$4:30,ROW()-1,FALSE),0)=3,1,0)</f>
        <v>0</v>
      </c>
      <c r="AT28" s="11">
        <f>IF(IFERROR(HLOOKUP(L$2,States_Design!$4:30,ROW()-1,FALSE),0)=3,1,0)</f>
        <v>0</v>
      </c>
      <c r="AU28" s="11">
        <f>IF(IFERROR(HLOOKUP(M$2,States_Design!$4:30,ROW()-1,FALSE),0)=3,1,0)</f>
        <v>0</v>
      </c>
      <c r="AV28" s="11">
        <f>IF(IFERROR(HLOOKUP(N$2,States_Design!$4:30,ROW()-1,FALSE),0)=3,1,0)</f>
        <v>0</v>
      </c>
      <c r="AW28" s="11">
        <f>IF(IFERROR(HLOOKUP(O$2,States_Design!$4:30,ROW()-1,FALSE),0)=3,1,0)</f>
        <v>0</v>
      </c>
      <c r="AX28" s="11">
        <f>IF(IFERROR(HLOOKUP(P$2,States_Design!$4:30,ROW()-1,FALSE),0)=3,1,0)</f>
        <v>0</v>
      </c>
      <c r="AY28" s="11">
        <f>IF(IFERROR(HLOOKUP(Q$2,States_Design!$4:30,ROW()-1,FALSE),0)=3,1,0)</f>
        <v>0</v>
      </c>
      <c r="AZ28" s="11">
        <f>IF(IFERROR(HLOOKUP(R$2,States_Design!$4:30,ROW()-1,FALSE),0)=3,1,0)</f>
        <v>0</v>
      </c>
      <c r="BB28" s="11" t="str">
        <f t="shared" si="40"/>
        <v>0x09</v>
      </c>
      <c r="BC28" s="11" t="str">
        <f t="shared" si="41"/>
        <v>0x0A</v>
      </c>
      <c r="BE28" s="11" t="str">
        <f t="shared" si="42"/>
        <v>0x00</v>
      </c>
      <c r="BF28" s="11" t="str">
        <f t="shared" si="43"/>
        <v>0x00</v>
      </c>
      <c r="BH28" s="11" t="str">
        <f t="shared" si="44"/>
        <v>0x00</v>
      </c>
      <c r="BI28" s="11" t="str">
        <f t="shared" si="45"/>
        <v>0x00</v>
      </c>
      <c r="BK28" s="13" t="str">
        <f t="shared" si="34"/>
        <v>{3,0x09,0x0A,0x00,0x00,0x00,0x00},</v>
      </c>
      <c r="BL28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{3,0x09,0x0A,0x00,0x00,0x00,0x00},</v>
      </c>
    </row>
    <row r="29" spans="1:6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1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1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1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>
        <f>IF(IFERROR(HLOOKUP(C$2,States_Design!$4:31,ROW()-1,FALSE),0)=3,1,0)</f>
        <v>0</v>
      </c>
      <c r="AL29" s="11">
        <f>IF(IFERROR(HLOOKUP(D$2,States_Design!$4:31,ROW()-1,FALSE),0)=3,1,0)</f>
        <v>0</v>
      </c>
      <c r="AM29" s="11">
        <f>IF(IFERROR(HLOOKUP(E$2,States_Design!$4:31,ROW()-1,FALSE),0)=3,1,0)</f>
        <v>1</v>
      </c>
      <c r="AN29" s="11">
        <f>IF(IFERROR(HLOOKUP(F$2,States_Design!$4:31,ROW()-1,FALSE),0)=3,1,0)</f>
        <v>0</v>
      </c>
      <c r="AO29" s="11">
        <f>IF(IFERROR(HLOOKUP(G$2,States_Design!$4:31,ROW()-1,FALSE),0)=3,1,0)</f>
        <v>0</v>
      </c>
      <c r="AP29" s="11">
        <f>IF(IFERROR(HLOOKUP(H$2,States_Design!$4:31,ROW()-1,FALSE),0)=3,1,0)</f>
        <v>0</v>
      </c>
      <c r="AQ29" s="11">
        <f>IF(IFERROR(HLOOKUP(I$2,States_Design!$4:31,ROW()-1,FALSE),0)=3,1,0)</f>
        <v>0</v>
      </c>
      <c r="AR29" s="11">
        <f>IF(IFERROR(HLOOKUP(J$2,States_Design!$4:31,ROW()-1,FALSE),0)=3,1,0)</f>
        <v>0</v>
      </c>
      <c r="AS29" s="11">
        <f>IF(IFERROR(HLOOKUP(K$2,States_Design!$4:31,ROW()-1,FALSE),0)=3,1,0)</f>
        <v>0</v>
      </c>
      <c r="AT29" s="11">
        <f>IF(IFERROR(HLOOKUP(L$2,States_Design!$4:31,ROW()-1,FALSE),0)=3,1,0)</f>
        <v>0</v>
      </c>
      <c r="AU29" s="11">
        <f>IF(IFERROR(HLOOKUP(M$2,States_Design!$4:31,ROW()-1,FALSE),0)=3,1,0)</f>
        <v>0</v>
      </c>
      <c r="AV29" s="11">
        <f>IF(IFERROR(HLOOKUP(N$2,States_Design!$4:31,ROW()-1,FALSE),0)=3,1,0)</f>
        <v>0</v>
      </c>
      <c r="AW29" s="11">
        <f>IF(IFERROR(HLOOKUP(O$2,States_Design!$4:31,ROW()-1,FALSE),0)=3,1,0)</f>
        <v>0</v>
      </c>
      <c r="AX29" s="11">
        <f>IF(IFERROR(HLOOKUP(P$2,States_Design!$4:31,ROW()-1,FALSE),0)=3,1,0)</f>
        <v>0</v>
      </c>
      <c r="AY29" s="11">
        <f>IF(IFERROR(HLOOKUP(Q$2,States_Design!$4:31,ROW()-1,FALSE),0)=3,1,0)</f>
        <v>0</v>
      </c>
      <c r="AZ29" s="11">
        <f>IF(IFERROR(HLOOKUP(R$2,States_Design!$4:31,ROW()-1,FALSE),0)=3,1,0)</f>
        <v>0</v>
      </c>
      <c r="BB29" s="11" t="str">
        <f t="shared" si="40"/>
        <v>0x09</v>
      </c>
      <c r="BC29" s="11" t="str">
        <f t="shared" si="41"/>
        <v>0x01</v>
      </c>
      <c r="BE29" s="11" t="str">
        <f t="shared" si="42"/>
        <v>0x00</v>
      </c>
      <c r="BF29" s="11" t="str">
        <f t="shared" si="43"/>
        <v>0x00</v>
      </c>
      <c r="BH29" s="11" t="str">
        <f t="shared" si="44"/>
        <v>0x20</v>
      </c>
      <c r="BI29" s="11" t="str">
        <f t="shared" si="45"/>
        <v>0x00</v>
      </c>
      <c r="BK29" s="13" t="str">
        <f t="shared" si="34"/>
        <v>{0,0x09,0x01,0x00,0x00,0x20,0x00},</v>
      </c>
      <c r="BL29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{3,0x09,0x0A,0x00,0x00,0x00,0x00},{0,0x09,0x01,0x00,0x00,0x20,0x00},</v>
      </c>
    </row>
    <row r="30" spans="1:6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1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1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1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1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>
        <f>IF(IFERROR(HLOOKUP(C$2,States_Design!$4:32,ROW()-1,FALSE),0)=3,1,0)</f>
        <v>0</v>
      </c>
      <c r="AL30" s="11">
        <f>IF(IFERROR(HLOOKUP(D$2,States_Design!$4:32,ROW()-1,FALSE),0)=3,1,0)</f>
        <v>0</v>
      </c>
      <c r="AM30" s="11">
        <f>IF(IFERROR(HLOOKUP(E$2,States_Design!$4:32,ROW()-1,FALSE),0)=3,1,0)</f>
        <v>0</v>
      </c>
      <c r="AN30" s="11">
        <f>IF(IFERROR(HLOOKUP(F$2,States_Design!$4:32,ROW()-1,FALSE),0)=3,1,0)</f>
        <v>0</v>
      </c>
      <c r="AO30" s="11">
        <f>IF(IFERROR(HLOOKUP(G$2,States_Design!$4:32,ROW()-1,FALSE),0)=3,1,0)</f>
        <v>0</v>
      </c>
      <c r="AP30" s="11">
        <f>IF(IFERROR(HLOOKUP(H$2,States_Design!$4:32,ROW()-1,FALSE),0)=3,1,0)</f>
        <v>0</v>
      </c>
      <c r="AQ30" s="11">
        <f>IF(IFERROR(HLOOKUP(I$2,States_Design!$4:32,ROW()-1,FALSE),0)=3,1,0)</f>
        <v>0</v>
      </c>
      <c r="AR30" s="11">
        <f>IF(IFERROR(HLOOKUP(J$2,States_Design!$4:32,ROW()-1,FALSE),0)=3,1,0)</f>
        <v>0</v>
      </c>
      <c r="AS30" s="11">
        <f>IF(IFERROR(HLOOKUP(K$2,States_Design!$4:32,ROW()-1,FALSE),0)=3,1,0)</f>
        <v>0</v>
      </c>
      <c r="AT30" s="11">
        <f>IF(IFERROR(HLOOKUP(L$2,States_Design!$4:32,ROW()-1,FALSE),0)=3,1,0)</f>
        <v>0</v>
      </c>
      <c r="AU30" s="11">
        <f>IF(IFERROR(HLOOKUP(M$2,States_Design!$4:32,ROW()-1,FALSE),0)=3,1,0)</f>
        <v>0</v>
      </c>
      <c r="AV30" s="11">
        <f>IF(IFERROR(HLOOKUP(N$2,States_Design!$4:32,ROW()-1,FALSE),0)=3,1,0)</f>
        <v>0</v>
      </c>
      <c r="AW30" s="11">
        <f>IF(IFERROR(HLOOKUP(O$2,States_Design!$4:32,ROW()-1,FALSE),0)=3,1,0)</f>
        <v>0</v>
      </c>
      <c r="AX30" s="11">
        <f>IF(IFERROR(HLOOKUP(P$2,States_Design!$4:32,ROW()-1,FALSE),0)=3,1,0)</f>
        <v>0</v>
      </c>
      <c r="AY30" s="11">
        <f>IF(IFERROR(HLOOKUP(Q$2,States_Design!$4:32,ROW()-1,FALSE),0)=3,1,0)</f>
        <v>0</v>
      </c>
      <c r="AZ30" s="11">
        <f>IF(IFERROR(HLOOKUP(R$2,States_Design!$4:32,ROW()-1,FALSE),0)=3,1,0)</f>
        <v>0</v>
      </c>
      <c r="BB30" s="11" t="str">
        <f t="shared" si="40"/>
        <v>0x09</v>
      </c>
      <c r="BC30" s="11" t="str">
        <f t="shared" si="41"/>
        <v>0x11</v>
      </c>
      <c r="BE30" s="11" t="str">
        <f t="shared" si="42"/>
        <v>0x00</v>
      </c>
      <c r="BF30" s="11" t="str">
        <f t="shared" si="43"/>
        <v>0x00</v>
      </c>
      <c r="BH30" s="11" t="str">
        <f t="shared" si="44"/>
        <v>0x00</v>
      </c>
      <c r="BI30" s="11" t="str">
        <f t="shared" si="45"/>
        <v>0x00</v>
      </c>
      <c r="BK30" s="13" t="str">
        <f t="shared" si="34"/>
        <v>{0,0x09,0x11,0x00,0x00,0x00,0x00},</v>
      </c>
      <c r="BL30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{3,0x09,0x0A,0x00,0x00,0x00,0x00},{0,0x09,0x01,0x00,0x00,0x20,0x00},{0,0x09,0x11,0x00,0x00,0x00,0x00},</v>
      </c>
    </row>
    <row r="31" spans="1:6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>
        <f>IF(IFERROR(HLOOKUP(C$2,States_Design!$4:33,ROW()-1,FALSE),0)=3,1,0)</f>
        <v>0</v>
      </c>
      <c r="AL31" s="11">
        <f>IF(IFERROR(HLOOKUP(D$2,States_Design!$4:33,ROW()-1,FALSE),0)=3,1,0)</f>
        <v>0</v>
      </c>
      <c r="AM31" s="11">
        <f>IF(IFERROR(HLOOKUP(E$2,States_Design!$4:33,ROW()-1,FALSE),0)=3,1,0)</f>
        <v>0</v>
      </c>
      <c r="AN31" s="11">
        <f>IF(IFERROR(HLOOKUP(F$2,States_Design!$4:33,ROW()-1,FALSE),0)=3,1,0)</f>
        <v>0</v>
      </c>
      <c r="AO31" s="11">
        <f>IF(IFERROR(HLOOKUP(G$2,States_Design!$4:33,ROW()-1,FALSE),0)=3,1,0)</f>
        <v>0</v>
      </c>
      <c r="AP31" s="11">
        <f>IF(IFERROR(HLOOKUP(H$2,States_Design!$4:33,ROW()-1,FALSE),0)=3,1,0)</f>
        <v>0</v>
      </c>
      <c r="AQ31" s="11">
        <f>IF(IFERROR(HLOOKUP(I$2,States_Design!$4:33,ROW()-1,FALSE),0)=3,1,0)</f>
        <v>0</v>
      </c>
      <c r="AR31" s="11">
        <f>IF(IFERROR(HLOOKUP(J$2,States_Design!$4:33,ROW()-1,FALSE),0)=3,1,0)</f>
        <v>0</v>
      </c>
      <c r="AS31" s="11">
        <f>IF(IFERROR(HLOOKUP(K$2,States_Design!$4:33,ROW()-1,FALSE),0)=3,1,0)</f>
        <v>0</v>
      </c>
      <c r="AT31" s="11">
        <f>IF(IFERROR(HLOOKUP(L$2,States_Design!$4:33,ROW()-1,FALSE),0)=3,1,0)</f>
        <v>0</v>
      </c>
      <c r="AU31" s="11">
        <f>IF(IFERROR(HLOOKUP(M$2,States_Design!$4:33,ROW()-1,FALSE),0)=3,1,0)</f>
        <v>0</v>
      </c>
      <c r="AV31" s="11">
        <f>IF(IFERROR(HLOOKUP(N$2,States_Design!$4:33,ROW()-1,FALSE),0)=3,1,0)</f>
        <v>0</v>
      </c>
      <c r="AW31" s="11">
        <f>IF(IFERROR(HLOOKUP(O$2,States_Design!$4:33,ROW()-1,FALSE),0)=3,1,0)</f>
        <v>0</v>
      </c>
      <c r="AX31" s="11">
        <f>IF(IFERROR(HLOOKUP(P$2,States_Design!$4:33,ROW()-1,FALSE),0)=3,1,0)</f>
        <v>0</v>
      </c>
      <c r="AY31" s="11">
        <f>IF(IFERROR(HLOOKUP(Q$2,States_Design!$4:33,ROW()-1,FALSE),0)=3,1,0)</f>
        <v>0</v>
      </c>
      <c r="AZ31" s="11">
        <f>IF(IFERROR(HLOOKUP(R$2,States_Design!$4:33,ROW()-1,FALSE),0)=3,1,0)</f>
        <v>0</v>
      </c>
      <c r="BB31" s="11" t="str">
        <f t="shared" si="40"/>
        <v>0x00</v>
      </c>
      <c r="BC31" s="11" t="str">
        <f t="shared" si="41"/>
        <v>0x00</v>
      </c>
      <c r="BE31" s="11" t="str">
        <f t="shared" si="42"/>
        <v>0x00</v>
      </c>
      <c r="BF31" s="11" t="str">
        <f t="shared" si="43"/>
        <v>0x00</v>
      </c>
      <c r="BH31" s="11" t="str">
        <f t="shared" si="44"/>
        <v>0x00</v>
      </c>
      <c r="BI31" s="11" t="str">
        <f t="shared" si="45"/>
        <v>0x00</v>
      </c>
      <c r="BK31" s="13" t="str">
        <f t="shared" si="34"/>
        <v>{0,0x00,0x00,0x00,0x00,0x00,0x00},</v>
      </c>
      <c r="BL31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{3,0x09,0x0A,0x00,0x00,0x00,0x00},{0,0x09,0x01,0x00,0x00,0x20,0x00},{0,0x09,0x11,0x00,0x00,0x00,0x00},{0,0x00,0x00,0x00,0x00,0x00,0x00},</v>
      </c>
    </row>
    <row r="32" spans="1:6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>
        <f>IF(IFERROR(HLOOKUP(C$2,States_Design!$4:34,ROW()-1,FALSE),0)=3,1,0)</f>
        <v>0</v>
      </c>
      <c r="AL32" s="11">
        <f>IF(IFERROR(HLOOKUP(D$2,States_Design!$4:34,ROW()-1,FALSE),0)=3,1,0)</f>
        <v>0</v>
      </c>
      <c r="AM32" s="11">
        <f>IF(IFERROR(HLOOKUP(E$2,States_Design!$4:34,ROW()-1,FALSE),0)=3,1,0)</f>
        <v>0</v>
      </c>
      <c r="AN32" s="11">
        <f>IF(IFERROR(HLOOKUP(F$2,States_Design!$4:34,ROW()-1,FALSE),0)=3,1,0)</f>
        <v>0</v>
      </c>
      <c r="AO32" s="11">
        <f>IF(IFERROR(HLOOKUP(G$2,States_Design!$4:34,ROW()-1,FALSE),0)=3,1,0)</f>
        <v>0</v>
      </c>
      <c r="AP32" s="11">
        <f>IF(IFERROR(HLOOKUP(H$2,States_Design!$4:34,ROW()-1,FALSE),0)=3,1,0)</f>
        <v>0</v>
      </c>
      <c r="AQ32" s="11">
        <f>IF(IFERROR(HLOOKUP(I$2,States_Design!$4:34,ROW()-1,FALSE),0)=3,1,0)</f>
        <v>0</v>
      </c>
      <c r="AR32" s="11">
        <f>IF(IFERROR(HLOOKUP(J$2,States_Design!$4:34,ROW()-1,FALSE),0)=3,1,0)</f>
        <v>0</v>
      </c>
      <c r="AS32" s="11">
        <f>IF(IFERROR(HLOOKUP(K$2,States_Design!$4:34,ROW()-1,FALSE),0)=3,1,0)</f>
        <v>0</v>
      </c>
      <c r="AT32" s="11">
        <f>IF(IFERROR(HLOOKUP(L$2,States_Design!$4:34,ROW()-1,FALSE),0)=3,1,0)</f>
        <v>0</v>
      </c>
      <c r="AU32" s="11">
        <f>IF(IFERROR(HLOOKUP(M$2,States_Design!$4:34,ROW()-1,FALSE),0)=3,1,0)</f>
        <v>0</v>
      </c>
      <c r="AV32" s="11">
        <f>IF(IFERROR(HLOOKUP(N$2,States_Design!$4:34,ROW()-1,FALSE),0)=3,1,0)</f>
        <v>0</v>
      </c>
      <c r="AW32" s="11">
        <f>IF(IFERROR(HLOOKUP(O$2,States_Design!$4:34,ROW()-1,FALSE),0)=3,1,0)</f>
        <v>0</v>
      </c>
      <c r="AX32" s="11">
        <f>IF(IFERROR(HLOOKUP(P$2,States_Design!$4:34,ROW()-1,FALSE),0)=3,1,0)</f>
        <v>0</v>
      </c>
      <c r="AY32" s="11">
        <f>IF(IFERROR(HLOOKUP(Q$2,States_Design!$4:34,ROW()-1,FALSE),0)=3,1,0)</f>
        <v>0</v>
      </c>
      <c r="AZ32" s="11">
        <f>IF(IFERROR(HLOOKUP(R$2,States_Design!$4:34,ROW()-1,FALSE),0)=3,1,0)</f>
        <v>0</v>
      </c>
      <c r="BB32" s="11" t="str">
        <f t="shared" si="40"/>
        <v>0x00</v>
      </c>
      <c r="BC32" s="11" t="str">
        <f t="shared" si="41"/>
        <v>0x00</v>
      </c>
      <c r="BE32" s="11" t="str">
        <f t="shared" si="42"/>
        <v>0x00</v>
      </c>
      <c r="BF32" s="11" t="str">
        <f t="shared" si="43"/>
        <v>0x00</v>
      </c>
      <c r="BH32" s="11" t="str">
        <f t="shared" si="44"/>
        <v>0x00</v>
      </c>
      <c r="BI32" s="11" t="str">
        <f t="shared" si="45"/>
        <v>0x00</v>
      </c>
      <c r="BK32" s="13" t="str">
        <f t="shared" si="34"/>
        <v>{0,0x00,0x00,0x00,0x00,0x00,0x00},</v>
      </c>
      <c r="BL32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{3,0x09,0x0A,0x00,0x00,0x00,0x00},{0,0x09,0x01,0x00,0x00,0x20,0x00},{0,0x09,0x11,0x00,0x00,0x00,0x00},{0,0x00,0x00,0x00,0x00,0x00,0x00},{0,0x00,0x00,0x00,0x00,0x00,0x00},</v>
      </c>
    </row>
    <row r="33" spans="63:64" x14ac:dyDescent="0.25">
      <c r="BK33" s="11" t="s">
        <v>46</v>
      </c>
      <c r="BL33" s="11" t="str">
        <f t="shared" si="39"/>
        <v>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{3,0x09,0x0A,0x00,0x00,0x00,0x00},{0,0x09,0x01,0x00,0x00,0x20,0x00},{0,0x09,0x11,0x00,0x00,0x00,0x00},{0,0x00,0x00,0x00,0x00,0x00,0x00},{0,0x00,0x00,0x00,0x00,0x00,0x00},}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s="2" t="str">
        <f>CONCATENATE(C_D!C1,'C'!L1,STATE_BREAKS!E5,STATES!BL33)</f>
        <v>eeprom char EE_C_D =0x00;eeprom char EE_C[3][3] = {{1, 81, 127},{0, 39, 15},{0, 117, 47},};eeprom char EE_STATE_BREAKS[3] = {8,15,25,};eeprom char EE_STATES[30][7]= {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08,0x09,0x02,0x00,0x00,0x00},{3,0x0C,0x09,0x00,0x00,0x00,0x00},{10,0x01,0x09,0x00,0x20,0x00,0x00},{3,0x01,0x0D,0x00,0x00,0x00,0x00},{10,0x09,0x08,0x10,0x00,0x00,0x00},{3,0x09,0x0A,0x00,0x00,0x00,0x00},{10,0x09,0x01,0x00,0x00,0x20,0x00},{3,0x09,0x11,0x00,0x00,0x00,0x00},{10,0x09,0x08,0x10,0x00,0x00,0x00},{3,0x09,0x0A,0x00,0x00,0x00,0x00},{0,0x09,0x01,0x00,0x00,0x20,0x00},{0,0x09,0x11,0x00,0x00,0x00,0x00},{0,0x00,0x00,0x00,0x00,0x00,0x00},{0,0x00,0x00,0x00,0x00,0x00,0x00},};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SystemDesign</vt:lpstr>
      <vt:lpstr>States_Design</vt:lpstr>
      <vt:lpstr>C_D</vt:lpstr>
      <vt:lpstr>C</vt:lpstr>
      <vt:lpstr>STATE_BREAKS</vt:lpstr>
      <vt:lpstr>STATES</vt:lpstr>
      <vt:lpstr>CompleteCode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2016-10-04T14:32:30Z</dcterms:created>
  <dcterms:modified xsi:type="dcterms:W3CDTF">2016-11-08T23:53:15Z</dcterms:modified>
</cp:coreProperties>
</file>