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DOE\ExperimentsSimulation\Examples\"/>
    </mc:Choice>
  </mc:AlternateContent>
  <bookViews>
    <workbookView xWindow="0" yWindow="0" windowWidth="20490" windowHeight="7800"/>
  </bookViews>
  <sheets>
    <sheet name="Limits" sheetId="1" r:id="rId1"/>
    <sheet name="Res 1" sheetId="14" r:id="rId2"/>
    <sheet name="Step (1)" sheetId="2" r:id="rId3"/>
    <sheet name="Res 2" sheetId="17" r:id="rId4"/>
    <sheet name="Step (2)" sheetId="16" r:id="rId5"/>
    <sheet name="Res 3" sheetId="19" r:id="rId6"/>
    <sheet name="Step (3)" sheetId="18" r:id="rId7"/>
    <sheet name="Res 4" sheetId="21" r:id="rId8"/>
    <sheet name="Step (4)" sheetId="20" r:id="rId9"/>
    <sheet name="Res 5" sheetId="23" r:id="rId10"/>
    <sheet name="Step (5)" sheetId="22" r:id="rId11"/>
    <sheet name="Res Final" sheetId="25" r:id="rId12"/>
    <sheet name="Res Final1" sheetId="27" r:id="rId13"/>
    <sheet name="Final step" sheetId="24" r:id="rId14"/>
    <sheet name="Sheet13" sheetId="2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L3" i="24"/>
  <c r="L4" i="24"/>
  <c r="L5" i="24"/>
  <c r="L6" i="24"/>
  <c r="L7" i="24"/>
  <c r="N11" i="24"/>
  <c r="M11" i="24"/>
  <c r="L2" i="24"/>
  <c r="H21" i="26" a="1"/>
  <c r="H22" i="26" s="1"/>
  <c r="C2" i="24"/>
  <c r="F19" i="26"/>
  <c r="F18" i="26"/>
  <c r="E19" i="26"/>
  <c r="E18" i="26"/>
  <c r="H19" i="26"/>
  <c r="H18" i="26"/>
  <c r="H12" i="26"/>
  <c r="J15" i="24"/>
  <c r="J9" i="24"/>
  <c r="G9" i="20"/>
  <c r="G9" i="18"/>
  <c r="G9" i="2"/>
  <c r="G9" i="16"/>
  <c r="B13" i="1"/>
  <c r="B12" i="1"/>
  <c r="G3" i="1"/>
  <c r="G2" i="1"/>
  <c r="C10" i="1"/>
  <c r="C3" i="24"/>
  <c r="B3" i="24"/>
  <c r="B2" i="24"/>
  <c r="G21" i="24"/>
  <c r="F21" i="24"/>
  <c r="E21" i="24"/>
  <c r="F20" i="24"/>
  <c r="E20" i="24"/>
  <c r="D20" i="24"/>
  <c r="G20" i="24" s="1"/>
  <c r="E19" i="24"/>
  <c r="G19" i="24"/>
  <c r="G18" i="24"/>
  <c r="F18" i="24"/>
  <c r="E18" i="24"/>
  <c r="G17" i="24"/>
  <c r="F17" i="24"/>
  <c r="E17" i="24"/>
  <c r="G16" i="24"/>
  <c r="F16" i="24"/>
  <c r="E16" i="24"/>
  <c r="G15" i="24"/>
  <c r="F15" i="24"/>
  <c r="E15" i="24"/>
  <c r="G14" i="24"/>
  <c r="F14" i="24"/>
  <c r="E14" i="24"/>
  <c r="G13" i="24"/>
  <c r="F13" i="24"/>
  <c r="E13" i="24"/>
  <c r="G12" i="24"/>
  <c r="F12" i="24"/>
  <c r="E12" i="24"/>
  <c r="G11" i="24"/>
  <c r="F11" i="24"/>
  <c r="E11" i="24"/>
  <c r="N10" i="24"/>
  <c r="G10" i="24"/>
  <c r="F10" i="24"/>
  <c r="E10" i="24"/>
  <c r="G9" i="24"/>
  <c r="F9" i="24"/>
  <c r="E9" i="24"/>
  <c r="M10" i="24"/>
  <c r="P11" i="24"/>
  <c r="P10" i="24"/>
  <c r="M14" i="24" l="1" a="1"/>
  <c r="M15" i="24" s="1"/>
  <c r="H21" i="26"/>
  <c r="B9" i="24"/>
  <c r="A19" i="24"/>
  <c r="B16" i="24"/>
  <c r="B19" i="24"/>
  <c r="A13" i="24"/>
  <c r="B13" i="24"/>
  <c r="A15" i="24"/>
  <c r="A18" i="24"/>
  <c r="B15" i="24"/>
  <c r="B18" i="24"/>
  <c r="F19" i="24"/>
  <c r="A21" i="24"/>
  <c r="A17" i="24"/>
  <c r="B21" i="24"/>
  <c r="B17" i="24"/>
  <c r="A20" i="24"/>
  <c r="B20" i="24"/>
  <c r="A10" i="24"/>
  <c r="A11" i="24"/>
  <c r="A12" i="24"/>
  <c r="B10" i="24"/>
  <c r="B11" i="24"/>
  <c r="B12" i="24"/>
  <c r="A14" i="24"/>
  <c r="A9" i="24"/>
  <c r="B14" i="24"/>
  <c r="A16" i="24"/>
  <c r="N14" i="24" l="1"/>
  <c r="N15" i="24"/>
  <c r="M14" i="24"/>
  <c r="P14" i="24" a="1"/>
  <c r="P15" i="24" l="1"/>
  <c r="D3" i="24" s="1"/>
  <c r="P14" i="24"/>
  <c r="D2" i="24" s="1"/>
  <c r="E2" i="24" l="1"/>
  <c r="G2" i="24" s="1"/>
  <c r="H2" i="24"/>
  <c r="E3" i="24"/>
  <c r="G3" i="24" s="1"/>
  <c r="H3" i="24"/>
  <c r="B3" i="22" l="1"/>
  <c r="B2" i="22"/>
  <c r="C3" i="22"/>
  <c r="C2" i="22"/>
  <c r="E3" i="22"/>
  <c r="G3" i="22" s="1"/>
  <c r="D3" i="22"/>
  <c r="D2" i="22"/>
  <c r="E2" i="22" s="1"/>
  <c r="G2" i="22" s="1"/>
  <c r="A15" i="22"/>
  <c r="D3" i="20"/>
  <c r="E3" i="20" s="1"/>
  <c r="G3" i="20" s="1"/>
  <c r="D2" i="20"/>
  <c r="B3" i="20"/>
  <c r="B15" i="20" s="1"/>
  <c r="B2" i="20"/>
  <c r="A15" i="20" s="1"/>
  <c r="C3" i="20"/>
  <c r="C2" i="20"/>
  <c r="D3" i="18"/>
  <c r="E3" i="18" s="1"/>
  <c r="G3" i="18" s="1"/>
  <c r="D2" i="18"/>
  <c r="C3" i="18"/>
  <c r="C2" i="18"/>
  <c r="B3" i="18"/>
  <c r="B2" i="18"/>
  <c r="D3" i="16"/>
  <c r="E3" i="16" s="1"/>
  <c r="G3" i="16" s="1"/>
  <c r="D2" i="16"/>
  <c r="C3" i="16"/>
  <c r="C2" i="16"/>
  <c r="B3" i="16"/>
  <c r="B2" i="16"/>
  <c r="C3" i="2"/>
  <c r="C2" i="2"/>
  <c r="D3" i="2"/>
  <c r="D2" i="2"/>
  <c r="A10" i="22" l="1"/>
  <c r="B14" i="22"/>
  <c r="A14" i="22"/>
  <c r="A12" i="22"/>
  <c r="B15" i="22"/>
  <c r="H3" i="22"/>
  <c r="A9" i="22"/>
  <c r="A13" i="22"/>
  <c r="B11" i="22"/>
  <c r="B12" i="22"/>
  <c r="H2" i="22"/>
  <c r="B9" i="22"/>
  <c r="B13" i="22"/>
  <c r="B10" i="22"/>
  <c r="A11" i="22"/>
  <c r="E2" i="20"/>
  <c r="G2" i="20" s="1"/>
  <c r="H2" i="20" s="1"/>
  <c r="H3" i="20"/>
  <c r="B12" i="20"/>
  <c r="A12" i="20"/>
  <c r="A9" i="20"/>
  <c r="A13" i="20"/>
  <c r="B9" i="20"/>
  <c r="B13" i="20"/>
  <c r="A10" i="20"/>
  <c r="A14" i="20"/>
  <c r="B10" i="20"/>
  <c r="B14" i="20"/>
  <c r="A11" i="20"/>
  <c r="B11" i="20"/>
  <c r="E2" i="18"/>
  <c r="G2" i="18" s="1"/>
  <c r="H2" i="18" s="1"/>
  <c r="B13" i="18"/>
  <c r="A14" i="18"/>
  <c r="B14" i="18"/>
  <c r="B9" i="18"/>
  <c r="A11" i="18"/>
  <c r="A15" i="18"/>
  <c r="A12" i="18"/>
  <c r="B11" i="18"/>
  <c r="B15" i="18"/>
  <c r="H3" i="18"/>
  <c r="B12" i="18"/>
  <c r="A9" i="18"/>
  <c r="A13" i="18"/>
  <c r="A10" i="18"/>
  <c r="B10" i="18"/>
  <c r="E2" i="16"/>
  <c r="G2" i="16" s="1"/>
  <c r="H2" i="16" s="1"/>
  <c r="B15" i="16"/>
  <c r="A15" i="16"/>
  <c r="A12" i="16"/>
  <c r="H3" i="16"/>
  <c r="B12" i="16"/>
  <c r="B9" i="16"/>
  <c r="A9" i="16"/>
  <c r="A13" i="16"/>
  <c r="A10" i="16"/>
  <c r="A14" i="16"/>
  <c r="B10" i="16"/>
  <c r="B14" i="16"/>
  <c r="A11" i="16"/>
  <c r="B13" i="16"/>
  <c r="B11" i="16"/>
  <c r="E3" i="2" l="1"/>
  <c r="G3" i="2" s="1"/>
  <c r="B3" i="2"/>
  <c r="B14" i="2" s="1"/>
  <c r="B2" i="2"/>
  <c r="E2" i="2"/>
  <c r="G2" i="2" s="1"/>
  <c r="A15" i="2" l="1"/>
  <c r="A12" i="2"/>
  <c r="H3" i="2"/>
  <c r="B12" i="2"/>
  <c r="A9" i="2"/>
  <c r="A13" i="2"/>
  <c r="B11" i="2"/>
  <c r="B15" i="2"/>
  <c r="H2" i="2"/>
  <c r="B9" i="2"/>
  <c r="B13" i="2"/>
  <c r="A10" i="2"/>
  <c r="A14" i="2"/>
  <c r="B10" i="2"/>
  <c r="A11" i="2"/>
</calcChain>
</file>

<file path=xl/sharedStrings.xml><?xml version="1.0" encoding="utf-8"?>
<sst xmlns="http://schemas.openxmlformats.org/spreadsheetml/2006/main" count="374" uniqueCount="75">
  <si>
    <t>n</t>
  </si>
  <si>
    <t>Factors</t>
  </si>
  <si>
    <t>x_L</t>
  </si>
  <si>
    <t>x_U</t>
  </si>
  <si>
    <t>x_M</t>
  </si>
  <si>
    <t>K_D</t>
  </si>
  <si>
    <t>x_1</t>
  </si>
  <si>
    <t>K_R</t>
  </si>
  <si>
    <t>x_2</t>
  </si>
  <si>
    <t>F_L</t>
  </si>
  <si>
    <t>F_U</t>
  </si>
  <si>
    <t>a</t>
  </si>
  <si>
    <t>alpha</t>
  </si>
  <si>
    <t>beta</t>
  </si>
  <si>
    <t>F_1</t>
  </si>
  <si>
    <t>F_2</t>
  </si>
  <si>
    <t>Base
point</t>
  </si>
  <si>
    <t>Delta</t>
  </si>
  <si>
    <t>Coeff</t>
  </si>
  <si>
    <t>Normalized
gradient</t>
  </si>
  <si>
    <t>Coded
Distance</t>
  </si>
  <si>
    <t>Distance</t>
  </si>
  <si>
    <t>New Base
Point</t>
  </si>
  <si>
    <t>Coded
x_1</t>
  </si>
  <si>
    <t>Coded
x_2</t>
  </si>
  <si>
    <t>Response</t>
  </si>
  <si>
    <t>Good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</si>
  <si>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</si>
  <si>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</si>
  <si>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</si>
  <si>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</si>
  <si>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</si>
  <si>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</si>
  <si>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</si>
  <si>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</si>
  <si>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</si>
  <si>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</si>
  <si>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</si>
  <si>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</si>
  <si>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</si>
  <si>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</si>
  <si>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</si>
  <si>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</si>
  <si>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</si>
  <si>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</si>
  <si>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</si>
  <si>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</si>
  <si>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</si>
  <si>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</si>
  <si>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</si>
  <si>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</si>
  <si>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y=a*x_1^2+b*x_2^2+c*x_1*x_2+d*x_1+e*x_2+f</t>
  </si>
  <si>
    <t>f</t>
  </si>
  <si>
    <t>d</t>
  </si>
  <si>
    <t>e</t>
  </si>
  <si>
    <t>x_1^2</t>
  </si>
  <si>
    <t>x_2^2</t>
  </si>
  <si>
    <t>b</t>
  </si>
  <si>
    <t>x_1x_2</t>
  </si>
  <si>
    <t>c</t>
  </si>
  <si>
    <t>x_I</t>
  </si>
  <si>
    <t>K_D/x_1^I</t>
  </si>
  <si>
    <t>K_D/x_2^I</t>
  </si>
  <si>
    <t>const</t>
  </si>
  <si>
    <t>x1</t>
  </si>
  <si>
    <t>x2</t>
  </si>
  <si>
    <t>x1*x2</t>
  </si>
  <si>
    <t>x1^2</t>
  </si>
  <si>
    <t>x2^2</t>
  </si>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</sst>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>
        <v>2</v>
      </c>
      <c r="C1" t="s">
        <v>1</v>
      </c>
      <c r="D1" t="s">
        <v>2</v>
      </c>
      <c r="E1" t="s">
        <v>3</v>
      </c>
      <c r="F1" t="s">
        <v>4</v>
      </c>
      <c r="G1" t="s">
        <v>60</v>
      </c>
    </row>
    <row r="2" spans="1:7" x14ac:dyDescent="0.25">
      <c r="A2" t="s">
        <v>5</v>
      </c>
      <c r="B2">
        <v>5</v>
      </c>
      <c r="C2" t="s">
        <v>6</v>
      </c>
      <c r="D2">
        <v>0</v>
      </c>
      <c r="E2">
        <v>100</v>
      </c>
      <c r="F2">
        <v>25.291013117199299</v>
      </c>
      <c r="G2">
        <f>E2-D2</f>
        <v>100</v>
      </c>
    </row>
    <row r="3" spans="1:7" x14ac:dyDescent="0.25">
      <c r="A3" t="s">
        <v>7</v>
      </c>
      <c r="B3">
        <v>0.1</v>
      </c>
      <c r="C3" t="s">
        <v>8</v>
      </c>
      <c r="D3">
        <v>-1</v>
      </c>
      <c r="E3">
        <v>1</v>
      </c>
      <c r="F3">
        <v>0.35586306012027502</v>
      </c>
      <c r="G3">
        <f>E3-D3</f>
        <v>2</v>
      </c>
    </row>
    <row r="4" spans="1:7" x14ac:dyDescent="0.25">
      <c r="A4" t="s">
        <v>9</v>
      </c>
      <c r="B4">
        <v>100</v>
      </c>
    </row>
    <row r="5" spans="1:7" x14ac:dyDescent="0.25">
      <c r="A5" t="s">
        <v>10</v>
      </c>
      <c r="B5">
        <v>600</v>
      </c>
    </row>
    <row r="6" spans="1:7" x14ac:dyDescent="0.25">
      <c r="A6" t="s">
        <v>11</v>
      </c>
      <c r="B6">
        <v>0.47499999999999998</v>
      </c>
      <c r="G6">
        <f>0.95*0.5</f>
        <v>0.47499999999999998</v>
      </c>
    </row>
    <row r="7" spans="1:7" x14ac:dyDescent="0.25">
      <c r="A7" t="s">
        <v>12</v>
      </c>
      <c r="B7">
        <v>0.2</v>
      </c>
    </row>
    <row r="8" spans="1:7" x14ac:dyDescent="0.25">
      <c r="A8" t="s">
        <v>13</v>
      </c>
      <c r="B8">
        <v>0.2</v>
      </c>
    </row>
    <row r="9" spans="1:7" x14ac:dyDescent="0.25">
      <c r="A9" t="s">
        <v>14</v>
      </c>
      <c r="B9">
        <v>193.04290247086999</v>
      </c>
    </row>
    <row r="10" spans="1:7" x14ac:dyDescent="0.25">
      <c r="A10" t="s">
        <v>15</v>
      </c>
      <c r="B10">
        <v>275.866030216914</v>
      </c>
      <c r="C10">
        <f>B10/2</f>
        <v>137.933015108457</v>
      </c>
    </row>
    <row r="12" spans="1:7" x14ac:dyDescent="0.25">
      <c r="A12" t="s">
        <v>61</v>
      </c>
      <c r="B12">
        <f>B2/G2</f>
        <v>0.05</v>
      </c>
    </row>
    <row r="13" spans="1:7" x14ac:dyDescent="0.25">
      <c r="A13" t="s">
        <v>62</v>
      </c>
      <c r="B13">
        <f>B2/G3</f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0.24453328696074655</v>
      </c>
    </row>
    <row r="5" spans="1:9" x14ac:dyDescent="0.25">
      <c r="A5" s="3" t="s">
        <v>30</v>
      </c>
      <c r="B5" s="3">
        <v>5.9796528431826826E-2</v>
      </c>
    </row>
    <row r="6" spans="1:9" x14ac:dyDescent="0.25">
      <c r="A6" s="3" t="s">
        <v>31</v>
      </c>
      <c r="B6" s="3">
        <v>-0.41030520735225973</v>
      </c>
    </row>
    <row r="7" spans="1:9" x14ac:dyDescent="0.25">
      <c r="A7" s="3" t="s">
        <v>32</v>
      </c>
      <c r="B7" s="3">
        <v>44.454992018605061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502.75359561677669</v>
      </c>
      <c r="D12" s="3">
        <v>251.37679780838835</v>
      </c>
      <c r="E12" s="3">
        <v>0.12719912282836329</v>
      </c>
      <c r="F12" s="3">
        <v>0.88398256794884467</v>
      </c>
    </row>
    <row r="13" spans="1:9" x14ac:dyDescent="0.25">
      <c r="A13" s="3" t="s">
        <v>36</v>
      </c>
      <c r="B13" s="3">
        <v>4</v>
      </c>
      <c r="C13" s="3">
        <v>7904.9852614969595</v>
      </c>
      <c r="D13" s="3">
        <v>1976.2463153742399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8407.7388571137362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290.78725872379931</v>
      </c>
      <c r="C17" s="3">
        <v>16.802407630941463</v>
      </c>
      <c r="D17" s="3">
        <v>17.306285212859468</v>
      </c>
      <c r="E17" s="3">
        <v>6.5422975495799912E-5</v>
      </c>
      <c r="F17" s="3">
        <v>244.13629630133383</v>
      </c>
      <c r="G17" s="3">
        <v>337.43822114626477</v>
      </c>
      <c r="H17" s="3">
        <v>244.13629630133383</v>
      </c>
      <c r="I17" s="3">
        <v>337.43822114626477</v>
      </c>
    </row>
    <row r="18" spans="1:9" ht="30" x14ac:dyDescent="0.25">
      <c r="A18" s="7" t="s">
        <v>23</v>
      </c>
      <c r="B18" s="3">
        <v>11.055226401208742</v>
      </c>
      <c r="C18" s="3">
        <v>22.227496009302531</v>
      </c>
      <c r="D18" s="3">
        <v>0.49736715267351611</v>
      </c>
      <c r="E18" s="3">
        <v>0.6450282084685367</v>
      </c>
      <c r="F18" s="3">
        <v>-50.65819609462276</v>
      </c>
      <c r="G18" s="3">
        <v>72.768648897040237</v>
      </c>
      <c r="H18" s="3">
        <v>-50.65819609462276</v>
      </c>
      <c r="I18" s="3">
        <v>72.768648897040237</v>
      </c>
    </row>
    <row r="19" spans="1:9" ht="30.75" thickBot="1" x14ac:dyDescent="0.3">
      <c r="A19" s="8" t="s">
        <v>24</v>
      </c>
      <c r="B19" s="4">
        <v>-1.8628924075777542</v>
      </c>
      <c r="C19" s="4">
        <v>22.227496009302531</v>
      </c>
      <c r="D19" s="4">
        <v>-8.3810268453005529E-2</v>
      </c>
      <c r="E19" s="4">
        <v>0.93723411325425077</v>
      </c>
      <c r="F19" s="4">
        <v>-63.576314903409255</v>
      </c>
      <c r="G19" s="4">
        <v>59.850530088253748</v>
      </c>
      <c r="H19" s="4">
        <v>-63.576314903409255</v>
      </c>
      <c r="I19" s="4">
        <v>59.850530088253748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9" sqref="G9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Limits!D2+(Limits!E2-Limits!D2)/4*(1.125)</f>
        <v>28.125</v>
      </c>
      <c r="C2" s="1">
        <f>(Limits!E2-Limits!D2)*(0.25)</f>
        <v>25</v>
      </c>
      <c r="D2" s="1">
        <f>'Res 1'!B18</f>
        <v>11.055226401208742</v>
      </c>
      <c r="E2" s="1">
        <f>D2/SQRT(SUMSQ($D$2:$D$3))</f>
        <v>0.98609792285282005</v>
      </c>
      <c r="F2" s="1">
        <v>1.5</v>
      </c>
      <c r="G2" s="1">
        <f>E2*$F$2</f>
        <v>1.4791468842792301</v>
      </c>
      <c r="H2" s="1">
        <f>B2+G2*C2</f>
        <v>65.103672106980753</v>
      </c>
    </row>
    <row r="3" spans="1:8" x14ac:dyDescent="0.25">
      <c r="A3" s="1" t="s">
        <v>8</v>
      </c>
      <c r="B3" s="1">
        <f>Limits!D3+(Limits!E3-Limits!D3)/4*(1.125)</f>
        <v>-0.4375</v>
      </c>
      <c r="C3" s="1">
        <f>(Limits!E3-Limits!D3)*(0.25)</f>
        <v>0.5</v>
      </c>
      <c r="D3" s="1">
        <f>'Res 1'!B19</f>
        <v>-1.8628924075777542</v>
      </c>
      <c r="E3" s="1">
        <f>D3/SQRT(SUMSQ($D$2:$D$3))</f>
        <v>-0.16616523867931474</v>
      </c>
      <c r="G3" s="1">
        <f>E3*$F$2</f>
        <v>-0.24924785801897209</v>
      </c>
      <c r="H3" s="1">
        <f>B3+G3*C3</f>
        <v>-0.56212392900948605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28.125</v>
      </c>
      <c r="B9" s="1">
        <f>$B$3+D9*$C$3</f>
        <v>-0.4375</v>
      </c>
      <c r="C9" s="1">
        <v>0</v>
      </c>
      <c r="D9" s="1">
        <v>0</v>
      </c>
      <c r="E9" s="1">
        <v>312.64098012357499</v>
      </c>
      <c r="F9" s="1" t="s">
        <v>26</v>
      </c>
      <c r="G9" s="1">
        <f>AVERAGE(E9,E12,E15)</f>
        <v>320.37348718594933</v>
      </c>
    </row>
    <row r="10" spans="1:8" x14ac:dyDescent="0.25">
      <c r="A10" s="1">
        <f t="shared" si="0"/>
        <v>3.125</v>
      </c>
      <c r="B10" s="1">
        <f t="shared" ref="B10:B15" si="1">$B$3+D10*$C$3</f>
        <v>-0.9375</v>
      </c>
      <c r="C10" s="1">
        <v>-1</v>
      </c>
      <c r="D10" s="1">
        <v>-1</v>
      </c>
      <c r="E10" s="1">
        <v>287.24329590609699</v>
      </c>
      <c r="F10" s="1" t="s">
        <v>26</v>
      </c>
    </row>
    <row r="11" spans="1:8" x14ac:dyDescent="0.25">
      <c r="A11" s="1">
        <f t="shared" si="0"/>
        <v>3.125</v>
      </c>
      <c r="B11" s="1">
        <f t="shared" si="1"/>
        <v>6.25E-2</v>
      </c>
      <c r="C11" s="1">
        <v>-1</v>
      </c>
      <c r="D11" s="1">
        <v>1</v>
      </c>
      <c r="E11" s="1">
        <v>227.84142604585901</v>
      </c>
      <c r="F11" s="1" t="s">
        <v>26</v>
      </c>
    </row>
    <row r="12" spans="1:8" x14ac:dyDescent="0.25">
      <c r="A12" s="1">
        <f t="shared" si="0"/>
        <v>28.125</v>
      </c>
      <c r="B12" s="1">
        <f t="shared" si="1"/>
        <v>-0.4375</v>
      </c>
      <c r="C12" s="1">
        <v>0</v>
      </c>
      <c r="D12" s="1">
        <v>0</v>
      </c>
      <c r="E12" s="1">
        <v>316.49666265932001</v>
      </c>
      <c r="F12" s="1" t="s">
        <v>26</v>
      </c>
    </row>
    <row r="13" spans="1:8" x14ac:dyDescent="0.25">
      <c r="A13" s="1">
        <f t="shared" si="0"/>
        <v>53.125</v>
      </c>
      <c r="B13" s="1">
        <f t="shared" si="1"/>
        <v>-0.9375</v>
      </c>
      <c r="C13" s="1">
        <v>1</v>
      </c>
      <c r="D13" s="1">
        <v>-1</v>
      </c>
      <c r="E13" s="1">
        <v>253.67766366343201</v>
      </c>
      <c r="F13" s="1" t="s">
        <v>26</v>
      </c>
    </row>
    <row r="14" spans="1:8" x14ac:dyDescent="0.25">
      <c r="A14" s="1">
        <f t="shared" si="0"/>
        <v>53.125</v>
      </c>
      <c r="B14" s="1">
        <f t="shared" si="1"/>
        <v>6.25E-2</v>
      </c>
      <c r="C14" s="1">
        <v>1</v>
      </c>
      <c r="D14" s="1">
        <v>1</v>
      </c>
      <c r="E14" s="1">
        <v>305.62796389335898</v>
      </c>
      <c r="F14" s="1" t="s">
        <v>26</v>
      </c>
    </row>
    <row r="15" spans="1:8" x14ac:dyDescent="0.25">
      <c r="A15" s="1">
        <f t="shared" si="0"/>
        <v>28.125</v>
      </c>
      <c r="B15" s="1">
        <f t="shared" si="1"/>
        <v>-0.4375</v>
      </c>
      <c r="C15" s="1">
        <v>0</v>
      </c>
      <c r="D15" s="1">
        <v>0</v>
      </c>
      <c r="E15" s="1">
        <v>331.98281877495299</v>
      </c>
      <c r="F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8" sqref="B18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0.65557189391218229</v>
      </c>
    </row>
    <row r="5" spans="1:9" x14ac:dyDescent="0.25">
      <c r="A5" s="3" t="s">
        <v>30</v>
      </c>
      <c r="B5" s="3">
        <v>0.42977450808760559</v>
      </c>
    </row>
    <row r="6" spans="1:9" x14ac:dyDescent="0.25">
      <c r="A6" s="3" t="s">
        <v>31</v>
      </c>
      <c r="B6" s="3">
        <v>0.14466176213140836</v>
      </c>
    </row>
    <row r="7" spans="1:9" x14ac:dyDescent="0.25">
      <c r="A7" s="3" t="s">
        <v>32</v>
      </c>
      <c r="B7" s="3">
        <v>42.362115378730344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5410.1498233158445</v>
      </c>
      <c r="D12" s="3">
        <v>2705.0749116579223</v>
      </c>
      <c r="E12" s="3">
        <v>1.5073844090913888</v>
      </c>
      <c r="F12" s="3">
        <v>0.32515711162673211</v>
      </c>
    </row>
    <row r="13" spans="1:9" x14ac:dyDescent="0.25">
      <c r="A13" s="3" t="s">
        <v>36</v>
      </c>
      <c r="B13" s="3">
        <v>4</v>
      </c>
      <c r="C13" s="3">
        <v>7178.1952774434476</v>
      </c>
      <c r="D13" s="3">
        <v>1794.5488193608619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12588.345100759292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234.37193528612485</v>
      </c>
      <c r="C17" s="3">
        <v>16.011374614677894</v>
      </c>
      <c r="D17" s="3">
        <v>14.637839718725473</v>
      </c>
      <c r="E17" s="3">
        <v>1.2672144416935136E-4</v>
      </c>
      <c r="F17" s="3">
        <v>189.9172326097142</v>
      </c>
      <c r="G17" s="3">
        <v>278.82663796253553</v>
      </c>
      <c r="H17" s="3">
        <v>189.9172326097142</v>
      </c>
      <c r="I17" s="3">
        <v>278.82663796253553</v>
      </c>
    </row>
    <row r="18" spans="1:9" ht="30" x14ac:dyDescent="0.25">
      <c r="A18" s="7" t="s">
        <v>23</v>
      </c>
      <c r="B18" s="3">
        <v>-29.876415559800989</v>
      </c>
      <c r="C18" s="3">
        <v>21.181057689365172</v>
      </c>
      <c r="D18" s="3">
        <v>-1.4105251965203647</v>
      </c>
      <c r="E18" s="3">
        <v>0.23120567139479689</v>
      </c>
      <c r="F18" s="3">
        <v>-88.684459504350997</v>
      </c>
      <c r="G18" s="3">
        <v>28.931628384749025</v>
      </c>
      <c r="H18" s="3">
        <v>-88.684459504350997</v>
      </c>
      <c r="I18" s="3">
        <v>28.931628384749025</v>
      </c>
    </row>
    <row r="19" spans="1:9" ht="30.75" thickBot="1" x14ac:dyDescent="0.3">
      <c r="A19" s="8" t="s">
        <v>24</v>
      </c>
      <c r="B19" s="4">
        <v>21.446147652365017</v>
      </c>
      <c r="C19" s="4">
        <v>21.181057689365172</v>
      </c>
      <c r="D19" s="4">
        <v>1.0125154261362945</v>
      </c>
      <c r="E19" s="4">
        <v>0.36856134734301893</v>
      </c>
      <c r="F19" s="4">
        <v>-37.361896292184994</v>
      </c>
      <c r="G19" s="4">
        <v>80.254191596915035</v>
      </c>
      <c r="H19" s="4">
        <v>-37.361896292184994</v>
      </c>
      <c r="I19" s="4">
        <v>80.254191596915035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9" sqref="G9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'Step (1)'!H2</f>
        <v>65.103672106980753</v>
      </c>
      <c r="C2" s="1">
        <f>(Limits!E2-Limits!D2)*(0.225)</f>
        <v>22.5</v>
      </c>
      <c r="D2" s="1">
        <f>'Res 2'!B18</f>
        <v>-29.876415559800989</v>
      </c>
      <c r="E2" s="1">
        <f>D2/SQRT(SUMSQ($D$2:$D$3))</f>
        <v>-0.81236993290486581</v>
      </c>
      <c r="F2" s="1">
        <v>1</v>
      </c>
      <c r="G2" s="1">
        <f>E2*$F$2</f>
        <v>-0.81236993290486581</v>
      </c>
      <c r="H2" s="1">
        <f>B2+G2*C2</f>
        <v>46.82534861662127</v>
      </c>
    </row>
    <row r="3" spans="1:8" x14ac:dyDescent="0.25">
      <c r="A3" s="1" t="s">
        <v>8</v>
      </c>
      <c r="B3" s="1">
        <f>'Step (1)'!H3</f>
        <v>-0.56212392900948605</v>
      </c>
      <c r="C3" s="1">
        <f>(Limits!E3-Limits!D3)*(0.2)</f>
        <v>0.4</v>
      </c>
      <c r="D3" s="1">
        <f>'Res 2'!B19</f>
        <v>21.446147652365017</v>
      </c>
      <c r="E3" s="1">
        <f>D3/SQRT(SUMSQ($D$2:$D$3))</f>
        <v>0.58314242866742572</v>
      </c>
      <c r="G3" s="1">
        <f>E3*$F$2</f>
        <v>0.58314242866742572</v>
      </c>
      <c r="H3" s="1">
        <f>B3+G3*C3</f>
        <v>-0.32886695754251571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65.103672106980753</v>
      </c>
      <c r="B9" s="1">
        <f>$B$3+D9*$C$3</f>
        <v>-0.56212392900948605</v>
      </c>
      <c r="C9" s="1">
        <v>0</v>
      </c>
      <c r="D9" s="1">
        <v>0</v>
      </c>
      <c r="E9" s="1">
        <v>207.030109188316</v>
      </c>
      <c r="F9" s="1" t="s">
        <v>26</v>
      </c>
      <c r="G9" s="1">
        <f>AVERAGE(E9,E12,E15)</f>
        <v>199.70151725641199</v>
      </c>
    </row>
    <row r="10" spans="1:8" x14ac:dyDescent="0.25">
      <c r="A10" s="1">
        <f t="shared" si="0"/>
        <v>42.603672106980753</v>
      </c>
      <c r="B10" s="1">
        <f t="shared" ref="B10:B15" si="1">$B$3+D10*$C$3</f>
        <v>-0.96212392900948607</v>
      </c>
      <c r="C10" s="1">
        <v>-1</v>
      </c>
      <c r="D10" s="1">
        <v>-1</v>
      </c>
      <c r="E10" s="1">
        <v>282.39492604178599</v>
      </c>
      <c r="F10" s="1" t="s">
        <v>26</v>
      </c>
    </row>
    <row r="11" spans="1:8" x14ac:dyDescent="0.25">
      <c r="A11" s="1">
        <f t="shared" si="0"/>
        <v>42.603672106980753</v>
      </c>
      <c r="B11" s="1">
        <f t="shared" si="1"/>
        <v>-0.16212392900948602</v>
      </c>
      <c r="C11" s="1">
        <v>-1</v>
      </c>
      <c r="D11" s="1">
        <v>1</v>
      </c>
      <c r="E11" s="1">
        <v>298.10740269463503</v>
      </c>
      <c r="F11" s="1" t="s">
        <v>26</v>
      </c>
    </row>
    <row r="12" spans="1:8" x14ac:dyDescent="0.25">
      <c r="A12" s="1">
        <f t="shared" si="0"/>
        <v>65.103672106980753</v>
      </c>
      <c r="B12" s="1">
        <f t="shared" si="1"/>
        <v>-0.56212392900948605</v>
      </c>
      <c r="C12" s="1">
        <v>0</v>
      </c>
      <c r="D12" s="1">
        <v>0</v>
      </c>
      <c r="E12" s="1">
        <v>200.94596056718899</v>
      </c>
      <c r="F12" s="1" t="s">
        <v>26</v>
      </c>
    </row>
    <row r="13" spans="1:8" x14ac:dyDescent="0.25">
      <c r="A13" s="1">
        <f t="shared" si="0"/>
        <v>87.603672106980753</v>
      </c>
      <c r="B13" s="1">
        <f t="shared" si="1"/>
        <v>-0.96212392900948607</v>
      </c>
      <c r="C13" s="1">
        <v>1</v>
      </c>
      <c r="D13" s="1">
        <v>-1</v>
      </c>
      <c r="E13" s="1">
        <v>195.46227627030299</v>
      </c>
      <c r="F13" s="1" t="s">
        <v>26</v>
      </c>
    </row>
    <row r="14" spans="1:8" x14ac:dyDescent="0.25">
      <c r="A14" s="1">
        <f t="shared" si="0"/>
        <v>87.603672106980753</v>
      </c>
      <c r="B14" s="1">
        <f t="shared" si="1"/>
        <v>-0.16212392900948602</v>
      </c>
      <c r="C14" s="1">
        <v>1</v>
      </c>
      <c r="D14" s="1">
        <v>1</v>
      </c>
      <c r="E14" s="1">
        <v>265.53439022691401</v>
      </c>
      <c r="F14" s="1" t="s">
        <v>26</v>
      </c>
    </row>
    <row r="15" spans="1:8" x14ac:dyDescent="0.25">
      <c r="A15" s="1">
        <f t="shared" si="0"/>
        <v>65.103672106980753</v>
      </c>
      <c r="B15" s="1">
        <f t="shared" si="1"/>
        <v>-0.56212392900948605</v>
      </c>
      <c r="C15" s="1">
        <v>0</v>
      </c>
      <c r="D15" s="1">
        <v>0</v>
      </c>
      <c r="E15" s="1">
        <v>191.128482013731</v>
      </c>
      <c r="F15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0.84682859117409426</v>
      </c>
    </row>
    <row r="5" spans="1:9" x14ac:dyDescent="0.25">
      <c r="A5" s="3" t="s">
        <v>30</v>
      </c>
      <c r="B5" s="3">
        <v>0.71711866282990133</v>
      </c>
    </row>
    <row r="6" spans="1:9" x14ac:dyDescent="0.25">
      <c r="A6" s="3" t="s">
        <v>31</v>
      </c>
      <c r="B6" s="3">
        <v>0.575677994244852</v>
      </c>
    </row>
    <row r="7" spans="1:9" x14ac:dyDescent="0.25">
      <c r="A7" s="3" t="s">
        <v>32</v>
      </c>
      <c r="B7" s="3">
        <v>36.374667042514105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13416.671100156913</v>
      </c>
      <c r="D12" s="3">
        <v>6708.3355500784564</v>
      </c>
      <c r="E12" s="3">
        <v>5.0701023263241476</v>
      </c>
      <c r="F12" s="3">
        <v>8.0021850919143045E-2</v>
      </c>
    </row>
    <row r="13" spans="1:9" x14ac:dyDescent="0.25">
      <c r="A13" s="3" t="s">
        <v>36</v>
      </c>
      <c r="B13" s="3">
        <v>4</v>
      </c>
      <c r="C13" s="3">
        <v>5292.4656098150481</v>
      </c>
      <c r="D13" s="3">
        <v>1323.116402453762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18709.136709971961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289.87188297877299</v>
      </c>
      <c r="C17" s="3">
        <v>13.748331859609948</v>
      </c>
      <c r="D17" s="3">
        <v>21.084149403635134</v>
      </c>
      <c r="E17" s="3">
        <v>2.9911750549957229E-5</v>
      </c>
      <c r="F17" s="3">
        <v>251.70039428252409</v>
      </c>
      <c r="G17" s="3">
        <v>328.04337167502189</v>
      </c>
      <c r="H17" s="3">
        <v>251.70039428252409</v>
      </c>
      <c r="I17" s="3">
        <v>328.04337167502189</v>
      </c>
    </row>
    <row r="18" spans="1:9" ht="30" x14ac:dyDescent="0.25">
      <c r="A18" s="7" t="s">
        <v>23</v>
      </c>
      <c r="B18" s="3">
        <v>-39.874968061803997</v>
      </c>
      <c r="C18" s="3">
        <v>18.187333521257052</v>
      </c>
      <c r="D18" s="3">
        <v>-2.1924581750919563</v>
      </c>
      <c r="E18" s="3">
        <v>9.3435372612256345E-2</v>
      </c>
      <c r="F18" s="3">
        <v>-90.371101193497879</v>
      </c>
      <c r="G18" s="3">
        <v>10.621165069889891</v>
      </c>
      <c r="H18" s="3">
        <v>-90.371101193497879</v>
      </c>
      <c r="I18" s="3">
        <v>10.621165069889891</v>
      </c>
    </row>
    <row r="19" spans="1:9" ht="30.75" thickBot="1" x14ac:dyDescent="0.3">
      <c r="A19" s="8" t="s">
        <v>24</v>
      </c>
      <c r="B19" s="4">
        <v>42.001841591879511</v>
      </c>
      <c r="C19" s="4">
        <v>18.187333521257052</v>
      </c>
      <c r="D19" s="4">
        <v>2.3094007454577361</v>
      </c>
      <c r="E19" s="4">
        <v>8.2086309712067054E-2</v>
      </c>
      <c r="F19" s="4">
        <v>-8.4942915398143768</v>
      </c>
      <c r="G19" s="4">
        <v>92.497974723573407</v>
      </c>
      <c r="H19" s="4">
        <v>-8.4942915398143768</v>
      </c>
      <c r="I19" s="4">
        <v>92.497974723573407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9" sqref="G9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'Step (2)'!H2</f>
        <v>46.82534861662127</v>
      </c>
      <c r="C2" s="1">
        <f>(Limits!E2-Limits!D2)*(0.2)</f>
        <v>20</v>
      </c>
      <c r="D2" s="1">
        <f>'Res 3'!B18</f>
        <v>-39.874968061803997</v>
      </c>
      <c r="E2" s="1">
        <f>D2/SQRT(SUMSQ($D$2:$D$3))</f>
        <v>-0.68850636122385722</v>
      </c>
      <c r="F2" s="1">
        <v>1</v>
      </c>
      <c r="G2" s="1">
        <f>E2*$F$2</f>
        <v>-0.68850636122385722</v>
      </c>
      <c r="H2" s="1">
        <f>B2+G2*C2</f>
        <v>33.055221392144126</v>
      </c>
    </row>
    <row r="3" spans="1:8" x14ac:dyDescent="0.25">
      <c r="A3" s="1" t="s">
        <v>8</v>
      </c>
      <c r="B3" s="1">
        <f>'Step (2)'!H3</f>
        <v>-0.32886695754251571</v>
      </c>
      <c r="C3" s="1">
        <f>(Limits!E3-Limits!D3)*(0.2)</f>
        <v>0.4</v>
      </c>
      <c r="D3" s="1">
        <f>'Res 3'!B19</f>
        <v>42.001841591879511</v>
      </c>
      <c r="E3" s="1">
        <f>D3/SQRT(SUMSQ($D$2:$D$3))</f>
        <v>0.72523030173475478</v>
      </c>
      <c r="G3" s="1">
        <f>E3*$F$2</f>
        <v>0.72523030173475478</v>
      </c>
      <c r="H3" s="1">
        <f>B3+G3*C3</f>
        <v>-3.877483684861377E-2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46.82534861662127</v>
      </c>
      <c r="B9" s="1">
        <f>$B$3+D9*$C$3</f>
        <v>-0.32886695754251571</v>
      </c>
      <c r="C9" s="1">
        <v>0</v>
      </c>
      <c r="D9" s="1">
        <v>0</v>
      </c>
      <c r="E9" s="1">
        <v>258.75633775106502</v>
      </c>
      <c r="F9" s="1" t="s">
        <v>26</v>
      </c>
      <c r="G9" s="1">
        <f>AVERAGE(E9,E12,E15)</f>
        <v>262.90295955401297</v>
      </c>
    </row>
    <row r="10" spans="1:8" x14ac:dyDescent="0.25">
      <c r="A10" s="1">
        <f t="shared" si="0"/>
        <v>26.82534861662127</v>
      </c>
      <c r="B10" s="1">
        <f t="shared" ref="B10:B15" si="1">$B$3+D10*$C$3</f>
        <v>-0.72886695754251574</v>
      </c>
      <c r="C10" s="1">
        <v>-1</v>
      </c>
      <c r="D10" s="1">
        <v>-1</v>
      </c>
      <c r="E10" s="1">
        <v>325.87205735360902</v>
      </c>
      <c r="F10" s="1" t="s">
        <v>26</v>
      </c>
    </row>
    <row r="11" spans="1:8" x14ac:dyDescent="0.25">
      <c r="A11" s="1">
        <f t="shared" si="0"/>
        <v>26.82534861662127</v>
      </c>
      <c r="B11" s="1">
        <f t="shared" si="1"/>
        <v>7.1133042457484308E-2</v>
      </c>
      <c r="C11" s="1">
        <v>-1</v>
      </c>
      <c r="D11" s="1">
        <v>1</v>
      </c>
      <c r="E11" s="1">
        <v>374.07502986468501</v>
      </c>
      <c r="F11" s="1" t="s">
        <v>26</v>
      </c>
    </row>
    <row r="12" spans="1:8" x14ac:dyDescent="0.25">
      <c r="A12" s="1">
        <f t="shared" si="0"/>
        <v>46.82534861662127</v>
      </c>
      <c r="B12" s="1">
        <f t="shared" si="1"/>
        <v>-0.32886695754251571</v>
      </c>
      <c r="C12" s="1">
        <v>0</v>
      </c>
      <c r="D12" s="1">
        <v>0</v>
      </c>
      <c r="E12" s="1">
        <v>274.101459644084</v>
      </c>
      <c r="F12" s="1" t="s">
        <v>26</v>
      </c>
    </row>
    <row r="13" spans="1:8" x14ac:dyDescent="0.25">
      <c r="A13" s="1">
        <f t="shared" si="0"/>
        <v>66.82534861662127</v>
      </c>
      <c r="B13" s="1">
        <f t="shared" si="1"/>
        <v>-0.72886695754251574</v>
      </c>
      <c r="C13" s="1">
        <v>1</v>
      </c>
      <c r="D13" s="1">
        <v>-1</v>
      </c>
      <c r="E13" s="1">
        <v>210.32141055731799</v>
      </c>
      <c r="F13" s="1" t="s">
        <v>26</v>
      </c>
    </row>
    <row r="14" spans="1:8" x14ac:dyDescent="0.25">
      <c r="A14" s="1">
        <f t="shared" si="0"/>
        <v>66.82534861662127</v>
      </c>
      <c r="B14" s="1">
        <f t="shared" si="1"/>
        <v>7.1133042457484308E-2</v>
      </c>
      <c r="C14" s="1">
        <v>1</v>
      </c>
      <c r="D14" s="1">
        <v>1</v>
      </c>
      <c r="E14" s="1">
        <v>330.12580441376002</v>
      </c>
      <c r="F14" s="1" t="s">
        <v>26</v>
      </c>
    </row>
    <row r="15" spans="1:8" x14ac:dyDescent="0.25">
      <c r="A15" s="1">
        <f t="shared" si="0"/>
        <v>46.82534861662127</v>
      </c>
      <c r="B15" s="1">
        <f t="shared" si="1"/>
        <v>-0.32886695754251571</v>
      </c>
      <c r="C15" s="1">
        <v>0</v>
      </c>
      <c r="D15" s="1">
        <v>0</v>
      </c>
      <c r="E15" s="1">
        <v>255.85108126688999</v>
      </c>
      <c r="F15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0.77285710302850208</v>
      </c>
    </row>
    <row r="5" spans="1:9" x14ac:dyDescent="0.25">
      <c r="A5" s="3" t="s">
        <v>30</v>
      </c>
      <c r="B5" s="3">
        <v>0.59730810170160864</v>
      </c>
    </row>
    <row r="6" spans="1:9" x14ac:dyDescent="0.25">
      <c r="A6" s="3" t="s">
        <v>31</v>
      </c>
      <c r="B6" s="3">
        <v>0.39596215255241296</v>
      </c>
    </row>
    <row r="7" spans="1:9" x14ac:dyDescent="0.25">
      <c r="A7" s="3" t="s">
        <v>32</v>
      </c>
      <c r="B7" s="3">
        <v>46.382026405967643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12763.945530213112</v>
      </c>
      <c r="D12" s="3">
        <v>6381.9727651065559</v>
      </c>
      <c r="E12" s="3">
        <v>2.9665762049129092</v>
      </c>
      <c r="F12" s="3">
        <v>0.16216076495516196</v>
      </c>
    </row>
    <row r="13" spans="1:9" x14ac:dyDescent="0.25">
      <c r="A13" s="3" t="s">
        <v>36</v>
      </c>
      <c r="B13" s="3">
        <v>4</v>
      </c>
      <c r="C13" s="3">
        <v>8605.1694940955185</v>
      </c>
      <c r="D13" s="3">
        <v>2151.2923735238796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21369.11502430863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322.23841772441244</v>
      </c>
      <c r="C17" s="3">
        <v>17.530758167631621</v>
      </c>
      <c r="D17" s="3">
        <v>18.381316691675426</v>
      </c>
      <c r="E17" s="3">
        <v>5.1537556852005172E-5</v>
      </c>
      <c r="F17" s="3">
        <v>273.5652300194854</v>
      </c>
      <c r="G17" s="3">
        <v>370.91160542933949</v>
      </c>
      <c r="H17" s="3">
        <v>273.5652300194854</v>
      </c>
      <c r="I17" s="3">
        <v>370.91160542933949</v>
      </c>
    </row>
    <row r="18" spans="1:9" ht="30" x14ac:dyDescent="0.25">
      <c r="A18" s="7" t="s">
        <v>23</v>
      </c>
      <c r="B18" s="3">
        <v>-30.243975247006496</v>
      </c>
      <c r="C18" s="3">
        <v>23.191013202983822</v>
      </c>
      <c r="D18" s="3">
        <v>-1.3041247910253106</v>
      </c>
      <c r="E18" s="3">
        <v>0.2621727768303011</v>
      </c>
      <c r="F18" s="3">
        <v>-94.632550339008333</v>
      </c>
      <c r="G18" s="3">
        <v>34.144599844995334</v>
      </c>
      <c r="H18" s="3">
        <v>-94.632550339008333</v>
      </c>
      <c r="I18" s="3">
        <v>34.144599844995334</v>
      </c>
    </row>
    <row r="19" spans="1:9" ht="30.75" thickBot="1" x14ac:dyDescent="0.3">
      <c r="A19" s="8" t="s">
        <v>24</v>
      </c>
      <c r="B19" s="4">
        <v>47.710463672152009</v>
      </c>
      <c r="C19" s="4">
        <v>23.191013202983822</v>
      </c>
      <c r="D19" s="4">
        <v>2.0572824160185226</v>
      </c>
      <c r="E19" s="4">
        <v>0.10878738385424312</v>
      </c>
      <c r="F19" s="4">
        <v>-16.67811141984982</v>
      </c>
      <c r="G19" s="4">
        <v>112.09903876415385</v>
      </c>
      <c r="H19" s="4">
        <v>-16.67811141984982</v>
      </c>
      <c r="I19" s="4">
        <v>112.09903876415385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3" sqref="B3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'Step (3)'!H2</f>
        <v>33.055221392144126</v>
      </c>
      <c r="C2" s="1">
        <f>(Limits!E2-Limits!D2)*(0.2)</f>
        <v>20</v>
      </c>
      <c r="D2" s="1">
        <f>'Res 4'!B18</f>
        <v>-30.243975247006496</v>
      </c>
      <c r="E2" s="1">
        <f>D2/SQRT(SUMSQ($D$2:$D$3))</f>
        <v>-0.53539757343405692</v>
      </c>
      <c r="F2" s="1">
        <v>1</v>
      </c>
      <c r="G2" s="1">
        <f>E2*$F$2</f>
        <v>-0.53539757343405692</v>
      </c>
      <c r="H2" s="1">
        <f>B2+G2*C2</f>
        <v>22.347269923462989</v>
      </c>
    </row>
    <row r="3" spans="1:8" x14ac:dyDescent="0.25">
      <c r="A3" s="1" t="s">
        <v>8</v>
      </c>
      <c r="B3" s="1">
        <f>'Step (3)'!H3</f>
        <v>-3.877483684861377E-2</v>
      </c>
      <c r="C3" s="1">
        <f>(Limits!E3-Limits!D3)*(0.2)</f>
        <v>0.4</v>
      </c>
      <c r="D3" s="1">
        <f>'Res 4'!B19</f>
        <v>47.710463672152009</v>
      </c>
      <c r="E3" s="1">
        <f>D3/SQRT(SUMSQ($D$2:$D$3))</f>
        <v>0.84460016478859623</v>
      </c>
      <c r="G3" s="1">
        <f>E3*$F$2</f>
        <v>0.84460016478859623</v>
      </c>
      <c r="H3" s="1">
        <f>B3+G3*C3</f>
        <v>0.29906522906682476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33.055221392144126</v>
      </c>
      <c r="B9" s="1">
        <f>$B$3+D9*$C$3</f>
        <v>-3.877483684861377E-2</v>
      </c>
      <c r="C9" s="1">
        <v>0</v>
      </c>
      <c r="D9" s="1">
        <v>0</v>
      </c>
      <c r="E9" s="1">
        <v>365.475138190422</v>
      </c>
      <c r="F9" s="1" t="s">
        <v>26</v>
      </c>
      <c r="G9" s="1">
        <f>AVERAGE(E9,E12,E15)</f>
        <v>361.56550698243495</v>
      </c>
    </row>
    <row r="10" spans="1:8" x14ac:dyDescent="0.25">
      <c r="A10" s="1">
        <f t="shared" si="0"/>
        <v>13.055221392144126</v>
      </c>
      <c r="B10" s="1">
        <f t="shared" ref="B10:B15" si="1">$B$3+D10*$C$3</f>
        <v>-0.43877483684861379</v>
      </c>
      <c r="C10" s="1">
        <v>-1</v>
      </c>
      <c r="D10" s="1">
        <v>-1</v>
      </c>
      <c r="E10" s="1">
        <v>265.10670391446598</v>
      </c>
      <c r="F10" s="1" t="s">
        <v>26</v>
      </c>
    </row>
    <row r="11" spans="1:8" x14ac:dyDescent="0.25">
      <c r="A11" s="1">
        <f t="shared" si="0"/>
        <v>13.055221392144126</v>
      </c>
      <c r="B11" s="1">
        <f t="shared" si="1"/>
        <v>0.36122516315138625</v>
      </c>
      <c r="C11" s="1">
        <v>-1</v>
      </c>
      <c r="D11" s="1">
        <v>1</v>
      </c>
      <c r="E11" s="1">
        <v>380.867448141338</v>
      </c>
      <c r="F11" s="1" t="s">
        <v>26</v>
      </c>
    </row>
    <row r="12" spans="1:8" x14ac:dyDescent="0.25">
      <c r="A12" s="1">
        <f t="shared" si="0"/>
        <v>33.055221392144126</v>
      </c>
      <c r="B12" s="1">
        <f t="shared" si="1"/>
        <v>-3.877483684861377E-2</v>
      </c>
      <c r="C12" s="1">
        <v>0</v>
      </c>
      <c r="D12" s="1">
        <v>0</v>
      </c>
      <c r="E12" s="1">
        <v>364.54925311673799</v>
      </c>
      <c r="F12" s="1" t="s">
        <v>26</v>
      </c>
    </row>
    <row r="13" spans="1:8" x14ac:dyDescent="0.25">
      <c r="A13" s="1">
        <f t="shared" si="0"/>
        <v>53.055221392144126</v>
      </c>
      <c r="B13" s="1">
        <f t="shared" si="1"/>
        <v>-0.43877483684861379</v>
      </c>
      <c r="C13" s="1">
        <v>1</v>
      </c>
      <c r="D13" s="1">
        <v>-1</v>
      </c>
      <c r="E13" s="1">
        <v>224.95857030302099</v>
      </c>
      <c r="F13" s="1" t="s">
        <v>26</v>
      </c>
    </row>
    <row r="14" spans="1:8" x14ac:dyDescent="0.25">
      <c r="A14" s="1">
        <f t="shared" si="0"/>
        <v>53.055221392144126</v>
      </c>
      <c r="B14" s="1">
        <f t="shared" si="1"/>
        <v>0.36122516315138625</v>
      </c>
      <c r="C14" s="1">
        <v>1</v>
      </c>
      <c r="D14" s="1">
        <v>1</v>
      </c>
      <c r="E14" s="1">
        <v>300.03968076475701</v>
      </c>
      <c r="F14" s="1" t="s">
        <v>26</v>
      </c>
    </row>
    <row r="15" spans="1:8" x14ac:dyDescent="0.25">
      <c r="A15" s="1">
        <f t="shared" si="0"/>
        <v>33.055221392144126</v>
      </c>
      <c r="B15" s="1">
        <f t="shared" si="1"/>
        <v>-3.877483684861377E-2</v>
      </c>
      <c r="C15" s="1">
        <v>0</v>
      </c>
      <c r="D15" s="1">
        <v>0</v>
      </c>
      <c r="E15" s="1">
        <v>354.67212964014499</v>
      </c>
      <c r="F15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0.19021449739991972</v>
      </c>
    </row>
    <row r="5" spans="1:9" x14ac:dyDescent="0.25">
      <c r="A5" s="3" t="s">
        <v>30</v>
      </c>
      <c r="B5" s="3">
        <v>3.6181555021104067E-2</v>
      </c>
    </row>
    <row r="6" spans="1:9" x14ac:dyDescent="0.25">
      <c r="A6" s="3" t="s">
        <v>31</v>
      </c>
      <c r="B6" s="3">
        <v>-0.44572766746834391</v>
      </c>
    </row>
    <row r="7" spans="1:9" x14ac:dyDescent="0.25">
      <c r="A7" s="3" t="s">
        <v>32</v>
      </c>
      <c r="B7" s="3">
        <v>102.41431478343017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1574.9737269023899</v>
      </c>
      <c r="D12" s="3">
        <v>787.48686345119495</v>
      </c>
      <c r="E12" s="3">
        <v>7.5079606972859522E-2</v>
      </c>
      <c r="F12" s="3">
        <v>0.92894599488153706</v>
      </c>
    </row>
    <row r="13" spans="1:9" x14ac:dyDescent="0.25">
      <c r="A13" s="3" t="s">
        <v>36</v>
      </c>
      <c r="B13" s="3">
        <v>4</v>
      </c>
      <c r="C13" s="3">
        <v>41954.76749023809</v>
      </c>
      <c r="D13" s="3">
        <v>10488.691872559522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43529.741217140479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366.62412792649263</v>
      </c>
      <c r="C17" s="3">
        <v>38.708972515720284</v>
      </c>
      <c r="D17" s="3">
        <v>9.4712957771638386</v>
      </c>
      <c r="E17" s="3">
        <v>6.9327923915054647E-4</v>
      </c>
      <c r="F17" s="3">
        <v>259.15079065798511</v>
      </c>
      <c r="G17" s="3">
        <v>474.09746519500015</v>
      </c>
      <c r="H17" s="3">
        <v>259.15079065798511</v>
      </c>
      <c r="I17" s="3">
        <v>474.09746519500015</v>
      </c>
    </row>
    <row r="18" spans="1:9" ht="30" x14ac:dyDescent="0.25">
      <c r="A18" s="7" t="s">
        <v>23</v>
      </c>
      <c r="B18" s="3">
        <v>11.821166187062992</v>
      </c>
      <c r="C18" s="3">
        <v>51.207157391715086</v>
      </c>
      <c r="D18" s="3">
        <v>0.23084988093823705</v>
      </c>
      <c r="E18" s="3">
        <v>0.8287583234410002</v>
      </c>
      <c r="F18" s="3">
        <v>-130.35269530425737</v>
      </c>
      <c r="G18" s="3">
        <v>153.99502767838337</v>
      </c>
      <c r="H18" s="3">
        <v>-130.35269530425737</v>
      </c>
      <c r="I18" s="3">
        <v>153.99502767838337</v>
      </c>
    </row>
    <row r="19" spans="1:9" ht="30.75" thickBot="1" x14ac:dyDescent="0.3">
      <c r="A19" s="8" t="s">
        <v>24</v>
      </c>
      <c r="B19" s="4">
        <v>15.937486053435009</v>
      </c>
      <c r="C19" s="4">
        <v>51.207157391715086</v>
      </c>
      <c r="D19" s="4">
        <v>0.31123551599475369</v>
      </c>
      <c r="E19" s="4">
        <v>0.77116733152919426</v>
      </c>
      <c r="F19" s="4">
        <v>-126.23637543788536</v>
      </c>
      <c r="G19" s="4">
        <v>158.11134754475538</v>
      </c>
      <c r="H19" s="4">
        <v>-126.23637543788536</v>
      </c>
      <c r="I19" s="4">
        <v>158.11134754475538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" sqref="C2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'Step (4)'!H2</f>
        <v>22.347269923462989</v>
      </c>
      <c r="C2" s="1">
        <f>(Limits!E2-Limits!D2)*(0.15)</f>
        <v>15</v>
      </c>
      <c r="D2" s="1">
        <f>'Res 4'!B18</f>
        <v>-30.243975247006496</v>
      </c>
      <c r="E2" s="1">
        <f>D2/SQRT(SUMSQ($D$2:$D$3))</f>
        <v>-0.53539757343405692</v>
      </c>
      <c r="F2" s="1">
        <v>1</v>
      </c>
      <c r="G2" s="1">
        <f>E2*$F$2</f>
        <v>-0.53539757343405692</v>
      </c>
      <c r="H2" s="1">
        <f>B2+G2*C2</f>
        <v>14.316306321952135</v>
      </c>
    </row>
    <row r="3" spans="1:8" x14ac:dyDescent="0.25">
      <c r="A3" s="1" t="s">
        <v>8</v>
      </c>
      <c r="B3" s="1">
        <f>'Step (4)'!H3</f>
        <v>0.29906522906682476</v>
      </c>
      <c r="C3" s="1">
        <f>(Limits!E3-Limits!D3)*(0.15)</f>
        <v>0.3</v>
      </c>
      <c r="D3" s="1">
        <f>'Res 4'!B19</f>
        <v>47.710463672152009</v>
      </c>
      <c r="E3" s="1">
        <f>D3/SQRT(SUMSQ($D$2:$D$3))</f>
        <v>0.84460016478859623</v>
      </c>
      <c r="G3" s="1">
        <f>E3*$F$2</f>
        <v>0.84460016478859623</v>
      </c>
      <c r="H3" s="1">
        <f>B3+G3*C3</f>
        <v>0.55244527850340364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22.347269923462989</v>
      </c>
      <c r="B9" s="1">
        <f>$B$3+D9*$C$3</f>
        <v>0.29906522906682476</v>
      </c>
      <c r="C9" s="1">
        <v>0</v>
      </c>
      <c r="D9" s="1">
        <v>0</v>
      </c>
      <c r="E9" s="1">
        <v>452.68995750277003</v>
      </c>
      <c r="F9" s="1" t="s">
        <v>26</v>
      </c>
    </row>
    <row r="10" spans="1:8" x14ac:dyDescent="0.25">
      <c r="A10" s="1">
        <f t="shared" si="0"/>
        <v>7.3472699234629886</v>
      </c>
      <c r="B10" s="1">
        <f t="shared" ref="B10:B15" si="1">$B$3+D10*$C$3</f>
        <v>-9.3477093317523297E-4</v>
      </c>
      <c r="C10" s="1">
        <v>-1</v>
      </c>
      <c r="D10" s="1">
        <v>-1</v>
      </c>
      <c r="E10" s="1">
        <v>234.069159185774</v>
      </c>
      <c r="F10" s="1" t="s">
        <v>26</v>
      </c>
    </row>
    <row r="11" spans="1:8" x14ac:dyDescent="0.25">
      <c r="A11" s="1">
        <f t="shared" si="0"/>
        <v>7.3472699234629886</v>
      </c>
      <c r="B11" s="1">
        <f t="shared" si="1"/>
        <v>0.5990652290668248</v>
      </c>
      <c r="C11" s="1">
        <v>-1</v>
      </c>
      <c r="D11" s="1">
        <v>1</v>
      </c>
      <c r="E11" s="1">
        <v>355.18557319925202</v>
      </c>
      <c r="F11" s="1" t="s">
        <v>26</v>
      </c>
    </row>
    <row r="12" spans="1:8" x14ac:dyDescent="0.25">
      <c r="A12" s="1">
        <f t="shared" si="0"/>
        <v>22.347269923462989</v>
      </c>
      <c r="B12" s="1">
        <f t="shared" si="1"/>
        <v>0.29906522906682476</v>
      </c>
      <c r="C12" s="1">
        <v>0</v>
      </c>
      <c r="D12" s="1">
        <v>0</v>
      </c>
      <c r="E12" s="1">
        <v>435.49359909349999</v>
      </c>
      <c r="F12" s="1" t="s">
        <v>26</v>
      </c>
    </row>
    <row r="13" spans="1:8" x14ac:dyDescent="0.25">
      <c r="A13" s="1">
        <f t="shared" si="0"/>
        <v>37.347269923462989</v>
      </c>
      <c r="B13" s="1">
        <f t="shared" si="1"/>
        <v>-9.3477093317523297E-4</v>
      </c>
      <c r="C13" s="1">
        <v>1</v>
      </c>
      <c r="D13" s="1">
        <v>-1</v>
      </c>
      <c r="E13" s="1">
        <v>346.952933466508</v>
      </c>
      <c r="F13" s="1" t="s">
        <v>26</v>
      </c>
    </row>
    <row r="14" spans="1:8" x14ac:dyDescent="0.25">
      <c r="A14" s="1">
        <f t="shared" si="0"/>
        <v>37.347269923462989</v>
      </c>
      <c r="B14" s="1">
        <f t="shared" si="1"/>
        <v>0.5990652290668248</v>
      </c>
      <c r="C14" s="1">
        <v>1</v>
      </c>
      <c r="D14" s="1">
        <v>1</v>
      </c>
      <c r="E14" s="1">
        <v>289.58646366676999</v>
      </c>
      <c r="F14" s="1" t="s">
        <v>26</v>
      </c>
    </row>
    <row r="15" spans="1:8" x14ac:dyDescent="0.25">
      <c r="A15" s="1">
        <f t="shared" si="0"/>
        <v>22.347269923462989</v>
      </c>
      <c r="B15" s="1">
        <f t="shared" si="1"/>
        <v>0.29906522906682476</v>
      </c>
      <c r="C15" s="1">
        <v>0</v>
      </c>
      <c r="D15" s="1">
        <v>0</v>
      </c>
      <c r="E15" s="1">
        <v>452.39120937087398</v>
      </c>
      <c r="F15" s="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8" sqref="B18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0.98923947157312098</v>
      </c>
    </row>
    <row r="5" spans="1:9" x14ac:dyDescent="0.25">
      <c r="A5" s="3" t="s">
        <v>30</v>
      </c>
      <c r="B5" s="3">
        <v>0.97859473211826764</v>
      </c>
    </row>
    <row r="6" spans="1:9" x14ac:dyDescent="0.25">
      <c r="A6" s="3" t="s">
        <v>31</v>
      </c>
      <c r="B6" s="3">
        <v>0.9633052550598874</v>
      </c>
    </row>
    <row r="7" spans="1:9" x14ac:dyDescent="0.25">
      <c r="A7" s="3" t="s">
        <v>32</v>
      </c>
      <c r="B7" s="3">
        <v>16.785442657441141</v>
      </c>
    </row>
    <row r="8" spans="1:9" ht="15.75" thickBot="1" x14ac:dyDescent="0.3">
      <c r="A8" s="4" t="s">
        <v>33</v>
      </c>
      <c r="B8" s="4">
        <v>13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5</v>
      </c>
      <c r="C12" s="3">
        <v>90166.631173403308</v>
      </c>
      <c r="D12" s="3">
        <v>18033.326234680662</v>
      </c>
      <c r="E12" s="3">
        <v>64.004460609193671</v>
      </c>
      <c r="F12" s="3">
        <v>1.0858971714833694E-5</v>
      </c>
    </row>
    <row r="13" spans="1:9" x14ac:dyDescent="0.25">
      <c r="A13" s="3" t="s">
        <v>36</v>
      </c>
      <c r="B13" s="3">
        <v>7</v>
      </c>
      <c r="C13" s="3">
        <v>1972.2575964437133</v>
      </c>
      <c r="D13" s="3">
        <v>281.75108520624474</v>
      </c>
      <c r="E13" s="3"/>
      <c r="F13" s="3"/>
    </row>
    <row r="14" spans="1:9" ht="15.75" thickBot="1" x14ac:dyDescent="0.3">
      <c r="A14" s="4" t="s">
        <v>37</v>
      </c>
      <c r="B14" s="4">
        <v>12</v>
      </c>
      <c r="C14" s="4">
        <v>92138.888769847021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447.45699938024796</v>
      </c>
      <c r="C17" s="3">
        <v>7.3701186327040134</v>
      </c>
      <c r="D17" s="3">
        <v>60.712319798315249</v>
      </c>
      <c r="E17" s="3">
        <v>8.6352291529812777E-11</v>
      </c>
      <c r="F17" s="3">
        <v>430.02943812424019</v>
      </c>
      <c r="G17" s="3">
        <v>464.88456063625574</v>
      </c>
      <c r="H17" s="3">
        <v>430.02943812424019</v>
      </c>
      <c r="I17" s="3">
        <v>464.88456063625574</v>
      </c>
    </row>
    <row r="18" spans="1:9" x14ac:dyDescent="0.25">
      <c r="A18" s="3" t="s">
        <v>6</v>
      </c>
      <c r="B18" s="3">
        <v>23.30355939894454</v>
      </c>
      <c r="C18" s="3">
        <v>6.4243613985636676</v>
      </c>
      <c r="D18" s="3">
        <v>3.6273736723707128</v>
      </c>
      <c r="E18" s="3">
        <v>8.4271942663550949E-3</v>
      </c>
      <c r="F18" s="3">
        <v>8.1123586349043499</v>
      </c>
      <c r="G18" s="3">
        <v>38.494760162984733</v>
      </c>
      <c r="H18" s="3">
        <v>8.1123586349043499</v>
      </c>
      <c r="I18" s="3">
        <v>38.494760162984733</v>
      </c>
    </row>
    <row r="19" spans="1:9" x14ac:dyDescent="0.25">
      <c r="A19" s="3" t="s">
        <v>8</v>
      </c>
      <c r="B19" s="3">
        <v>-6.0951135848261409</v>
      </c>
      <c r="C19" s="3">
        <v>6.329425710500133</v>
      </c>
      <c r="D19" s="3">
        <v>-0.96298050780732247</v>
      </c>
      <c r="E19" s="3">
        <v>0.36763556606235209</v>
      </c>
      <c r="F19" s="3">
        <v>-21.061827118529649</v>
      </c>
      <c r="G19" s="3">
        <v>8.8715999488773676</v>
      </c>
      <c r="H19" s="3">
        <v>-21.061827118529649</v>
      </c>
      <c r="I19" s="3">
        <v>8.8715999488773676</v>
      </c>
    </row>
    <row r="20" spans="1:9" x14ac:dyDescent="0.25">
      <c r="A20" s="3" t="s">
        <v>55</v>
      </c>
      <c r="B20" s="3">
        <v>-92.922049701444834</v>
      </c>
      <c r="C20" s="3">
        <v>7.7990813302911484</v>
      </c>
      <c r="D20" s="3">
        <v>-11.914486561454533</v>
      </c>
      <c r="E20" s="3">
        <v>6.670835286056293E-6</v>
      </c>
      <c r="F20" s="3">
        <v>-111.36394655519581</v>
      </c>
      <c r="G20" s="3">
        <v>-74.480152847693859</v>
      </c>
      <c r="H20" s="3">
        <v>-111.36394655519581</v>
      </c>
      <c r="I20" s="3">
        <v>-74.480152847693859</v>
      </c>
    </row>
    <row r="21" spans="1:9" x14ac:dyDescent="0.25">
      <c r="A21" s="3" t="s">
        <v>56</v>
      </c>
      <c r="B21" s="3">
        <v>-89.263623142465349</v>
      </c>
      <c r="C21" s="3">
        <v>7.2303911310425404</v>
      </c>
      <c r="D21" s="3">
        <v>-12.345614714980785</v>
      </c>
      <c r="E21" s="3">
        <v>5.2539624517182859E-6</v>
      </c>
      <c r="F21" s="3">
        <v>-106.36078135942992</v>
      </c>
      <c r="G21" s="3">
        <v>-72.166464925500776</v>
      </c>
      <c r="H21" s="3">
        <v>-106.36078135942992</v>
      </c>
      <c r="I21" s="3">
        <v>-72.166464925500776</v>
      </c>
    </row>
    <row r="22" spans="1:9" ht="15.75" thickBot="1" x14ac:dyDescent="0.3">
      <c r="A22" s="4" t="s">
        <v>58</v>
      </c>
      <c r="B22" s="4">
        <v>-27.131847065519494</v>
      </c>
      <c r="C22" s="4">
        <v>8.3927213287205689</v>
      </c>
      <c r="D22" s="4">
        <v>-3.2327830274397562</v>
      </c>
      <c r="E22" s="4">
        <v>1.4396154754282773E-2</v>
      </c>
      <c r="F22" s="4">
        <v>-46.977479456272171</v>
      </c>
      <c r="G22" s="4">
        <v>-7.2862146747668177</v>
      </c>
      <c r="H22" s="4">
        <v>-46.977479456272171</v>
      </c>
      <c r="I22" s="4">
        <v>-7.2862146747668177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0.98924780926938738</v>
      </c>
    </row>
    <row r="5" spans="1:9" x14ac:dyDescent="0.25">
      <c r="A5" s="3" t="s">
        <v>30</v>
      </c>
      <c r="B5" s="3">
        <v>0.97861122814428225</v>
      </c>
    </row>
    <row r="6" spans="1:9" x14ac:dyDescent="0.25">
      <c r="A6" s="3" t="s">
        <v>31</v>
      </c>
      <c r="B6" s="3">
        <v>0.9633335339616268</v>
      </c>
    </row>
    <row r="7" spans="1:9" x14ac:dyDescent="0.25">
      <c r="A7" s="3" t="s">
        <v>32</v>
      </c>
      <c r="B7" s="3">
        <v>16.690108098994134</v>
      </c>
    </row>
    <row r="8" spans="1:9" ht="15.75" thickBot="1" x14ac:dyDescent="0.3">
      <c r="A8" s="4" t="s">
        <v>33</v>
      </c>
      <c r="B8" s="4">
        <v>13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5</v>
      </c>
      <c r="C12" s="3">
        <v>89215.57633198495</v>
      </c>
      <c r="D12" s="3">
        <v>17843.115266396992</v>
      </c>
      <c r="E12" s="3">
        <v>64.054903602880088</v>
      </c>
      <c r="F12" s="3">
        <v>1.0829922042698658E-5</v>
      </c>
    </row>
    <row r="13" spans="1:9" x14ac:dyDescent="0.25">
      <c r="A13" s="3" t="s">
        <v>36</v>
      </c>
      <c r="B13" s="3">
        <v>7</v>
      </c>
      <c r="C13" s="3">
        <v>1949.917958492767</v>
      </c>
      <c r="D13" s="3">
        <v>278.55970835610958</v>
      </c>
      <c r="E13" s="3"/>
      <c r="F13" s="3"/>
    </row>
    <row r="14" spans="1:9" ht="15.75" thickBot="1" x14ac:dyDescent="0.3">
      <c r="A14" s="4" t="s">
        <v>37</v>
      </c>
      <c r="B14" s="4">
        <v>12</v>
      </c>
      <c r="C14" s="4">
        <v>91165.494290477713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441.90450140214125</v>
      </c>
      <c r="C17" s="3">
        <v>7.3282593252141748</v>
      </c>
      <c r="D17" s="3">
        <v>60.30142790958427</v>
      </c>
      <c r="E17" s="3">
        <v>9.0548959494071128E-11</v>
      </c>
      <c r="F17" s="3">
        <v>424.57592167977884</v>
      </c>
      <c r="G17" s="3">
        <v>459.23308112450366</v>
      </c>
      <c r="H17" s="3">
        <v>424.57592167977884</v>
      </c>
      <c r="I17" s="3">
        <v>459.23308112450366</v>
      </c>
    </row>
    <row r="18" spans="1:9" x14ac:dyDescent="0.25">
      <c r="A18" s="3" t="s">
        <v>6</v>
      </c>
      <c r="B18" s="3">
        <v>25.186837950653906</v>
      </c>
      <c r="C18" s="3">
        <v>6.3878736115129895</v>
      </c>
      <c r="D18" s="3">
        <v>3.9429142594899149</v>
      </c>
      <c r="E18" s="3">
        <v>5.5824524786123779E-3</v>
      </c>
      <c r="F18" s="3">
        <v>10.081917092760703</v>
      </c>
      <c r="G18" s="3">
        <v>40.291758808547108</v>
      </c>
      <c r="H18" s="3">
        <v>10.081917092760703</v>
      </c>
      <c r="I18" s="3">
        <v>40.291758808547108</v>
      </c>
    </row>
    <row r="19" spans="1:9" x14ac:dyDescent="0.25">
      <c r="A19" s="3" t="s">
        <v>8</v>
      </c>
      <c r="B19" s="3">
        <v>-2.9112034002246348</v>
      </c>
      <c r="C19" s="3">
        <v>6.2934771199477018</v>
      </c>
      <c r="D19" s="3">
        <v>-0.46257471740023209</v>
      </c>
      <c r="E19" s="3">
        <v>0.65770434851993564</v>
      </c>
      <c r="F19" s="3">
        <v>-17.792912024897284</v>
      </c>
      <c r="G19" s="3">
        <v>11.970505224448015</v>
      </c>
      <c r="H19" s="3">
        <v>-17.792912024897284</v>
      </c>
      <c r="I19" s="3">
        <v>11.970505224448015</v>
      </c>
    </row>
    <row r="20" spans="1:9" x14ac:dyDescent="0.25">
      <c r="A20" s="3" t="s">
        <v>55</v>
      </c>
      <c r="B20" s="3">
        <v>-94.993750629687128</v>
      </c>
      <c r="C20" s="3">
        <v>7.7547856873290009</v>
      </c>
      <c r="D20" s="3">
        <v>-12.249693861289163</v>
      </c>
      <c r="E20" s="3">
        <v>5.5368916293517833E-6</v>
      </c>
      <c r="F20" s="3">
        <v>-113.33090493184991</v>
      </c>
      <c r="G20" s="3">
        <v>-76.65659632752434</v>
      </c>
      <c r="H20" s="3">
        <v>-113.33090493184991</v>
      </c>
      <c r="I20" s="3">
        <v>-76.65659632752434</v>
      </c>
    </row>
    <row r="21" spans="1:9" x14ac:dyDescent="0.25">
      <c r="A21" s="3" t="s">
        <v>56</v>
      </c>
      <c r="B21" s="3">
        <v>-86.519823606325645</v>
      </c>
      <c r="C21" s="3">
        <v>7.1893254195242609</v>
      </c>
      <c r="D21" s="3">
        <v>-12.034484260701461</v>
      </c>
      <c r="E21" s="3">
        <v>6.2370166085675611E-6</v>
      </c>
      <c r="F21" s="3">
        <v>-103.51987684592518</v>
      </c>
      <c r="G21" s="3">
        <v>-69.519770366726107</v>
      </c>
      <c r="H21" s="3">
        <v>-103.51987684592518</v>
      </c>
      <c r="I21" s="3">
        <v>-69.519770366726107</v>
      </c>
    </row>
    <row r="22" spans="1:9" ht="15.75" thickBot="1" x14ac:dyDescent="0.3">
      <c r="A22" s="4" t="s">
        <v>58</v>
      </c>
      <c r="B22" s="4">
        <v>-23.103183797776989</v>
      </c>
      <c r="C22" s="4">
        <v>8.3450540494970635</v>
      </c>
      <c r="D22" s="4">
        <v>-2.7684882159833779</v>
      </c>
      <c r="E22" s="4">
        <v>2.7754469560412522E-2</v>
      </c>
      <c r="F22" s="4">
        <v>-42.83610098407032</v>
      </c>
      <c r="G22" s="4">
        <v>-3.3702666114836575</v>
      </c>
      <c r="H22" s="4">
        <v>-42.83610098407032</v>
      </c>
      <c r="I22" s="4">
        <v>-3.3702666114836575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L2" sqref="L2:L7"/>
    </sheetView>
  </sheetViews>
  <sheetFormatPr defaultRowHeight="15" x14ac:dyDescent="0.25"/>
  <cols>
    <col min="1" max="1" width="12" style="1" bestFit="1" customWidth="1"/>
    <col min="2" max="2" width="12.7109375" style="1" bestFit="1" customWidth="1"/>
    <col min="3" max="3" width="6.7109375" style="1" bestFit="1" customWidth="1"/>
    <col min="4" max="5" width="12" style="1" bestFit="1" customWidth="1"/>
    <col min="6" max="6" width="8.5703125" style="1" bestFit="1" customWidth="1"/>
    <col min="7" max="8" width="12" style="1" bestFit="1" customWidth="1"/>
    <col min="9" max="9" width="9.7109375" style="1" bestFit="1" customWidth="1"/>
    <col min="10" max="10" width="9.140625" style="1" bestFit="1" customWidth="1"/>
    <col min="11" max="11" width="8.5703125" style="1" bestFit="1" customWidth="1"/>
    <col min="12" max="16384" width="9.140625" style="1"/>
  </cols>
  <sheetData>
    <row r="1" spans="1:16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  <c r="K1" s="1" t="s">
        <v>51</v>
      </c>
    </row>
    <row r="2" spans="1:16" x14ac:dyDescent="0.25">
      <c r="A2" s="1" t="s">
        <v>6</v>
      </c>
      <c r="B2" s="1">
        <f>'Step (4)'!H2</f>
        <v>22.347269923462989</v>
      </c>
      <c r="C2" s="1">
        <f>(Limits!E2-Limits!D2)*(0.2)</f>
        <v>20</v>
      </c>
      <c r="D2" s="1">
        <f>P14</f>
        <v>0.13333576496272553</v>
      </c>
      <c r="E2" s="1">
        <f>D2/SQRT(SUMSQ($D$2:$D$3))</f>
        <v>0.92589100257428991</v>
      </c>
      <c r="F2" s="1">
        <v>1</v>
      </c>
      <c r="G2" s="1">
        <f>E2*$F$2</f>
        <v>0.92589100257428991</v>
      </c>
      <c r="H2" s="1">
        <f>B2+D2*C2</f>
        <v>25.013985222717501</v>
      </c>
      <c r="J2" s="3" t="s">
        <v>38</v>
      </c>
      <c r="K2" s="1" t="s">
        <v>52</v>
      </c>
      <c r="L2" s="1">
        <f>'Res Final1'!B17</f>
        <v>441.90450140214125</v>
      </c>
    </row>
    <row r="3" spans="1:16" x14ac:dyDescent="0.25">
      <c r="A3" s="1" t="s">
        <v>8</v>
      </c>
      <c r="B3" s="1">
        <f>'Step (4)'!H3</f>
        <v>0.29906522906682476</v>
      </c>
      <c r="C3" s="1">
        <f>(Limits!E3-Limits!D3)*(0.25)</f>
        <v>0.5</v>
      </c>
      <c r="D3" s="1">
        <f>P15</f>
        <v>-5.4404912248840899E-2</v>
      </c>
      <c r="E3" s="1">
        <f>D3/SQRT(SUMSQ($D$2:$D$3))</f>
        <v>-0.37779075074963953</v>
      </c>
      <c r="G3" s="1">
        <f>E3*$F$2</f>
        <v>-0.37779075074963953</v>
      </c>
      <c r="H3" s="1">
        <f>B3+D3*C3</f>
        <v>0.2718627729424043</v>
      </c>
      <c r="J3" s="3" t="s">
        <v>6</v>
      </c>
      <c r="K3" s="1" t="s">
        <v>53</v>
      </c>
      <c r="L3" s="1">
        <f>'Res Final'!B18</f>
        <v>23.30355939894454</v>
      </c>
    </row>
    <row r="4" spans="1:16" x14ac:dyDescent="0.25">
      <c r="J4" s="3" t="s">
        <v>8</v>
      </c>
      <c r="K4" s="1" t="s">
        <v>54</v>
      </c>
      <c r="L4" s="1">
        <f>'Res Final'!B19</f>
        <v>-6.0951135848261409</v>
      </c>
    </row>
    <row r="5" spans="1:16" x14ac:dyDescent="0.25">
      <c r="J5" s="3" t="s">
        <v>55</v>
      </c>
      <c r="K5" s="1" t="s">
        <v>11</v>
      </c>
      <c r="L5" s="1">
        <f>'Res Final'!B20</f>
        <v>-92.922049701444834</v>
      </c>
    </row>
    <row r="6" spans="1:16" x14ac:dyDescent="0.25">
      <c r="J6" s="3" t="s">
        <v>56</v>
      </c>
      <c r="K6" s="1" t="s">
        <v>57</v>
      </c>
      <c r="L6" s="1">
        <f>'Res Final'!B21</f>
        <v>-89.263623142465349</v>
      </c>
    </row>
    <row r="7" spans="1:16" x14ac:dyDescent="0.25">
      <c r="J7" s="3" t="s">
        <v>58</v>
      </c>
      <c r="K7" s="1" t="s">
        <v>59</v>
      </c>
      <c r="L7" s="1">
        <f>'Res Final'!B22</f>
        <v>-27.131847065519494</v>
      </c>
    </row>
    <row r="8" spans="1:16" x14ac:dyDescent="0.25">
      <c r="A8" s="1" t="s">
        <v>6</v>
      </c>
      <c r="B8" s="1" t="s">
        <v>8</v>
      </c>
      <c r="C8" s="2" t="s">
        <v>6</v>
      </c>
      <c r="D8" s="2" t="s">
        <v>8</v>
      </c>
      <c r="E8" s="1" t="s">
        <v>55</v>
      </c>
      <c r="F8" s="1" t="s">
        <v>56</v>
      </c>
      <c r="G8" s="1" t="s">
        <v>58</v>
      </c>
      <c r="H8" s="1" t="s">
        <v>25</v>
      </c>
    </row>
    <row r="9" spans="1:16" x14ac:dyDescent="0.25">
      <c r="A9" s="1">
        <f>$B$2+C9*$C$2</f>
        <v>22.347269923462989</v>
      </c>
      <c r="B9" s="1">
        <f>$B$3+D9*$C$3</f>
        <v>0.29906522906682476</v>
      </c>
      <c r="C9" s="1">
        <v>0</v>
      </c>
      <c r="D9" s="1">
        <v>0</v>
      </c>
      <c r="E9" s="1">
        <f>C9^2</f>
        <v>0</v>
      </c>
      <c r="F9" s="1">
        <f>D9^2</f>
        <v>0</v>
      </c>
      <c r="G9" s="1">
        <f t="shared" ref="G9:G21" si="0">C9*D9</f>
        <v>0</v>
      </c>
      <c r="H9" s="1">
        <v>444.69861616567999</v>
      </c>
      <c r="I9" s="1" t="s">
        <v>26</v>
      </c>
      <c r="J9" s="1">
        <f>AVERAGE(H9,H12,H15,H18,H21)</f>
        <v>441.23586314018422</v>
      </c>
    </row>
    <row r="10" spans="1:16" x14ac:dyDescent="0.25">
      <c r="A10" s="1">
        <f t="shared" ref="A10:A21" si="1">$B$2+C10*$C$2</f>
        <v>2.3472699234629886</v>
      </c>
      <c r="B10" s="1">
        <f t="shared" ref="B10:B21" si="2">$B$3+D10*$C$3</f>
        <v>-0.20093477093317524</v>
      </c>
      <c r="C10" s="1">
        <v>-1</v>
      </c>
      <c r="D10" s="1">
        <v>-1</v>
      </c>
      <c r="E10" s="1">
        <f t="shared" ref="E10:F21" si="3">C10^2</f>
        <v>1</v>
      </c>
      <c r="F10" s="1">
        <f t="shared" si="3"/>
        <v>1</v>
      </c>
      <c r="G10" s="1">
        <f t="shared" si="0"/>
        <v>1</v>
      </c>
      <c r="H10" s="1">
        <v>212.09645908997899</v>
      </c>
      <c r="I10" s="1" t="s">
        <v>26</v>
      </c>
      <c r="M10" s="1">
        <f>2*L5</f>
        <v>-185.84409940288967</v>
      </c>
      <c r="N10" s="1">
        <f>L7</f>
        <v>-27.131847065519494</v>
      </c>
      <c r="P10" s="1">
        <f>-L3</f>
        <v>-23.30355939894454</v>
      </c>
    </row>
    <row r="11" spans="1:16" x14ac:dyDescent="0.25">
      <c r="A11" s="1">
        <f t="shared" si="1"/>
        <v>2.3472699234629886</v>
      </c>
      <c r="B11" s="1">
        <f t="shared" si="2"/>
        <v>0.79906522906682476</v>
      </c>
      <c r="C11" s="1">
        <v>-1</v>
      </c>
      <c r="D11" s="1">
        <v>1</v>
      </c>
      <c r="E11" s="1">
        <f t="shared" si="3"/>
        <v>1</v>
      </c>
      <c r="F11" s="1">
        <f t="shared" si="3"/>
        <v>1</v>
      </c>
      <c r="G11" s="1">
        <f t="shared" si="0"/>
        <v>-1</v>
      </c>
      <c r="H11" s="1">
        <v>260.76537132053602</v>
      </c>
      <c r="I11" s="1" t="s">
        <v>26</v>
      </c>
      <c r="J11" s="1">
        <v>453.12213126401502</v>
      </c>
      <c r="M11" s="1">
        <f>L7</f>
        <v>-27.131847065519494</v>
      </c>
      <c r="N11" s="1">
        <f>2*L6</f>
        <v>-178.5272462849307</v>
      </c>
      <c r="P11" s="1">
        <f>-L4</f>
        <v>6.0951135848261409</v>
      </c>
    </row>
    <row r="12" spans="1:16" x14ac:dyDescent="0.25">
      <c r="A12" s="1">
        <f t="shared" si="1"/>
        <v>22.347269923462989</v>
      </c>
      <c r="B12" s="1">
        <f t="shared" si="2"/>
        <v>0.29906522906682476</v>
      </c>
      <c r="C12" s="1">
        <v>0</v>
      </c>
      <c r="D12" s="1">
        <v>0</v>
      </c>
      <c r="E12" s="1">
        <f t="shared" si="3"/>
        <v>0</v>
      </c>
      <c r="F12" s="1">
        <f t="shared" si="3"/>
        <v>0</v>
      </c>
      <c r="G12" s="1">
        <f t="shared" si="0"/>
        <v>0</v>
      </c>
      <c r="H12" s="1">
        <v>436.014899030067</v>
      </c>
      <c r="I12" s="1" t="s">
        <v>26</v>
      </c>
      <c r="J12" s="1">
        <v>451.295857633163</v>
      </c>
    </row>
    <row r="13" spans="1:16" x14ac:dyDescent="0.25">
      <c r="A13" s="1">
        <f t="shared" si="1"/>
        <v>42.347269923462989</v>
      </c>
      <c r="B13" s="1">
        <f t="shared" si="2"/>
        <v>-0.20093477093317524</v>
      </c>
      <c r="C13" s="1">
        <v>1</v>
      </c>
      <c r="D13" s="1">
        <v>-1</v>
      </c>
      <c r="E13" s="1">
        <f t="shared" si="3"/>
        <v>1</v>
      </c>
      <c r="F13" s="1">
        <f t="shared" si="3"/>
        <v>1</v>
      </c>
      <c r="G13" s="1">
        <f t="shared" si="0"/>
        <v>-1</v>
      </c>
      <c r="H13" s="1">
        <v>287.68854455681998</v>
      </c>
      <c r="I13" s="1" t="s">
        <v>26</v>
      </c>
      <c r="J13" s="1">
        <v>467.65447817247201</v>
      </c>
    </row>
    <row r="14" spans="1:16" x14ac:dyDescent="0.25">
      <c r="A14" s="1">
        <f t="shared" si="1"/>
        <v>42.347269923462989</v>
      </c>
      <c r="B14" s="1">
        <f t="shared" si="2"/>
        <v>0.79906522906682476</v>
      </c>
      <c r="C14" s="1">
        <v>1</v>
      </c>
      <c r="D14" s="1">
        <v>1</v>
      </c>
      <c r="E14" s="1">
        <f t="shared" si="3"/>
        <v>1</v>
      </c>
      <c r="F14" s="1">
        <f t="shared" si="3"/>
        <v>1</v>
      </c>
      <c r="G14" s="1">
        <f t="shared" si="0"/>
        <v>1</v>
      </c>
      <c r="H14" s="1">
        <v>243.94472159626901</v>
      </c>
      <c r="I14" s="1" t="s">
        <v>26</v>
      </c>
      <c r="J14" s="1">
        <v>450.26883138201998</v>
      </c>
      <c r="M14" s="1">
        <f t="array" ref="M14:N15">MINVERSE(M10:N11)</f>
        <v>-5.502950064976489E-3</v>
      </c>
      <c r="N14" s="1">
        <v>8.3631603959118117E-4</v>
      </c>
      <c r="P14" s="1">
        <f t="array" ref="P14:P15">MMULT(M14:N15,P10:P11)</f>
        <v>0.13333576496272553</v>
      </c>
    </row>
    <row r="15" spans="1:16" x14ac:dyDescent="0.25">
      <c r="A15" s="1">
        <f t="shared" si="1"/>
        <v>22.347269923462989</v>
      </c>
      <c r="B15" s="1">
        <f t="shared" si="2"/>
        <v>0.29906522906682476</v>
      </c>
      <c r="C15" s="1">
        <v>0</v>
      </c>
      <c r="D15" s="1">
        <v>0</v>
      </c>
      <c r="E15" s="1">
        <f t="shared" si="3"/>
        <v>0</v>
      </c>
      <c r="F15" s="1">
        <f t="shared" si="3"/>
        <v>0</v>
      </c>
      <c r="G15" s="1">
        <f t="shared" si="0"/>
        <v>0</v>
      </c>
      <c r="H15" s="1">
        <v>442.39120262862201</v>
      </c>
      <c r="I15" s="1" t="s">
        <v>26</v>
      </c>
      <c r="J15" s="1">
        <f>AVERAGE(J11:J14)</f>
        <v>455.58532461291747</v>
      </c>
      <c r="M15" s="1">
        <v>8.3631603959118117E-4</v>
      </c>
      <c r="N15" s="1">
        <v>-5.7284858203235116E-3</v>
      </c>
      <c r="P15" s="1">
        <v>-5.4404912248840899E-2</v>
      </c>
    </row>
    <row r="16" spans="1:16" x14ac:dyDescent="0.25">
      <c r="A16" s="1">
        <f t="shared" si="1"/>
        <v>48.347269923462989</v>
      </c>
      <c r="B16" s="1">
        <f t="shared" si="2"/>
        <v>0.29906522906682476</v>
      </c>
      <c r="C16" s="1">
        <v>1.3</v>
      </c>
      <c r="D16" s="1">
        <v>0</v>
      </c>
      <c r="E16" s="1">
        <f t="shared" si="3"/>
        <v>1.6900000000000002</v>
      </c>
      <c r="F16" s="1">
        <f t="shared" si="3"/>
        <v>0</v>
      </c>
      <c r="G16" s="1">
        <f t="shared" si="0"/>
        <v>0</v>
      </c>
      <c r="H16" s="1">
        <v>340.82756973531599</v>
      </c>
      <c r="I16" s="1" t="s">
        <v>26</v>
      </c>
    </row>
    <row r="17" spans="1:9" x14ac:dyDescent="0.25">
      <c r="A17" s="1">
        <f t="shared" si="1"/>
        <v>7.2699234629887144E-3</v>
      </c>
      <c r="B17" s="1">
        <f t="shared" si="2"/>
        <v>0.29906522906682476</v>
      </c>
      <c r="C17" s="1">
        <v>-1.117</v>
      </c>
      <c r="D17" s="1">
        <v>0</v>
      </c>
      <c r="E17" s="1">
        <f t="shared" si="3"/>
        <v>1.247689</v>
      </c>
      <c r="F17" s="1">
        <f t="shared" si="3"/>
        <v>0</v>
      </c>
      <c r="G17" s="1">
        <f t="shared" si="0"/>
        <v>0</v>
      </c>
      <c r="H17" s="1">
        <v>288.76612846601398</v>
      </c>
      <c r="I17" s="1" t="s">
        <v>26</v>
      </c>
    </row>
    <row r="18" spans="1:9" x14ac:dyDescent="0.25">
      <c r="A18" s="1">
        <f t="shared" si="1"/>
        <v>22.347269923462989</v>
      </c>
      <c r="B18" s="1">
        <f t="shared" si="2"/>
        <v>0.29906522906682476</v>
      </c>
      <c r="C18" s="1">
        <v>0</v>
      </c>
      <c r="D18" s="1">
        <v>0</v>
      </c>
      <c r="E18" s="1">
        <f t="shared" si="3"/>
        <v>0</v>
      </c>
      <c r="F18" s="1">
        <f t="shared" si="3"/>
        <v>0</v>
      </c>
      <c r="G18" s="1">
        <f t="shared" si="0"/>
        <v>0</v>
      </c>
      <c r="H18" s="1">
        <v>445.80307596455299</v>
      </c>
      <c r="I18" s="1" t="s">
        <v>26</v>
      </c>
    </row>
    <row r="19" spans="1:9" x14ac:dyDescent="0.25">
      <c r="A19" s="1">
        <f t="shared" si="1"/>
        <v>22.347269923462989</v>
      </c>
      <c r="B19" s="1">
        <f t="shared" si="2"/>
        <v>0.86906522906682471</v>
      </c>
      <c r="C19" s="1">
        <v>0</v>
      </c>
      <c r="D19" s="1">
        <v>1.1399999999999999</v>
      </c>
      <c r="E19" s="1">
        <f t="shared" si="3"/>
        <v>0</v>
      </c>
      <c r="F19" s="1">
        <f t="shared" si="3"/>
        <v>1.2995999999999999</v>
      </c>
      <c r="G19" s="1">
        <f t="shared" si="0"/>
        <v>0</v>
      </c>
      <c r="H19" s="1">
        <v>330.82731095496098</v>
      </c>
      <c r="I19" s="1" t="s">
        <v>26</v>
      </c>
    </row>
    <row r="20" spans="1:9" x14ac:dyDescent="0.25">
      <c r="A20" s="1">
        <f t="shared" si="1"/>
        <v>22.347269923462989</v>
      </c>
      <c r="B20" s="1">
        <f t="shared" si="2"/>
        <v>-0.40804155211972282</v>
      </c>
      <c r="C20" s="1">
        <v>0</v>
      </c>
      <c r="D20" s="1">
        <f>-SQRT(2)</f>
        <v>-1.4142135623730951</v>
      </c>
      <c r="E20" s="1">
        <f t="shared" si="3"/>
        <v>0</v>
      </c>
      <c r="F20" s="1">
        <f t="shared" si="3"/>
        <v>2.0000000000000004</v>
      </c>
      <c r="G20" s="1">
        <f t="shared" si="0"/>
        <v>0</v>
      </c>
      <c r="H20" s="1">
        <v>288.47337639810002</v>
      </c>
      <c r="I20" s="1" t="s">
        <v>26</v>
      </c>
    </row>
    <row r="21" spans="1:9" x14ac:dyDescent="0.25">
      <c r="A21" s="1">
        <f t="shared" si="1"/>
        <v>22.347269923462989</v>
      </c>
      <c r="B21" s="1">
        <f t="shared" si="2"/>
        <v>0.29906522906682476</v>
      </c>
      <c r="C21" s="1">
        <v>0</v>
      </c>
      <c r="D21" s="1">
        <v>0</v>
      </c>
      <c r="E21" s="1">
        <f t="shared" si="3"/>
        <v>0</v>
      </c>
      <c r="F21" s="1">
        <f t="shared" si="3"/>
        <v>0</v>
      </c>
      <c r="G21" s="1">
        <f t="shared" si="0"/>
        <v>0</v>
      </c>
      <c r="H21" s="1">
        <v>437.271521911999</v>
      </c>
      <c r="I21" s="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21" sqref="H21:H22"/>
    </sheetView>
  </sheetViews>
  <sheetFormatPr defaultRowHeight="15" x14ac:dyDescent="0.25"/>
  <sheetData>
    <row r="1" spans="1:9" x14ac:dyDescent="0.25">
      <c r="A1" s="1">
        <v>22.347269923462989</v>
      </c>
      <c r="B1" s="1">
        <v>0.29906522906682476</v>
      </c>
      <c r="C1" s="1">
        <v>441.48046282858502</v>
      </c>
      <c r="G1" s="1">
        <v>0</v>
      </c>
      <c r="H1" s="1">
        <v>0</v>
      </c>
      <c r="I1" s="1">
        <v>441.48046282858502</v>
      </c>
    </row>
    <row r="2" spans="1:9" x14ac:dyDescent="0.25">
      <c r="A2" s="1">
        <v>2.3472699234629886</v>
      </c>
      <c r="B2" s="1">
        <v>-0.20093477093317524</v>
      </c>
      <c r="C2" s="1">
        <v>228.84594448464901</v>
      </c>
      <c r="G2" s="1">
        <v>-1</v>
      </c>
      <c r="H2" s="1">
        <v>-1</v>
      </c>
      <c r="I2" s="1">
        <v>228.84594448464901</v>
      </c>
    </row>
    <row r="3" spans="1:9" x14ac:dyDescent="0.25">
      <c r="A3" s="1">
        <v>2.3472699234629886</v>
      </c>
      <c r="B3" s="1">
        <v>0.79906522906682476</v>
      </c>
      <c r="C3" s="1">
        <v>269.31942106865898</v>
      </c>
      <c r="G3" s="1">
        <v>-1</v>
      </c>
      <c r="H3" s="1">
        <v>1</v>
      </c>
      <c r="I3" s="1">
        <v>269.31942106865898</v>
      </c>
    </row>
    <row r="4" spans="1:9" x14ac:dyDescent="0.25">
      <c r="A4" s="1">
        <v>22.347269923462989</v>
      </c>
      <c r="B4" s="1">
        <v>0.29906522906682476</v>
      </c>
      <c r="C4" s="1">
        <v>445.13875550624903</v>
      </c>
      <c r="G4" s="1">
        <v>0</v>
      </c>
      <c r="H4" s="1">
        <v>0</v>
      </c>
      <c r="I4" s="1">
        <v>445.13875550624903</v>
      </c>
    </row>
    <row r="5" spans="1:9" x14ac:dyDescent="0.25">
      <c r="A5" s="1">
        <v>42.347269923462989</v>
      </c>
      <c r="B5" s="1">
        <v>-0.20093477093317524</v>
      </c>
      <c r="C5" s="1">
        <v>305.832827990628</v>
      </c>
      <c r="G5" s="1">
        <v>1</v>
      </c>
      <c r="H5" s="1">
        <v>-1</v>
      </c>
      <c r="I5" s="1">
        <v>305.832827990628</v>
      </c>
    </row>
    <row r="6" spans="1:9" x14ac:dyDescent="0.25">
      <c r="A6" s="1">
        <v>42.347269923462989</v>
      </c>
      <c r="B6" s="1">
        <v>0.79906522906682476</v>
      </c>
      <c r="C6" s="1">
        <v>237.77891631256</v>
      </c>
      <c r="G6" s="1">
        <v>1</v>
      </c>
      <c r="H6" s="1">
        <v>1</v>
      </c>
      <c r="I6" s="1">
        <v>237.77891631256</v>
      </c>
    </row>
    <row r="7" spans="1:9" x14ac:dyDescent="0.25">
      <c r="A7" s="1">
        <v>22.347269923462989</v>
      </c>
      <c r="B7" s="1">
        <v>0.29906522906682476</v>
      </c>
      <c r="C7" s="1">
        <v>455.03644861041698</v>
      </c>
      <c r="G7" s="1">
        <v>0</v>
      </c>
      <c r="H7" s="1">
        <v>0</v>
      </c>
      <c r="I7" s="1">
        <v>455.03644861041698</v>
      </c>
    </row>
    <row r="8" spans="1:9" x14ac:dyDescent="0.25">
      <c r="A8" s="1">
        <v>48.347269923462989</v>
      </c>
      <c r="B8" s="1">
        <v>0.29906522906682476</v>
      </c>
      <c r="C8" s="1">
        <v>343.83958220806898</v>
      </c>
      <c r="G8" s="1">
        <v>1.3</v>
      </c>
      <c r="H8" s="1">
        <v>0</v>
      </c>
      <c r="I8" s="1">
        <v>343.83958220806898</v>
      </c>
    </row>
    <row r="9" spans="1:9" x14ac:dyDescent="0.25">
      <c r="A9" s="1">
        <v>7.2699234629887144E-3</v>
      </c>
      <c r="B9" s="1">
        <v>0.29906522906682476</v>
      </c>
      <c r="C9" s="1">
        <v>289.63971002723798</v>
      </c>
      <c r="G9" s="1">
        <v>-1.117</v>
      </c>
      <c r="H9" s="1">
        <v>0</v>
      </c>
      <c r="I9" s="1">
        <v>289.63971002723798</v>
      </c>
    </row>
    <row r="10" spans="1:9" x14ac:dyDescent="0.25">
      <c r="A10" s="1">
        <v>22.347269923462989</v>
      </c>
      <c r="B10" s="1">
        <v>0.29906522906682476</v>
      </c>
      <c r="C10" s="1">
        <v>434.614978211986</v>
      </c>
      <c r="G10" s="1">
        <v>0</v>
      </c>
      <c r="H10" s="1">
        <v>0</v>
      </c>
      <c r="I10" s="1">
        <v>434.614978211986</v>
      </c>
    </row>
    <row r="11" spans="1:9" x14ac:dyDescent="0.25">
      <c r="A11" s="1">
        <v>22.347269923462989</v>
      </c>
      <c r="B11" s="1">
        <v>0.86906522906682471</v>
      </c>
      <c r="C11" s="1">
        <v>332.686751102014</v>
      </c>
      <c r="G11" s="1">
        <v>0</v>
      </c>
      <c r="H11" s="1">
        <v>1.1399999999999999</v>
      </c>
      <c r="I11" s="1">
        <v>332.686751102014</v>
      </c>
    </row>
    <row r="12" spans="1:9" x14ac:dyDescent="0.25">
      <c r="A12" s="1">
        <v>22.347269923462989</v>
      </c>
      <c r="B12" s="1">
        <v>-0.40804155211972282</v>
      </c>
      <c r="C12" s="1">
        <v>281.88490977390899</v>
      </c>
      <c r="G12" s="1">
        <v>0</v>
      </c>
      <c r="H12" s="1">
        <f>-SQRT(2)</f>
        <v>-1.4142135623730951</v>
      </c>
      <c r="I12" s="1">
        <v>281.88490977390899</v>
      </c>
    </row>
    <row r="13" spans="1:9" x14ac:dyDescent="0.25">
      <c r="A13" s="1">
        <v>22.347269923462989</v>
      </c>
      <c r="B13" s="1">
        <v>0.29906522906682476</v>
      </c>
      <c r="C13" s="1">
        <v>460.52517243552398</v>
      </c>
      <c r="G13" s="1">
        <v>0</v>
      </c>
      <c r="H13" s="1">
        <v>0</v>
      </c>
      <c r="I13" s="1">
        <v>460.52517243552398</v>
      </c>
    </row>
    <row r="17" spans="1:8" x14ac:dyDescent="0.25">
      <c r="A17" t="s">
        <v>69</v>
      </c>
      <c r="B17" t="s">
        <v>63</v>
      </c>
      <c r="C17">
        <v>447.456999359706</v>
      </c>
    </row>
    <row r="18" spans="1:8" x14ac:dyDescent="0.25">
      <c r="A18" t="s">
        <v>70</v>
      </c>
      <c r="B18" t="s">
        <v>64</v>
      </c>
      <c r="C18">
        <v>23.303559393213</v>
      </c>
      <c r="E18">
        <f>2*C21</f>
        <v>-185.8440993690852</v>
      </c>
      <c r="F18">
        <f>+C20</f>
        <v>-27.131847075</v>
      </c>
      <c r="H18">
        <f>-C18</f>
        <v>-23.303559393213</v>
      </c>
    </row>
    <row r="19" spans="1:8" x14ac:dyDescent="0.25">
      <c r="A19" t="s">
        <v>71</v>
      </c>
      <c r="B19" t="s">
        <v>65</v>
      </c>
      <c r="C19">
        <v>-6.0951135737132702</v>
      </c>
      <c r="E19">
        <f>+C20</f>
        <v>-27.131847075</v>
      </c>
      <c r="F19">
        <f>2*C22</f>
        <v>-178.527246284527</v>
      </c>
      <c r="H19">
        <f>-C19</f>
        <v>6.0951135737132702</v>
      </c>
    </row>
    <row r="20" spans="1:8" x14ac:dyDescent="0.25">
      <c r="A20" t="s">
        <v>72</v>
      </c>
      <c r="B20" t="s">
        <v>66</v>
      </c>
      <c r="C20">
        <v>-27.131847075</v>
      </c>
    </row>
    <row r="21" spans="1:8" x14ac:dyDescent="0.25">
      <c r="A21" t="s">
        <v>73</v>
      </c>
      <c r="B21" t="s">
        <v>67</v>
      </c>
      <c r="C21">
        <v>-92.9220496845426</v>
      </c>
      <c r="H21">
        <f t="array" ref="H21:H22">MMULT(MINVERSE(E18:F19),H18:H19)</f>
        <v>0.13333576495060889</v>
      </c>
    </row>
    <row r="22" spans="1:8" x14ac:dyDescent="0.25">
      <c r="A22" t="s">
        <v>74</v>
      </c>
      <c r="B22" t="s">
        <v>68</v>
      </c>
      <c r="C22">
        <v>-89.263623142263498</v>
      </c>
      <c r="H22">
        <v>-5.4404912191955659E-2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Limits</vt:lpstr>
      <vt:lpstr>Res 1</vt:lpstr>
      <vt:lpstr>Step (1)</vt:lpstr>
      <vt:lpstr>Res 2</vt:lpstr>
      <vt:lpstr>Step (2)</vt:lpstr>
      <vt:lpstr>Res 3</vt:lpstr>
      <vt:lpstr>Step (3)</vt:lpstr>
      <vt:lpstr>Res 4</vt:lpstr>
      <vt:lpstr>Step (4)</vt:lpstr>
      <vt:lpstr>Res 5</vt:lpstr>
      <vt:lpstr>Step (5)</vt:lpstr>
      <vt:lpstr>Res Final</vt:lpstr>
      <vt:lpstr>Res Final1</vt:lpstr>
      <vt:lpstr>Final step</vt:lpstr>
      <vt:lpstr>Sheet13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2017-05-20T15:20:06Z</dcterms:created>
  <dcterms:modified xsi:type="dcterms:W3CDTF">2017-05-22T08:34:33Z</dcterms:modified>
</cp:coreProperties>
</file>