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Articles\20170827-MultiFactorialExperiments\DOE\ExperimentsSimulation\Examples\"/>
    </mc:Choice>
  </mc:AlternateContent>
  <bookViews>
    <workbookView xWindow="0" yWindow="0" windowWidth="20490" windowHeight="7800" firstSheet="4" activeTab="4"/>
  </bookViews>
  <sheets>
    <sheet name="Limits" sheetId="1" r:id="rId1"/>
    <sheet name="RegRes 1" sheetId="46" r:id="rId2"/>
    <sheet name="Step (1)" sheetId="2" r:id="rId3"/>
    <sheet name="RegRes 2" sheetId="52" r:id="rId4"/>
    <sheet name="Step (2)" sheetId="16" r:id="rId5"/>
    <sheet name="RegRes 3" sheetId="53" r:id="rId6"/>
    <sheet name="Step (3)" sheetId="18" r:id="rId7"/>
    <sheet name="RegResFinal" sheetId="56" r:id="rId8"/>
    <sheet name="Final step" sheetId="24" r:id="rId9"/>
    <sheet name="Sheet13" sheetId="2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4" l="1"/>
  <c r="L4" i="24"/>
  <c r="L5" i="24"/>
  <c r="L6" i="24"/>
  <c r="L7" i="24"/>
  <c r="L2" i="24"/>
  <c r="D20" i="24"/>
  <c r="B3" i="24"/>
  <c r="B2" i="24"/>
  <c r="C3" i="24"/>
  <c r="C2" i="24"/>
  <c r="C3" i="18"/>
  <c r="C2" i="18"/>
  <c r="D3" i="18"/>
  <c r="D2" i="18"/>
  <c r="D3" i="16"/>
  <c r="D2" i="16"/>
  <c r="C3" i="16"/>
  <c r="C2" i="16"/>
  <c r="D19" i="24"/>
  <c r="C16" i="24"/>
  <c r="C17" i="24"/>
  <c r="D3" i="2"/>
  <c r="D2" i="2"/>
  <c r="B3" i="2"/>
  <c r="A9" i="2"/>
  <c r="N11" i="24" l="1"/>
  <c r="M11" i="24"/>
  <c r="H21" i="26" a="1"/>
  <c r="H22" i="26" s="1"/>
  <c r="F19" i="26"/>
  <c r="F18" i="26"/>
  <c r="E19" i="26"/>
  <c r="E18" i="26"/>
  <c r="H19" i="26"/>
  <c r="H18" i="26"/>
  <c r="H12" i="26"/>
  <c r="J15" i="24"/>
  <c r="J9" i="24"/>
  <c r="G9" i="18"/>
  <c r="G9" i="2"/>
  <c r="G9" i="16"/>
  <c r="G3" i="1"/>
  <c r="B13" i="1" s="1"/>
  <c r="G2" i="1"/>
  <c r="B12" i="1" s="1"/>
  <c r="C10" i="1"/>
  <c r="G21" i="24"/>
  <c r="F21" i="24"/>
  <c r="E21" i="24"/>
  <c r="F20" i="24"/>
  <c r="E20" i="24"/>
  <c r="G20" i="24"/>
  <c r="E19" i="24"/>
  <c r="G19" i="24"/>
  <c r="G18" i="24"/>
  <c r="F18" i="24"/>
  <c r="E18" i="24"/>
  <c r="G17" i="24"/>
  <c r="F17" i="24"/>
  <c r="E17" i="24"/>
  <c r="G16" i="24"/>
  <c r="F16" i="24"/>
  <c r="E16" i="24"/>
  <c r="G15" i="24"/>
  <c r="F15" i="24"/>
  <c r="E15" i="24"/>
  <c r="G14" i="24"/>
  <c r="F14" i="24"/>
  <c r="E14" i="24"/>
  <c r="G13" i="24"/>
  <c r="F13" i="24"/>
  <c r="E13" i="24"/>
  <c r="G12" i="24"/>
  <c r="F12" i="24"/>
  <c r="E12" i="24"/>
  <c r="G11" i="24"/>
  <c r="F11" i="24"/>
  <c r="E11" i="24"/>
  <c r="N10" i="24"/>
  <c r="G10" i="24"/>
  <c r="F10" i="24"/>
  <c r="E10" i="24"/>
  <c r="G9" i="24"/>
  <c r="F9" i="24"/>
  <c r="E9" i="24"/>
  <c r="M10" i="24"/>
  <c r="P11" i="24"/>
  <c r="P10" i="24"/>
  <c r="M14" i="24" l="1" a="1"/>
  <c r="M15" i="24" s="1"/>
  <c r="H21" i="26"/>
  <c r="F19" i="24"/>
  <c r="N14" i="24" l="1"/>
  <c r="N15" i="24"/>
  <c r="M14" i="24"/>
  <c r="P14" i="24" l="1" a="1"/>
  <c r="P14" i="24" s="1"/>
  <c r="D2" i="24" s="1"/>
  <c r="P15" i="24" l="1"/>
  <c r="D3" i="24" s="1"/>
  <c r="E3" i="18" l="1"/>
  <c r="G3" i="18" s="1"/>
  <c r="E3" i="16"/>
  <c r="G3" i="16" s="1"/>
  <c r="C3" i="2"/>
  <c r="C2" i="2"/>
  <c r="E2" i="18" l="1"/>
  <c r="G2" i="18" s="1"/>
  <c r="E2" i="16"/>
  <c r="G2" i="16" s="1"/>
  <c r="E3" i="2" l="1"/>
  <c r="G3" i="2" s="1"/>
  <c r="B14" i="2"/>
  <c r="B2" i="2"/>
  <c r="E2" i="2"/>
  <c r="G2" i="2" s="1"/>
  <c r="A15" i="2" l="1"/>
  <c r="A12" i="2"/>
  <c r="H3" i="2"/>
  <c r="B3" i="16" s="1"/>
  <c r="B12" i="2"/>
  <c r="A13" i="2"/>
  <c r="B11" i="2"/>
  <c r="B15" i="2"/>
  <c r="H2" i="2"/>
  <c r="B2" i="16" s="1"/>
  <c r="B9" i="2"/>
  <c r="B13" i="2"/>
  <c r="A10" i="2"/>
  <c r="A14" i="2"/>
  <c r="B10" i="2"/>
  <c r="A11" i="2"/>
  <c r="B13" i="16" l="1"/>
  <c r="B12" i="16"/>
  <c r="B14" i="16"/>
  <c r="B11" i="16"/>
  <c r="B15" i="16"/>
  <c r="B9" i="16"/>
  <c r="H3" i="16"/>
  <c r="B10" i="16"/>
  <c r="A12" i="16"/>
  <c r="A11" i="16"/>
  <c r="A10" i="16"/>
  <c r="A14" i="16"/>
  <c r="A9" i="16"/>
  <c r="A15" i="16"/>
  <c r="A13" i="16"/>
  <c r="H2" i="16"/>
  <c r="B2" i="18" l="1"/>
  <c r="A9" i="18" s="1"/>
  <c r="B3" i="18"/>
  <c r="B14" i="18" s="1"/>
  <c r="B20" i="24" l="1"/>
  <c r="B11" i="24"/>
  <c r="B15" i="24"/>
  <c r="B16" i="24"/>
  <c r="B21" i="24"/>
  <c r="B12" i="24"/>
  <c r="B17" i="24"/>
  <c r="B13" i="24"/>
  <c r="B18" i="24"/>
  <c r="B10" i="24"/>
  <c r="B14" i="24"/>
  <c r="B19" i="24"/>
  <c r="A11" i="24"/>
  <c r="A15" i="24"/>
  <c r="A21" i="24"/>
  <c r="A12" i="24"/>
  <c r="A13" i="24"/>
  <c r="A18" i="24"/>
  <c r="A10" i="24"/>
  <c r="A14" i="24"/>
  <c r="A19" i="24"/>
  <c r="A20" i="24"/>
  <c r="A16" i="24"/>
  <c r="A17" i="24"/>
  <c r="A15" i="18"/>
  <c r="B15" i="18"/>
  <c r="B11" i="18"/>
  <c r="B13" i="18"/>
  <c r="A13" i="18"/>
  <c r="A14" i="18"/>
  <c r="H2" i="18"/>
  <c r="A12" i="18"/>
  <c r="A11" i="18"/>
  <c r="A10" i="18"/>
  <c r="B10" i="18"/>
  <c r="H3" i="18"/>
  <c r="B9" i="18"/>
  <c r="B12" i="18"/>
  <c r="B9" i="24" l="1"/>
  <c r="H3" i="24"/>
  <c r="A9" i="24"/>
  <c r="H2" i="24"/>
</calcChain>
</file>

<file path=xl/sharedStrings.xml><?xml version="1.0" encoding="utf-8"?>
<sst xmlns="http://schemas.openxmlformats.org/spreadsheetml/2006/main" count="244" uniqueCount="76">
  <si>
    <t>n</t>
  </si>
  <si>
    <t>Factors</t>
  </si>
  <si>
    <t>x_L</t>
  </si>
  <si>
    <t>x_U</t>
  </si>
  <si>
    <t>x_M</t>
  </si>
  <si>
    <t>K_D</t>
  </si>
  <si>
    <t>x_1</t>
  </si>
  <si>
    <t>K_R</t>
  </si>
  <si>
    <t>x_2</t>
  </si>
  <si>
    <t>F_L</t>
  </si>
  <si>
    <t>F_U</t>
  </si>
  <si>
    <t>a</t>
  </si>
  <si>
    <t>alpha</t>
  </si>
  <si>
    <t>beta</t>
  </si>
  <si>
    <t>F_1</t>
  </si>
  <si>
    <t>F_2</t>
  </si>
  <si>
    <t>Base
point</t>
  </si>
  <si>
    <t>Delta</t>
  </si>
  <si>
    <t>Coeff</t>
  </si>
  <si>
    <t>Normalized
gradient</t>
  </si>
  <si>
    <t>Coded
Distance</t>
  </si>
  <si>
    <t>Distance</t>
  </si>
  <si>
    <t>New Base
Point</t>
  </si>
  <si>
    <t>Coded
x_1</t>
  </si>
  <si>
    <t>Coded
x_2</t>
  </si>
  <si>
    <t>Response</t>
  </si>
  <si>
    <t>Good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</si>
  <si>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</si>
  <si>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</si>
  <si>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</si>
  <si>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</si>
  <si>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</si>
  <si>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</si>
  <si>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</si>
  <si>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</si>
  <si>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</si>
  <si>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</si>
  <si>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</si>
  <si>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</si>
  <si>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</si>
  <si>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</si>
  <si>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</si>
  <si>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</si>
  <si>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</si>
  <si>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</si>
  <si>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</si>
  <si>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</si>
  <si>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</si>
  <si>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</si>
  <si>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</si>
  <si>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</si>
  <si>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y=a*x_1^2+b*x_2^2+c*x_1*x_2+d*x_1+e*x_2+f</t>
  </si>
  <si>
    <t>f</t>
  </si>
  <si>
    <t>d</t>
  </si>
  <si>
    <t>e</t>
  </si>
  <si>
    <t>x_1^2</t>
  </si>
  <si>
    <t>x_2^2</t>
  </si>
  <si>
    <t>b</t>
  </si>
  <si>
    <t>x_1x_2</t>
  </si>
  <si>
    <t>c</t>
  </si>
  <si>
    <t>x_I</t>
  </si>
  <si>
    <t>K_D/x_1^I</t>
  </si>
  <si>
    <t>K_D/x_2^I</t>
  </si>
  <si>
    <t>const</t>
  </si>
  <si>
    <t>x1</t>
  </si>
  <si>
    <t>x2</t>
  </si>
  <si>
    <t>x1*x2</t>
  </si>
  <si>
    <t>x1^2</t>
  </si>
  <si>
    <t>x2^2</t>
  </si>
  <si>
    <t>B0</t>
  </si>
  <si>
    <t>B1</t>
  </si>
  <si>
    <t>B2</t>
  </si>
  <si>
    <t>B3</t>
  </si>
  <si>
    <t>B4</t>
  </si>
  <si>
    <t>B5</t>
  </si>
  <si>
    <t>optimum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</si>
</sst>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B1">
        <v>2</v>
      </c>
      <c r="C1" t="s">
        <v>1</v>
      </c>
      <c r="D1" t="s">
        <v>2</v>
      </c>
      <c r="E1" t="s">
        <v>3</v>
      </c>
      <c r="F1" t="s">
        <v>4</v>
      </c>
      <c r="G1" t="s">
        <v>60</v>
      </c>
    </row>
    <row r="2" spans="1:7" x14ac:dyDescent="0.25">
      <c r="A2" t="s">
        <v>5</v>
      </c>
      <c r="B2">
        <v>5</v>
      </c>
      <c r="C2" t="s">
        <v>6</v>
      </c>
      <c r="D2">
        <v>1</v>
      </c>
      <c r="E2">
        <v>13</v>
      </c>
      <c r="F2">
        <v>7.1965577850977498</v>
      </c>
      <c r="G2">
        <f>E2-D2</f>
        <v>12</v>
      </c>
    </row>
    <row r="3" spans="1:7" x14ac:dyDescent="0.25">
      <c r="A3" t="s">
        <v>7</v>
      </c>
      <c r="B3">
        <v>0.1</v>
      </c>
      <c r="C3" t="s">
        <v>8</v>
      </c>
      <c r="D3">
        <v>0</v>
      </c>
      <c r="E3">
        <v>100</v>
      </c>
      <c r="F3">
        <v>33.667968519706498</v>
      </c>
      <c r="G3">
        <f>E3-D3</f>
        <v>100</v>
      </c>
    </row>
    <row r="4" spans="1:7" x14ac:dyDescent="0.25">
      <c r="A4" t="s">
        <v>9</v>
      </c>
      <c r="B4">
        <v>100</v>
      </c>
    </row>
    <row r="5" spans="1:7" x14ac:dyDescent="0.25">
      <c r="A5" t="s">
        <v>10</v>
      </c>
      <c r="B5">
        <v>600</v>
      </c>
    </row>
    <row r="7" spans="1:7" x14ac:dyDescent="0.25">
      <c r="A7" t="s">
        <v>12</v>
      </c>
      <c r="B7">
        <v>0.2</v>
      </c>
    </row>
    <row r="8" spans="1:7" x14ac:dyDescent="0.25">
      <c r="A8" t="s">
        <v>13</v>
      </c>
      <c r="B8">
        <v>0.2</v>
      </c>
    </row>
    <row r="9" spans="1:7" x14ac:dyDescent="0.25">
      <c r="A9" t="s">
        <v>14</v>
      </c>
      <c r="B9">
        <v>140.93968020362999</v>
      </c>
    </row>
    <row r="10" spans="1:7" x14ac:dyDescent="0.25">
      <c r="A10" t="s">
        <v>15</v>
      </c>
      <c r="B10">
        <v>170.407147423786</v>
      </c>
      <c r="C10">
        <f>B10/2</f>
        <v>85.203573711893</v>
      </c>
    </row>
    <row r="12" spans="1:7" x14ac:dyDescent="0.25">
      <c r="A12" t="s">
        <v>61</v>
      </c>
      <c r="B12">
        <f>B2/G2</f>
        <v>0.41666666666666669</v>
      </c>
    </row>
    <row r="13" spans="1:7" x14ac:dyDescent="0.25">
      <c r="A13" t="s">
        <v>62</v>
      </c>
      <c r="B13">
        <f>B2/G3</f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0.69288647309147533</v>
      </c>
    </row>
    <row r="5" spans="1:9" x14ac:dyDescent="0.25">
      <c r="A5" s="3" t="s">
        <v>30</v>
      </c>
      <c r="B5" s="3">
        <v>0.48009166459314373</v>
      </c>
    </row>
    <row r="6" spans="1:9" x14ac:dyDescent="0.25">
      <c r="A6" s="3" t="s">
        <v>31</v>
      </c>
      <c r="B6" s="3">
        <v>0.22013749688971562</v>
      </c>
    </row>
    <row r="7" spans="1:9" x14ac:dyDescent="0.25">
      <c r="A7" s="3" t="s">
        <v>32</v>
      </c>
      <c r="B7" s="3">
        <v>15.771570519881166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918.77096280307239</v>
      </c>
      <c r="D12" s="3">
        <v>459.3854814015362</v>
      </c>
      <c r="E12" s="3">
        <v>1.8468319582429706</v>
      </c>
      <c r="F12" s="3">
        <v>0.27030467722552809</v>
      </c>
    </row>
    <row r="13" spans="1:9" x14ac:dyDescent="0.25">
      <c r="A13" s="3" t="s">
        <v>36</v>
      </c>
      <c r="B13" s="3">
        <v>4</v>
      </c>
      <c r="C13" s="3">
        <v>994.96974665433879</v>
      </c>
      <c r="D13" s="3">
        <v>248.7424366635847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1913.7407094574112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184.02619097080313</v>
      </c>
      <c r="C17" s="3">
        <v>5.9610933400747479</v>
      </c>
      <c r="D17" s="3">
        <v>30.871214468937602</v>
      </c>
      <c r="E17" s="3">
        <v>6.5600099614769904E-6</v>
      </c>
      <c r="F17" s="3">
        <v>167.47554254512542</v>
      </c>
      <c r="G17" s="3">
        <v>200.57683939648084</v>
      </c>
      <c r="H17" s="3">
        <v>167.47554254512542</v>
      </c>
      <c r="I17" s="3">
        <v>200.57683939648084</v>
      </c>
    </row>
    <row r="18" spans="1:9" ht="30" x14ac:dyDescent="0.25">
      <c r="A18" s="7" t="s">
        <v>23</v>
      </c>
      <c r="B18" s="3">
        <v>13.443621404050489</v>
      </c>
      <c r="C18" s="3">
        <v>7.8857852599405831</v>
      </c>
      <c r="D18" s="3">
        <v>1.7047917183775536</v>
      </c>
      <c r="E18" s="3">
        <v>0.16343476449934413</v>
      </c>
      <c r="F18" s="3">
        <v>-8.4508284815524526</v>
      </c>
      <c r="G18" s="3">
        <v>35.338071289653428</v>
      </c>
      <c r="H18" s="3">
        <v>-8.4508284815524526</v>
      </c>
      <c r="I18" s="3">
        <v>35.338071289653428</v>
      </c>
    </row>
    <row r="19" spans="1:9" ht="30.75" thickBot="1" x14ac:dyDescent="0.3">
      <c r="A19" s="8" t="s">
        <v>24</v>
      </c>
      <c r="B19" s="4">
        <v>6.9972697707979883</v>
      </c>
      <c r="C19" s="4">
        <v>7.8857852599405831</v>
      </c>
      <c r="D19" s="4">
        <v>0.88732694844529791</v>
      </c>
      <c r="E19" s="4">
        <v>0.42503526196157748</v>
      </c>
      <c r="F19" s="4">
        <v>-14.897180114804954</v>
      </c>
      <c r="G19" s="4">
        <v>28.89171965640093</v>
      </c>
      <c r="H19" s="4">
        <v>-14.897180114804954</v>
      </c>
      <c r="I19" s="4">
        <v>28.89171965640093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" sqref="C2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Limits!D2+(Limits!E2-Limits!D2)/4*(1.125)</f>
        <v>4.375</v>
      </c>
      <c r="C2" s="1">
        <f>(Limits!E2-Limits!D2)*(0.25)</f>
        <v>3</v>
      </c>
      <c r="D2" s="1">
        <f>'RegRes 1'!B18</f>
        <v>13.443621404050489</v>
      </c>
      <c r="E2" s="1">
        <f>D2/SQRT(SUMSQ($D$2:$D$3))</f>
        <v>0.88703884460025217</v>
      </c>
      <c r="F2" s="1">
        <v>1</v>
      </c>
      <c r="G2" s="1">
        <f>E2*$F$2</f>
        <v>0.88703884460025217</v>
      </c>
      <c r="H2" s="1">
        <f>B2+G2*C2</f>
        <v>7.0361165338007563</v>
      </c>
    </row>
    <row r="3" spans="1:8" x14ac:dyDescent="0.25">
      <c r="A3" s="1" t="s">
        <v>8</v>
      </c>
      <c r="B3" s="1">
        <f>Limits!D3+(Limits!E3-Limits!D3)/4*(1.125)</f>
        <v>28.125</v>
      </c>
      <c r="C3" s="1">
        <f>(Limits!E3-Limits!D3)*(0.25)</f>
        <v>25</v>
      </c>
      <c r="D3" s="1">
        <f>'RegRes 1'!B19</f>
        <v>6.9972697707979883</v>
      </c>
      <c r="E3" s="1">
        <f>D3/SQRT(SUMSQ($D$2:$D$3))</f>
        <v>0.46169479980854189</v>
      </c>
      <c r="G3" s="1">
        <f>E3*$F$2</f>
        <v>0.46169479980854189</v>
      </c>
      <c r="H3" s="1">
        <f>B3+G3*C3</f>
        <v>39.667369995213548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4.375</v>
      </c>
      <c r="B9" s="1">
        <f>$B$3+D9*$C$3</f>
        <v>28.125</v>
      </c>
      <c r="C9" s="1">
        <v>0</v>
      </c>
      <c r="D9" s="1">
        <v>0</v>
      </c>
      <c r="E9" s="1">
        <v>188.78473107689399</v>
      </c>
      <c r="F9" s="1" t="s">
        <v>26</v>
      </c>
      <c r="G9" s="1">
        <f>AVERAGE(E9,E12,E15)</f>
        <v>196.97749299150601</v>
      </c>
    </row>
    <row r="10" spans="1:8" x14ac:dyDescent="0.25">
      <c r="A10" s="1">
        <f t="shared" si="0"/>
        <v>1.375</v>
      </c>
      <c r="B10" s="1">
        <f t="shared" ref="B10:B15" si="1">$B$3+D10*$C$3</f>
        <v>3.125</v>
      </c>
      <c r="C10" s="1">
        <v>-1</v>
      </c>
      <c r="D10" s="1">
        <v>-1</v>
      </c>
      <c r="E10" s="1">
        <v>155.71632840376901</v>
      </c>
      <c r="F10" s="1" t="s">
        <v>26</v>
      </c>
    </row>
    <row r="11" spans="1:8" x14ac:dyDescent="0.25">
      <c r="A11" s="1">
        <f t="shared" si="0"/>
        <v>1.375</v>
      </c>
      <c r="B11" s="1">
        <f t="shared" si="1"/>
        <v>53.125</v>
      </c>
      <c r="C11" s="1">
        <v>-1</v>
      </c>
      <c r="D11" s="1">
        <v>1</v>
      </c>
      <c r="E11" s="1">
        <v>166.021857698682</v>
      </c>
      <c r="F11" s="1" t="s">
        <v>26</v>
      </c>
    </row>
    <row r="12" spans="1:8" x14ac:dyDescent="0.25">
      <c r="A12" s="1">
        <f t="shared" si="0"/>
        <v>4.375</v>
      </c>
      <c r="B12" s="1">
        <f t="shared" si="1"/>
        <v>28.125</v>
      </c>
      <c r="C12" s="1">
        <v>0</v>
      </c>
      <c r="D12" s="1">
        <v>0</v>
      </c>
      <c r="E12" s="1">
        <v>200.89533515084901</v>
      </c>
      <c r="F12" s="1" t="s">
        <v>26</v>
      </c>
    </row>
    <row r="13" spans="1:8" x14ac:dyDescent="0.25">
      <c r="A13" s="1">
        <f t="shared" si="0"/>
        <v>7.375</v>
      </c>
      <c r="B13" s="1">
        <f t="shared" si="1"/>
        <v>3.125</v>
      </c>
      <c r="C13" s="1">
        <v>1</v>
      </c>
      <c r="D13" s="1">
        <v>-1</v>
      </c>
      <c r="E13" s="1">
        <v>178.91456096518701</v>
      </c>
      <c r="F13" s="1" t="s">
        <v>26</v>
      </c>
    </row>
    <row r="14" spans="1:8" x14ac:dyDescent="0.25">
      <c r="A14" s="1">
        <f t="shared" si="0"/>
        <v>7.375</v>
      </c>
      <c r="B14" s="1">
        <f t="shared" si="1"/>
        <v>53.125</v>
      </c>
      <c r="C14" s="1">
        <v>1</v>
      </c>
      <c r="D14" s="1">
        <v>1</v>
      </c>
      <c r="E14" s="1">
        <v>196.59811075346599</v>
      </c>
      <c r="F14" s="1" t="s">
        <v>26</v>
      </c>
    </row>
    <row r="15" spans="1:8" x14ac:dyDescent="0.25">
      <c r="A15" s="1">
        <f t="shared" si="0"/>
        <v>4.375</v>
      </c>
      <c r="B15" s="1">
        <f t="shared" si="1"/>
        <v>28.125</v>
      </c>
      <c r="C15" s="1">
        <v>0</v>
      </c>
      <c r="D15" s="1">
        <v>0</v>
      </c>
      <c r="E15" s="1">
        <v>201.25241274677501</v>
      </c>
      <c r="F15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0.40490685545267241</v>
      </c>
    </row>
    <row r="5" spans="1:9" x14ac:dyDescent="0.25">
      <c r="A5" s="3" t="s">
        <v>30</v>
      </c>
      <c r="B5" s="3">
        <v>0.16394956159257135</v>
      </c>
    </row>
    <row r="6" spans="1:9" x14ac:dyDescent="0.25">
      <c r="A6" s="3" t="s">
        <v>31</v>
      </c>
      <c r="B6" s="3">
        <v>-0.25407565761114298</v>
      </c>
    </row>
    <row r="7" spans="1:9" x14ac:dyDescent="0.25">
      <c r="A7" s="3" t="s">
        <v>32</v>
      </c>
      <c r="B7" s="3">
        <v>53.395635569146101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2236.3990167836855</v>
      </c>
      <c r="D12" s="3">
        <v>1118.1995083918428</v>
      </c>
      <c r="E12" s="3">
        <v>0.39220016893926812</v>
      </c>
      <c r="F12" s="3">
        <v>0.69898033556125361</v>
      </c>
    </row>
    <row r="13" spans="1:9" x14ac:dyDescent="0.25">
      <c r="A13" s="3" t="s">
        <v>36</v>
      </c>
      <c r="B13" s="3">
        <v>4</v>
      </c>
      <c r="C13" s="3">
        <v>11404.375591332242</v>
      </c>
      <c r="D13" s="3">
        <v>2851.0938978330605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13640.774608115928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212.57157939590803</v>
      </c>
      <c r="C17" s="3">
        <v>20.181653258885053</v>
      </c>
      <c r="D17" s="3">
        <v>10.532912079555354</v>
      </c>
      <c r="E17" s="3">
        <v>4.5951594787972027E-4</v>
      </c>
      <c r="F17" s="3">
        <v>156.53832699047751</v>
      </c>
      <c r="G17" s="3">
        <v>268.60483180133855</v>
      </c>
      <c r="H17" s="3">
        <v>156.53832699047751</v>
      </c>
      <c r="I17" s="3">
        <v>268.60483180133855</v>
      </c>
    </row>
    <row r="18" spans="1:9" ht="30" x14ac:dyDescent="0.25">
      <c r="A18" s="7" t="s">
        <v>23</v>
      </c>
      <c r="B18" s="3">
        <v>12.326245558392245</v>
      </c>
      <c r="C18" s="3">
        <v>26.697817784573051</v>
      </c>
      <c r="D18" s="3">
        <v>0.46169487176269469</v>
      </c>
      <c r="E18" s="3">
        <v>0.66829235782752849</v>
      </c>
      <c r="F18" s="3">
        <v>-61.798779949048196</v>
      </c>
      <c r="G18" s="3">
        <v>86.451271065832685</v>
      </c>
      <c r="H18" s="3">
        <v>-61.798779949048196</v>
      </c>
      <c r="I18" s="3">
        <v>86.451271065832685</v>
      </c>
    </row>
    <row r="19" spans="1:9" ht="30.75" thickBot="1" x14ac:dyDescent="0.3">
      <c r="A19" s="8" t="s">
        <v>24</v>
      </c>
      <c r="B19" s="4">
        <v>-20.178290924410259</v>
      </c>
      <c r="C19" s="4">
        <v>26.697817784573051</v>
      </c>
      <c r="D19" s="4">
        <v>-0.75580300559508629</v>
      </c>
      <c r="E19" s="4">
        <v>0.49183465123310061</v>
      </c>
      <c r="F19" s="4">
        <v>-94.303316431850703</v>
      </c>
      <c r="G19" s="4">
        <v>53.946734583030178</v>
      </c>
      <c r="H19" s="4">
        <v>-94.303316431850703</v>
      </c>
      <c r="I19" s="4">
        <v>53.946734583030178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9" sqref="E9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(1)'!H2</f>
        <v>7.0361165338007563</v>
      </c>
      <c r="C2" s="1">
        <f>(Limits!E2-Limits!D2)*(0.25)</f>
        <v>3</v>
      </c>
      <c r="D2" s="1">
        <f>'RegRes 2'!B18</f>
        <v>12.326245558392245</v>
      </c>
      <c r="E2" s="1">
        <f>D2/SQRT(SUMSQ($D$2:$D$3))</f>
        <v>0.52129812714973967</v>
      </c>
      <c r="F2" s="1">
        <v>0.75</v>
      </c>
      <c r="G2" s="1">
        <f>E2*$F$2</f>
        <v>0.39097359536230475</v>
      </c>
      <c r="H2" s="1">
        <f>B2+G2*C2</f>
        <v>8.2090373198876705</v>
      </c>
    </row>
    <row r="3" spans="1:8" x14ac:dyDescent="0.25">
      <c r="A3" s="1" t="s">
        <v>8</v>
      </c>
      <c r="B3" s="1">
        <f>'Step (1)'!H3</f>
        <v>39.667369995213548</v>
      </c>
      <c r="C3" s="1">
        <f>(Limits!E3-Limits!D3)*(0.25)</f>
        <v>25</v>
      </c>
      <c r="D3" s="1">
        <f>'RegRes 2'!B19</f>
        <v>-20.178290924410259</v>
      </c>
      <c r="E3" s="1">
        <f>D3/SQRT(SUMSQ($D$2:$D$3))</f>
        <v>-0.85337463205216846</v>
      </c>
      <c r="G3" s="1">
        <f>E3*$F$2</f>
        <v>-0.64003097403912634</v>
      </c>
      <c r="H3" s="1">
        <f>B3+G3*C3</f>
        <v>23.66659564423539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7.0361165338007563</v>
      </c>
      <c r="B9" s="1">
        <f>$B$3+D9*$C$3</f>
        <v>39.667369995213548</v>
      </c>
      <c r="C9" s="1">
        <v>0</v>
      </c>
      <c r="D9" s="1">
        <v>0</v>
      </c>
      <c r="E9" s="1">
        <v>257.40021530484302</v>
      </c>
      <c r="F9" s="1" t="s">
        <v>26</v>
      </c>
      <c r="G9" s="1">
        <f>AVERAGE(E9,E12,E15)</f>
        <v>255.70948970153435</v>
      </c>
    </row>
    <row r="10" spans="1:8" x14ac:dyDescent="0.25">
      <c r="A10" s="1">
        <f t="shared" si="0"/>
        <v>4.0361165338007563</v>
      </c>
      <c r="B10" s="1">
        <f t="shared" ref="B10:B15" si="1">$B$3+D10*$C$3</f>
        <v>14.667369995213548</v>
      </c>
      <c r="C10" s="1">
        <v>-1</v>
      </c>
      <c r="D10" s="1">
        <v>-1</v>
      </c>
      <c r="E10" s="1">
        <v>167.880951913681</v>
      </c>
      <c r="F10" s="1" t="s">
        <v>26</v>
      </c>
    </row>
    <row r="11" spans="1:8" x14ac:dyDescent="0.25">
      <c r="A11" s="1">
        <f t="shared" si="0"/>
        <v>4.0361165338007563</v>
      </c>
      <c r="B11" s="1">
        <f t="shared" si="1"/>
        <v>64.667369995213548</v>
      </c>
      <c r="C11" s="1">
        <v>-1</v>
      </c>
      <c r="D11" s="1">
        <v>1</v>
      </c>
      <c r="E11" s="1">
        <v>167.90285030291099</v>
      </c>
      <c r="F11" s="1" t="s">
        <v>26</v>
      </c>
    </row>
    <row r="12" spans="1:8" x14ac:dyDescent="0.25">
      <c r="A12" s="1">
        <f t="shared" si="0"/>
        <v>7.0361165338007563</v>
      </c>
      <c r="B12" s="1">
        <f t="shared" si="1"/>
        <v>39.667369995213548</v>
      </c>
      <c r="C12" s="1">
        <v>0</v>
      </c>
      <c r="D12" s="1">
        <v>0</v>
      </c>
      <c r="E12" s="1">
        <v>255.021831265228</v>
      </c>
      <c r="F12" s="1" t="s">
        <v>26</v>
      </c>
    </row>
    <row r="13" spans="1:8" x14ac:dyDescent="0.25">
      <c r="A13" s="1">
        <f t="shared" si="0"/>
        <v>10.036116533800756</v>
      </c>
      <c r="B13" s="1">
        <f t="shared" si="1"/>
        <v>14.667369995213548</v>
      </c>
      <c r="C13" s="1">
        <v>1</v>
      </c>
      <c r="D13" s="1">
        <v>-1</v>
      </c>
      <c r="E13" s="1">
        <v>232.91192326851601</v>
      </c>
      <c r="F13" s="1" t="s">
        <v>26</v>
      </c>
    </row>
    <row r="14" spans="1:8" x14ac:dyDescent="0.25">
      <c r="A14" s="1">
        <f t="shared" si="0"/>
        <v>10.036116533800756</v>
      </c>
      <c r="B14" s="1">
        <f t="shared" si="1"/>
        <v>64.667369995213548</v>
      </c>
      <c r="C14" s="1">
        <v>1</v>
      </c>
      <c r="D14" s="1">
        <v>1</v>
      </c>
      <c r="E14" s="1">
        <v>152.17686118164499</v>
      </c>
      <c r="F14" s="1" t="s">
        <v>26</v>
      </c>
    </row>
    <row r="15" spans="1:8" x14ac:dyDescent="0.25">
      <c r="A15" s="1">
        <f t="shared" si="0"/>
        <v>7.0361165338007563</v>
      </c>
      <c r="B15" s="1">
        <f t="shared" si="1"/>
        <v>39.667369995213548</v>
      </c>
      <c r="C15" s="1">
        <v>0</v>
      </c>
      <c r="D15" s="1">
        <v>0</v>
      </c>
      <c r="E15" s="1">
        <v>254.70642253453201</v>
      </c>
      <c r="F15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9" sqref="B19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5.9045111159282772E-2</v>
      </c>
    </row>
    <row r="5" spans="1:9" x14ac:dyDescent="0.25">
      <c r="A5" s="3" t="s">
        <v>30</v>
      </c>
      <c r="B5" s="3">
        <v>3.4863251518120592E-3</v>
      </c>
    </row>
    <row r="6" spans="1:9" x14ac:dyDescent="0.25">
      <c r="A6" s="3" t="s">
        <v>31</v>
      </c>
      <c r="B6" s="3">
        <v>-0.49477051227228191</v>
      </c>
    </row>
    <row r="7" spans="1:9" x14ac:dyDescent="0.25">
      <c r="A7" s="3" t="s">
        <v>32</v>
      </c>
      <c r="B7" s="3">
        <v>78.167601521656778</v>
      </c>
    </row>
    <row r="8" spans="1:9" ht="15.75" thickBot="1" x14ac:dyDescent="0.3">
      <c r="A8" s="4" t="s">
        <v>33</v>
      </c>
      <c r="B8" s="4">
        <v>7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2</v>
      </c>
      <c r="C12" s="3">
        <v>85.50631500025338</v>
      </c>
      <c r="D12" s="3">
        <v>42.75315750012669</v>
      </c>
      <c r="E12" s="3">
        <v>6.9970442750686328E-3</v>
      </c>
      <c r="F12" s="3">
        <v>0.99303950415943998</v>
      </c>
    </row>
    <row r="13" spans="1:9" x14ac:dyDescent="0.25">
      <c r="A13" s="3" t="s">
        <v>36</v>
      </c>
      <c r="B13" s="3">
        <v>4</v>
      </c>
      <c r="C13" s="3">
        <v>24440.695710594075</v>
      </c>
      <c r="D13" s="3">
        <v>6110.1739276485187</v>
      </c>
      <c r="E13" s="3"/>
      <c r="F13" s="3"/>
    </row>
    <row r="14" spans="1:9" ht="15.75" thickBot="1" x14ac:dyDescent="0.3">
      <c r="A14" s="4" t="s">
        <v>37</v>
      </c>
      <c r="B14" s="4">
        <v>6</v>
      </c>
      <c r="C14" s="4">
        <v>24526.202025594328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245.99088812992588</v>
      </c>
      <c r="C17" s="3">
        <v>29.544576315528268</v>
      </c>
      <c r="D17" s="3">
        <v>8.3260929350554296</v>
      </c>
      <c r="E17" s="3">
        <v>1.1369316014892177E-3</v>
      </c>
      <c r="F17" s="3">
        <v>163.96199383353476</v>
      </c>
      <c r="G17" s="3">
        <v>328.01978242631697</v>
      </c>
      <c r="H17" s="3">
        <v>163.96199383353476</v>
      </c>
      <c r="I17" s="3">
        <v>328.01978242631697</v>
      </c>
    </row>
    <row r="18" spans="1:9" ht="30" x14ac:dyDescent="0.25">
      <c r="A18" s="7" t="s">
        <v>23</v>
      </c>
      <c r="B18" s="3">
        <v>-3.9697846648930053</v>
      </c>
      <c r="C18" s="3">
        <v>39.083800760828389</v>
      </c>
      <c r="D18" s="3">
        <v>-0.10157110075312094</v>
      </c>
      <c r="E18" s="3">
        <v>0.92398496309754419</v>
      </c>
      <c r="F18" s="3">
        <v>-112.48381197982079</v>
      </c>
      <c r="G18" s="3">
        <v>104.54424265003476</v>
      </c>
      <c r="H18" s="3">
        <v>-112.48381197982079</v>
      </c>
      <c r="I18" s="3">
        <v>104.54424265003476</v>
      </c>
    </row>
    <row r="19" spans="1:9" ht="30.75" thickBot="1" x14ac:dyDescent="0.3">
      <c r="A19" s="8" t="s">
        <v>24</v>
      </c>
      <c r="B19" s="4">
        <v>2.3701030493295079</v>
      </c>
      <c r="C19" s="4">
        <v>39.083800760828389</v>
      </c>
      <c r="D19" s="4">
        <v>6.0641570246283104E-2</v>
      </c>
      <c r="E19" s="4">
        <v>0.95455363298025631</v>
      </c>
      <c r="F19" s="4">
        <v>-106.14392426559826</v>
      </c>
      <c r="G19" s="4">
        <v>110.88413036425729</v>
      </c>
      <c r="H19" s="4">
        <v>-106.14392426559826</v>
      </c>
      <c r="I19" s="4">
        <v>110.88413036425729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9" sqref="A9:B15"/>
    </sheetView>
  </sheetViews>
  <sheetFormatPr defaultRowHeight="15" x14ac:dyDescent="0.25"/>
  <cols>
    <col min="1" max="1" width="5" style="1" bestFit="1" customWidth="1"/>
    <col min="2" max="2" width="5.7109375" style="1" bestFit="1" customWidth="1"/>
    <col min="3" max="3" width="6.7109375" style="1" bestFit="1" customWidth="1"/>
    <col min="4" max="5" width="12" style="1" bestFit="1" customWidth="1"/>
    <col min="6" max="6" width="11.28515625" style="1" bestFit="1" customWidth="1"/>
    <col min="7" max="7" width="8.7109375" style="1" bestFit="1" customWidth="1"/>
    <col min="8" max="8" width="11.28515625" style="1" bestFit="1" customWidth="1"/>
    <col min="9" max="9" width="9.7109375" style="1" bestFit="1" customWidth="1"/>
    <col min="10" max="11" width="8.5703125" style="1" bestFit="1" customWidth="1"/>
    <col min="12" max="16384" width="9.140625" style="1"/>
  </cols>
  <sheetData>
    <row r="1" spans="1:8" ht="30" x14ac:dyDescent="0.25">
      <c r="B1" s="2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</row>
    <row r="2" spans="1:8" x14ac:dyDescent="0.25">
      <c r="A2" s="1" t="s">
        <v>6</v>
      </c>
      <c r="B2" s="1">
        <f>'Step (2)'!H2</f>
        <v>8.2090373198876705</v>
      </c>
      <c r="C2" s="1">
        <f>(Limits!E2-Limits!D2)*(0.25)</f>
        <v>3</v>
      </c>
      <c r="D2" s="1">
        <f>'RegRes 3'!B18</f>
        <v>-3.9697846648930053</v>
      </c>
      <c r="E2" s="1">
        <f>D2/SQRT(SUMSQ($D$2:$D$3))</f>
        <v>-0.85861377202435463</v>
      </c>
      <c r="F2" s="1">
        <v>1</v>
      </c>
      <c r="G2" s="1">
        <f>E2*$F$2</f>
        <v>-0.85861377202435463</v>
      </c>
      <c r="H2" s="1">
        <f>B2+G2*C2</f>
        <v>5.6331960038146072</v>
      </c>
    </row>
    <row r="3" spans="1:8" x14ac:dyDescent="0.25">
      <c r="A3" s="1" t="s">
        <v>8</v>
      </c>
      <c r="B3" s="1">
        <f>'Step (2)'!H3</f>
        <v>23.66659564423539</v>
      </c>
      <c r="C3" s="1">
        <f>(Limits!E3-Limits!D3)*(0.25)</f>
        <v>25</v>
      </c>
      <c r="D3" s="1">
        <f>'RegRes 3'!B19</f>
        <v>2.3701030493295079</v>
      </c>
      <c r="E3" s="1">
        <f>D3/SQRT(SUMSQ($D$2:$D$3))</f>
        <v>0.51262304912099854</v>
      </c>
      <c r="G3" s="1">
        <f>E3*$F$2</f>
        <v>0.51262304912099854</v>
      </c>
      <c r="H3" s="1">
        <f>B3+G3*C3</f>
        <v>36.482171872260352</v>
      </c>
    </row>
    <row r="8" spans="1:8" ht="30" x14ac:dyDescent="0.25">
      <c r="A8" s="1" t="s">
        <v>6</v>
      </c>
      <c r="B8" s="1" t="s">
        <v>8</v>
      </c>
      <c r="C8" s="2" t="s">
        <v>23</v>
      </c>
      <c r="D8" s="2" t="s">
        <v>24</v>
      </c>
      <c r="E8" s="1" t="s">
        <v>25</v>
      </c>
    </row>
    <row r="9" spans="1:8" x14ac:dyDescent="0.25">
      <c r="A9" s="1">
        <f t="shared" ref="A9:A15" si="0">$B$2+C9*$C$2</f>
        <v>8.2090373198876705</v>
      </c>
      <c r="B9" s="1">
        <f>$B$3+D9*$C$3</f>
        <v>23.66659564423539</v>
      </c>
      <c r="C9" s="1">
        <v>0</v>
      </c>
      <c r="D9" s="1">
        <v>0</v>
      </c>
      <c r="E9" s="1">
        <v>321.20508485056303</v>
      </c>
      <c r="F9" s="1" t="s">
        <v>26</v>
      </c>
      <c r="G9" s="1">
        <f>AVERAGE(E9,E12,E15)</f>
        <v>321.35816223978799</v>
      </c>
    </row>
    <row r="10" spans="1:8" x14ac:dyDescent="0.25">
      <c r="A10" s="1">
        <f t="shared" si="0"/>
        <v>5.2090373198876705</v>
      </c>
      <c r="B10" s="1">
        <f t="shared" ref="B10:B15" si="1">$B$3+D10*$C$3</f>
        <v>-1.3334043557646105</v>
      </c>
      <c r="C10" s="1">
        <v>-1</v>
      </c>
      <c r="D10" s="1">
        <v>-1</v>
      </c>
      <c r="E10" s="1">
        <v>160.094536588523</v>
      </c>
      <c r="F10" s="1" t="s">
        <v>26</v>
      </c>
    </row>
    <row r="11" spans="1:8" x14ac:dyDescent="0.25">
      <c r="A11" s="1">
        <f t="shared" si="0"/>
        <v>5.2090373198876705</v>
      </c>
      <c r="B11" s="1">
        <f t="shared" si="1"/>
        <v>48.666595644235386</v>
      </c>
      <c r="C11" s="1">
        <v>-1</v>
      </c>
      <c r="D11" s="1">
        <v>1</v>
      </c>
      <c r="E11" s="1">
        <v>200.19667073538901</v>
      </c>
      <c r="F11" s="1" t="s">
        <v>26</v>
      </c>
    </row>
    <row r="12" spans="1:8" x14ac:dyDescent="0.25">
      <c r="A12" s="1">
        <f t="shared" si="0"/>
        <v>8.2090373198876705</v>
      </c>
      <c r="B12" s="1">
        <f t="shared" si="1"/>
        <v>23.66659564423539</v>
      </c>
      <c r="C12" s="1">
        <v>0</v>
      </c>
      <c r="D12" s="1">
        <v>0</v>
      </c>
      <c r="E12" s="1">
        <v>320.38574989921301</v>
      </c>
      <c r="F12" s="1" t="s">
        <v>26</v>
      </c>
    </row>
    <row r="13" spans="1:8" x14ac:dyDescent="0.25">
      <c r="A13" s="1">
        <f t="shared" si="0"/>
        <v>11.20903731988767</v>
      </c>
      <c r="B13" s="1">
        <f t="shared" si="1"/>
        <v>-1.3334043557646105</v>
      </c>
      <c r="C13" s="1">
        <v>1</v>
      </c>
      <c r="D13" s="1">
        <v>-1</v>
      </c>
      <c r="E13" s="1">
        <v>190.24184584539299</v>
      </c>
      <c r="F13" s="1" t="s">
        <v>26</v>
      </c>
    </row>
    <row r="14" spans="1:8" x14ac:dyDescent="0.25">
      <c r="A14" s="1">
        <f t="shared" si="0"/>
        <v>11.20903731988767</v>
      </c>
      <c r="B14" s="1">
        <f t="shared" si="1"/>
        <v>48.666595644235386</v>
      </c>
      <c r="C14" s="1">
        <v>1</v>
      </c>
      <c r="D14" s="1">
        <v>1</v>
      </c>
      <c r="E14" s="1">
        <v>165.95175961387201</v>
      </c>
      <c r="F14" s="1" t="s">
        <v>26</v>
      </c>
    </row>
    <row r="15" spans="1:8" x14ac:dyDescent="0.25">
      <c r="A15" s="1">
        <f t="shared" si="0"/>
        <v>8.2090373198876705</v>
      </c>
      <c r="B15" s="1">
        <f t="shared" si="1"/>
        <v>23.66659564423539</v>
      </c>
      <c r="C15" s="1">
        <v>0</v>
      </c>
      <c r="D15" s="1">
        <v>0</v>
      </c>
      <c r="E15" s="1">
        <v>322.48365196958798</v>
      </c>
      <c r="F15" s="1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27</v>
      </c>
    </row>
    <row r="2" spans="1:9" ht="15.7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0.97955869514911409</v>
      </c>
    </row>
    <row r="5" spans="1:9" x14ac:dyDescent="0.25">
      <c r="A5" s="3" t="s">
        <v>30</v>
      </c>
      <c r="B5" s="3">
        <v>0.95953523724223511</v>
      </c>
    </row>
    <row r="6" spans="1:9" x14ac:dyDescent="0.25">
      <c r="A6" s="3" t="s">
        <v>31</v>
      </c>
      <c r="B6" s="3">
        <v>0.93063183527240312</v>
      </c>
    </row>
    <row r="7" spans="1:9" x14ac:dyDescent="0.25">
      <c r="A7" s="3" t="s">
        <v>32</v>
      </c>
      <c r="B7" s="3">
        <v>11.650206341512888</v>
      </c>
    </row>
    <row r="8" spans="1:9" ht="15.75" thickBot="1" x14ac:dyDescent="0.3">
      <c r="A8" s="4" t="s">
        <v>33</v>
      </c>
      <c r="B8" s="4">
        <v>13</v>
      </c>
    </row>
    <row r="10" spans="1:9" ht="15.7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5</v>
      </c>
      <c r="C12" s="3">
        <v>22529.378137890173</v>
      </c>
      <c r="D12" s="3">
        <v>4505.8756275780343</v>
      </c>
      <c r="E12" s="3">
        <v>33.198003413015265</v>
      </c>
      <c r="F12" s="3">
        <v>9.8593227377766798E-5</v>
      </c>
    </row>
    <row r="13" spans="1:9" x14ac:dyDescent="0.25">
      <c r="A13" s="3" t="s">
        <v>36</v>
      </c>
      <c r="B13" s="3">
        <v>7</v>
      </c>
      <c r="C13" s="3">
        <v>950.0911545987899</v>
      </c>
      <c r="D13" s="3">
        <v>135.72730779982712</v>
      </c>
      <c r="E13" s="3"/>
      <c r="F13" s="3"/>
    </row>
    <row r="14" spans="1:9" ht="15.75" thickBot="1" x14ac:dyDescent="0.3">
      <c r="A14" s="4" t="s">
        <v>37</v>
      </c>
      <c r="B14" s="4">
        <v>12</v>
      </c>
      <c r="C14" s="4">
        <v>23479.469292488964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256.8076609003532</v>
      </c>
      <c r="C17" s="3">
        <v>5.2101306663043907</v>
      </c>
      <c r="D17" s="3">
        <v>49.290061487557665</v>
      </c>
      <c r="E17" s="3">
        <v>3.7031577550251917E-10</v>
      </c>
      <c r="F17" s="3">
        <v>244.48765957284257</v>
      </c>
      <c r="G17" s="3">
        <v>269.12766222786382</v>
      </c>
      <c r="H17" s="3">
        <v>244.48765957284257</v>
      </c>
      <c r="I17" s="3">
        <v>269.12766222786382</v>
      </c>
    </row>
    <row r="18" spans="1:9" x14ac:dyDescent="0.25">
      <c r="A18" s="3" t="s">
        <v>6</v>
      </c>
      <c r="B18" s="3">
        <v>2.0132251085772284</v>
      </c>
      <c r="C18" s="3">
        <v>4.1189699531531403</v>
      </c>
      <c r="D18" s="3">
        <v>0.48876906883869614</v>
      </c>
      <c r="E18" s="3">
        <v>0.63994544226627847</v>
      </c>
      <c r="F18" s="3">
        <v>-7.7265911342306834</v>
      </c>
      <c r="G18" s="3">
        <v>11.753041351385139</v>
      </c>
      <c r="H18" s="3">
        <v>-7.7265911342306834</v>
      </c>
      <c r="I18" s="3">
        <v>11.753041351385139</v>
      </c>
    </row>
    <row r="19" spans="1:9" x14ac:dyDescent="0.25">
      <c r="A19" s="3" t="s">
        <v>8</v>
      </c>
      <c r="B19" s="3">
        <v>-14.252742709471857</v>
      </c>
      <c r="C19" s="3">
        <v>4.1189699531531403</v>
      </c>
      <c r="D19" s="3">
        <v>-3.4602686767746738</v>
      </c>
      <c r="E19" s="3">
        <v>1.0543729355682034E-2</v>
      </c>
      <c r="F19" s="3">
        <v>-23.992558952279769</v>
      </c>
      <c r="G19" s="3">
        <v>-4.512926466663945</v>
      </c>
      <c r="H19" s="3">
        <v>-23.992558952279769</v>
      </c>
      <c r="I19" s="3">
        <v>-4.512926466663945</v>
      </c>
    </row>
    <row r="20" spans="1:9" x14ac:dyDescent="0.25">
      <c r="A20" s="3" t="s">
        <v>55</v>
      </c>
      <c r="B20" s="3">
        <v>-44.519370465117639</v>
      </c>
      <c r="C20" s="3">
        <v>4.4171031792595867</v>
      </c>
      <c r="D20" s="3">
        <v>-10.078861339295262</v>
      </c>
      <c r="E20" s="3">
        <v>2.0314036801982088E-5</v>
      </c>
      <c r="F20" s="3">
        <v>-54.964159764582448</v>
      </c>
      <c r="G20" s="3">
        <v>-34.07458116565283</v>
      </c>
      <c r="H20" s="3">
        <v>-54.964159764582448</v>
      </c>
      <c r="I20" s="3">
        <v>-34.07458116565283</v>
      </c>
    </row>
    <row r="21" spans="1:9" x14ac:dyDescent="0.25">
      <c r="A21" s="3" t="s">
        <v>56</v>
      </c>
      <c r="B21" s="3">
        <v>-35.33966187901941</v>
      </c>
      <c r="C21" s="3">
        <v>4.4171031792595867</v>
      </c>
      <c r="D21" s="3">
        <v>-8.0006421504836105</v>
      </c>
      <c r="E21" s="3">
        <v>9.1102508042334679E-5</v>
      </c>
      <c r="F21" s="3">
        <v>-45.784451178484218</v>
      </c>
      <c r="G21" s="3">
        <v>-24.894872579554601</v>
      </c>
      <c r="H21" s="3">
        <v>-45.784451178484218</v>
      </c>
      <c r="I21" s="3">
        <v>-24.894872579554601</v>
      </c>
    </row>
    <row r="22" spans="1:9" ht="15.75" thickBot="1" x14ac:dyDescent="0.3">
      <c r="A22" s="4" t="s">
        <v>58</v>
      </c>
      <c r="B22" s="4">
        <v>-15.097934984128011</v>
      </c>
      <c r="C22" s="4">
        <v>5.825103170756444</v>
      </c>
      <c r="D22" s="4">
        <v>-2.5918742624033908</v>
      </c>
      <c r="E22" s="4">
        <v>3.5846794698352474E-2</v>
      </c>
      <c r="F22" s="4">
        <v>-28.872115209728726</v>
      </c>
      <c r="G22" s="4">
        <v>-1.3237547585272971</v>
      </c>
      <c r="H22" s="4">
        <v>-28.872115209728726</v>
      </c>
      <c r="I22" s="4">
        <v>-1.3237547585272971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H3" sqref="H3"/>
    </sheetView>
  </sheetViews>
  <sheetFormatPr defaultRowHeight="15" x14ac:dyDescent="0.25"/>
  <cols>
    <col min="1" max="1" width="12" style="1" bestFit="1" customWidth="1"/>
    <col min="2" max="2" width="12.7109375" style="1" bestFit="1" customWidth="1"/>
    <col min="3" max="3" width="6.7109375" style="1" bestFit="1" customWidth="1"/>
    <col min="4" max="5" width="12" style="1" bestFit="1" customWidth="1"/>
    <col min="6" max="6" width="8.5703125" style="1" bestFit="1" customWidth="1"/>
    <col min="7" max="8" width="12" style="1" bestFit="1" customWidth="1"/>
    <col min="9" max="9" width="9.7109375" style="1" bestFit="1" customWidth="1"/>
    <col min="10" max="10" width="9.140625" style="1" bestFit="1" customWidth="1"/>
    <col min="11" max="11" width="8.5703125" style="1" bestFit="1" customWidth="1"/>
    <col min="12" max="16384" width="9.140625" style="1"/>
  </cols>
  <sheetData>
    <row r="1" spans="1:16" ht="30" x14ac:dyDescent="0.25">
      <c r="B1" s="2" t="s">
        <v>16</v>
      </c>
      <c r="C1" s="1" t="s">
        <v>17</v>
      </c>
      <c r="D1" s="1" t="s">
        <v>75</v>
      </c>
      <c r="E1" s="2"/>
      <c r="F1" s="2"/>
      <c r="H1" s="1" t="s">
        <v>75</v>
      </c>
      <c r="K1" s="1" t="s">
        <v>51</v>
      </c>
    </row>
    <row r="2" spans="1:16" x14ac:dyDescent="0.25">
      <c r="A2" s="1" t="s">
        <v>6</v>
      </c>
      <c r="B2" s="1">
        <f>'Step (1)'!H2</f>
        <v>7.0361165338007563</v>
      </c>
      <c r="C2" s="1">
        <f>(Limits!E2-Limits!D2)*(0.25)</f>
        <v>3</v>
      </c>
      <c r="D2" s="1">
        <f>P14</f>
        <v>5.8939095834848632E-2</v>
      </c>
      <c r="H2" s="1">
        <f>B2+D2*C2</f>
        <v>7.2129338213053025</v>
      </c>
      <c r="J2" s="3" t="s">
        <v>38</v>
      </c>
      <c r="K2" s="1" t="s">
        <v>52</v>
      </c>
      <c r="L2" s="1">
        <f>RegResFinal!B17</f>
        <v>256.8076609003532</v>
      </c>
    </row>
    <row r="3" spans="1:16" x14ac:dyDescent="0.25">
      <c r="A3" s="1" t="s">
        <v>8</v>
      </c>
      <c r="B3" s="1">
        <f>'Step (1)'!H3</f>
        <v>39.667369995213548</v>
      </c>
      <c r="C3" s="1">
        <f>(Limits!E3-Limits!D3)*(0.2)</f>
        <v>20</v>
      </c>
      <c r="D3" s="1">
        <f>P15</f>
        <v>-0.21424372137809858</v>
      </c>
      <c r="H3" s="1">
        <f>B3+D3*C3</f>
        <v>35.382495567651574</v>
      </c>
      <c r="J3" s="3" t="s">
        <v>6</v>
      </c>
      <c r="K3" s="1" t="s">
        <v>53</v>
      </c>
      <c r="L3" s="1">
        <f>RegResFinal!B18</f>
        <v>2.0132251085772284</v>
      </c>
    </row>
    <row r="4" spans="1:16" x14ac:dyDescent="0.25">
      <c r="J4" s="3" t="s">
        <v>8</v>
      </c>
      <c r="K4" s="1" t="s">
        <v>54</v>
      </c>
      <c r="L4" s="1">
        <f>RegResFinal!B19</f>
        <v>-14.252742709471857</v>
      </c>
    </row>
    <row r="5" spans="1:16" x14ac:dyDescent="0.25">
      <c r="J5" s="3" t="s">
        <v>55</v>
      </c>
      <c r="K5" s="1" t="s">
        <v>11</v>
      </c>
      <c r="L5" s="1">
        <f>RegResFinal!B20</f>
        <v>-44.519370465117639</v>
      </c>
    </row>
    <row r="6" spans="1:16" x14ac:dyDescent="0.25">
      <c r="J6" s="3" t="s">
        <v>56</v>
      </c>
      <c r="K6" s="1" t="s">
        <v>57</v>
      </c>
      <c r="L6" s="1">
        <f>RegResFinal!B21</f>
        <v>-35.33966187901941</v>
      </c>
    </row>
    <row r="7" spans="1:16" x14ac:dyDescent="0.25">
      <c r="J7" s="3" t="s">
        <v>58</v>
      </c>
      <c r="K7" s="1" t="s">
        <v>59</v>
      </c>
      <c r="L7" s="1">
        <f>RegResFinal!B22</f>
        <v>-15.097934984128011</v>
      </c>
    </row>
    <row r="8" spans="1:16" x14ac:dyDescent="0.25">
      <c r="A8" s="1" t="s">
        <v>6</v>
      </c>
      <c r="B8" s="1" t="s">
        <v>8</v>
      </c>
      <c r="C8" s="2" t="s">
        <v>6</v>
      </c>
      <c r="D8" s="2" t="s">
        <v>8</v>
      </c>
      <c r="E8" s="1" t="s">
        <v>55</v>
      </c>
      <c r="F8" s="1" t="s">
        <v>56</v>
      </c>
      <c r="G8" s="1" t="s">
        <v>58</v>
      </c>
      <c r="H8" s="1" t="s">
        <v>25</v>
      </c>
    </row>
    <row r="9" spans="1:16" x14ac:dyDescent="0.25">
      <c r="A9" s="1">
        <f>$B$2+C9*$C$2</f>
        <v>7.0361165338007563</v>
      </c>
      <c r="B9" s="1">
        <f>$B$3+D9*$C$3</f>
        <v>39.667369995213548</v>
      </c>
      <c r="C9" s="1">
        <v>0</v>
      </c>
      <c r="D9" s="1">
        <v>0</v>
      </c>
      <c r="E9" s="1">
        <f>C9^2</f>
        <v>0</v>
      </c>
      <c r="F9" s="1">
        <f>D9^2</f>
        <v>0</v>
      </c>
      <c r="G9" s="1">
        <f t="shared" ref="G9:G21" si="0">C9*D9</f>
        <v>0</v>
      </c>
      <c r="H9" s="1">
        <v>255.52317364465199</v>
      </c>
      <c r="I9" s="1" t="s">
        <v>26</v>
      </c>
      <c r="J9" s="1">
        <f>AVERAGE(H9,H12,H15,H18,H21)</f>
        <v>256.8076609003532</v>
      </c>
    </row>
    <row r="10" spans="1:16" x14ac:dyDescent="0.25">
      <c r="A10" s="1">
        <f t="shared" ref="A10:A21" si="1">$B$2+C10*$C$2</f>
        <v>4.0361165338007563</v>
      </c>
      <c r="B10" s="1">
        <f t="shared" ref="B10:B21" si="2">$B$3+D10*$C$3</f>
        <v>19.667369995213548</v>
      </c>
      <c r="C10" s="1">
        <v>-1</v>
      </c>
      <c r="D10" s="1">
        <v>-1</v>
      </c>
      <c r="E10" s="1">
        <f t="shared" ref="E10:F21" si="3">C10^2</f>
        <v>1</v>
      </c>
      <c r="F10" s="1">
        <f t="shared" si="3"/>
        <v>1</v>
      </c>
      <c r="G10" s="1">
        <f t="shared" si="0"/>
        <v>1</v>
      </c>
      <c r="H10" s="1">
        <v>164.15949173562501</v>
      </c>
      <c r="I10" s="1" t="s">
        <v>26</v>
      </c>
      <c r="M10" s="1">
        <f>2*L5</f>
        <v>-89.038740930235278</v>
      </c>
      <c r="N10" s="1">
        <f>L7</f>
        <v>-15.097934984128011</v>
      </c>
      <c r="P10" s="1">
        <f>-L3</f>
        <v>-2.0132251085772284</v>
      </c>
    </row>
    <row r="11" spans="1:16" x14ac:dyDescent="0.25">
      <c r="A11" s="1">
        <f t="shared" si="1"/>
        <v>4.0361165338007563</v>
      </c>
      <c r="B11" s="1">
        <f t="shared" si="2"/>
        <v>59.667369995213548</v>
      </c>
      <c r="C11" s="1">
        <v>-1</v>
      </c>
      <c r="D11" s="1">
        <v>1</v>
      </c>
      <c r="E11" s="1">
        <f t="shared" si="3"/>
        <v>1</v>
      </c>
      <c r="F11" s="1">
        <f t="shared" si="3"/>
        <v>1</v>
      </c>
      <c r="G11" s="1">
        <f t="shared" si="0"/>
        <v>-1</v>
      </c>
      <c r="H11" s="1">
        <v>167.04758664366699</v>
      </c>
      <c r="I11" s="1" t="s">
        <v>26</v>
      </c>
      <c r="J11" s="1">
        <v>453.12213126401502</v>
      </c>
      <c r="M11" s="1">
        <f>L7</f>
        <v>-15.097934984128011</v>
      </c>
      <c r="N11" s="1">
        <f>2*L6</f>
        <v>-70.679323758038819</v>
      </c>
      <c r="P11" s="1">
        <f>-L4</f>
        <v>14.252742709471857</v>
      </c>
    </row>
    <row r="12" spans="1:16" x14ac:dyDescent="0.25">
      <c r="A12" s="1">
        <f t="shared" si="1"/>
        <v>7.0361165338007563</v>
      </c>
      <c r="B12" s="1">
        <f t="shared" si="2"/>
        <v>39.667369995213548</v>
      </c>
      <c r="C12" s="1">
        <v>0</v>
      </c>
      <c r="D12" s="1">
        <v>0</v>
      </c>
      <c r="E12" s="1">
        <f t="shared" si="3"/>
        <v>0</v>
      </c>
      <c r="F12" s="1">
        <f t="shared" si="3"/>
        <v>0</v>
      </c>
      <c r="G12" s="1">
        <f t="shared" si="0"/>
        <v>0</v>
      </c>
      <c r="H12" s="1">
        <v>250.10204368871899</v>
      </c>
      <c r="I12" s="1" t="s">
        <v>26</v>
      </c>
      <c r="J12" s="1">
        <v>451.295857633163</v>
      </c>
    </row>
    <row r="13" spans="1:16" x14ac:dyDescent="0.25">
      <c r="A13" s="1">
        <f t="shared" si="1"/>
        <v>10.036116533800756</v>
      </c>
      <c r="B13" s="1">
        <f t="shared" si="2"/>
        <v>19.667369995213548</v>
      </c>
      <c r="C13" s="1">
        <v>1</v>
      </c>
      <c r="D13" s="1">
        <v>-1</v>
      </c>
      <c r="E13" s="1">
        <f t="shared" si="3"/>
        <v>1</v>
      </c>
      <c r="F13" s="1">
        <f t="shared" si="3"/>
        <v>1</v>
      </c>
      <c r="G13" s="1">
        <f t="shared" si="0"/>
        <v>-1</v>
      </c>
      <c r="H13" s="1">
        <v>218.80785562040501</v>
      </c>
      <c r="I13" s="1" t="s">
        <v>26</v>
      </c>
      <c r="J13" s="1">
        <v>467.65447817247201</v>
      </c>
    </row>
    <row r="14" spans="1:16" x14ac:dyDescent="0.25">
      <c r="A14" s="1">
        <f t="shared" si="1"/>
        <v>10.036116533800756</v>
      </c>
      <c r="B14" s="1">
        <f t="shared" si="2"/>
        <v>59.667369995213548</v>
      </c>
      <c r="C14" s="1">
        <v>1</v>
      </c>
      <c r="D14" s="1">
        <v>1</v>
      </c>
      <c r="E14" s="1">
        <f t="shared" si="3"/>
        <v>1</v>
      </c>
      <c r="F14" s="1">
        <f t="shared" si="3"/>
        <v>1</v>
      </c>
      <c r="G14" s="1">
        <f t="shared" si="0"/>
        <v>1</v>
      </c>
      <c r="H14" s="1">
        <v>161.304210591935</v>
      </c>
      <c r="I14" s="1" t="s">
        <v>26</v>
      </c>
      <c r="J14" s="1">
        <v>450.26883138201998</v>
      </c>
      <c r="M14" s="1">
        <f t="array" ref="M14:N15">MINVERSE(M10:N11)</f>
        <v>-1.1653158502038425E-2</v>
      </c>
      <c r="N14" s="1">
        <v>2.4892517368419794E-3</v>
      </c>
      <c r="P14" s="1">
        <f t="array" ref="P14:P15">MMULT(M14:N15,P10:P11)</f>
        <v>5.8939095834848632E-2</v>
      </c>
    </row>
    <row r="15" spans="1:16" x14ac:dyDescent="0.25">
      <c r="A15" s="1">
        <f t="shared" si="1"/>
        <v>7.0361165338007563</v>
      </c>
      <c r="B15" s="1">
        <f t="shared" si="2"/>
        <v>39.667369995213548</v>
      </c>
      <c r="C15" s="1">
        <v>0</v>
      </c>
      <c r="D15" s="1">
        <v>0</v>
      </c>
      <c r="E15" s="1">
        <f t="shared" si="3"/>
        <v>0</v>
      </c>
      <c r="F15" s="1">
        <f t="shared" si="3"/>
        <v>0</v>
      </c>
      <c r="G15" s="1">
        <f t="shared" si="0"/>
        <v>0</v>
      </c>
      <c r="H15" s="1">
        <v>255.223897059732</v>
      </c>
      <c r="I15" s="1" t="s">
        <v>26</v>
      </c>
      <c r="J15" s="1">
        <f>AVERAGE(J11:J14)</f>
        <v>455.58532461291747</v>
      </c>
      <c r="M15" s="1">
        <v>2.4892517368419794E-3</v>
      </c>
      <c r="N15" s="1">
        <v>-1.4680142730765119E-2</v>
      </c>
      <c r="P15" s="1">
        <v>-0.21424372137809858</v>
      </c>
    </row>
    <row r="16" spans="1:16" x14ac:dyDescent="0.25">
      <c r="A16" s="1">
        <f t="shared" si="1"/>
        <v>11.278757220920042</v>
      </c>
      <c r="B16" s="1">
        <f t="shared" si="2"/>
        <v>39.667369995213548</v>
      </c>
      <c r="C16" s="1">
        <f>SQRT(2)</f>
        <v>1.4142135623730951</v>
      </c>
      <c r="D16" s="1">
        <v>0</v>
      </c>
      <c r="E16" s="1">
        <f t="shared" si="3"/>
        <v>2.0000000000000004</v>
      </c>
      <c r="F16" s="1">
        <f t="shared" si="3"/>
        <v>0</v>
      </c>
      <c r="G16" s="1">
        <f t="shared" si="0"/>
        <v>0</v>
      </c>
      <c r="H16" s="1">
        <v>155.291498618449</v>
      </c>
      <c r="I16" s="1" t="s">
        <v>26</v>
      </c>
    </row>
    <row r="17" spans="1:9" x14ac:dyDescent="0.25">
      <c r="A17" s="1">
        <f t="shared" si="1"/>
        <v>2.7934758466814706</v>
      </c>
      <c r="B17" s="1">
        <f t="shared" si="2"/>
        <v>39.667369995213548</v>
      </c>
      <c r="C17" s="1">
        <f>-SQRT(2)</f>
        <v>-1.4142135623730951</v>
      </c>
      <c r="D17" s="1">
        <v>0</v>
      </c>
      <c r="E17" s="1">
        <f t="shared" si="3"/>
        <v>2.0000000000000004</v>
      </c>
      <c r="F17" s="1">
        <f t="shared" si="3"/>
        <v>0</v>
      </c>
      <c r="G17" s="1">
        <f t="shared" si="0"/>
        <v>0</v>
      </c>
      <c r="H17" s="1">
        <v>178.48402613840301</v>
      </c>
      <c r="I17" s="1" t="s">
        <v>26</v>
      </c>
    </row>
    <row r="18" spans="1:9" x14ac:dyDescent="0.25">
      <c r="A18" s="1">
        <f t="shared" si="1"/>
        <v>7.0361165338007563</v>
      </c>
      <c r="B18" s="1">
        <f t="shared" si="2"/>
        <v>39.667369995213548</v>
      </c>
      <c r="C18" s="1">
        <v>0</v>
      </c>
      <c r="D18" s="1">
        <v>0</v>
      </c>
      <c r="E18" s="1">
        <f t="shared" si="3"/>
        <v>0</v>
      </c>
      <c r="F18" s="1">
        <f t="shared" si="3"/>
        <v>0</v>
      </c>
      <c r="G18" s="1">
        <f t="shared" si="0"/>
        <v>0</v>
      </c>
      <c r="H18" s="1">
        <v>264.00406673633597</v>
      </c>
      <c r="I18" s="1" t="s">
        <v>26</v>
      </c>
    </row>
    <row r="19" spans="1:9" x14ac:dyDescent="0.25">
      <c r="A19" s="1">
        <f t="shared" si="1"/>
        <v>7.0361165338007563</v>
      </c>
      <c r="B19" s="1">
        <f t="shared" si="2"/>
        <v>67.95164124267545</v>
      </c>
      <c r="C19" s="1">
        <v>0</v>
      </c>
      <c r="D19" s="1">
        <f>SQRT(2)</f>
        <v>1.4142135623730951</v>
      </c>
      <c r="E19" s="1">
        <f t="shared" si="3"/>
        <v>0</v>
      </c>
      <c r="F19" s="1">
        <f t="shared" si="3"/>
        <v>2.0000000000000004</v>
      </c>
      <c r="G19" s="1">
        <f t="shared" si="0"/>
        <v>0</v>
      </c>
      <c r="H19" s="1">
        <v>164.24384839331799</v>
      </c>
      <c r="I19" s="1" t="s">
        <v>26</v>
      </c>
    </row>
    <row r="20" spans="1:9" x14ac:dyDescent="0.25">
      <c r="A20" s="1">
        <f t="shared" si="1"/>
        <v>7.0361165338007563</v>
      </c>
      <c r="B20" s="1">
        <f t="shared" si="2"/>
        <v>11.383098747751646</v>
      </c>
      <c r="C20" s="1">
        <v>0</v>
      </c>
      <c r="D20" s="1">
        <f>-SQRT(2)</f>
        <v>-1.4142135623730951</v>
      </c>
      <c r="E20" s="1">
        <f t="shared" si="3"/>
        <v>0</v>
      </c>
      <c r="F20" s="1">
        <f t="shared" si="3"/>
        <v>2.0000000000000004</v>
      </c>
      <c r="G20" s="1">
        <f t="shared" si="0"/>
        <v>0</v>
      </c>
      <c r="H20" s="1">
        <v>206.25051070792699</v>
      </c>
      <c r="I20" s="1" t="s">
        <v>26</v>
      </c>
    </row>
    <row r="21" spans="1:9" x14ac:dyDescent="0.25">
      <c r="A21" s="1">
        <f t="shared" si="1"/>
        <v>7.0361165338007563</v>
      </c>
      <c r="B21" s="1">
        <f t="shared" si="2"/>
        <v>39.667369995213548</v>
      </c>
      <c r="C21" s="1">
        <v>0</v>
      </c>
      <c r="D21" s="1">
        <v>0</v>
      </c>
      <c r="E21" s="1">
        <f t="shared" si="3"/>
        <v>0</v>
      </c>
      <c r="F21" s="1">
        <f t="shared" si="3"/>
        <v>0</v>
      </c>
      <c r="G21" s="1">
        <f t="shared" si="0"/>
        <v>0</v>
      </c>
      <c r="H21" s="1">
        <v>259.18512337232698</v>
      </c>
      <c r="I21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s="1">
        <v>22.347269923462989</v>
      </c>
      <c r="B1" s="1">
        <v>0.29906522906682476</v>
      </c>
      <c r="C1" s="1">
        <v>441.48046282858502</v>
      </c>
      <c r="G1" s="1">
        <v>0</v>
      </c>
      <c r="H1" s="1">
        <v>0</v>
      </c>
      <c r="I1" s="1">
        <v>441.48046282858502</v>
      </c>
    </row>
    <row r="2" spans="1:9" x14ac:dyDescent="0.25">
      <c r="A2" s="1">
        <v>2.3472699234629886</v>
      </c>
      <c r="B2" s="1">
        <v>-0.20093477093317524</v>
      </c>
      <c r="C2" s="1">
        <v>228.84594448464901</v>
      </c>
      <c r="G2" s="1">
        <v>-1</v>
      </c>
      <c r="H2" s="1">
        <v>-1</v>
      </c>
      <c r="I2" s="1">
        <v>228.84594448464901</v>
      </c>
    </row>
    <row r="3" spans="1:9" x14ac:dyDescent="0.25">
      <c r="A3" s="1">
        <v>2.3472699234629886</v>
      </c>
      <c r="B3" s="1">
        <v>0.79906522906682476</v>
      </c>
      <c r="C3" s="1">
        <v>269.31942106865898</v>
      </c>
      <c r="G3" s="1">
        <v>-1</v>
      </c>
      <c r="H3" s="1">
        <v>1</v>
      </c>
      <c r="I3" s="1">
        <v>269.31942106865898</v>
      </c>
    </row>
    <row r="4" spans="1:9" x14ac:dyDescent="0.25">
      <c r="A4" s="1">
        <v>22.347269923462989</v>
      </c>
      <c r="B4" s="1">
        <v>0.29906522906682476</v>
      </c>
      <c r="C4" s="1">
        <v>445.13875550624903</v>
      </c>
      <c r="G4" s="1">
        <v>0</v>
      </c>
      <c r="H4" s="1">
        <v>0</v>
      </c>
      <c r="I4" s="1">
        <v>445.13875550624903</v>
      </c>
    </row>
    <row r="5" spans="1:9" x14ac:dyDescent="0.25">
      <c r="A5" s="1">
        <v>42.347269923462989</v>
      </c>
      <c r="B5" s="1">
        <v>-0.20093477093317524</v>
      </c>
      <c r="C5" s="1">
        <v>305.832827990628</v>
      </c>
      <c r="G5" s="1">
        <v>1</v>
      </c>
      <c r="H5" s="1">
        <v>-1</v>
      </c>
      <c r="I5" s="1">
        <v>305.832827990628</v>
      </c>
    </row>
    <row r="6" spans="1:9" x14ac:dyDescent="0.25">
      <c r="A6" s="1">
        <v>42.347269923462989</v>
      </c>
      <c r="B6" s="1">
        <v>0.79906522906682476</v>
      </c>
      <c r="C6" s="1">
        <v>237.77891631256</v>
      </c>
      <c r="G6" s="1">
        <v>1</v>
      </c>
      <c r="H6" s="1">
        <v>1</v>
      </c>
      <c r="I6" s="1">
        <v>237.77891631256</v>
      </c>
    </row>
    <row r="7" spans="1:9" x14ac:dyDescent="0.25">
      <c r="A7" s="1">
        <v>22.347269923462989</v>
      </c>
      <c r="B7" s="1">
        <v>0.29906522906682476</v>
      </c>
      <c r="C7" s="1">
        <v>455.03644861041698</v>
      </c>
      <c r="G7" s="1">
        <v>0</v>
      </c>
      <c r="H7" s="1">
        <v>0</v>
      </c>
      <c r="I7" s="1">
        <v>455.03644861041698</v>
      </c>
    </row>
    <row r="8" spans="1:9" x14ac:dyDescent="0.25">
      <c r="A8" s="1">
        <v>48.347269923462989</v>
      </c>
      <c r="B8" s="1">
        <v>0.29906522906682476</v>
      </c>
      <c r="C8" s="1">
        <v>343.83958220806898</v>
      </c>
      <c r="G8" s="1">
        <v>1.3</v>
      </c>
      <c r="H8" s="1">
        <v>0</v>
      </c>
      <c r="I8" s="1">
        <v>343.83958220806898</v>
      </c>
    </row>
    <row r="9" spans="1:9" x14ac:dyDescent="0.25">
      <c r="A9" s="1">
        <v>7.2699234629887144E-3</v>
      </c>
      <c r="B9" s="1">
        <v>0.29906522906682476</v>
      </c>
      <c r="C9" s="1">
        <v>289.63971002723798</v>
      </c>
      <c r="G9" s="1">
        <v>-1.117</v>
      </c>
      <c r="H9" s="1">
        <v>0</v>
      </c>
      <c r="I9" s="1">
        <v>289.63971002723798</v>
      </c>
    </row>
    <row r="10" spans="1:9" x14ac:dyDescent="0.25">
      <c r="A10" s="1">
        <v>22.347269923462989</v>
      </c>
      <c r="B10" s="1">
        <v>0.29906522906682476</v>
      </c>
      <c r="C10" s="1">
        <v>434.614978211986</v>
      </c>
      <c r="G10" s="1">
        <v>0</v>
      </c>
      <c r="H10" s="1">
        <v>0</v>
      </c>
      <c r="I10" s="1">
        <v>434.614978211986</v>
      </c>
    </row>
    <row r="11" spans="1:9" x14ac:dyDescent="0.25">
      <c r="A11" s="1">
        <v>22.347269923462989</v>
      </c>
      <c r="B11" s="1">
        <v>0.86906522906682471</v>
      </c>
      <c r="C11" s="1">
        <v>332.686751102014</v>
      </c>
      <c r="G11" s="1">
        <v>0</v>
      </c>
      <c r="H11" s="1">
        <v>1.1399999999999999</v>
      </c>
      <c r="I11" s="1">
        <v>332.686751102014</v>
      </c>
    </row>
    <row r="12" spans="1:9" x14ac:dyDescent="0.25">
      <c r="A12" s="1">
        <v>22.347269923462989</v>
      </c>
      <c r="B12" s="1">
        <v>-0.40804155211972282</v>
      </c>
      <c r="C12" s="1">
        <v>281.88490977390899</v>
      </c>
      <c r="G12" s="1">
        <v>0</v>
      </c>
      <c r="H12" s="1">
        <f>-SQRT(2)</f>
        <v>-1.4142135623730951</v>
      </c>
      <c r="I12" s="1">
        <v>281.88490977390899</v>
      </c>
    </row>
    <row r="13" spans="1:9" x14ac:dyDescent="0.25">
      <c r="A13" s="1">
        <v>22.347269923462989</v>
      </c>
      <c r="B13" s="1">
        <v>0.29906522906682476</v>
      </c>
      <c r="C13" s="1">
        <v>460.52517243552398</v>
      </c>
      <c r="G13" s="1">
        <v>0</v>
      </c>
      <c r="H13" s="1">
        <v>0</v>
      </c>
      <c r="I13" s="1">
        <v>460.52517243552398</v>
      </c>
    </row>
    <row r="17" spans="1:8" x14ac:dyDescent="0.25">
      <c r="A17" t="s">
        <v>69</v>
      </c>
      <c r="B17" t="s">
        <v>63</v>
      </c>
      <c r="C17">
        <v>447.456999359706</v>
      </c>
    </row>
    <row r="18" spans="1:8" x14ac:dyDescent="0.25">
      <c r="A18" t="s">
        <v>70</v>
      </c>
      <c r="B18" t="s">
        <v>64</v>
      </c>
      <c r="C18">
        <v>23.303559393213</v>
      </c>
      <c r="E18">
        <f>2*C21</f>
        <v>-185.8440993690852</v>
      </c>
      <c r="F18">
        <f>+C20</f>
        <v>-27.131847075</v>
      </c>
      <c r="H18">
        <f>-C18</f>
        <v>-23.303559393213</v>
      </c>
    </row>
    <row r="19" spans="1:8" x14ac:dyDescent="0.25">
      <c r="A19" t="s">
        <v>71</v>
      </c>
      <c r="B19" t="s">
        <v>65</v>
      </c>
      <c r="C19">
        <v>-6.0951135737132702</v>
      </c>
      <c r="E19">
        <f>+C20</f>
        <v>-27.131847075</v>
      </c>
      <c r="F19">
        <f>2*C22</f>
        <v>-178.527246284527</v>
      </c>
      <c r="H19">
        <f>-C19</f>
        <v>6.0951135737132702</v>
      </c>
    </row>
    <row r="20" spans="1:8" x14ac:dyDescent="0.25">
      <c r="A20" t="s">
        <v>72</v>
      </c>
      <c r="B20" t="s">
        <v>66</v>
      </c>
      <c r="C20">
        <v>-27.131847075</v>
      </c>
    </row>
    <row r="21" spans="1:8" x14ac:dyDescent="0.25">
      <c r="A21" t="s">
        <v>73</v>
      </c>
      <c r="B21" t="s">
        <v>67</v>
      </c>
      <c r="C21">
        <v>-92.9220496845426</v>
      </c>
      <c r="H21">
        <f t="array" ref="H21:H22">MMULT(MINVERSE(E18:F19),H18:H19)</f>
        <v>0.13333576495060889</v>
      </c>
    </row>
    <row r="22" spans="1:8" x14ac:dyDescent="0.25">
      <c r="A22" t="s">
        <v>74</v>
      </c>
      <c r="B22" t="s">
        <v>68</v>
      </c>
      <c r="C22">
        <v>-89.263623142263498</v>
      </c>
      <c r="H22">
        <v>-5.4404912191955659E-2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Limits</vt:lpstr>
      <vt:lpstr>RegRes 1</vt:lpstr>
      <vt:lpstr>Step (1)</vt:lpstr>
      <vt:lpstr>RegRes 2</vt:lpstr>
      <vt:lpstr>Step (2)</vt:lpstr>
      <vt:lpstr>RegRes 3</vt:lpstr>
      <vt:lpstr>Step (3)</vt:lpstr>
      <vt:lpstr>RegResFinal</vt:lpstr>
      <vt:lpstr>Final step</vt:lpstr>
      <vt:lpstr>Sheet13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2017-05-20T15:20:06Z</dcterms:created>
  <dcterms:modified xsi:type="dcterms:W3CDTF">2017-12-09T04:14:58Z</dcterms:modified>
</cp:coreProperties>
</file>