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7615"/>
  <workbookPr/>
  <mc:AlternateContent xmlns:mc="http://schemas.openxmlformats.org/markup-compatibility/2006">
    <mc:Choice Requires="x15">
      <x15ac:absPath xmlns:x15ac="http://schemas.microsoft.com/office/spreadsheetml/2010/11/ac" url="D:\Works\German\Intelligent-Traffic-Light\Algorithm\"/>
    </mc:Choice>
  </mc:AlternateContent>
  <bookViews>
    <workbookView xWindow="0" yWindow="0" windowWidth="17925" windowHeight="9300" firstSheet="1" activeTab="1" xr2:uid="{00000000-000D-0000-FFFF-FFFF00000000}"/>
  </bookViews>
  <sheets>
    <sheet name="SystemDesign" sheetId="3" r:id="rId1"/>
    <sheet name="States_Design" sheetId="1" r:id="rId2"/>
    <sheet name="C" sheetId="5" r:id="rId3"/>
    <sheet name="CompleteCode" sheetId="7" r:id="rId4"/>
    <sheet name="C_D" sheetId="6" r:id="rId5"/>
    <sheet name="STATE_BREAKS" sheetId="8" r:id="rId6"/>
    <sheet name="STATES" sheetId="2" r:id="rId7"/>
    <sheet name="Audio" sheetId="9" r:id="rId8"/>
  </sheets>
  <calcPr calcId="171026"/>
</workbook>
</file>

<file path=xl/calcChain.xml><?xml version="1.0" encoding="utf-8"?>
<calcChain xmlns="http://schemas.openxmlformats.org/spreadsheetml/2006/main">
  <c r="C2" i="8" l="1"/>
  <c r="D5" i="1"/>
  <c r="D2" i="8"/>
  <c r="B3" i="8"/>
  <c r="C3" i="8"/>
  <c r="D3" i="8"/>
  <c r="C4" i="8"/>
  <c r="B4" i="8"/>
  <c r="D4" i="8"/>
  <c r="D3" i="5"/>
  <c r="D4" i="5"/>
  <c r="D2" i="5"/>
  <c r="B2" i="5"/>
  <c r="B4" i="5"/>
  <c r="B3" i="5"/>
  <c r="O3" i="9"/>
  <c r="O4" i="9"/>
  <c r="P4" i="9"/>
  <c r="O5" i="9"/>
  <c r="P5" i="9"/>
  <c r="O6" i="9"/>
  <c r="P6" i="9"/>
  <c r="O7" i="9"/>
  <c r="P7" i="9"/>
  <c r="P8" i="9"/>
  <c r="B3" i="9"/>
  <c r="B4" i="9"/>
  <c r="B5" i="9"/>
  <c r="B6" i="9"/>
  <c r="B7" i="9"/>
  <c r="B8" i="9"/>
  <c r="B9" i="9"/>
  <c r="B10" i="9"/>
  <c r="C10" i="9"/>
  <c r="B11" i="9"/>
  <c r="C11" i="9"/>
  <c r="B12" i="9"/>
  <c r="C12" i="9"/>
  <c r="B13" i="9"/>
  <c r="C13" i="9"/>
  <c r="B14" i="9"/>
  <c r="C14" i="9"/>
  <c r="B15" i="9"/>
  <c r="C15" i="9"/>
  <c r="B16" i="9"/>
  <c r="C16" i="9"/>
  <c r="B17" i="9"/>
  <c r="C17" i="9"/>
  <c r="D17" i="9"/>
  <c r="B18" i="9"/>
  <c r="C18" i="9"/>
  <c r="B19" i="9"/>
  <c r="C19" i="9"/>
  <c r="B20" i="9"/>
  <c r="C20" i="9"/>
  <c r="B21" i="9"/>
  <c r="C21" i="9"/>
  <c r="B22" i="9"/>
  <c r="C22" i="9"/>
  <c r="B23" i="9"/>
  <c r="C23" i="9"/>
  <c r="B24" i="9"/>
  <c r="B25" i="9"/>
  <c r="B26" i="9"/>
  <c r="C26" i="9"/>
  <c r="B27" i="9"/>
  <c r="C27" i="9"/>
  <c r="B28" i="9"/>
  <c r="C28" i="9"/>
  <c r="B29" i="9"/>
  <c r="C29" i="9"/>
  <c r="B30" i="9"/>
  <c r="B31" i="9"/>
  <c r="B32" i="9"/>
  <c r="B33" i="9"/>
  <c r="B2" i="9"/>
  <c r="L2" i="9"/>
  <c r="L3" i="9"/>
  <c r="L4" i="9"/>
  <c r="D3" i="9"/>
  <c r="D4" i="9"/>
  <c r="D5" i="9"/>
  <c r="D6" i="9"/>
  <c r="D7" i="9"/>
  <c r="D8" i="9"/>
  <c r="D10" i="9"/>
  <c r="D11" i="9"/>
  <c r="D12" i="9"/>
  <c r="D13" i="9"/>
  <c r="D14" i="9"/>
  <c r="D15" i="9"/>
  <c r="D16" i="9"/>
  <c r="D18" i="9"/>
  <c r="D19" i="9"/>
  <c r="D20" i="9"/>
  <c r="D21" i="9"/>
  <c r="D22" i="9"/>
  <c r="D23" i="9"/>
  <c r="D24" i="9"/>
  <c r="D26" i="9"/>
  <c r="D27" i="9"/>
  <c r="D28" i="9"/>
  <c r="D29" i="9"/>
  <c r="D30" i="9"/>
  <c r="D31" i="9"/>
  <c r="D32" i="9"/>
  <c r="D2" i="9"/>
  <c r="E2" i="9"/>
  <c r="A32" i="9"/>
  <c r="A33" i="9"/>
  <c r="A31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2" i="9"/>
  <c r="E3" i="9"/>
  <c r="E4" i="9"/>
  <c r="E5" i="9"/>
  <c r="E6" i="9"/>
  <c r="E7" i="9"/>
  <c r="E8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C2" i="9"/>
  <c r="C3" i="9"/>
  <c r="C4" i="9"/>
  <c r="C5" i="9"/>
  <c r="C6" i="9"/>
  <c r="C7" i="9"/>
  <c r="C8" i="9"/>
  <c r="C9" i="9"/>
  <c r="D9" i="9"/>
  <c r="C30" i="9"/>
  <c r="C31" i="9"/>
  <c r="C32" i="9"/>
  <c r="C33" i="9"/>
  <c r="D33" i="9"/>
  <c r="C24" i="9"/>
  <c r="C25" i="9"/>
  <c r="D25" i="9"/>
  <c r="C1" i="6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F2" i="9"/>
  <c r="F3" i="8"/>
  <c r="F4" i="8"/>
  <c r="F2" i="8"/>
  <c r="G2" i="8"/>
  <c r="AR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T1" i="2"/>
  <c r="G3" i="8"/>
  <c r="G4" i="8"/>
  <c r="G5" i="8"/>
  <c r="F2" i="2"/>
  <c r="W13" i="2"/>
  <c r="W16" i="2"/>
  <c r="W19" i="2"/>
  <c r="W22" i="2"/>
  <c r="W25" i="2"/>
  <c r="W28" i="2"/>
  <c r="W31" i="2"/>
  <c r="W14" i="2"/>
  <c r="W17" i="2"/>
  <c r="W20" i="2"/>
  <c r="W23" i="2"/>
  <c r="W26" i="2"/>
  <c r="W29" i="2"/>
  <c r="W32" i="2"/>
  <c r="W15" i="2"/>
  <c r="W24" i="2"/>
  <c r="F13" i="2"/>
  <c r="F16" i="2"/>
  <c r="F19" i="2"/>
  <c r="F22" i="2"/>
  <c r="F25" i="2"/>
  <c r="F28" i="2"/>
  <c r="F31" i="2"/>
  <c r="W5" i="2"/>
  <c r="W8" i="2"/>
  <c r="W11" i="2"/>
  <c r="W2" i="2"/>
  <c r="W18" i="2"/>
  <c r="F14" i="2"/>
  <c r="F17" i="2"/>
  <c r="F20" i="2"/>
  <c r="F23" i="2"/>
  <c r="F26" i="2"/>
  <c r="F29" i="2"/>
  <c r="F32" i="2"/>
  <c r="W6" i="2"/>
  <c r="W9" i="2"/>
  <c r="W12" i="2"/>
  <c r="W21" i="2"/>
  <c r="W30" i="2"/>
  <c r="W27" i="2"/>
  <c r="W3" i="2"/>
  <c r="F15" i="2"/>
  <c r="F18" i="2"/>
  <c r="F21" i="2"/>
  <c r="F24" i="2"/>
  <c r="F27" i="2"/>
  <c r="F30" i="2"/>
  <c r="W4" i="2"/>
  <c r="W7" i="2"/>
  <c r="W10" i="2"/>
  <c r="E4" i="5"/>
  <c r="E3" i="5"/>
  <c r="E2" i="5"/>
  <c r="F3" i="5"/>
  <c r="G3" i="5"/>
  <c r="F4" i="5"/>
  <c r="G4" i="5"/>
  <c r="H3" i="5"/>
  <c r="K3" i="5"/>
  <c r="H4" i="5"/>
  <c r="K4" i="5"/>
  <c r="K2" i="2"/>
  <c r="F2" i="5"/>
  <c r="G2" i="5"/>
  <c r="H2" i="5"/>
  <c r="AB14" i="2"/>
  <c r="AB17" i="2"/>
  <c r="AB20" i="2"/>
  <c r="AB23" i="2"/>
  <c r="AB26" i="2"/>
  <c r="AB29" i="2"/>
  <c r="AB32" i="2"/>
  <c r="AB15" i="2"/>
  <c r="AB18" i="2"/>
  <c r="AB21" i="2"/>
  <c r="AB24" i="2"/>
  <c r="AB27" i="2"/>
  <c r="AB30" i="2"/>
  <c r="AB13" i="2"/>
  <c r="AB16" i="2"/>
  <c r="AB19" i="2"/>
  <c r="AB22" i="2"/>
  <c r="AB28" i="2"/>
  <c r="AB31" i="2"/>
  <c r="AB3" i="2"/>
  <c r="K15" i="2"/>
  <c r="K18" i="2"/>
  <c r="K21" i="2"/>
  <c r="K24" i="2"/>
  <c r="K27" i="2"/>
  <c r="K30" i="2"/>
  <c r="AB2" i="2"/>
  <c r="AB9" i="2"/>
  <c r="AB4" i="2"/>
  <c r="AB7" i="2"/>
  <c r="AB10" i="2"/>
  <c r="AB25" i="2"/>
  <c r="K13" i="2"/>
  <c r="K16" i="2"/>
  <c r="K19" i="2"/>
  <c r="K22" i="2"/>
  <c r="K25" i="2"/>
  <c r="K28" i="2"/>
  <c r="K31" i="2"/>
  <c r="AB5" i="2"/>
  <c r="AB8" i="2"/>
  <c r="AB11" i="2"/>
  <c r="AB6" i="2"/>
  <c r="AB12" i="2"/>
  <c r="K14" i="2"/>
  <c r="K17" i="2"/>
  <c r="K20" i="2"/>
  <c r="K23" i="2"/>
  <c r="K26" i="2"/>
  <c r="K29" i="2"/>
  <c r="K32" i="2"/>
  <c r="K2" i="5"/>
  <c r="N1" i="5"/>
  <c r="K12" i="2"/>
  <c r="A12" i="2"/>
  <c r="A11" i="2"/>
  <c r="A10" i="2"/>
  <c r="K9" i="2"/>
  <c r="A9" i="2"/>
  <c r="A8" i="2"/>
  <c r="A7" i="2"/>
  <c r="K6" i="2"/>
  <c r="A6" i="2"/>
  <c r="A5" i="2"/>
  <c r="A4" i="2"/>
  <c r="K3" i="2"/>
  <c r="A3" i="2"/>
  <c r="R2" i="2"/>
  <c r="Q2" i="2"/>
  <c r="P2" i="2"/>
  <c r="O2" i="2"/>
  <c r="N2" i="2"/>
  <c r="M2" i="2"/>
  <c r="L2" i="2"/>
  <c r="K10" i="2"/>
  <c r="J2" i="2"/>
  <c r="I2" i="2"/>
  <c r="H2" i="2"/>
  <c r="G2" i="2"/>
  <c r="F4" i="2"/>
  <c r="E2" i="2"/>
  <c r="D2" i="2"/>
  <c r="C2" i="2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AG13" i="2"/>
  <c r="AG16" i="2"/>
  <c r="AG19" i="2"/>
  <c r="AG22" i="2"/>
  <c r="AG25" i="2"/>
  <c r="AG28" i="2"/>
  <c r="AG31" i="2"/>
  <c r="AG14" i="2"/>
  <c r="AG17" i="2"/>
  <c r="AG20" i="2"/>
  <c r="AG23" i="2"/>
  <c r="AG26" i="2"/>
  <c r="AG29" i="2"/>
  <c r="AG32" i="2"/>
  <c r="AG15" i="2"/>
  <c r="AG18" i="2"/>
  <c r="AG21" i="2"/>
  <c r="AG24" i="2"/>
  <c r="AG27" i="2"/>
  <c r="AG30" i="2"/>
  <c r="AG5" i="2"/>
  <c r="AG8" i="2"/>
  <c r="AG11" i="2"/>
  <c r="P13" i="2"/>
  <c r="P14" i="2"/>
  <c r="P17" i="2"/>
  <c r="P20" i="2"/>
  <c r="P23" i="2"/>
  <c r="P26" i="2"/>
  <c r="P29" i="2"/>
  <c r="P32" i="2"/>
  <c r="P19" i="2"/>
  <c r="AG6" i="2"/>
  <c r="AG9" i="2"/>
  <c r="AG12" i="2"/>
  <c r="P28" i="2"/>
  <c r="P16" i="2"/>
  <c r="P25" i="2"/>
  <c r="AG3" i="2"/>
  <c r="P15" i="2"/>
  <c r="P18" i="2"/>
  <c r="P21" i="2"/>
  <c r="P24" i="2"/>
  <c r="P27" i="2"/>
  <c r="P30" i="2"/>
  <c r="AG2" i="2"/>
  <c r="P22" i="2"/>
  <c r="AG4" i="2"/>
  <c r="AG7" i="2"/>
  <c r="AG10" i="2"/>
  <c r="P31" i="2"/>
  <c r="R4" i="2"/>
  <c r="AI13" i="2"/>
  <c r="AI16" i="2"/>
  <c r="AI19" i="2"/>
  <c r="AI22" i="2"/>
  <c r="AI25" i="2"/>
  <c r="AI28" i="2"/>
  <c r="AI31" i="2"/>
  <c r="AI14" i="2"/>
  <c r="AI17" i="2"/>
  <c r="AI20" i="2"/>
  <c r="AI23" i="2"/>
  <c r="AI26" i="2"/>
  <c r="AI29" i="2"/>
  <c r="AI32" i="2"/>
  <c r="AI30" i="2"/>
  <c r="AI15" i="2"/>
  <c r="R13" i="2"/>
  <c r="R16" i="2"/>
  <c r="R19" i="2"/>
  <c r="R22" i="2"/>
  <c r="R25" i="2"/>
  <c r="R28" i="2"/>
  <c r="R31" i="2"/>
  <c r="AI5" i="2"/>
  <c r="AI8" i="2"/>
  <c r="AI11" i="2"/>
  <c r="AI24" i="2"/>
  <c r="AI27" i="2"/>
  <c r="AI18" i="2"/>
  <c r="R14" i="2"/>
  <c r="R17" i="2"/>
  <c r="R20" i="2"/>
  <c r="R23" i="2"/>
  <c r="R26" i="2"/>
  <c r="R29" i="2"/>
  <c r="R32" i="2"/>
  <c r="AI6" i="2"/>
  <c r="AI9" i="2"/>
  <c r="AI12" i="2"/>
  <c r="AI21" i="2"/>
  <c r="AI3" i="2"/>
  <c r="R15" i="2"/>
  <c r="R18" i="2"/>
  <c r="R21" i="2"/>
  <c r="R24" i="2"/>
  <c r="R27" i="2"/>
  <c r="R30" i="2"/>
  <c r="AI2" i="2"/>
  <c r="AI4" i="2"/>
  <c r="AI7" i="2"/>
  <c r="AI10" i="2"/>
  <c r="G5" i="2"/>
  <c r="X15" i="2"/>
  <c r="X18" i="2"/>
  <c r="X21" i="2"/>
  <c r="X24" i="2"/>
  <c r="X27" i="2"/>
  <c r="X30" i="2"/>
  <c r="X13" i="2"/>
  <c r="X16" i="2"/>
  <c r="X19" i="2"/>
  <c r="X22" i="2"/>
  <c r="X25" i="2"/>
  <c r="X28" i="2"/>
  <c r="X31" i="2"/>
  <c r="X14" i="2"/>
  <c r="X17" i="2"/>
  <c r="X20" i="2"/>
  <c r="X23" i="2"/>
  <c r="X10" i="2"/>
  <c r="G13" i="2"/>
  <c r="G16" i="2"/>
  <c r="G19" i="2"/>
  <c r="G22" i="2"/>
  <c r="G25" i="2"/>
  <c r="G28" i="2"/>
  <c r="G31" i="2"/>
  <c r="X29" i="2"/>
  <c r="X32" i="2"/>
  <c r="X5" i="2"/>
  <c r="X8" i="2"/>
  <c r="X11" i="2"/>
  <c r="X4" i="2"/>
  <c r="X26" i="2"/>
  <c r="G14" i="2"/>
  <c r="G17" i="2"/>
  <c r="G20" i="2"/>
  <c r="G23" i="2"/>
  <c r="G26" i="2"/>
  <c r="G29" i="2"/>
  <c r="G32" i="2"/>
  <c r="X7" i="2"/>
  <c r="X6" i="2"/>
  <c r="X9" i="2"/>
  <c r="X12" i="2"/>
  <c r="X3" i="2"/>
  <c r="G15" i="2"/>
  <c r="G18" i="2"/>
  <c r="G21" i="2"/>
  <c r="G24" i="2"/>
  <c r="G27" i="2"/>
  <c r="G30" i="2"/>
  <c r="X2" i="2"/>
  <c r="AH13" i="2"/>
  <c r="AH16" i="2"/>
  <c r="AH19" i="2"/>
  <c r="AH22" i="2"/>
  <c r="AH25" i="2"/>
  <c r="AH28" i="2"/>
  <c r="AH31" i="2"/>
  <c r="AH14" i="2"/>
  <c r="AH17" i="2"/>
  <c r="AH20" i="2"/>
  <c r="AH23" i="2"/>
  <c r="AH26" i="2"/>
  <c r="AH29" i="2"/>
  <c r="AH32" i="2"/>
  <c r="AH15" i="2"/>
  <c r="AH18" i="2"/>
  <c r="AH21" i="2"/>
  <c r="AH24" i="2"/>
  <c r="AH27" i="2"/>
  <c r="Q13" i="2"/>
  <c r="Q16" i="2"/>
  <c r="Q19" i="2"/>
  <c r="Q22" i="2"/>
  <c r="Q25" i="2"/>
  <c r="Q28" i="2"/>
  <c r="Q31" i="2"/>
  <c r="AH5" i="2"/>
  <c r="AH8" i="2"/>
  <c r="AH11" i="2"/>
  <c r="Q14" i="2"/>
  <c r="Q17" i="2"/>
  <c r="Q20" i="2"/>
  <c r="Q23" i="2"/>
  <c r="Q26" i="2"/>
  <c r="Q29" i="2"/>
  <c r="Q32" i="2"/>
  <c r="AH2" i="2"/>
  <c r="AH6" i="2"/>
  <c r="AH9" i="2"/>
  <c r="AH12" i="2"/>
  <c r="AH3" i="2"/>
  <c r="Q15" i="2"/>
  <c r="Q18" i="2"/>
  <c r="Q21" i="2"/>
  <c r="Q24" i="2"/>
  <c r="Q27" i="2"/>
  <c r="Q30" i="2"/>
  <c r="AH4" i="2"/>
  <c r="AH7" i="2"/>
  <c r="AH10" i="2"/>
  <c r="AH30" i="2"/>
  <c r="I3" i="2"/>
  <c r="Z15" i="2"/>
  <c r="Z18" i="2"/>
  <c r="Z21" i="2"/>
  <c r="Z24" i="2"/>
  <c r="Z27" i="2"/>
  <c r="Z30" i="2"/>
  <c r="Z13" i="2"/>
  <c r="Z16" i="2"/>
  <c r="Z19" i="2"/>
  <c r="Z22" i="2"/>
  <c r="Z25" i="2"/>
  <c r="Z28" i="2"/>
  <c r="Z31" i="2"/>
  <c r="Z14" i="2"/>
  <c r="Z17" i="2"/>
  <c r="Z20" i="2"/>
  <c r="Z23" i="2"/>
  <c r="Z26" i="2"/>
  <c r="Z3" i="2"/>
  <c r="I15" i="2"/>
  <c r="I18" i="2"/>
  <c r="I21" i="2"/>
  <c r="I24" i="2"/>
  <c r="I27" i="2"/>
  <c r="I30" i="2"/>
  <c r="Z2" i="2"/>
  <c r="Z4" i="2"/>
  <c r="Z7" i="2"/>
  <c r="Z10" i="2"/>
  <c r="Z29" i="2"/>
  <c r="Z32" i="2"/>
  <c r="I13" i="2"/>
  <c r="I16" i="2"/>
  <c r="I19" i="2"/>
  <c r="I22" i="2"/>
  <c r="I25" i="2"/>
  <c r="I28" i="2"/>
  <c r="I31" i="2"/>
  <c r="Z5" i="2"/>
  <c r="Z8" i="2"/>
  <c r="Z11" i="2"/>
  <c r="I14" i="2"/>
  <c r="I17" i="2"/>
  <c r="I20" i="2"/>
  <c r="I23" i="2"/>
  <c r="I26" i="2"/>
  <c r="I29" i="2"/>
  <c r="I32" i="2"/>
  <c r="Z6" i="2"/>
  <c r="Z9" i="2"/>
  <c r="Z12" i="2"/>
  <c r="U13" i="2"/>
  <c r="U16" i="2"/>
  <c r="U19" i="2"/>
  <c r="U22" i="2"/>
  <c r="U25" i="2"/>
  <c r="U28" i="2"/>
  <c r="U31" i="2"/>
  <c r="U14" i="2"/>
  <c r="U17" i="2"/>
  <c r="U20" i="2"/>
  <c r="U23" i="2"/>
  <c r="U26" i="2"/>
  <c r="U29" i="2"/>
  <c r="U32" i="2"/>
  <c r="U15" i="2"/>
  <c r="U18" i="2"/>
  <c r="U21" i="2"/>
  <c r="U24" i="2"/>
  <c r="U27" i="2"/>
  <c r="U30" i="2"/>
  <c r="U5" i="2"/>
  <c r="U8" i="2"/>
  <c r="U11" i="2"/>
  <c r="D19" i="2"/>
  <c r="D22" i="2"/>
  <c r="D31" i="2"/>
  <c r="D14" i="2"/>
  <c r="D17" i="2"/>
  <c r="D20" i="2"/>
  <c r="D23" i="2"/>
  <c r="D26" i="2"/>
  <c r="D29" i="2"/>
  <c r="D32" i="2"/>
  <c r="U6" i="2"/>
  <c r="U9" i="2"/>
  <c r="U12" i="2"/>
  <c r="D13" i="2"/>
  <c r="D28" i="2"/>
  <c r="U3" i="2"/>
  <c r="D15" i="2"/>
  <c r="D18" i="2"/>
  <c r="D21" i="2"/>
  <c r="D24" i="2"/>
  <c r="D27" i="2"/>
  <c r="D30" i="2"/>
  <c r="U2" i="2"/>
  <c r="U4" i="2"/>
  <c r="U7" i="2"/>
  <c r="U10" i="2"/>
  <c r="D16" i="2"/>
  <c r="D25" i="2"/>
  <c r="AA15" i="2"/>
  <c r="AA18" i="2"/>
  <c r="AA21" i="2"/>
  <c r="AA24" i="2"/>
  <c r="AA27" i="2"/>
  <c r="AA30" i="2"/>
  <c r="AA13" i="2"/>
  <c r="AA16" i="2"/>
  <c r="AA19" i="2"/>
  <c r="AA22" i="2"/>
  <c r="AA25" i="2"/>
  <c r="AA28" i="2"/>
  <c r="AA31" i="2"/>
  <c r="AA3" i="2"/>
  <c r="J15" i="2"/>
  <c r="J18" i="2"/>
  <c r="J21" i="2"/>
  <c r="J24" i="2"/>
  <c r="J27" i="2"/>
  <c r="J30" i="2"/>
  <c r="AA2" i="2"/>
  <c r="AA4" i="2"/>
  <c r="AA7" i="2"/>
  <c r="AA10" i="2"/>
  <c r="AA17" i="2"/>
  <c r="AA29" i="2"/>
  <c r="AA32" i="2"/>
  <c r="J13" i="2"/>
  <c r="J16" i="2"/>
  <c r="J19" i="2"/>
  <c r="J22" i="2"/>
  <c r="J25" i="2"/>
  <c r="J28" i="2"/>
  <c r="J31" i="2"/>
  <c r="AA5" i="2"/>
  <c r="AA8" i="2"/>
  <c r="AA11" i="2"/>
  <c r="AA20" i="2"/>
  <c r="AA26" i="2"/>
  <c r="AA14" i="2"/>
  <c r="J14" i="2"/>
  <c r="J17" i="2"/>
  <c r="J20" i="2"/>
  <c r="J23" i="2"/>
  <c r="J26" i="2"/>
  <c r="J29" i="2"/>
  <c r="J32" i="2"/>
  <c r="AA23" i="2"/>
  <c r="AA6" i="2"/>
  <c r="AA9" i="2"/>
  <c r="AA12" i="2"/>
  <c r="Y15" i="2"/>
  <c r="Y18" i="2"/>
  <c r="Y21" i="2"/>
  <c r="Y24" i="2"/>
  <c r="Y27" i="2"/>
  <c r="Y30" i="2"/>
  <c r="Y13" i="2"/>
  <c r="Y16" i="2"/>
  <c r="Y19" i="2"/>
  <c r="Y22" i="2"/>
  <c r="Y25" i="2"/>
  <c r="Y28" i="2"/>
  <c r="Y31" i="2"/>
  <c r="Y14" i="2"/>
  <c r="Y17" i="2"/>
  <c r="Y20" i="2"/>
  <c r="Y23" i="2"/>
  <c r="Y26" i="2"/>
  <c r="Y29" i="2"/>
  <c r="Y32" i="2"/>
  <c r="Y4" i="2"/>
  <c r="Y7" i="2"/>
  <c r="Y10" i="2"/>
  <c r="H24" i="2"/>
  <c r="H13" i="2"/>
  <c r="H16" i="2"/>
  <c r="H19" i="2"/>
  <c r="H22" i="2"/>
  <c r="H25" i="2"/>
  <c r="H28" i="2"/>
  <c r="H31" i="2"/>
  <c r="Y3" i="2"/>
  <c r="H27" i="2"/>
  <c r="Y5" i="2"/>
  <c r="Y8" i="2"/>
  <c r="Y11" i="2"/>
  <c r="H21" i="2"/>
  <c r="Y2" i="2"/>
  <c r="H14" i="2"/>
  <c r="H17" i="2"/>
  <c r="H20" i="2"/>
  <c r="H23" i="2"/>
  <c r="H26" i="2"/>
  <c r="H29" i="2"/>
  <c r="H32" i="2"/>
  <c r="H15" i="2"/>
  <c r="Y6" i="2"/>
  <c r="Y9" i="2"/>
  <c r="Y12" i="2"/>
  <c r="H18" i="2"/>
  <c r="H30" i="2"/>
  <c r="AC14" i="2"/>
  <c r="AC17" i="2"/>
  <c r="AC20" i="2"/>
  <c r="AC23" i="2"/>
  <c r="AC26" i="2"/>
  <c r="AC29" i="2"/>
  <c r="AC32" i="2"/>
  <c r="AC15" i="2"/>
  <c r="AC18" i="2"/>
  <c r="AC21" i="2"/>
  <c r="AC24" i="2"/>
  <c r="AC27" i="2"/>
  <c r="AC30" i="2"/>
  <c r="AC13" i="2"/>
  <c r="AC16" i="2"/>
  <c r="AC19" i="2"/>
  <c r="AC22" i="2"/>
  <c r="AC25" i="2"/>
  <c r="AC28" i="2"/>
  <c r="AC31" i="2"/>
  <c r="AC6" i="2"/>
  <c r="AC9" i="2"/>
  <c r="AC12" i="2"/>
  <c r="L14" i="2"/>
  <c r="L26" i="2"/>
  <c r="AC3" i="2"/>
  <c r="L15" i="2"/>
  <c r="L18" i="2"/>
  <c r="L21" i="2"/>
  <c r="L24" i="2"/>
  <c r="L27" i="2"/>
  <c r="L30" i="2"/>
  <c r="AC2" i="2"/>
  <c r="AC4" i="2"/>
  <c r="AC7" i="2"/>
  <c r="AC10" i="2"/>
  <c r="L20" i="2"/>
  <c r="L13" i="2"/>
  <c r="L16" i="2"/>
  <c r="L19" i="2"/>
  <c r="L22" i="2"/>
  <c r="L25" i="2"/>
  <c r="L28" i="2"/>
  <c r="L31" i="2"/>
  <c r="L29" i="2"/>
  <c r="AC5" i="2"/>
  <c r="AC8" i="2"/>
  <c r="AC11" i="2"/>
  <c r="L32" i="2"/>
  <c r="L17" i="2"/>
  <c r="L23" i="2"/>
  <c r="M7" i="2"/>
  <c r="AD14" i="2"/>
  <c r="AD17" i="2"/>
  <c r="AD20" i="2"/>
  <c r="AD23" i="2"/>
  <c r="AD26" i="2"/>
  <c r="AD29" i="2"/>
  <c r="AD32" i="2"/>
  <c r="AD15" i="2"/>
  <c r="AD18" i="2"/>
  <c r="AD21" i="2"/>
  <c r="AD24" i="2"/>
  <c r="AD27" i="2"/>
  <c r="AD30" i="2"/>
  <c r="AD13" i="2"/>
  <c r="AD16" i="2"/>
  <c r="AD19" i="2"/>
  <c r="AD22" i="2"/>
  <c r="AD25" i="2"/>
  <c r="M14" i="2"/>
  <c r="M17" i="2"/>
  <c r="M20" i="2"/>
  <c r="M23" i="2"/>
  <c r="M26" i="2"/>
  <c r="M29" i="2"/>
  <c r="M32" i="2"/>
  <c r="AD28" i="2"/>
  <c r="AD31" i="2"/>
  <c r="AD6" i="2"/>
  <c r="AD9" i="2"/>
  <c r="AD12" i="2"/>
  <c r="AD3" i="2"/>
  <c r="M15" i="2"/>
  <c r="M18" i="2"/>
  <c r="M21" i="2"/>
  <c r="M24" i="2"/>
  <c r="M27" i="2"/>
  <c r="M30" i="2"/>
  <c r="AD2" i="2"/>
  <c r="AD4" i="2"/>
  <c r="AD7" i="2"/>
  <c r="AD10" i="2"/>
  <c r="M13" i="2"/>
  <c r="M16" i="2"/>
  <c r="M19" i="2"/>
  <c r="M22" i="2"/>
  <c r="M25" i="2"/>
  <c r="M28" i="2"/>
  <c r="M31" i="2"/>
  <c r="AD5" i="2"/>
  <c r="AD8" i="2"/>
  <c r="AD11" i="2"/>
  <c r="N6" i="2"/>
  <c r="AE14" i="2"/>
  <c r="AE17" i="2"/>
  <c r="AE20" i="2"/>
  <c r="AE23" i="2"/>
  <c r="AE26" i="2"/>
  <c r="AE29" i="2"/>
  <c r="AE32" i="2"/>
  <c r="AE15" i="2"/>
  <c r="AE18" i="2"/>
  <c r="AE21" i="2"/>
  <c r="AE24" i="2"/>
  <c r="AE27" i="2"/>
  <c r="AE30" i="2"/>
  <c r="N14" i="2"/>
  <c r="N17" i="2"/>
  <c r="N20" i="2"/>
  <c r="N23" i="2"/>
  <c r="N26" i="2"/>
  <c r="N29" i="2"/>
  <c r="N32" i="2"/>
  <c r="AE16" i="2"/>
  <c r="AE28" i="2"/>
  <c r="AE31" i="2"/>
  <c r="AE6" i="2"/>
  <c r="AE9" i="2"/>
  <c r="AE12" i="2"/>
  <c r="AE25" i="2"/>
  <c r="AE3" i="2"/>
  <c r="N15" i="2"/>
  <c r="N18" i="2"/>
  <c r="N21" i="2"/>
  <c r="N24" i="2"/>
  <c r="N27" i="2"/>
  <c r="N30" i="2"/>
  <c r="AE2" i="2"/>
  <c r="AE19" i="2"/>
  <c r="AE4" i="2"/>
  <c r="AE7" i="2"/>
  <c r="AE10" i="2"/>
  <c r="N13" i="2"/>
  <c r="N16" i="2"/>
  <c r="N19" i="2"/>
  <c r="N22" i="2"/>
  <c r="N25" i="2"/>
  <c r="N28" i="2"/>
  <c r="N31" i="2"/>
  <c r="AE13" i="2"/>
  <c r="AE22" i="2"/>
  <c r="AE5" i="2"/>
  <c r="AE8" i="2"/>
  <c r="AE11" i="2"/>
  <c r="V13" i="2"/>
  <c r="V16" i="2"/>
  <c r="V19" i="2"/>
  <c r="V22" i="2"/>
  <c r="V25" i="2"/>
  <c r="V28" i="2"/>
  <c r="V31" i="2"/>
  <c r="V14" i="2"/>
  <c r="V17" i="2"/>
  <c r="V20" i="2"/>
  <c r="V23" i="2"/>
  <c r="V26" i="2"/>
  <c r="V29" i="2"/>
  <c r="V32" i="2"/>
  <c r="V15" i="2"/>
  <c r="V18" i="2"/>
  <c r="V21" i="2"/>
  <c r="V24" i="2"/>
  <c r="V27" i="2"/>
  <c r="E13" i="2"/>
  <c r="E16" i="2"/>
  <c r="E19" i="2"/>
  <c r="E22" i="2"/>
  <c r="E25" i="2"/>
  <c r="E28" i="2"/>
  <c r="E31" i="2"/>
  <c r="V5" i="2"/>
  <c r="V8" i="2"/>
  <c r="V11" i="2"/>
  <c r="E14" i="2"/>
  <c r="E17" i="2"/>
  <c r="E20" i="2"/>
  <c r="E23" i="2"/>
  <c r="E26" i="2"/>
  <c r="E29" i="2"/>
  <c r="E32" i="2"/>
  <c r="V6" i="2"/>
  <c r="V9" i="2"/>
  <c r="V12" i="2"/>
  <c r="V2" i="2"/>
  <c r="V30" i="2"/>
  <c r="V3" i="2"/>
  <c r="E15" i="2"/>
  <c r="E18" i="2"/>
  <c r="E21" i="2"/>
  <c r="E24" i="2"/>
  <c r="E27" i="2"/>
  <c r="E30" i="2"/>
  <c r="V4" i="2"/>
  <c r="V7" i="2"/>
  <c r="V10" i="2"/>
  <c r="T13" i="2"/>
  <c r="T16" i="2"/>
  <c r="T19" i="2"/>
  <c r="T22" i="2"/>
  <c r="T25" i="2"/>
  <c r="T28" i="2"/>
  <c r="T31" i="2"/>
  <c r="T14" i="2"/>
  <c r="T17" i="2"/>
  <c r="T20" i="2"/>
  <c r="T23" i="2"/>
  <c r="T26" i="2"/>
  <c r="T29" i="2"/>
  <c r="T32" i="2"/>
  <c r="T15" i="2"/>
  <c r="T18" i="2"/>
  <c r="T21" i="2"/>
  <c r="T24" i="2"/>
  <c r="C14" i="2"/>
  <c r="C17" i="2"/>
  <c r="C20" i="2"/>
  <c r="C23" i="2"/>
  <c r="C26" i="2"/>
  <c r="C29" i="2"/>
  <c r="C32" i="2"/>
  <c r="T6" i="2"/>
  <c r="T9" i="2"/>
  <c r="T12" i="2"/>
  <c r="T8" i="2"/>
  <c r="T30" i="2"/>
  <c r="C15" i="2"/>
  <c r="C18" i="2"/>
  <c r="C21" i="2"/>
  <c r="C24" i="2"/>
  <c r="C27" i="2"/>
  <c r="C30" i="2"/>
  <c r="T2" i="2"/>
  <c r="T4" i="2"/>
  <c r="T7" i="2"/>
  <c r="T10" i="2"/>
  <c r="T11" i="2"/>
  <c r="T27" i="2"/>
  <c r="C3" i="2"/>
  <c r="T3" i="2"/>
  <c r="C13" i="2"/>
  <c r="C16" i="2"/>
  <c r="C19" i="2"/>
  <c r="C22" i="2"/>
  <c r="C25" i="2"/>
  <c r="C28" i="2"/>
  <c r="C31" i="2"/>
  <c r="T5" i="2"/>
  <c r="AF13" i="2"/>
  <c r="AF16" i="2"/>
  <c r="AF19" i="2"/>
  <c r="AF22" i="2"/>
  <c r="AF25" i="2"/>
  <c r="AF28" i="2"/>
  <c r="AF31" i="2"/>
  <c r="AF14" i="2"/>
  <c r="AF17" i="2"/>
  <c r="AF20" i="2"/>
  <c r="AF23" i="2"/>
  <c r="AF26" i="2"/>
  <c r="AF29" i="2"/>
  <c r="AF32" i="2"/>
  <c r="AF15" i="2"/>
  <c r="AF18" i="2"/>
  <c r="AF21" i="2"/>
  <c r="AF8" i="2"/>
  <c r="AF24" i="2"/>
  <c r="O14" i="2"/>
  <c r="O17" i="2"/>
  <c r="O20" i="2"/>
  <c r="O23" i="2"/>
  <c r="O26" i="2"/>
  <c r="O29" i="2"/>
  <c r="O32" i="2"/>
  <c r="AF6" i="2"/>
  <c r="AF9" i="2"/>
  <c r="AF12" i="2"/>
  <c r="AF5" i="2"/>
  <c r="AF3" i="2"/>
  <c r="O15" i="2"/>
  <c r="O18" i="2"/>
  <c r="O21" i="2"/>
  <c r="O24" i="2"/>
  <c r="O27" i="2"/>
  <c r="O30" i="2"/>
  <c r="AF2" i="2"/>
  <c r="AF4" i="2"/>
  <c r="AF7" i="2"/>
  <c r="AF10" i="2"/>
  <c r="AF30" i="2"/>
  <c r="AF27" i="2"/>
  <c r="O13" i="2"/>
  <c r="O16" i="2"/>
  <c r="O19" i="2"/>
  <c r="O22" i="2"/>
  <c r="O25" i="2"/>
  <c r="O28" i="2"/>
  <c r="O31" i="2"/>
  <c r="AF11" i="2"/>
  <c r="H12" i="2"/>
  <c r="N9" i="2"/>
  <c r="I10" i="2"/>
  <c r="J12" i="2"/>
  <c r="N3" i="2"/>
  <c r="M10" i="2"/>
  <c r="F7" i="2"/>
  <c r="R10" i="2"/>
  <c r="L10" i="2"/>
  <c r="I6" i="2"/>
  <c r="M11" i="2"/>
  <c r="M4" i="2"/>
  <c r="R7" i="2"/>
  <c r="G11" i="2"/>
  <c r="N10" i="2"/>
  <c r="J11" i="2"/>
  <c r="C4" i="2"/>
  <c r="O11" i="2"/>
  <c r="G8" i="2"/>
  <c r="D11" i="2"/>
  <c r="P11" i="2"/>
  <c r="J8" i="2"/>
  <c r="I12" i="2"/>
  <c r="E11" i="2"/>
  <c r="Q11" i="2"/>
  <c r="J5" i="2"/>
  <c r="G12" i="2"/>
  <c r="F11" i="2"/>
  <c r="R11" i="2"/>
  <c r="I9" i="2"/>
  <c r="N12" i="2"/>
  <c r="O10" i="2"/>
  <c r="L3" i="2"/>
  <c r="D4" i="2"/>
  <c r="P4" i="2"/>
  <c r="H5" i="2"/>
  <c r="L6" i="2"/>
  <c r="D7" i="2"/>
  <c r="P7" i="2"/>
  <c r="H8" i="2"/>
  <c r="L9" i="2"/>
  <c r="D10" i="2"/>
  <c r="P10" i="2"/>
  <c r="H11" i="2"/>
  <c r="L12" i="2"/>
  <c r="M3" i="2"/>
  <c r="E4" i="2"/>
  <c r="Q4" i="2"/>
  <c r="I5" i="2"/>
  <c r="M6" i="2"/>
  <c r="E7" i="2"/>
  <c r="Q7" i="2"/>
  <c r="I8" i="2"/>
  <c r="M9" i="2"/>
  <c r="E10" i="2"/>
  <c r="Q10" i="2"/>
  <c r="I11" i="2"/>
  <c r="M12" i="2"/>
  <c r="C7" i="2"/>
  <c r="O3" i="2"/>
  <c r="G4" i="2"/>
  <c r="K5" i="2"/>
  <c r="C6" i="2"/>
  <c r="O6" i="2"/>
  <c r="G7" i="2"/>
  <c r="K8" i="2"/>
  <c r="C9" i="2"/>
  <c r="O9" i="2"/>
  <c r="G10" i="2"/>
  <c r="K11" i="2"/>
  <c r="C12" i="2"/>
  <c r="O12" i="2"/>
  <c r="D3" i="2"/>
  <c r="P3" i="2"/>
  <c r="H4" i="2"/>
  <c r="L5" i="2"/>
  <c r="D6" i="2"/>
  <c r="P6" i="2"/>
  <c r="H7" i="2"/>
  <c r="L8" i="2"/>
  <c r="D9" i="2"/>
  <c r="P9" i="2"/>
  <c r="H10" i="2"/>
  <c r="L11" i="2"/>
  <c r="D12" i="2"/>
  <c r="P12" i="2"/>
  <c r="O7" i="2"/>
  <c r="C10" i="2"/>
  <c r="E3" i="2"/>
  <c r="Q3" i="2"/>
  <c r="I4" i="2"/>
  <c r="M5" i="2"/>
  <c r="E6" i="2"/>
  <c r="Q6" i="2"/>
  <c r="I7" i="2"/>
  <c r="M8" i="2"/>
  <c r="E9" i="2"/>
  <c r="Q9" i="2"/>
  <c r="E12" i="2"/>
  <c r="Q12" i="2"/>
  <c r="O4" i="2"/>
  <c r="F3" i="2"/>
  <c r="R3" i="2"/>
  <c r="J4" i="2"/>
  <c r="N5" i="2"/>
  <c r="F6" i="2"/>
  <c r="R6" i="2"/>
  <c r="J7" i="2"/>
  <c r="N8" i="2"/>
  <c r="F9" i="2"/>
  <c r="R9" i="2"/>
  <c r="J10" i="2"/>
  <c r="N11" i="2"/>
  <c r="F12" i="2"/>
  <c r="R12" i="2"/>
  <c r="F10" i="2"/>
  <c r="G3" i="2"/>
  <c r="K4" i="2"/>
  <c r="C5" i="2"/>
  <c r="O5" i="2"/>
  <c r="G6" i="2"/>
  <c r="K7" i="2"/>
  <c r="C8" i="2"/>
  <c r="O8" i="2"/>
  <c r="G9" i="2"/>
  <c r="C11" i="2"/>
  <c r="H3" i="2"/>
  <c r="L4" i="2"/>
  <c r="D5" i="2"/>
  <c r="P5" i="2"/>
  <c r="H6" i="2"/>
  <c r="L7" i="2"/>
  <c r="D8" i="2"/>
  <c r="P8" i="2"/>
  <c r="H9" i="2"/>
  <c r="E5" i="2"/>
  <c r="Q5" i="2"/>
  <c r="E8" i="2"/>
  <c r="Q8" i="2"/>
  <c r="J3" i="2"/>
  <c r="N4" i="2"/>
  <c r="F5" i="2"/>
  <c r="R5" i="2"/>
  <c r="J6" i="2"/>
  <c r="N7" i="2"/>
  <c r="F8" i="2"/>
  <c r="R8" i="2"/>
  <c r="J9" i="2"/>
  <c r="AK21" i="2"/>
  <c r="AN20" i="2"/>
  <c r="AL17" i="2"/>
  <c r="AL30" i="2"/>
  <c r="AO12" i="2"/>
  <c r="AO16" i="2"/>
  <c r="AO32" i="2"/>
  <c r="AK31" i="2"/>
  <c r="AN27" i="2"/>
  <c r="AN10" i="2"/>
  <c r="AK15" i="2"/>
  <c r="AL20" i="2"/>
  <c r="AL24" i="2"/>
  <c r="AO6" i="2"/>
  <c r="AO26" i="2"/>
  <c r="AN21" i="2"/>
  <c r="AO7" i="2"/>
  <c r="AL31" i="2"/>
  <c r="AN13" i="2"/>
  <c r="AL27" i="2"/>
  <c r="AO13" i="2"/>
  <c r="AO29" i="2"/>
  <c r="AL18" i="2"/>
  <c r="AO20" i="2"/>
  <c r="AN15" i="2"/>
  <c r="AL23" i="2"/>
  <c r="AO4" i="2"/>
  <c r="AL15" i="2"/>
  <c r="AO30" i="2"/>
  <c r="AO17" i="2"/>
  <c r="AK16" i="2"/>
  <c r="AL28" i="2"/>
  <c r="AO27" i="2"/>
  <c r="AO14" i="2"/>
  <c r="AL32" i="2"/>
  <c r="AL25" i="2"/>
  <c r="AO31" i="2"/>
  <c r="AO23" i="2"/>
  <c r="AN8" i="2"/>
  <c r="AO11" i="2"/>
  <c r="AL22" i="2"/>
  <c r="AO28" i="2"/>
  <c r="AO21" i="2"/>
  <c r="AL29" i="2"/>
  <c r="AO10" i="2"/>
  <c r="AK30" i="2"/>
  <c r="AO8" i="2"/>
  <c r="AL19" i="2"/>
  <c r="AO3" i="2"/>
  <c r="AO25" i="2"/>
  <c r="AO18" i="2"/>
  <c r="AL21" i="2"/>
  <c r="AO24" i="2"/>
  <c r="AN5" i="2"/>
  <c r="AN3" i="2"/>
  <c r="AK27" i="2"/>
  <c r="AN9" i="2"/>
  <c r="AK14" i="2"/>
  <c r="AN26" i="2"/>
  <c r="AN22" i="2"/>
  <c r="AO9" i="2"/>
  <c r="AO5" i="2"/>
  <c r="AL16" i="2"/>
  <c r="AL26" i="2"/>
  <c r="AO22" i="2"/>
  <c r="AO15" i="2"/>
  <c r="AL13" i="2"/>
  <c r="AL14" i="2"/>
  <c r="AO19" i="2"/>
  <c r="AK24" i="2"/>
  <c r="AN6" i="2"/>
  <c r="AN23" i="2"/>
  <c r="AN19" i="2"/>
  <c r="AN11" i="2"/>
  <c r="AK18" i="2"/>
  <c r="AN17" i="2"/>
  <c r="AN16" i="2"/>
  <c r="AK28" i="2"/>
  <c r="AN24" i="2"/>
  <c r="AN14" i="2"/>
  <c r="AK25" i="2"/>
  <c r="AN7" i="2"/>
  <c r="AK22" i="2"/>
  <c r="AN4" i="2"/>
  <c r="AK32" i="2"/>
  <c r="AN18" i="2"/>
  <c r="AK19" i="2"/>
  <c r="AK29" i="2"/>
  <c r="AK26" i="2"/>
  <c r="AK13" i="2"/>
  <c r="AQ13" i="2"/>
  <c r="AN30" i="2"/>
  <c r="AK23" i="2"/>
  <c r="AN31" i="2"/>
  <c r="AK20" i="2"/>
  <c r="AN32" i="2"/>
  <c r="AN28" i="2"/>
  <c r="AN12" i="2"/>
  <c r="AK17" i="2"/>
  <c r="AN29" i="2"/>
  <c r="AN25" i="2"/>
  <c r="AL12" i="2"/>
  <c r="AL3" i="2"/>
  <c r="AK11" i="2"/>
  <c r="AK6" i="2"/>
  <c r="AL9" i="2"/>
  <c r="AL6" i="2"/>
  <c r="AL10" i="2"/>
  <c r="AK4" i="2"/>
  <c r="AL7" i="2"/>
  <c r="AK12" i="2"/>
  <c r="AK3" i="2"/>
  <c r="AK8" i="2"/>
  <c r="AL11" i="2"/>
  <c r="AK7" i="2"/>
  <c r="AK5" i="2"/>
  <c r="AK10" i="2"/>
  <c r="AQ10" i="2"/>
  <c r="AK9" i="2"/>
  <c r="AL4" i="2"/>
  <c r="AL8" i="2"/>
  <c r="AL5" i="2"/>
  <c r="AQ20" i="2"/>
  <c r="AQ22" i="2"/>
  <c r="AQ9" i="2"/>
  <c r="AQ4" i="2"/>
  <c r="AQ6" i="2"/>
  <c r="AQ5" i="2"/>
  <c r="AQ8" i="2"/>
  <c r="AQ3" i="2"/>
  <c r="AR3" i="2"/>
  <c r="AQ7" i="2"/>
  <c r="AQ12" i="2"/>
  <c r="AQ26" i="2"/>
  <c r="AQ23" i="2"/>
  <c r="AQ17" i="2"/>
  <c r="AQ27" i="2"/>
  <c r="AQ25" i="2"/>
  <c r="AQ16" i="2"/>
  <c r="AQ21" i="2"/>
  <c r="AQ11" i="2"/>
  <c r="AQ15" i="2"/>
  <c r="AQ29" i="2"/>
  <c r="AQ19" i="2"/>
  <c r="AQ24" i="2"/>
  <c r="AQ28" i="2"/>
  <c r="AQ14" i="2"/>
  <c r="AQ18" i="2"/>
  <c r="AQ32" i="2"/>
  <c r="AQ30" i="2"/>
  <c r="AQ31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1" i="7"/>
</calcChain>
</file>

<file path=xl/sharedStrings.xml><?xml version="1.0" encoding="utf-8"?>
<sst xmlns="http://schemas.openxmlformats.org/spreadsheetml/2006/main" count="113" uniqueCount="59">
  <si>
    <t>A5</t>
  </si>
  <si>
    <t>D00</t>
  </si>
  <si>
    <t>A4</t>
  </si>
  <si>
    <t>D01</t>
  </si>
  <si>
    <t>A3</t>
  </si>
  <si>
    <t>D02</t>
  </si>
  <si>
    <t>A2</t>
  </si>
  <si>
    <t>D03</t>
  </si>
  <si>
    <t>A1</t>
  </si>
  <si>
    <t>D04</t>
  </si>
  <si>
    <t>A0</t>
  </si>
  <si>
    <t>D05</t>
  </si>
  <si>
    <t>B7</t>
  </si>
  <si>
    <t>D06</t>
  </si>
  <si>
    <t>B6</t>
  </si>
  <si>
    <t>D07</t>
  </si>
  <si>
    <t>B5</t>
  </si>
  <si>
    <t>D08</t>
  </si>
  <si>
    <t>B4</t>
  </si>
  <si>
    <t>D09</t>
  </si>
  <si>
    <t>B3</t>
  </si>
  <si>
    <t>D10</t>
  </si>
  <si>
    <t>B2</t>
  </si>
  <si>
    <t>D11</t>
  </si>
  <si>
    <t>Audio</t>
  </si>
  <si>
    <t>Start</t>
  </si>
  <si>
    <t>Period</t>
  </si>
  <si>
    <t>Stop</t>
  </si>
  <si>
    <t>Red</t>
  </si>
  <si>
    <t>Yellow</t>
  </si>
  <si>
    <t>Green</t>
  </si>
  <si>
    <t>Inicio</t>
  </si>
  <si>
    <t>Periodo</t>
  </si>
  <si>
    <t>Fin</t>
  </si>
  <si>
    <t>Rojo</t>
  </si>
  <si>
    <t>Amarillo</t>
  </si>
  <si>
    <t>Verde</t>
  </si>
  <si>
    <t>Cycle Type</t>
  </si>
  <si>
    <t>States</t>
  </si>
  <si>
    <t>Select Digital input</t>
  </si>
  <si>
    <t>Start Time</t>
  </si>
  <si>
    <t>End Time</t>
  </si>
  <si>
    <t>eeprom char EE_C[3][3] = {</t>
  </si>
  <si>
    <t>};</t>
  </si>
  <si>
    <t>Delay</t>
  </si>
  <si>
    <t>Start state</t>
  </si>
  <si>
    <t>Number of States</t>
  </si>
  <si>
    <t>End state</t>
  </si>
  <si>
    <t>eeprom char EE_STATE_BREAKS[3] = {</t>
  </si>
  <si>
    <t>A7</t>
  </si>
  <si>
    <t>A6</t>
  </si>
  <si>
    <t>B1</t>
  </si>
  <si>
    <t>B0</t>
  </si>
  <si>
    <t>ON</t>
  </si>
  <si>
    <t>ON &amp; BLINK</t>
  </si>
  <si>
    <t>PORTA</t>
  </si>
  <si>
    <t>PORTB</t>
  </si>
  <si>
    <t>eeprom char EE_STATES[30][5]= {</t>
  </si>
  <si>
    <t>Audio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</si>
</sst>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3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Continuous"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Continuous" vertical="center"/>
    </xf>
    <xf numFmtId="0" fontId="1" fillId="0" borderId="0" xfId="0" applyFont="1" applyAlignment="1">
      <alignment vertical="center"/>
    </xf>
    <xf numFmtId="164" fontId="0" fillId="0" borderId="0" xfId="0" applyNumberFormat="1"/>
    <xf numFmtId="164" fontId="0" fillId="3" borderId="0" xfId="0" applyNumberFormat="1" applyFill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B13"/>
  <sheetViews>
    <sheetView workbookViewId="0" xr3:uid="{AEA406A1-0E4B-5B11-9CD5-51D6E497D94C}">
      <selection activeCell="B1" sqref="B1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2:R34"/>
  <sheetViews>
    <sheetView tabSelected="1" workbookViewId="0" xr3:uid="{958C4451-9541-5A59-BF78-D2F731DF1C81}">
      <selection activeCell="R11" sqref="R11"/>
    </sheetView>
  </sheetViews>
  <sheetFormatPr defaultRowHeight="15"/>
  <cols>
    <col min="1" max="1" width="10.42578125" bestFit="1" customWidth="1"/>
    <col min="2" max="2" width="6.42578125" bestFit="1" customWidth="1"/>
  </cols>
  <sheetData>
    <row r="2" spans="1:18"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28</v>
      </c>
      <c r="J2" s="3" t="s">
        <v>29</v>
      </c>
      <c r="K2" s="3" t="s">
        <v>30</v>
      </c>
      <c r="L2" s="3" t="s">
        <v>28</v>
      </c>
      <c r="M2" s="3" t="s">
        <v>29</v>
      </c>
      <c r="N2" s="3" t="s">
        <v>30</v>
      </c>
      <c r="O2" s="3" t="s">
        <v>28</v>
      </c>
      <c r="P2" s="3" t="s">
        <v>29</v>
      </c>
      <c r="Q2" s="3" t="s">
        <v>30</v>
      </c>
      <c r="R2" s="3" t="s">
        <v>24</v>
      </c>
    </row>
    <row r="3" spans="1:18">
      <c r="C3" s="3" t="s">
        <v>31</v>
      </c>
      <c r="D3" s="3" t="s">
        <v>32</v>
      </c>
      <c r="E3" s="3" t="s">
        <v>33</v>
      </c>
      <c r="F3" s="3" t="s">
        <v>34</v>
      </c>
      <c r="G3" s="3" t="s">
        <v>35</v>
      </c>
      <c r="H3" s="3" t="s">
        <v>36</v>
      </c>
      <c r="I3" s="3" t="s">
        <v>34</v>
      </c>
      <c r="J3" s="3" t="s">
        <v>35</v>
      </c>
      <c r="K3" s="3" t="s">
        <v>36</v>
      </c>
      <c r="L3" s="3" t="s">
        <v>34</v>
      </c>
      <c r="M3" s="3" t="s">
        <v>35</v>
      </c>
      <c r="N3" s="3" t="s">
        <v>36</v>
      </c>
      <c r="O3" s="3" t="s">
        <v>34</v>
      </c>
      <c r="P3" s="3" t="s">
        <v>35</v>
      </c>
      <c r="Q3" s="3" t="s">
        <v>36</v>
      </c>
      <c r="R3" s="3" t="s">
        <v>24</v>
      </c>
    </row>
    <row r="4" spans="1:18">
      <c r="A4" t="s">
        <v>37</v>
      </c>
      <c r="B4" t="s">
        <v>38</v>
      </c>
      <c r="C4" s="6" t="s">
        <v>39</v>
      </c>
      <c r="D4" s="6"/>
      <c r="E4" s="6"/>
      <c r="F4" s="5" t="s">
        <v>1</v>
      </c>
      <c r="G4" s="5" t="s">
        <v>3</v>
      </c>
      <c r="H4" s="5" t="s">
        <v>5</v>
      </c>
      <c r="I4" s="5" t="s">
        <v>7</v>
      </c>
      <c r="J4" s="5" t="s">
        <v>9</v>
      </c>
      <c r="K4" s="5" t="s">
        <v>11</v>
      </c>
      <c r="L4" s="5" t="s">
        <v>13</v>
      </c>
      <c r="M4" s="5" t="s">
        <v>15</v>
      </c>
      <c r="N4" s="5" t="s">
        <v>17</v>
      </c>
      <c r="O4" s="5" t="s">
        <v>19</v>
      </c>
      <c r="P4" s="5" t="s">
        <v>23</v>
      </c>
      <c r="Q4" s="5" t="s">
        <v>21</v>
      </c>
      <c r="R4" s="5" t="s">
        <v>24</v>
      </c>
    </row>
    <row r="5" spans="1:18">
      <c r="A5">
        <v>0</v>
      </c>
      <c r="B5">
        <v>0</v>
      </c>
      <c r="C5" s="3">
        <v>0</v>
      </c>
      <c r="D5" s="3">
        <f>78+4</f>
        <v>82</v>
      </c>
      <c r="E5" s="3">
        <f>C5+D5</f>
        <v>82</v>
      </c>
      <c r="F5" s="7">
        <v>1</v>
      </c>
      <c r="G5" s="8">
        <v>0</v>
      </c>
      <c r="H5" s="4">
        <v>0</v>
      </c>
      <c r="I5" s="7">
        <v>0</v>
      </c>
      <c r="J5" s="8">
        <v>0</v>
      </c>
      <c r="K5" s="4">
        <v>2</v>
      </c>
      <c r="L5" s="7">
        <v>1</v>
      </c>
      <c r="M5" s="8">
        <v>0</v>
      </c>
      <c r="N5" s="4">
        <v>0</v>
      </c>
      <c r="O5" s="7">
        <v>1</v>
      </c>
      <c r="P5" s="8">
        <v>0</v>
      </c>
      <c r="Q5" s="4">
        <v>0</v>
      </c>
      <c r="R5" s="4">
        <v>1</v>
      </c>
    </row>
    <row r="6" spans="1:18">
      <c r="A6">
        <v>0</v>
      </c>
      <c r="B6">
        <v>1</v>
      </c>
      <c r="C6" s="3">
        <f t="shared" ref="C6:C7" si="0">E5</f>
        <v>82</v>
      </c>
      <c r="D6" s="3">
        <v>3</v>
      </c>
      <c r="E6" s="3">
        <f t="shared" ref="E6:E7" si="1">C6+D6</f>
        <v>85</v>
      </c>
      <c r="F6" s="7">
        <v>1</v>
      </c>
      <c r="G6" s="8">
        <v>0</v>
      </c>
      <c r="H6" s="4">
        <v>0</v>
      </c>
      <c r="I6" s="7">
        <v>0</v>
      </c>
      <c r="J6" s="8">
        <v>1</v>
      </c>
      <c r="K6" s="4">
        <v>0</v>
      </c>
      <c r="L6" s="7">
        <v>1</v>
      </c>
      <c r="M6" s="8">
        <v>0</v>
      </c>
      <c r="N6" s="4">
        <v>0</v>
      </c>
      <c r="O6" s="7">
        <v>1</v>
      </c>
      <c r="P6" s="8">
        <v>0</v>
      </c>
      <c r="Q6" s="4">
        <v>0</v>
      </c>
      <c r="R6" s="4">
        <v>1</v>
      </c>
    </row>
    <row r="7" spans="1:18">
      <c r="A7">
        <v>0</v>
      </c>
      <c r="B7">
        <v>2</v>
      </c>
      <c r="C7" s="3">
        <f t="shared" si="0"/>
        <v>85</v>
      </c>
      <c r="D7" s="3">
        <v>6</v>
      </c>
      <c r="E7" s="3">
        <f t="shared" si="1"/>
        <v>91</v>
      </c>
      <c r="F7" s="7">
        <v>0</v>
      </c>
      <c r="G7" s="8">
        <v>0</v>
      </c>
      <c r="H7" s="4">
        <v>1</v>
      </c>
      <c r="I7" s="7">
        <v>1</v>
      </c>
      <c r="J7" s="8">
        <v>0</v>
      </c>
      <c r="K7" s="4">
        <v>0</v>
      </c>
      <c r="L7" s="7">
        <v>1</v>
      </c>
      <c r="M7" s="8">
        <v>0</v>
      </c>
      <c r="N7" s="4">
        <v>0</v>
      </c>
      <c r="O7" s="7">
        <v>1</v>
      </c>
      <c r="P7" s="8">
        <v>0</v>
      </c>
      <c r="Q7" s="4">
        <v>0</v>
      </c>
      <c r="R7" s="4">
        <v>1</v>
      </c>
    </row>
    <row r="8" spans="1:18">
      <c r="A8">
        <v>0</v>
      </c>
      <c r="B8">
        <v>3</v>
      </c>
      <c r="C8" s="3">
        <f>E7</f>
        <v>91</v>
      </c>
      <c r="D8" s="3">
        <v>2</v>
      </c>
      <c r="E8" s="3">
        <f t="shared" ref="E8" si="2">C8+D8</f>
        <v>93</v>
      </c>
      <c r="F8" s="7">
        <v>0</v>
      </c>
      <c r="G8" s="8">
        <v>0</v>
      </c>
      <c r="H8" s="4">
        <v>2</v>
      </c>
      <c r="I8" s="7">
        <v>1</v>
      </c>
      <c r="J8" s="8">
        <v>0</v>
      </c>
      <c r="K8" s="4">
        <v>0</v>
      </c>
      <c r="L8" s="7">
        <v>1</v>
      </c>
      <c r="M8" s="8">
        <v>0</v>
      </c>
      <c r="N8" s="4">
        <v>0</v>
      </c>
      <c r="O8" s="7">
        <v>1</v>
      </c>
      <c r="P8" s="8">
        <v>0</v>
      </c>
      <c r="Q8" s="4">
        <v>0</v>
      </c>
      <c r="R8" s="4">
        <v>0</v>
      </c>
    </row>
    <row r="9" spans="1:18">
      <c r="A9">
        <v>0</v>
      </c>
      <c r="B9">
        <v>4</v>
      </c>
      <c r="C9" s="3">
        <f>E8</f>
        <v>93</v>
      </c>
      <c r="D9" s="3">
        <v>2</v>
      </c>
      <c r="E9" s="3">
        <f t="shared" ref="E9" si="3">C9+D9</f>
        <v>95</v>
      </c>
      <c r="F9" s="7">
        <v>0</v>
      </c>
      <c r="G9" s="8">
        <v>1</v>
      </c>
      <c r="H9" s="4">
        <v>0</v>
      </c>
      <c r="I9" s="7">
        <v>1</v>
      </c>
      <c r="J9" s="8">
        <v>0</v>
      </c>
      <c r="K9" s="4">
        <v>0</v>
      </c>
      <c r="L9" s="7">
        <v>1</v>
      </c>
      <c r="M9" s="8">
        <v>0</v>
      </c>
      <c r="N9" s="4">
        <v>0</v>
      </c>
      <c r="O9" s="7">
        <v>1</v>
      </c>
      <c r="P9" s="8">
        <v>0</v>
      </c>
      <c r="Q9" s="4">
        <v>0</v>
      </c>
      <c r="R9" s="4">
        <v>0</v>
      </c>
    </row>
    <row r="10" spans="1:18">
      <c r="A10">
        <v>0</v>
      </c>
      <c r="B10">
        <v>5</v>
      </c>
      <c r="C10" s="3">
        <f t="shared" ref="C10:C12" si="4">E9</f>
        <v>95</v>
      </c>
      <c r="D10" s="3">
        <v>21</v>
      </c>
      <c r="E10" s="3">
        <f t="shared" ref="E10:E12" si="5">C10+D10</f>
        <v>116</v>
      </c>
      <c r="F10" s="7">
        <v>1</v>
      </c>
      <c r="G10" s="8">
        <v>0</v>
      </c>
      <c r="H10" s="4">
        <v>0</v>
      </c>
      <c r="I10" s="7">
        <v>1</v>
      </c>
      <c r="J10" s="8">
        <v>0</v>
      </c>
      <c r="K10" s="4">
        <v>0</v>
      </c>
      <c r="L10" s="7">
        <v>0</v>
      </c>
      <c r="M10" s="8">
        <v>0</v>
      </c>
      <c r="N10" s="4">
        <v>1</v>
      </c>
      <c r="O10" s="7">
        <v>0</v>
      </c>
      <c r="P10" s="8">
        <v>0</v>
      </c>
      <c r="Q10" s="4">
        <v>1</v>
      </c>
      <c r="R10" s="4">
        <v>1</v>
      </c>
    </row>
    <row r="11" spans="1:18">
      <c r="A11">
        <v>0</v>
      </c>
      <c r="B11">
        <v>6</v>
      </c>
      <c r="C11" s="3">
        <f t="shared" si="4"/>
        <v>116</v>
      </c>
      <c r="D11" s="3">
        <v>2</v>
      </c>
      <c r="E11" s="3">
        <f t="shared" si="5"/>
        <v>118</v>
      </c>
      <c r="F11" s="7">
        <v>1</v>
      </c>
      <c r="G11" s="8">
        <v>0</v>
      </c>
      <c r="H11" s="4">
        <v>0</v>
      </c>
      <c r="I11" s="7">
        <v>1</v>
      </c>
      <c r="J11" s="8">
        <v>0</v>
      </c>
      <c r="K11" s="4">
        <v>0</v>
      </c>
      <c r="L11" s="7">
        <v>0</v>
      </c>
      <c r="M11" s="8">
        <v>0</v>
      </c>
      <c r="N11" s="4">
        <v>2</v>
      </c>
      <c r="O11" s="7">
        <v>1</v>
      </c>
      <c r="P11" s="8">
        <v>0</v>
      </c>
      <c r="Q11" s="4">
        <v>0</v>
      </c>
      <c r="R11" s="4">
        <v>0</v>
      </c>
    </row>
    <row r="12" spans="1:18">
      <c r="A12">
        <v>0</v>
      </c>
      <c r="B12">
        <v>7</v>
      </c>
      <c r="C12" s="3">
        <f t="shared" si="4"/>
        <v>118</v>
      </c>
      <c r="D12" s="3">
        <v>2</v>
      </c>
      <c r="E12" s="3">
        <f t="shared" si="5"/>
        <v>120</v>
      </c>
      <c r="F12" s="7">
        <v>1</v>
      </c>
      <c r="G12" s="8">
        <v>0</v>
      </c>
      <c r="H12" s="4">
        <v>0</v>
      </c>
      <c r="I12" s="7">
        <v>1</v>
      </c>
      <c r="J12" s="8">
        <v>0</v>
      </c>
      <c r="K12" s="4">
        <v>0</v>
      </c>
      <c r="L12" s="7">
        <v>0</v>
      </c>
      <c r="M12" s="8">
        <v>1</v>
      </c>
      <c r="N12" s="4">
        <v>0</v>
      </c>
      <c r="O12" s="7">
        <v>1</v>
      </c>
      <c r="P12" s="8">
        <v>0</v>
      </c>
      <c r="Q12" s="4">
        <v>0</v>
      </c>
      <c r="R12" s="4">
        <v>1</v>
      </c>
    </row>
    <row r="13" spans="1:18">
      <c r="A13">
        <v>1</v>
      </c>
      <c r="B13">
        <v>8</v>
      </c>
      <c r="C13" s="3">
        <f t="shared" ref="C13:C14" si="6">E12</f>
        <v>120</v>
      </c>
      <c r="D13" s="3">
        <v>0</v>
      </c>
      <c r="E13" s="3">
        <f t="shared" ref="E13:E14" si="7">C13+D13</f>
        <v>120</v>
      </c>
      <c r="F13" s="7"/>
      <c r="G13" s="8"/>
      <c r="H13" s="4"/>
      <c r="I13" s="7"/>
      <c r="J13" s="8"/>
      <c r="K13" s="4"/>
      <c r="L13" s="7"/>
      <c r="M13" s="8"/>
      <c r="N13" s="4"/>
      <c r="O13" s="7"/>
      <c r="P13" s="8"/>
      <c r="Q13" s="4"/>
      <c r="R13" s="4"/>
    </row>
    <row r="14" spans="1:18">
      <c r="A14">
        <v>1</v>
      </c>
      <c r="B14">
        <v>9</v>
      </c>
      <c r="C14" s="3">
        <f t="shared" si="6"/>
        <v>120</v>
      </c>
      <c r="D14" s="3">
        <v>0</v>
      </c>
      <c r="E14" s="3">
        <f t="shared" si="7"/>
        <v>120</v>
      </c>
      <c r="F14" s="7"/>
      <c r="G14" s="8"/>
      <c r="H14" s="4"/>
      <c r="I14" s="7"/>
      <c r="J14" s="8"/>
      <c r="K14" s="4"/>
      <c r="L14" s="7"/>
      <c r="M14" s="8"/>
      <c r="N14" s="4"/>
      <c r="O14" s="7"/>
      <c r="P14" s="8"/>
      <c r="Q14" s="4"/>
      <c r="R14" s="4"/>
    </row>
    <row r="15" spans="1:18">
      <c r="A15">
        <v>1</v>
      </c>
      <c r="B15">
        <v>10</v>
      </c>
      <c r="C15" s="3">
        <f t="shared" ref="C15:C20" si="8">E14</f>
        <v>120</v>
      </c>
      <c r="D15" s="3">
        <v>0</v>
      </c>
      <c r="E15" s="3">
        <f t="shared" ref="E15:E20" si="9">C15+D15</f>
        <v>120</v>
      </c>
      <c r="F15" s="7"/>
      <c r="G15" s="8"/>
      <c r="H15" s="4"/>
      <c r="I15" s="7"/>
      <c r="J15" s="8"/>
      <c r="K15" s="4"/>
      <c r="L15" s="7"/>
      <c r="M15" s="8"/>
      <c r="N15" s="4"/>
      <c r="O15" s="7"/>
      <c r="P15" s="8"/>
      <c r="Q15" s="4"/>
      <c r="R15" s="4"/>
    </row>
    <row r="16" spans="1:18">
      <c r="A16">
        <v>1</v>
      </c>
      <c r="B16">
        <v>11</v>
      </c>
      <c r="C16" s="3">
        <f t="shared" si="8"/>
        <v>120</v>
      </c>
      <c r="D16" s="3">
        <v>0</v>
      </c>
      <c r="E16" s="3">
        <f t="shared" si="9"/>
        <v>120</v>
      </c>
      <c r="F16" s="7"/>
      <c r="G16" s="8"/>
      <c r="H16" s="4"/>
      <c r="I16" s="7"/>
      <c r="J16" s="8"/>
      <c r="K16" s="4"/>
      <c r="L16" s="7"/>
      <c r="M16" s="8"/>
      <c r="N16" s="4"/>
      <c r="O16" s="7"/>
      <c r="P16" s="8"/>
      <c r="Q16" s="4"/>
      <c r="R16" s="4"/>
    </row>
    <row r="17" spans="1:18">
      <c r="A17">
        <v>1</v>
      </c>
      <c r="B17">
        <v>12</v>
      </c>
      <c r="C17" s="3">
        <f t="shared" si="8"/>
        <v>120</v>
      </c>
      <c r="D17" s="3">
        <v>0</v>
      </c>
      <c r="E17" s="3">
        <f t="shared" si="9"/>
        <v>120</v>
      </c>
      <c r="F17" s="7"/>
      <c r="G17" s="8"/>
      <c r="H17" s="4"/>
      <c r="I17" s="7"/>
      <c r="J17" s="8"/>
      <c r="K17" s="4"/>
      <c r="L17" s="7"/>
      <c r="M17" s="8"/>
      <c r="N17" s="4"/>
      <c r="O17" s="7"/>
      <c r="P17" s="8"/>
      <c r="Q17" s="4"/>
      <c r="R17" s="4"/>
    </row>
    <row r="18" spans="1:18">
      <c r="A18">
        <v>1</v>
      </c>
      <c r="B18">
        <v>13</v>
      </c>
      <c r="C18" s="3">
        <f t="shared" si="8"/>
        <v>120</v>
      </c>
      <c r="D18" s="3">
        <v>0</v>
      </c>
      <c r="E18" s="3">
        <f t="shared" si="9"/>
        <v>120</v>
      </c>
      <c r="F18" s="7"/>
      <c r="G18" s="8"/>
      <c r="H18" s="4"/>
      <c r="I18" s="7"/>
      <c r="J18" s="8"/>
      <c r="K18" s="4"/>
      <c r="L18" s="7"/>
      <c r="M18" s="8"/>
      <c r="N18" s="4"/>
      <c r="O18" s="7"/>
      <c r="P18" s="8"/>
      <c r="Q18" s="4"/>
      <c r="R18" s="4"/>
    </row>
    <row r="19" spans="1:18">
      <c r="A19">
        <v>1</v>
      </c>
      <c r="B19">
        <v>14</v>
      </c>
      <c r="C19" s="3">
        <f t="shared" si="8"/>
        <v>120</v>
      </c>
      <c r="D19" s="3">
        <v>0</v>
      </c>
      <c r="E19" s="3">
        <f t="shared" si="9"/>
        <v>120</v>
      </c>
      <c r="F19" s="7"/>
      <c r="G19" s="8"/>
      <c r="H19" s="4"/>
      <c r="I19" s="7"/>
      <c r="J19" s="8"/>
      <c r="K19" s="4"/>
      <c r="L19" s="7"/>
      <c r="M19" s="8"/>
      <c r="N19" s="4"/>
      <c r="O19" s="7"/>
      <c r="P19" s="8"/>
      <c r="Q19" s="4"/>
      <c r="R19" s="4"/>
    </row>
    <row r="20" spans="1:18">
      <c r="A20">
        <v>1</v>
      </c>
      <c r="B20">
        <v>15</v>
      </c>
      <c r="C20" s="3">
        <f t="shared" si="8"/>
        <v>120</v>
      </c>
      <c r="D20" s="3">
        <v>0</v>
      </c>
      <c r="E20" s="3">
        <f t="shared" si="9"/>
        <v>120</v>
      </c>
      <c r="F20" s="7"/>
      <c r="G20" s="8"/>
      <c r="H20" s="4"/>
      <c r="I20" s="7"/>
      <c r="J20" s="8"/>
      <c r="K20" s="4"/>
      <c r="L20" s="7"/>
      <c r="M20" s="8"/>
      <c r="N20" s="4"/>
      <c r="O20" s="7"/>
      <c r="P20" s="8"/>
      <c r="Q20" s="4"/>
      <c r="R20" s="4"/>
    </row>
    <row r="21" spans="1:18">
      <c r="A21">
        <v>1</v>
      </c>
      <c r="B21">
        <v>16</v>
      </c>
      <c r="C21" s="3">
        <f t="shared" ref="C21:C34" si="10">E20</f>
        <v>120</v>
      </c>
      <c r="D21" s="3">
        <v>0</v>
      </c>
      <c r="E21" s="3">
        <f t="shared" ref="E21:E34" si="11">C21+D21</f>
        <v>120</v>
      </c>
      <c r="F21" s="7"/>
      <c r="G21" s="8"/>
      <c r="H21" s="4"/>
      <c r="I21" s="7"/>
      <c r="J21" s="8"/>
      <c r="K21" s="4"/>
      <c r="L21" s="7"/>
      <c r="M21" s="8"/>
      <c r="N21" s="4"/>
      <c r="O21" s="7"/>
      <c r="P21" s="8"/>
      <c r="Q21" s="4"/>
      <c r="R21" s="4"/>
    </row>
    <row r="22" spans="1:18">
      <c r="A22">
        <v>1</v>
      </c>
      <c r="B22">
        <v>17</v>
      </c>
      <c r="C22" s="3">
        <f t="shared" si="10"/>
        <v>120</v>
      </c>
      <c r="D22" s="3">
        <v>0</v>
      </c>
      <c r="E22" s="3">
        <f t="shared" si="11"/>
        <v>120</v>
      </c>
      <c r="F22" s="7"/>
      <c r="G22" s="8"/>
      <c r="H22" s="4"/>
      <c r="I22" s="7"/>
      <c r="J22" s="8"/>
      <c r="K22" s="4"/>
      <c r="L22" s="7"/>
      <c r="M22" s="8"/>
      <c r="N22" s="4"/>
      <c r="O22" s="7"/>
      <c r="P22" s="8"/>
      <c r="Q22" s="4"/>
      <c r="R22" s="4"/>
    </row>
    <row r="23" spans="1:18">
      <c r="A23">
        <v>1</v>
      </c>
      <c r="B23">
        <v>18</v>
      </c>
      <c r="C23" s="3">
        <f t="shared" si="10"/>
        <v>120</v>
      </c>
      <c r="D23" s="3">
        <v>0</v>
      </c>
      <c r="E23" s="3">
        <f t="shared" si="11"/>
        <v>120</v>
      </c>
      <c r="F23" s="7"/>
      <c r="G23" s="8"/>
      <c r="H23" s="4"/>
      <c r="I23" s="7"/>
      <c r="J23" s="8"/>
      <c r="K23" s="4"/>
      <c r="L23" s="7"/>
      <c r="M23" s="8"/>
      <c r="N23" s="4"/>
      <c r="O23" s="7"/>
      <c r="P23" s="8"/>
      <c r="Q23" s="4"/>
      <c r="R23" s="4"/>
    </row>
    <row r="24" spans="1:18">
      <c r="A24">
        <v>1</v>
      </c>
      <c r="B24">
        <v>19</v>
      </c>
      <c r="C24" s="3">
        <f t="shared" si="10"/>
        <v>120</v>
      </c>
      <c r="D24" s="3">
        <v>0</v>
      </c>
      <c r="E24" s="3">
        <f t="shared" si="11"/>
        <v>120</v>
      </c>
      <c r="F24" s="7"/>
      <c r="G24" s="8"/>
      <c r="H24" s="4"/>
      <c r="I24" s="7"/>
      <c r="J24" s="8"/>
      <c r="K24" s="4"/>
      <c r="L24" s="7"/>
      <c r="M24" s="8"/>
      <c r="N24" s="4"/>
      <c r="O24" s="7"/>
      <c r="P24" s="8"/>
      <c r="Q24" s="4"/>
      <c r="R24" s="4"/>
    </row>
    <row r="25" spans="1:18">
      <c r="A25">
        <v>1</v>
      </c>
      <c r="B25">
        <v>20</v>
      </c>
      <c r="C25" s="3">
        <f t="shared" si="10"/>
        <v>120</v>
      </c>
      <c r="D25" s="3">
        <v>0</v>
      </c>
      <c r="E25" s="3">
        <f t="shared" si="11"/>
        <v>120</v>
      </c>
      <c r="F25" s="7"/>
      <c r="G25" s="8"/>
      <c r="H25" s="4"/>
      <c r="I25" s="7"/>
      <c r="J25" s="8"/>
      <c r="K25" s="4"/>
      <c r="L25" s="7"/>
      <c r="M25" s="8"/>
      <c r="N25" s="4"/>
      <c r="O25" s="7"/>
      <c r="P25" s="8"/>
      <c r="Q25" s="4"/>
      <c r="R25" s="4"/>
    </row>
    <row r="26" spans="1:18">
      <c r="A26">
        <v>2</v>
      </c>
      <c r="B26">
        <v>21</v>
      </c>
      <c r="C26" s="3">
        <f t="shared" si="10"/>
        <v>120</v>
      </c>
      <c r="D26" s="3">
        <v>0</v>
      </c>
      <c r="E26" s="3">
        <f t="shared" si="11"/>
        <v>120</v>
      </c>
      <c r="F26" s="7"/>
      <c r="G26" s="8"/>
      <c r="H26" s="4"/>
      <c r="I26" s="7"/>
      <c r="J26" s="8"/>
      <c r="K26" s="4"/>
      <c r="L26" s="7"/>
      <c r="M26" s="8"/>
      <c r="N26" s="4"/>
      <c r="O26" s="7"/>
      <c r="P26" s="8"/>
      <c r="Q26" s="4"/>
      <c r="R26" s="4"/>
    </row>
    <row r="27" spans="1:18">
      <c r="A27">
        <v>2</v>
      </c>
      <c r="B27">
        <v>22</v>
      </c>
      <c r="C27" s="3">
        <f t="shared" si="10"/>
        <v>120</v>
      </c>
      <c r="D27" s="3">
        <v>0</v>
      </c>
      <c r="E27" s="3">
        <f t="shared" si="11"/>
        <v>120</v>
      </c>
      <c r="F27" s="7"/>
      <c r="G27" s="8"/>
      <c r="H27" s="4"/>
      <c r="I27" s="7"/>
      <c r="J27" s="8"/>
      <c r="K27" s="4"/>
      <c r="L27" s="7"/>
      <c r="M27" s="8"/>
      <c r="N27" s="4"/>
      <c r="O27" s="7"/>
      <c r="P27" s="8"/>
      <c r="Q27" s="4"/>
      <c r="R27" s="4"/>
    </row>
    <row r="28" spans="1:18">
      <c r="A28">
        <v>2</v>
      </c>
      <c r="B28">
        <v>23</v>
      </c>
      <c r="C28" s="3">
        <f t="shared" si="10"/>
        <v>120</v>
      </c>
      <c r="D28" s="3">
        <v>0</v>
      </c>
      <c r="E28" s="3">
        <f t="shared" si="11"/>
        <v>120</v>
      </c>
      <c r="F28" s="7"/>
      <c r="G28" s="8"/>
      <c r="H28" s="4"/>
      <c r="I28" s="7"/>
      <c r="J28" s="8"/>
      <c r="K28" s="4"/>
      <c r="L28" s="7"/>
      <c r="M28" s="8"/>
      <c r="N28" s="4"/>
      <c r="O28" s="7"/>
      <c r="P28" s="8"/>
      <c r="Q28" s="4"/>
      <c r="R28" s="4"/>
    </row>
    <row r="29" spans="1:18">
      <c r="A29">
        <v>2</v>
      </c>
      <c r="B29">
        <v>24</v>
      </c>
      <c r="C29" s="3">
        <f t="shared" si="10"/>
        <v>120</v>
      </c>
      <c r="D29" s="3">
        <v>0</v>
      </c>
      <c r="E29" s="3">
        <f t="shared" si="11"/>
        <v>120</v>
      </c>
      <c r="F29" s="7"/>
      <c r="G29" s="8"/>
      <c r="H29" s="4"/>
      <c r="I29" s="7"/>
      <c r="J29" s="8"/>
      <c r="K29" s="4"/>
      <c r="L29" s="7"/>
      <c r="M29" s="8"/>
      <c r="N29" s="4"/>
      <c r="O29" s="7"/>
      <c r="P29" s="8"/>
      <c r="Q29" s="4"/>
      <c r="R29" s="4"/>
    </row>
    <row r="30" spans="1:18">
      <c r="A30">
        <v>2</v>
      </c>
      <c r="B30">
        <v>25</v>
      </c>
      <c r="C30" s="3">
        <f t="shared" si="10"/>
        <v>120</v>
      </c>
      <c r="D30" s="3">
        <v>0</v>
      </c>
      <c r="E30" s="3">
        <f t="shared" si="11"/>
        <v>120</v>
      </c>
      <c r="F30" s="7"/>
      <c r="G30" s="8"/>
      <c r="H30" s="4"/>
      <c r="I30" s="7"/>
      <c r="J30" s="8"/>
      <c r="K30" s="4"/>
      <c r="L30" s="7"/>
      <c r="M30" s="8"/>
      <c r="N30" s="4"/>
      <c r="O30" s="7"/>
      <c r="P30" s="8"/>
      <c r="Q30" s="4"/>
      <c r="R30" s="4"/>
    </row>
    <row r="31" spans="1:18">
      <c r="A31">
        <v>2</v>
      </c>
      <c r="B31">
        <v>26</v>
      </c>
      <c r="C31" s="3">
        <f t="shared" si="10"/>
        <v>120</v>
      </c>
      <c r="D31" s="3">
        <v>0</v>
      </c>
      <c r="E31" s="3">
        <f t="shared" si="11"/>
        <v>120</v>
      </c>
      <c r="F31" s="7"/>
      <c r="G31" s="8"/>
      <c r="H31" s="4"/>
      <c r="I31" s="7"/>
      <c r="J31" s="8"/>
      <c r="K31" s="4"/>
      <c r="L31" s="7"/>
      <c r="M31" s="8"/>
      <c r="N31" s="4"/>
      <c r="O31" s="7"/>
      <c r="P31" s="8"/>
      <c r="Q31" s="4"/>
      <c r="R31" s="4"/>
    </row>
    <row r="32" spans="1:18">
      <c r="A32">
        <v>2</v>
      </c>
      <c r="B32">
        <v>27</v>
      </c>
      <c r="C32" s="3">
        <f t="shared" si="10"/>
        <v>120</v>
      </c>
      <c r="D32" s="3">
        <v>0</v>
      </c>
      <c r="E32" s="3">
        <f t="shared" si="11"/>
        <v>120</v>
      </c>
      <c r="F32" s="7"/>
      <c r="G32" s="8"/>
      <c r="H32" s="4"/>
      <c r="I32" s="7"/>
      <c r="J32" s="8"/>
      <c r="K32" s="4"/>
      <c r="L32" s="7"/>
      <c r="M32" s="8"/>
      <c r="N32" s="4"/>
      <c r="O32" s="7"/>
      <c r="P32" s="8"/>
      <c r="Q32" s="4"/>
      <c r="R32" s="4"/>
    </row>
    <row r="33" spans="1:18">
      <c r="A33">
        <v>2</v>
      </c>
      <c r="B33">
        <v>28</v>
      </c>
      <c r="C33" s="3">
        <f t="shared" si="10"/>
        <v>120</v>
      </c>
      <c r="D33" s="3">
        <v>0</v>
      </c>
      <c r="E33" s="3">
        <f t="shared" si="11"/>
        <v>120</v>
      </c>
      <c r="F33" s="7"/>
      <c r="G33" s="8"/>
      <c r="H33" s="4"/>
      <c r="I33" s="7"/>
      <c r="J33" s="8"/>
      <c r="K33" s="4"/>
      <c r="L33" s="7"/>
      <c r="M33" s="8"/>
      <c r="N33" s="4"/>
      <c r="O33" s="7"/>
      <c r="P33" s="8"/>
      <c r="Q33" s="4"/>
      <c r="R33" s="4"/>
    </row>
    <row r="34" spans="1:18">
      <c r="A34">
        <v>2</v>
      </c>
      <c r="B34">
        <v>29</v>
      </c>
      <c r="C34" s="3">
        <f t="shared" si="10"/>
        <v>120</v>
      </c>
      <c r="D34" s="3">
        <v>0</v>
      </c>
      <c r="E34" s="3">
        <f t="shared" si="11"/>
        <v>120</v>
      </c>
      <c r="F34" s="7"/>
      <c r="G34" s="8"/>
      <c r="H34" s="4"/>
      <c r="I34" s="7"/>
      <c r="J34" s="8"/>
      <c r="K34" s="4"/>
      <c r="L34" s="7"/>
      <c r="M34" s="8"/>
      <c r="N34" s="4"/>
      <c r="O34" s="7"/>
      <c r="P34" s="8"/>
      <c r="Q34" s="4"/>
      <c r="R34" s="4"/>
    </row>
  </sheetData>
  <conditionalFormatting sqref="F4:Q4">
    <cfRule type="duplicateValues" dxfId="3" priority="47"/>
    <cfRule type="uniqueValues" dxfId="2" priority="48"/>
  </conditionalFormatting>
  <conditionalFormatting sqref="R4">
    <cfRule type="duplicateValues" dxfId="1" priority="31"/>
    <cfRule type="uniqueValues" dxfId="0" priority="32"/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0" id="{52BB87B5-147B-4BAD-8357-FEF5C768C5D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51" id="{EFC96533-E951-4E65-86A0-B8B59052CFC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52" id="{E56E6E87-A436-4CF9-861C-02BB3AFD18A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53" id="{42DA8228-4176-4BF5-9235-C82FB130049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F5:Q34</xm:sqref>
        </x14:conditionalFormatting>
        <x14:conditionalFormatting xmlns:xm="http://schemas.microsoft.com/office/excel/2006/main">
          <x14:cfRule type="iconSet" priority="54" id="{BC6D602A-FDD7-4DAC-B400-84CB7FC8326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F5:Q34</xm:sqref>
        </x14:conditionalFormatting>
        <x14:conditionalFormatting xmlns:xm="http://schemas.microsoft.com/office/excel/2006/main">
          <x14:cfRule type="iconSet" priority="33" id="{2FC4D1A6-97B4-4CE6-9269-42C640A9C4E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34" id="{16C72446-0B0A-4E4F-A11F-4C047F01330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35" id="{02C6AAC0-A457-4300-89A1-87CEC0CB918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36" id="{FDF7E64F-2D7F-486B-B844-E0FE49F08F7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R5:R34</xm:sqref>
        </x14:conditionalFormatting>
        <x14:conditionalFormatting xmlns:xm="http://schemas.microsoft.com/office/excel/2006/main">
          <x14:cfRule type="iconSet" priority="37" id="{001E4C4E-8DAF-4829-BF3A-E8FDEBFDC39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R5:R34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showInputMessage="1" showErrorMessage="1" xr:uid="{00000000-0002-0000-0100-000000000000}">
          <x14:formula1>
            <xm:f>SystemDesign!$B:$B</xm:f>
          </x14:formula1>
          <xm:sqref>F4:R4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N5"/>
  <sheetViews>
    <sheetView workbookViewId="0" xr3:uid="{842E5F09-E766-5B8D-85AF-A39847EA96FD}">
      <selection activeCell="C4" sqref="C4"/>
    </sheetView>
  </sheetViews>
  <sheetFormatPr defaultRowHeight="15"/>
  <cols>
    <col min="1" max="1" width="10.42578125" bestFit="1" customWidth="1"/>
    <col min="2" max="2" width="10.140625" style="14" bestFit="1" customWidth="1"/>
    <col min="3" max="3" width="9.28515625" style="14" bestFit="1" customWidth="1"/>
    <col min="4" max="5" width="6" style="9" bestFit="1" customWidth="1"/>
    <col min="6" max="6" width="2" bestFit="1" customWidth="1"/>
    <col min="7" max="8" width="4" bestFit="1" customWidth="1"/>
    <col min="10" max="10" width="3.85546875" style="2" bestFit="1" customWidth="1"/>
    <col min="11" max="11" width="19.5703125" style="2" bestFit="1" customWidth="1"/>
    <col min="14" max="14" width="56" bestFit="1" customWidth="1"/>
  </cols>
  <sheetData>
    <row r="1" spans="1:14">
      <c r="A1" s="16" t="s">
        <v>37</v>
      </c>
      <c r="B1" s="17" t="s">
        <v>40</v>
      </c>
      <c r="C1" s="17" t="s">
        <v>41</v>
      </c>
      <c r="J1" s="1" t="s">
        <v>42</v>
      </c>
      <c r="K1" s="1"/>
      <c r="N1" t="str">
        <f>CONCATENATE(J1,K2,K3,K4,J5)</f>
        <v>eeprom char EE_C[3][3] = {{1, 81, 127},{1, 81, 127},{1, 81, 127},};</v>
      </c>
    </row>
    <row r="2" spans="1:14">
      <c r="A2" s="16">
        <v>0</v>
      </c>
      <c r="B2" s="14">
        <f>TIME(HOUR(C4),MINUTE(C4),SECOND(C4)+1)</f>
        <v>0</v>
      </c>
      <c r="C2" s="15">
        <v>0.99998842592592585</v>
      </c>
      <c r="D2" s="9">
        <f>HOUR(C2)*60*60+MINUTE(C2)*60+SECOND(C2)</f>
        <v>86399</v>
      </c>
      <c r="E2" s="9">
        <f>IF(D2&lt;0,D2+86400,D2)</f>
        <v>86399</v>
      </c>
      <c r="F2">
        <f>_xlfn.FLOOR.MATH(E2/256/256)</f>
        <v>1</v>
      </c>
      <c r="G2">
        <f>_xlfn.FLOOR.MATH((E2-F2*256*256)/256)</f>
        <v>81</v>
      </c>
      <c r="H2">
        <f>(E2-F2*256*256-G2*256)</f>
        <v>127</v>
      </c>
      <c r="K2" s="2" t="str">
        <f>CONCATENATE("{",F2,", ",G2,", ",H2,"},")</f>
        <v>{1, 81, 127},</v>
      </c>
    </row>
    <row r="3" spans="1:14">
      <c r="A3" s="16">
        <v>1</v>
      </c>
      <c r="B3" s="14">
        <f>TIME(HOUR(C2),MINUTE(C2),SECOND(C2)+1)</f>
        <v>0</v>
      </c>
      <c r="C3" s="15">
        <v>0.99998842592592585</v>
      </c>
      <c r="D3" s="9">
        <f t="shared" ref="D3:D4" si="0">HOUR(C3)*60*60+MINUTE(C3)*60+SECOND(C3)</f>
        <v>86399</v>
      </c>
      <c r="E3" s="9">
        <f t="shared" ref="E3:E4" si="1">IF(D3&lt;0,D3+86400,D3)</f>
        <v>86399</v>
      </c>
      <c r="F3">
        <f t="shared" ref="F3:F4" si="2">_xlfn.FLOOR.MATH(E3/256/256)</f>
        <v>1</v>
      </c>
      <c r="G3">
        <f t="shared" ref="G3:G4" si="3">_xlfn.FLOOR.MATH((E3-F3*256*256)/256)</f>
        <v>81</v>
      </c>
      <c r="H3">
        <f t="shared" ref="H3:H4" si="4">(E3-F3*256*256-G3*256)</f>
        <v>127</v>
      </c>
      <c r="K3" s="2" t="str">
        <f t="shared" ref="K3:K4" si="5">CONCATENATE("{",F3,", ",G3,", ",H3,"},")</f>
        <v>{1, 81, 127},</v>
      </c>
    </row>
    <row r="4" spans="1:14">
      <c r="A4" s="16">
        <v>2</v>
      </c>
      <c r="B4" s="14">
        <f>TIME(HOUR(C3),MINUTE(C3),SECOND(C3)+1)</f>
        <v>0</v>
      </c>
      <c r="C4" s="15">
        <v>0.99998842592592585</v>
      </c>
      <c r="D4" s="9">
        <f t="shared" si="0"/>
        <v>86399</v>
      </c>
      <c r="E4" s="9">
        <f t="shared" si="1"/>
        <v>86399</v>
      </c>
      <c r="F4">
        <f t="shared" si="2"/>
        <v>1</v>
      </c>
      <c r="G4">
        <f t="shared" si="3"/>
        <v>81</v>
      </c>
      <c r="H4">
        <f t="shared" si="4"/>
        <v>127</v>
      </c>
      <c r="K4" s="2" t="str">
        <f t="shared" si="5"/>
        <v>{1, 81, 127},</v>
      </c>
    </row>
    <row r="5" spans="1:14">
      <c r="J5" s="2" t="s">
        <v>43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"/>
  <sheetViews>
    <sheetView workbookViewId="0" xr3:uid="{51F8DEE0-4D01-5F28-A812-FC0BD7CAC4A5}"/>
  </sheetViews>
  <sheetFormatPr defaultRowHeight="15"/>
  <sheetData>
    <row r="1" spans="1:1">
      <c r="A1" s="2" t="str">
        <f>CONCATENATE(C_D!C1,'C'!N1,STATE_BREAKS!G5,STATES!AR33,Audio!F2)</f>
        <v>eeprom char EE_C_D =0x00;eeprom char EE_C[3][3] = {{1, 81, 127},{1, 81, 127},{1, 81, 127},};eeprom char EE_STATE_BREAKS[3] = {8,21,30,};eeprom char EE_STATES[30][5]= {{82,0x20,0x90,0x01,0x00},{3,0x22,0x90,0x00,0x00},{6,0x0C,0x90,0x00,0x00},{2,0x04,0x90,0x08,0x00},{2,0x14,0x90,0x00,0x00},{21,0x24,0x28,0x00,0x00},{2,0x24,0x10,0x00,0x20},{2,0x24,0x50,0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};eeprom char EE_AUDIO[4]= {0xE5,0x00,0x00,0x00,};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C1"/>
  <sheetViews>
    <sheetView workbookViewId="0" xr3:uid="{F9CF3CF3-643B-5BE6-8B46-32C596A47465}">
      <selection activeCell="B2" sqref="B2"/>
    </sheetView>
  </sheetViews>
  <sheetFormatPr defaultRowHeight="15"/>
  <cols>
    <col min="1" max="1" width="6" bestFit="1" customWidth="1"/>
    <col min="2" max="2" width="5.28515625" customWidth="1"/>
    <col min="3" max="3" width="34.28515625" bestFit="1" customWidth="1"/>
  </cols>
  <sheetData>
    <row r="1" spans="1:3">
      <c r="A1" t="s">
        <v>44</v>
      </c>
      <c r="B1">
        <v>0</v>
      </c>
      <c r="C1" s="2" t="str">
        <f>CONCATENATE("eeprom char EE_C_D =0x",DEC2HEX(B1,2),";")</f>
        <v>eeprom char EE_C_D =0x00;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G5"/>
  <sheetViews>
    <sheetView workbookViewId="0" xr3:uid="{78B4E459-6924-5F8B-B7BA-2DD04133E49E}">
      <selection activeCell="D2" sqref="D2"/>
    </sheetView>
  </sheetViews>
  <sheetFormatPr defaultRowHeight="15"/>
  <cols>
    <col min="1" max="1" width="10.42578125" bestFit="1" customWidth="1"/>
    <col min="2" max="2" width="10" bestFit="1" customWidth="1"/>
    <col min="3" max="3" width="16.5703125" bestFit="1" customWidth="1"/>
    <col min="4" max="4" width="9.140625" bestFit="1" customWidth="1"/>
    <col min="6" max="6" width="34.42578125" bestFit="1" customWidth="1"/>
    <col min="7" max="7" width="43.7109375" bestFit="1" customWidth="1"/>
  </cols>
  <sheetData>
    <row r="1" spans="1:7">
      <c r="A1" t="s">
        <v>37</v>
      </c>
      <c r="B1" t="s">
        <v>45</v>
      </c>
      <c r="C1" t="s">
        <v>46</v>
      </c>
      <c r="D1" t="s">
        <v>47</v>
      </c>
      <c r="F1" t="s">
        <v>48</v>
      </c>
    </row>
    <row r="2" spans="1:7">
      <c r="A2">
        <v>0</v>
      </c>
      <c r="B2">
        <v>0</v>
      </c>
      <c r="C2">
        <f>COUNTIF(States_Design!A:A,A2)</f>
        <v>8</v>
      </c>
      <c r="D2">
        <f>B2+C2</f>
        <v>8</v>
      </c>
      <c r="F2" t="str">
        <f>CONCATENATE(D2,",")</f>
        <v>8,</v>
      </c>
      <c r="G2" t="str">
        <f>CONCATENATE(F1,F2)</f>
        <v>eeprom char EE_STATE_BREAKS[3] = {8,</v>
      </c>
    </row>
    <row r="3" spans="1:7">
      <c r="A3">
        <v>1</v>
      </c>
      <c r="B3">
        <f>D2</f>
        <v>8</v>
      </c>
      <c r="C3">
        <f>COUNTIF(States_Design!A:A,A3)</f>
        <v>13</v>
      </c>
      <c r="D3">
        <f t="shared" ref="D3:D4" si="0">B3+C3</f>
        <v>21</v>
      </c>
      <c r="F3" t="str">
        <f>CONCATENATE(D3,",")</f>
        <v>21,</v>
      </c>
      <c r="G3" t="str">
        <f>CONCATENATE(G2,F3)</f>
        <v>eeprom char EE_STATE_BREAKS[3] = {8,21,</v>
      </c>
    </row>
    <row r="4" spans="1:7">
      <c r="A4">
        <v>2</v>
      </c>
      <c r="B4">
        <f>D3</f>
        <v>21</v>
      </c>
      <c r="C4">
        <f>COUNTIF(States_Design!A:A,A4)</f>
        <v>9</v>
      </c>
      <c r="D4">
        <f t="shared" si="0"/>
        <v>30</v>
      </c>
      <c r="F4" t="str">
        <f>CONCATENATE(D4,",")</f>
        <v>30,</v>
      </c>
      <c r="G4" t="str">
        <f t="shared" ref="G4:G5" si="1">CONCATENATE(G3,F4)</f>
        <v>eeprom char EE_STATE_BREAKS[3] = {8,21,30,</v>
      </c>
    </row>
    <row r="5" spans="1:7">
      <c r="F5" t="s">
        <v>43</v>
      </c>
      <c r="G5" t="str">
        <f t="shared" si="1"/>
        <v>eeprom char EE_STATE_BREAKS[3] = {8,21,30,};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AR33"/>
  <sheetViews>
    <sheetView topLeftCell="AE1" workbookViewId="0" xr3:uid="{9B253EF2-77E0-53E3-AE26-4D66ECD923F3}">
      <selection activeCell="AQ1" sqref="AQ1"/>
    </sheetView>
  </sheetViews>
  <sheetFormatPr defaultRowHeight="15"/>
  <cols>
    <col min="1" max="1" width="6.85546875" style="11" bestFit="1" customWidth="1"/>
    <col min="2" max="2" width="10" style="11" customWidth="1"/>
    <col min="3" max="4" width="3.28515625" style="11" bestFit="1" customWidth="1"/>
    <col min="5" max="10" width="4.28515625" style="11" bestFit="1" customWidth="1"/>
    <col min="11" max="11" width="3.140625" style="11" bestFit="1" customWidth="1"/>
    <col min="12" max="18" width="4.28515625" style="11" bestFit="1" customWidth="1"/>
    <col min="19" max="19" width="10" style="11" customWidth="1"/>
    <col min="20" max="21" width="3.28515625" style="11" bestFit="1" customWidth="1"/>
    <col min="22" max="27" width="4.28515625" style="11" bestFit="1" customWidth="1"/>
    <col min="28" max="28" width="3.140625" style="11" bestFit="1" customWidth="1"/>
    <col min="29" max="35" width="4.28515625" style="11" bestFit="1" customWidth="1"/>
    <col min="36" max="36" width="10" style="11" customWidth="1"/>
    <col min="37" max="37" width="7" style="11" bestFit="1" customWidth="1"/>
    <col min="38" max="38" width="6.85546875" style="11" bestFit="1" customWidth="1"/>
    <col min="39" max="39" width="10" style="11" customWidth="1"/>
    <col min="40" max="40" width="7" style="11" bestFit="1" customWidth="1"/>
    <col min="41" max="41" width="6.85546875" style="11" bestFit="1" customWidth="1"/>
    <col min="42" max="42" width="10" style="11" customWidth="1"/>
    <col min="43" max="43" width="47.5703125" style="11" bestFit="1" customWidth="1"/>
    <col min="44" max="16384" width="9.140625" style="11"/>
  </cols>
  <sheetData>
    <row r="1" spans="1:44">
      <c r="A1" s="11" t="s">
        <v>26</v>
      </c>
      <c r="C1" s="11" t="s">
        <v>49</v>
      </c>
      <c r="D1" s="11" t="s">
        <v>50</v>
      </c>
      <c r="E1" s="11" t="s">
        <v>0</v>
      </c>
      <c r="F1" s="11" t="s">
        <v>2</v>
      </c>
      <c r="G1" s="11" t="s">
        <v>4</v>
      </c>
      <c r="H1" s="11" t="s">
        <v>6</v>
      </c>
      <c r="I1" s="11" t="s">
        <v>8</v>
      </c>
      <c r="J1" s="11" t="s">
        <v>10</v>
      </c>
      <c r="K1" s="11" t="s">
        <v>12</v>
      </c>
      <c r="L1" s="11" t="s">
        <v>14</v>
      </c>
      <c r="M1" s="11" t="s">
        <v>16</v>
      </c>
      <c r="N1" s="11" t="s">
        <v>18</v>
      </c>
      <c r="O1" s="11" t="s">
        <v>20</v>
      </c>
      <c r="P1" s="11" t="s">
        <v>22</v>
      </c>
      <c r="Q1" s="11" t="s">
        <v>51</v>
      </c>
      <c r="R1" s="11" t="s">
        <v>52</v>
      </c>
      <c r="T1" s="11" t="str">
        <f>C1</f>
        <v>A7</v>
      </c>
      <c r="U1" s="11" t="str">
        <f t="shared" ref="U1:AI1" si="0">D1</f>
        <v>A6</v>
      </c>
      <c r="V1" s="11" t="str">
        <f t="shared" si="0"/>
        <v>A5</v>
      </c>
      <c r="W1" s="11" t="str">
        <f t="shared" si="0"/>
        <v>A4</v>
      </c>
      <c r="X1" s="11" t="str">
        <f t="shared" si="0"/>
        <v>A3</v>
      </c>
      <c r="Y1" s="11" t="str">
        <f t="shared" si="0"/>
        <v>A2</v>
      </c>
      <c r="Z1" s="11" t="str">
        <f t="shared" si="0"/>
        <v>A1</v>
      </c>
      <c r="AA1" s="11" t="str">
        <f t="shared" si="0"/>
        <v>A0</v>
      </c>
      <c r="AB1" s="11" t="str">
        <f t="shared" si="0"/>
        <v>B7</v>
      </c>
      <c r="AC1" s="11" t="str">
        <f t="shared" si="0"/>
        <v>B6</v>
      </c>
      <c r="AD1" s="11" t="str">
        <f t="shared" si="0"/>
        <v>B5</v>
      </c>
      <c r="AE1" s="11" t="str">
        <f t="shared" si="0"/>
        <v>B4</v>
      </c>
      <c r="AF1" s="11" t="str">
        <f t="shared" si="0"/>
        <v>B3</v>
      </c>
      <c r="AG1" s="11" t="str">
        <f t="shared" si="0"/>
        <v>B2</v>
      </c>
      <c r="AH1" s="11" t="str">
        <f t="shared" si="0"/>
        <v>B1</v>
      </c>
      <c r="AI1" s="11" t="str">
        <f t="shared" si="0"/>
        <v>B0</v>
      </c>
      <c r="AK1" s="12" t="s">
        <v>53</v>
      </c>
      <c r="AL1" s="12"/>
      <c r="AN1" s="12" t="s">
        <v>54</v>
      </c>
      <c r="AO1" s="12"/>
    </row>
    <row r="2" spans="1:44">
      <c r="C2" s="11">
        <f>IFERROR(VLOOKUP(C$1,SystemDesign!$A:$B,2,FALSE),0)</f>
        <v>0</v>
      </c>
      <c r="D2" s="11">
        <f>IFERROR(VLOOKUP(D$1,SystemDesign!$A:$B,2,FALSE),0)</f>
        <v>0</v>
      </c>
      <c r="E2" s="11" t="str">
        <f>IFERROR(VLOOKUP(E$1,SystemDesign!$A:$B,2,FALSE),0)</f>
        <v>D00</v>
      </c>
      <c r="F2" s="11" t="str">
        <f>IFERROR(VLOOKUP(F$1,SystemDesign!$A:$B,2,FALSE),0)</f>
        <v>D01</v>
      </c>
      <c r="G2" s="11" t="str">
        <f>IFERROR(VLOOKUP(G$1,SystemDesign!$A:$B,2,FALSE),0)</f>
        <v>D02</v>
      </c>
      <c r="H2" s="11" t="str">
        <f>IFERROR(VLOOKUP(H$1,SystemDesign!$A:$B,2,FALSE),0)</f>
        <v>D03</v>
      </c>
      <c r="I2" s="11" t="str">
        <f>IFERROR(VLOOKUP(I$1,SystemDesign!$A:$B,2,FALSE),0)</f>
        <v>D04</v>
      </c>
      <c r="J2" s="11" t="str">
        <f>IFERROR(VLOOKUP(J$1,SystemDesign!$A:$B,2,FALSE),0)</f>
        <v>D05</v>
      </c>
      <c r="K2" s="11" t="str">
        <f>IFERROR(VLOOKUP(K$1,SystemDesign!$A:$B,2,FALSE),0)</f>
        <v>D06</v>
      </c>
      <c r="L2" s="11" t="str">
        <f>IFERROR(VLOOKUP(L$1,SystemDesign!$A:$B,2,FALSE),0)</f>
        <v>D07</v>
      </c>
      <c r="M2" s="11" t="str">
        <f>IFERROR(VLOOKUP(M$1,SystemDesign!$A:$B,2,FALSE),0)</f>
        <v>D08</v>
      </c>
      <c r="N2" s="11" t="str">
        <f>IFERROR(VLOOKUP(N$1,SystemDesign!$A:$B,2,FALSE),0)</f>
        <v>D09</v>
      </c>
      <c r="O2" s="11" t="str">
        <f>IFERROR(VLOOKUP(O$1,SystemDesign!$A:$B,2,FALSE),0)</f>
        <v>D10</v>
      </c>
      <c r="P2" s="11" t="str">
        <f>IFERROR(VLOOKUP(P$1,SystemDesign!$A:$B,2,FALSE),0)</f>
        <v>D11</v>
      </c>
      <c r="Q2" s="11">
        <f>IFERROR(VLOOKUP(Q$1,SystemDesign!$A:$B,2,FALSE),0)</f>
        <v>0</v>
      </c>
      <c r="R2" s="11">
        <f>IFERROR(VLOOKUP(R$1,SystemDesign!$A:$B,2,FALSE),0)</f>
        <v>0</v>
      </c>
      <c r="T2" s="11">
        <f>C2</f>
        <v>0</v>
      </c>
      <c r="U2" s="11">
        <f t="shared" ref="U2" si="1">D2</f>
        <v>0</v>
      </c>
      <c r="V2" s="11" t="str">
        <f t="shared" ref="V2" si="2">E2</f>
        <v>D00</v>
      </c>
      <c r="W2" s="11" t="str">
        <f t="shared" ref="W2" si="3">F2</f>
        <v>D01</v>
      </c>
      <c r="X2" s="11" t="str">
        <f t="shared" ref="X2" si="4">G2</f>
        <v>D02</v>
      </c>
      <c r="Y2" s="11" t="str">
        <f t="shared" ref="Y2" si="5">H2</f>
        <v>D03</v>
      </c>
      <c r="Z2" s="11" t="str">
        <f t="shared" ref="Z2" si="6">I2</f>
        <v>D04</v>
      </c>
      <c r="AA2" s="11" t="str">
        <f t="shared" ref="AA2" si="7">J2</f>
        <v>D05</v>
      </c>
      <c r="AB2" s="11" t="str">
        <f t="shared" ref="AB2" si="8">K2</f>
        <v>D06</v>
      </c>
      <c r="AC2" s="11" t="str">
        <f t="shared" ref="AC2" si="9">L2</f>
        <v>D07</v>
      </c>
      <c r="AD2" s="11" t="str">
        <f t="shared" ref="AD2" si="10">M2</f>
        <v>D08</v>
      </c>
      <c r="AE2" s="11" t="str">
        <f t="shared" ref="AE2" si="11">N2</f>
        <v>D09</v>
      </c>
      <c r="AF2" s="11" t="str">
        <f t="shared" ref="AF2" si="12">O2</f>
        <v>D10</v>
      </c>
      <c r="AG2" s="11" t="str">
        <f t="shared" ref="AG2" si="13">P2</f>
        <v>D11</v>
      </c>
      <c r="AH2" s="11">
        <f t="shared" ref="AH2" si="14">Q2</f>
        <v>0</v>
      </c>
      <c r="AI2" s="11">
        <f t="shared" ref="AI2" si="15">R2</f>
        <v>0</v>
      </c>
      <c r="AK2" s="11" t="s">
        <v>55</v>
      </c>
      <c r="AL2" s="11" t="s">
        <v>56</v>
      </c>
      <c r="AN2" s="11" t="s">
        <v>55</v>
      </c>
      <c r="AO2" s="11" t="s">
        <v>56</v>
      </c>
      <c r="AQ2" s="10" t="s">
        <v>57</v>
      </c>
      <c r="AR2" s="11" t="str">
        <f>AQ2</f>
        <v>eeprom char EE_STATES[30][5]= {</v>
      </c>
    </row>
    <row r="3" spans="1:44">
      <c r="A3" s="11">
        <f>States_Design!D5</f>
        <v>82</v>
      </c>
      <c r="C3" s="11">
        <f>IF(IFERROR(HLOOKUP(C$2,States_Design!$4:5,ROW()-1,FALSE),0)=1,1,0)</f>
        <v>0</v>
      </c>
      <c r="D3" s="11">
        <f>IF(IFERROR(HLOOKUP(D$2,States_Design!$4:5,ROW()-1,FALSE),0)=1,1,0)</f>
        <v>0</v>
      </c>
      <c r="E3" s="11">
        <f>IF(IFERROR(HLOOKUP(E$2,States_Design!$4:5,ROW()-1,FALSE),0)=1,1,0)</f>
        <v>1</v>
      </c>
      <c r="F3" s="11">
        <f>IF(IFERROR(HLOOKUP(F$2,States_Design!$4:5,ROW()-1,FALSE),0)=1,1,0)</f>
        <v>0</v>
      </c>
      <c r="G3" s="11">
        <f>IF(IFERROR(HLOOKUP(G$2,States_Design!$4:5,ROW()-1,FALSE),0)=1,1,0)</f>
        <v>0</v>
      </c>
      <c r="H3" s="11">
        <f>IF(IFERROR(HLOOKUP(H$2,States_Design!$4:5,ROW()-1,FALSE),0)=1,1,0)</f>
        <v>0</v>
      </c>
      <c r="I3" s="11">
        <f>IF(IFERROR(HLOOKUP(I$2,States_Design!$4:5,ROW()-1,FALSE),0)=1,1,0)</f>
        <v>0</v>
      </c>
      <c r="J3" s="11">
        <f>IF(IFERROR(HLOOKUP(J$2,States_Design!$4:5,ROW()-1,FALSE),0)=1,1,0)</f>
        <v>0</v>
      </c>
      <c r="K3" s="11">
        <f>IF(IFERROR(HLOOKUP(K$2,States_Design!$4:5,ROW()-1,FALSE),0)=1,1,0)</f>
        <v>1</v>
      </c>
      <c r="L3" s="11">
        <f>IF(IFERROR(HLOOKUP(L$2,States_Design!$4:5,ROW()-1,FALSE),0)=1,1,0)</f>
        <v>0</v>
      </c>
      <c r="M3" s="11">
        <f>IF(IFERROR(HLOOKUP(M$2,States_Design!$4:5,ROW()-1,FALSE),0)=1,1,0)</f>
        <v>0</v>
      </c>
      <c r="N3" s="11">
        <f>IF(IFERROR(HLOOKUP(N$2,States_Design!$4:5,ROW()-1,FALSE),0)=1,1,0)</f>
        <v>1</v>
      </c>
      <c r="O3" s="11">
        <f>IF(IFERROR(HLOOKUP(O$2,States_Design!$4:5,ROW()-1,FALSE),0)=1,1,0)</f>
        <v>0</v>
      </c>
      <c r="P3" s="11">
        <f>IF(IFERROR(HLOOKUP(P$2,States_Design!$4:5,ROW()-1,FALSE),0)=1,1,0)</f>
        <v>0</v>
      </c>
      <c r="Q3" s="11">
        <f>IF(IFERROR(HLOOKUP(Q$2,States_Design!$4:5,ROW()-1,FALSE),0)=1,1,0)</f>
        <v>0</v>
      </c>
      <c r="R3" s="11">
        <f>IF(IFERROR(HLOOKUP(R$2,States_Design!$4:5,ROW()-1,FALSE),0)=1,1,0)</f>
        <v>0</v>
      </c>
      <c r="T3" s="11">
        <f>IF(IFERROR(HLOOKUP(C$2,States_Design!$4:5,ROW()-1,FALSE),0)=2,1,0)</f>
        <v>0</v>
      </c>
      <c r="U3" s="11">
        <f>IF(IFERROR(HLOOKUP(D$2,States_Design!$4:5,ROW()-1,FALSE),0)=2,1,0)</f>
        <v>0</v>
      </c>
      <c r="V3" s="11">
        <f>IF(IFERROR(HLOOKUP(E$2,States_Design!$4:5,ROW()-1,FALSE),0)=2,1,0)</f>
        <v>0</v>
      </c>
      <c r="W3" s="11">
        <f>IF(IFERROR(HLOOKUP(F$2,States_Design!$4:5,ROW()-1,FALSE),0)=2,1,0)</f>
        <v>0</v>
      </c>
      <c r="X3" s="11">
        <f>IF(IFERROR(HLOOKUP(G$2,States_Design!$4:5,ROW()-1,FALSE),0)=2,1,0)</f>
        <v>0</v>
      </c>
      <c r="Y3" s="11">
        <f>IF(IFERROR(HLOOKUP(H$2,States_Design!$4:5,ROW()-1,FALSE),0)=2,1,0)</f>
        <v>0</v>
      </c>
      <c r="Z3" s="11">
        <f>IF(IFERROR(HLOOKUP(I$2,States_Design!$4:5,ROW()-1,FALSE),0)=2,1,0)</f>
        <v>0</v>
      </c>
      <c r="AA3" s="11">
        <f>IF(IFERROR(HLOOKUP(J$2,States_Design!$4:5,ROW()-1,FALSE),0)=2,1,0)</f>
        <v>1</v>
      </c>
      <c r="AB3" s="11">
        <f>IF(IFERROR(HLOOKUP(K$2,States_Design!$4:5,ROW()-1,FALSE),0)=2,1,0)</f>
        <v>0</v>
      </c>
      <c r="AC3" s="11">
        <f>IF(IFERROR(HLOOKUP(L$2,States_Design!$4:5,ROW()-1,FALSE),0)=2,1,0)</f>
        <v>0</v>
      </c>
      <c r="AD3" s="11">
        <f>IF(IFERROR(HLOOKUP(M$2,States_Design!$4:5,ROW()-1,FALSE),0)=2,1,0)</f>
        <v>0</v>
      </c>
      <c r="AE3" s="11">
        <f>IF(IFERROR(HLOOKUP(N$2,States_Design!$4:5,ROW()-1,FALSE),0)=2,1,0)</f>
        <v>0</v>
      </c>
      <c r="AF3" s="11">
        <f>IF(IFERROR(HLOOKUP(O$2,States_Design!$4:5,ROW()-1,FALSE),0)=2,1,0)</f>
        <v>0</v>
      </c>
      <c r="AG3" s="11">
        <f>IF(IFERROR(HLOOKUP(P$2,States_Design!$4:5,ROW()-1,FALSE),0)=2,1,0)</f>
        <v>0</v>
      </c>
      <c r="AH3" s="11">
        <f>IF(IFERROR(HLOOKUP(Q$2,States_Design!$4:5,ROW()-1,FALSE),0)=2,1,0)</f>
        <v>0</v>
      </c>
      <c r="AI3" s="11">
        <f>IF(IFERROR(HLOOKUP(R$2,States_Design!$4:5,ROW()-1,FALSE),0)=2,1,0)</f>
        <v>0</v>
      </c>
      <c r="AK3" s="11" t="str">
        <f t="shared" ref="AK3:AK32" si="16">CONCATENATE("0x",BIN2HEX(CONCATENATE(C3,D3,E3,F3,G3,H3,I3,J3),2))</f>
        <v>0x20</v>
      </c>
      <c r="AL3" s="11" t="str">
        <f t="shared" ref="AL3:AL32" si="17">CONCATENATE("0x",BIN2HEX(CONCATENATE(K3,L3,M3,N3,O3,P3,Q3,R3),2))</f>
        <v>0x90</v>
      </c>
      <c r="AN3" s="11" t="str">
        <f t="shared" ref="AN3:AN32" si="18">CONCATENATE("0x",BIN2HEX(CONCATENATE(T3,U3,V3,W3,X3,Y3,Z3,AA3),2))</f>
        <v>0x01</v>
      </c>
      <c r="AO3" s="11" t="str">
        <f t="shared" ref="AO3:AO32" si="19">CONCATENATE("0x",BIN2HEX(CONCATENATE(AB3,AC3,AD3,AE3,AF3,AG3,AH3,AI3),2))</f>
        <v>0x00</v>
      </c>
      <c r="AQ3" s="13" t="str">
        <f t="shared" ref="AQ3:AQ32" si="20">CONCATENATE("{",A3,",",AK3,",",AL3,",",AN3,",",AO3,"},")</f>
        <v>{82,0x20,0x90,0x01,0x00},</v>
      </c>
      <c r="AR3" s="11" t="str">
        <f>CONCATENATE(AR2,AQ3)</f>
        <v>eeprom char EE_STATES[30][5]= {{82,0x20,0x90,0x01,0x00},</v>
      </c>
    </row>
    <row r="4" spans="1:44">
      <c r="A4" s="11">
        <f>States_Design!D6</f>
        <v>3</v>
      </c>
      <c r="C4" s="11">
        <f>IF(IFERROR(HLOOKUP(C$2,States_Design!$4:6,ROW()-1,FALSE),0)=1,1,0)</f>
        <v>0</v>
      </c>
      <c r="D4" s="11">
        <f>IF(IFERROR(HLOOKUP(D$2,States_Design!$4:6,ROW()-1,FALSE),0)=1,1,0)</f>
        <v>0</v>
      </c>
      <c r="E4" s="11">
        <f>IF(IFERROR(HLOOKUP(E$2,States_Design!$4:6,ROW()-1,FALSE),0)=1,1,0)</f>
        <v>1</v>
      </c>
      <c r="F4" s="11">
        <f>IF(IFERROR(HLOOKUP(F$2,States_Design!$4:6,ROW()-1,FALSE),0)=1,1,0)</f>
        <v>0</v>
      </c>
      <c r="G4" s="11">
        <f>IF(IFERROR(HLOOKUP(G$2,States_Design!$4:6,ROW()-1,FALSE),0)=1,1,0)</f>
        <v>0</v>
      </c>
      <c r="H4" s="11">
        <f>IF(IFERROR(HLOOKUP(H$2,States_Design!$4:6,ROW()-1,FALSE),0)=1,1,0)</f>
        <v>0</v>
      </c>
      <c r="I4" s="11">
        <f>IF(IFERROR(HLOOKUP(I$2,States_Design!$4:6,ROW()-1,FALSE),0)=1,1,0)</f>
        <v>1</v>
      </c>
      <c r="J4" s="11">
        <f>IF(IFERROR(HLOOKUP(J$2,States_Design!$4:6,ROW()-1,FALSE),0)=1,1,0)</f>
        <v>0</v>
      </c>
      <c r="K4" s="11">
        <f>IF(IFERROR(HLOOKUP(K$2,States_Design!$4:6,ROW()-1,FALSE),0)=1,1,0)</f>
        <v>1</v>
      </c>
      <c r="L4" s="11">
        <f>IF(IFERROR(HLOOKUP(L$2,States_Design!$4:6,ROW()-1,FALSE),0)=1,1,0)</f>
        <v>0</v>
      </c>
      <c r="M4" s="11">
        <f>IF(IFERROR(HLOOKUP(M$2,States_Design!$4:6,ROW()-1,FALSE),0)=1,1,0)</f>
        <v>0</v>
      </c>
      <c r="N4" s="11">
        <f>IF(IFERROR(HLOOKUP(N$2,States_Design!$4:6,ROW()-1,FALSE),0)=1,1,0)</f>
        <v>1</v>
      </c>
      <c r="O4" s="11">
        <f>IF(IFERROR(HLOOKUP(O$2,States_Design!$4:6,ROW()-1,FALSE),0)=1,1,0)</f>
        <v>0</v>
      </c>
      <c r="P4" s="11">
        <f>IF(IFERROR(HLOOKUP(P$2,States_Design!$4:6,ROW()-1,FALSE),0)=1,1,0)</f>
        <v>0</v>
      </c>
      <c r="Q4" s="11">
        <f>IF(IFERROR(HLOOKUP(Q$2,States_Design!$4:6,ROW()-1,FALSE),0)=1,1,0)</f>
        <v>0</v>
      </c>
      <c r="R4" s="11">
        <f>IF(IFERROR(HLOOKUP(R$2,States_Design!$4:6,ROW()-1,FALSE),0)=1,1,0)</f>
        <v>0</v>
      </c>
      <c r="T4" s="11">
        <f>IF(IFERROR(HLOOKUP(C$2,States_Design!$4:6,ROW()-1,FALSE),0)=2,1,0)</f>
        <v>0</v>
      </c>
      <c r="U4" s="11">
        <f>IF(IFERROR(HLOOKUP(D$2,States_Design!$4:6,ROW()-1,FALSE),0)=2,1,0)</f>
        <v>0</v>
      </c>
      <c r="V4" s="11">
        <f>IF(IFERROR(HLOOKUP(E$2,States_Design!$4:6,ROW()-1,FALSE),0)=2,1,0)</f>
        <v>0</v>
      </c>
      <c r="W4" s="11">
        <f>IF(IFERROR(HLOOKUP(F$2,States_Design!$4:6,ROW()-1,FALSE),0)=2,1,0)</f>
        <v>0</v>
      </c>
      <c r="X4" s="11">
        <f>IF(IFERROR(HLOOKUP(G$2,States_Design!$4:6,ROW()-1,FALSE),0)=2,1,0)</f>
        <v>0</v>
      </c>
      <c r="Y4" s="11">
        <f>IF(IFERROR(HLOOKUP(H$2,States_Design!$4:6,ROW()-1,FALSE),0)=2,1,0)</f>
        <v>0</v>
      </c>
      <c r="Z4" s="11">
        <f>IF(IFERROR(HLOOKUP(I$2,States_Design!$4:6,ROW()-1,FALSE),0)=2,1,0)</f>
        <v>0</v>
      </c>
      <c r="AA4" s="11">
        <f>IF(IFERROR(HLOOKUP(J$2,States_Design!$4:6,ROW()-1,FALSE),0)=2,1,0)</f>
        <v>0</v>
      </c>
      <c r="AB4" s="11">
        <f>IF(IFERROR(HLOOKUP(K$2,States_Design!$4:6,ROW()-1,FALSE),0)=2,1,0)</f>
        <v>0</v>
      </c>
      <c r="AC4" s="11">
        <f>IF(IFERROR(HLOOKUP(L$2,States_Design!$4:6,ROW()-1,FALSE),0)=2,1,0)</f>
        <v>0</v>
      </c>
      <c r="AD4" s="11">
        <f>IF(IFERROR(HLOOKUP(M$2,States_Design!$4:6,ROW()-1,FALSE),0)=2,1,0)</f>
        <v>0</v>
      </c>
      <c r="AE4" s="11">
        <f>IF(IFERROR(HLOOKUP(N$2,States_Design!$4:6,ROW()-1,FALSE),0)=2,1,0)</f>
        <v>0</v>
      </c>
      <c r="AF4" s="11">
        <f>IF(IFERROR(HLOOKUP(O$2,States_Design!$4:6,ROW()-1,FALSE),0)=2,1,0)</f>
        <v>0</v>
      </c>
      <c r="AG4" s="11">
        <f>IF(IFERROR(HLOOKUP(P$2,States_Design!$4:6,ROW()-1,FALSE),0)=2,1,0)</f>
        <v>0</v>
      </c>
      <c r="AH4" s="11">
        <f>IF(IFERROR(HLOOKUP(Q$2,States_Design!$4:6,ROW()-1,FALSE),0)=2,1,0)</f>
        <v>0</v>
      </c>
      <c r="AI4" s="11">
        <f>IF(IFERROR(HLOOKUP(R$2,States_Design!$4:6,ROW()-1,FALSE),0)=2,1,0)</f>
        <v>0</v>
      </c>
      <c r="AK4" s="11" t="str">
        <f t="shared" si="16"/>
        <v>0x22</v>
      </c>
      <c r="AL4" s="11" t="str">
        <f t="shared" si="17"/>
        <v>0x90</v>
      </c>
      <c r="AN4" s="11" t="str">
        <f t="shared" si="18"/>
        <v>0x00</v>
      </c>
      <c r="AO4" s="11" t="str">
        <f t="shared" si="19"/>
        <v>0x00</v>
      </c>
      <c r="AQ4" s="13" t="str">
        <f t="shared" si="20"/>
        <v>{3,0x22,0x90,0x00,0x00},</v>
      </c>
      <c r="AR4" s="11" t="str">
        <f>CONCATENATE(AR3,AQ4)</f>
        <v>eeprom char EE_STATES[30][5]= {{82,0x20,0x90,0x01,0x00},{3,0x22,0x90,0x00,0x00},</v>
      </c>
    </row>
    <row r="5" spans="1:44">
      <c r="A5" s="11">
        <f>States_Design!D7</f>
        <v>6</v>
      </c>
      <c r="C5" s="11">
        <f>IF(IFERROR(HLOOKUP(C$2,States_Design!$4:7,ROW()-1,FALSE),0)=1,1,0)</f>
        <v>0</v>
      </c>
      <c r="D5" s="11">
        <f>IF(IFERROR(HLOOKUP(D$2,States_Design!$4:7,ROW()-1,FALSE),0)=1,1,0)</f>
        <v>0</v>
      </c>
      <c r="E5" s="11">
        <f>IF(IFERROR(HLOOKUP(E$2,States_Design!$4:7,ROW()-1,FALSE),0)=1,1,0)</f>
        <v>0</v>
      </c>
      <c r="F5" s="11">
        <f>IF(IFERROR(HLOOKUP(F$2,States_Design!$4:7,ROW()-1,FALSE),0)=1,1,0)</f>
        <v>0</v>
      </c>
      <c r="G5" s="11">
        <f>IF(IFERROR(HLOOKUP(G$2,States_Design!$4:7,ROW()-1,FALSE),0)=1,1,0)</f>
        <v>1</v>
      </c>
      <c r="H5" s="11">
        <f>IF(IFERROR(HLOOKUP(H$2,States_Design!$4:7,ROW()-1,FALSE),0)=1,1,0)</f>
        <v>1</v>
      </c>
      <c r="I5" s="11">
        <f>IF(IFERROR(HLOOKUP(I$2,States_Design!$4:7,ROW()-1,FALSE),0)=1,1,0)</f>
        <v>0</v>
      </c>
      <c r="J5" s="11">
        <f>IF(IFERROR(HLOOKUP(J$2,States_Design!$4:7,ROW()-1,FALSE),0)=1,1,0)</f>
        <v>0</v>
      </c>
      <c r="K5" s="11">
        <f>IF(IFERROR(HLOOKUP(K$2,States_Design!$4:7,ROW()-1,FALSE),0)=1,1,0)</f>
        <v>1</v>
      </c>
      <c r="L5" s="11">
        <f>IF(IFERROR(HLOOKUP(L$2,States_Design!$4:7,ROW()-1,FALSE),0)=1,1,0)</f>
        <v>0</v>
      </c>
      <c r="M5" s="11">
        <f>IF(IFERROR(HLOOKUP(M$2,States_Design!$4:7,ROW()-1,FALSE),0)=1,1,0)</f>
        <v>0</v>
      </c>
      <c r="N5" s="11">
        <f>IF(IFERROR(HLOOKUP(N$2,States_Design!$4:7,ROW()-1,FALSE),0)=1,1,0)</f>
        <v>1</v>
      </c>
      <c r="O5" s="11">
        <f>IF(IFERROR(HLOOKUP(O$2,States_Design!$4:7,ROW()-1,FALSE),0)=1,1,0)</f>
        <v>0</v>
      </c>
      <c r="P5" s="11">
        <f>IF(IFERROR(HLOOKUP(P$2,States_Design!$4:7,ROW()-1,FALSE),0)=1,1,0)</f>
        <v>0</v>
      </c>
      <c r="Q5" s="11">
        <f>IF(IFERROR(HLOOKUP(Q$2,States_Design!$4:7,ROW()-1,FALSE),0)=1,1,0)</f>
        <v>0</v>
      </c>
      <c r="R5" s="11">
        <f>IF(IFERROR(HLOOKUP(R$2,States_Design!$4:7,ROW()-1,FALSE),0)=1,1,0)</f>
        <v>0</v>
      </c>
      <c r="T5" s="11">
        <f>IF(IFERROR(HLOOKUP(C$2,States_Design!$4:7,ROW()-1,FALSE),0)=2,1,0)</f>
        <v>0</v>
      </c>
      <c r="U5" s="11">
        <f>IF(IFERROR(HLOOKUP(D$2,States_Design!$4:7,ROW()-1,FALSE),0)=2,1,0)</f>
        <v>0</v>
      </c>
      <c r="V5" s="11">
        <f>IF(IFERROR(HLOOKUP(E$2,States_Design!$4:7,ROW()-1,FALSE),0)=2,1,0)</f>
        <v>0</v>
      </c>
      <c r="W5" s="11">
        <f>IF(IFERROR(HLOOKUP(F$2,States_Design!$4:7,ROW()-1,FALSE),0)=2,1,0)</f>
        <v>0</v>
      </c>
      <c r="X5" s="11">
        <f>IF(IFERROR(HLOOKUP(G$2,States_Design!$4:7,ROW()-1,FALSE),0)=2,1,0)</f>
        <v>0</v>
      </c>
      <c r="Y5" s="11">
        <f>IF(IFERROR(HLOOKUP(H$2,States_Design!$4:7,ROW()-1,FALSE),0)=2,1,0)</f>
        <v>0</v>
      </c>
      <c r="Z5" s="11">
        <f>IF(IFERROR(HLOOKUP(I$2,States_Design!$4:7,ROW()-1,FALSE),0)=2,1,0)</f>
        <v>0</v>
      </c>
      <c r="AA5" s="11">
        <f>IF(IFERROR(HLOOKUP(J$2,States_Design!$4:7,ROW()-1,FALSE),0)=2,1,0)</f>
        <v>0</v>
      </c>
      <c r="AB5" s="11">
        <f>IF(IFERROR(HLOOKUP(K$2,States_Design!$4:7,ROW()-1,FALSE),0)=2,1,0)</f>
        <v>0</v>
      </c>
      <c r="AC5" s="11">
        <f>IF(IFERROR(HLOOKUP(L$2,States_Design!$4:7,ROW()-1,FALSE),0)=2,1,0)</f>
        <v>0</v>
      </c>
      <c r="AD5" s="11">
        <f>IF(IFERROR(HLOOKUP(M$2,States_Design!$4:7,ROW()-1,FALSE),0)=2,1,0)</f>
        <v>0</v>
      </c>
      <c r="AE5" s="11">
        <f>IF(IFERROR(HLOOKUP(N$2,States_Design!$4:7,ROW()-1,FALSE),0)=2,1,0)</f>
        <v>0</v>
      </c>
      <c r="AF5" s="11">
        <f>IF(IFERROR(HLOOKUP(O$2,States_Design!$4:7,ROW()-1,FALSE),0)=2,1,0)</f>
        <v>0</v>
      </c>
      <c r="AG5" s="11">
        <f>IF(IFERROR(HLOOKUP(P$2,States_Design!$4:7,ROW()-1,FALSE),0)=2,1,0)</f>
        <v>0</v>
      </c>
      <c r="AH5" s="11">
        <f>IF(IFERROR(HLOOKUP(Q$2,States_Design!$4:7,ROW()-1,FALSE),0)=2,1,0)</f>
        <v>0</v>
      </c>
      <c r="AI5" s="11">
        <f>IF(IFERROR(HLOOKUP(R$2,States_Design!$4:7,ROW()-1,FALSE),0)=2,1,0)</f>
        <v>0</v>
      </c>
      <c r="AK5" s="11" t="str">
        <f t="shared" si="16"/>
        <v>0x0C</v>
      </c>
      <c r="AL5" s="11" t="str">
        <f t="shared" si="17"/>
        <v>0x90</v>
      </c>
      <c r="AN5" s="11" t="str">
        <f t="shared" si="18"/>
        <v>0x00</v>
      </c>
      <c r="AO5" s="11" t="str">
        <f t="shared" si="19"/>
        <v>0x00</v>
      </c>
      <c r="AQ5" s="13" t="str">
        <f t="shared" si="20"/>
        <v>{6,0x0C,0x90,0x00,0x00},</v>
      </c>
      <c r="AR5" s="11" t="str">
        <f t="shared" ref="AR5:AR33" si="21">CONCATENATE(AR4,AQ5)</f>
        <v>eeprom char EE_STATES[30][5]= {{82,0x20,0x90,0x01,0x00},{3,0x22,0x90,0x00,0x00},{6,0x0C,0x90,0x00,0x00},</v>
      </c>
    </row>
    <row r="6" spans="1:44">
      <c r="A6" s="11">
        <f>States_Design!D8</f>
        <v>2</v>
      </c>
      <c r="C6" s="11">
        <f>IF(IFERROR(HLOOKUP(C$2,States_Design!$4:8,ROW()-1,FALSE),0)=1,1,0)</f>
        <v>0</v>
      </c>
      <c r="D6" s="11">
        <f>IF(IFERROR(HLOOKUP(D$2,States_Design!$4:8,ROW()-1,FALSE),0)=1,1,0)</f>
        <v>0</v>
      </c>
      <c r="E6" s="11">
        <f>IF(IFERROR(HLOOKUP(E$2,States_Design!$4:8,ROW()-1,FALSE),0)=1,1,0)</f>
        <v>0</v>
      </c>
      <c r="F6" s="11">
        <f>IF(IFERROR(HLOOKUP(F$2,States_Design!$4:8,ROW()-1,FALSE),0)=1,1,0)</f>
        <v>0</v>
      </c>
      <c r="G6" s="11">
        <f>IF(IFERROR(HLOOKUP(G$2,States_Design!$4:8,ROW()-1,FALSE),0)=1,1,0)</f>
        <v>0</v>
      </c>
      <c r="H6" s="11">
        <f>IF(IFERROR(HLOOKUP(H$2,States_Design!$4:8,ROW()-1,FALSE),0)=1,1,0)</f>
        <v>1</v>
      </c>
      <c r="I6" s="11">
        <f>IF(IFERROR(HLOOKUP(I$2,States_Design!$4:8,ROW()-1,FALSE),0)=1,1,0)</f>
        <v>0</v>
      </c>
      <c r="J6" s="11">
        <f>IF(IFERROR(HLOOKUP(J$2,States_Design!$4:8,ROW()-1,FALSE),0)=1,1,0)</f>
        <v>0</v>
      </c>
      <c r="K6" s="11">
        <f>IF(IFERROR(HLOOKUP(K$2,States_Design!$4:8,ROW()-1,FALSE),0)=1,1,0)</f>
        <v>1</v>
      </c>
      <c r="L6" s="11">
        <f>IF(IFERROR(HLOOKUP(L$2,States_Design!$4:8,ROW()-1,FALSE),0)=1,1,0)</f>
        <v>0</v>
      </c>
      <c r="M6" s="11">
        <f>IF(IFERROR(HLOOKUP(M$2,States_Design!$4:8,ROW()-1,FALSE),0)=1,1,0)</f>
        <v>0</v>
      </c>
      <c r="N6" s="11">
        <f>IF(IFERROR(HLOOKUP(N$2,States_Design!$4:8,ROW()-1,FALSE),0)=1,1,0)</f>
        <v>1</v>
      </c>
      <c r="O6" s="11">
        <f>IF(IFERROR(HLOOKUP(O$2,States_Design!$4:8,ROW()-1,FALSE),0)=1,1,0)</f>
        <v>0</v>
      </c>
      <c r="P6" s="11">
        <f>IF(IFERROR(HLOOKUP(P$2,States_Design!$4:8,ROW()-1,FALSE),0)=1,1,0)</f>
        <v>0</v>
      </c>
      <c r="Q6" s="11">
        <f>IF(IFERROR(HLOOKUP(Q$2,States_Design!$4:8,ROW()-1,FALSE),0)=1,1,0)</f>
        <v>0</v>
      </c>
      <c r="R6" s="11">
        <f>IF(IFERROR(HLOOKUP(R$2,States_Design!$4:8,ROW()-1,FALSE),0)=1,1,0)</f>
        <v>0</v>
      </c>
      <c r="T6" s="11">
        <f>IF(IFERROR(HLOOKUP(C$2,States_Design!$4:8,ROW()-1,FALSE),0)=2,1,0)</f>
        <v>0</v>
      </c>
      <c r="U6" s="11">
        <f>IF(IFERROR(HLOOKUP(D$2,States_Design!$4:8,ROW()-1,FALSE),0)=2,1,0)</f>
        <v>0</v>
      </c>
      <c r="V6" s="11">
        <f>IF(IFERROR(HLOOKUP(E$2,States_Design!$4:8,ROW()-1,FALSE),0)=2,1,0)</f>
        <v>0</v>
      </c>
      <c r="W6" s="11">
        <f>IF(IFERROR(HLOOKUP(F$2,States_Design!$4:8,ROW()-1,FALSE),0)=2,1,0)</f>
        <v>0</v>
      </c>
      <c r="X6" s="11">
        <f>IF(IFERROR(HLOOKUP(G$2,States_Design!$4:8,ROW()-1,FALSE),0)=2,1,0)</f>
        <v>1</v>
      </c>
      <c r="Y6" s="11">
        <f>IF(IFERROR(HLOOKUP(H$2,States_Design!$4:8,ROW()-1,FALSE),0)=2,1,0)</f>
        <v>0</v>
      </c>
      <c r="Z6" s="11">
        <f>IF(IFERROR(HLOOKUP(I$2,States_Design!$4:8,ROW()-1,FALSE),0)=2,1,0)</f>
        <v>0</v>
      </c>
      <c r="AA6" s="11">
        <f>IF(IFERROR(HLOOKUP(J$2,States_Design!$4:8,ROW()-1,FALSE),0)=2,1,0)</f>
        <v>0</v>
      </c>
      <c r="AB6" s="11">
        <f>IF(IFERROR(HLOOKUP(K$2,States_Design!$4:8,ROW()-1,FALSE),0)=2,1,0)</f>
        <v>0</v>
      </c>
      <c r="AC6" s="11">
        <f>IF(IFERROR(HLOOKUP(L$2,States_Design!$4:8,ROW()-1,FALSE),0)=2,1,0)</f>
        <v>0</v>
      </c>
      <c r="AD6" s="11">
        <f>IF(IFERROR(HLOOKUP(M$2,States_Design!$4:8,ROW()-1,FALSE),0)=2,1,0)</f>
        <v>0</v>
      </c>
      <c r="AE6" s="11">
        <f>IF(IFERROR(HLOOKUP(N$2,States_Design!$4:8,ROW()-1,FALSE),0)=2,1,0)</f>
        <v>0</v>
      </c>
      <c r="AF6" s="11">
        <f>IF(IFERROR(HLOOKUP(O$2,States_Design!$4:8,ROW()-1,FALSE),0)=2,1,0)</f>
        <v>0</v>
      </c>
      <c r="AG6" s="11">
        <f>IF(IFERROR(HLOOKUP(P$2,States_Design!$4:8,ROW()-1,FALSE),0)=2,1,0)</f>
        <v>0</v>
      </c>
      <c r="AH6" s="11">
        <f>IF(IFERROR(HLOOKUP(Q$2,States_Design!$4:8,ROW()-1,FALSE),0)=2,1,0)</f>
        <v>0</v>
      </c>
      <c r="AI6" s="11">
        <f>IF(IFERROR(HLOOKUP(R$2,States_Design!$4:8,ROW()-1,FALSE),0)=2,1,0)</f>
        <v>0</v>
      </c>
      <c r="AK6" s="11" t="str">
        <f t="shared" si="16"/>
        <v>0x04</v>
      </c>
      <c r="AL6" s="11" t="str">
        <f t="shared" si="17"/>
        <v>0x90</v>
      </c>
      <c r="AN6" s="11" t="str">
        <f t="shared" si="18"/>
        <v>0x08</v>
      </c>
      <c r="AO6" s="11" t="str">
        <f t="shared" si="19"/>
        <v>0x00</v>
      </c>
      <c r="AQ6" s="13" t="str">
        <f t="shared" si="20"/>
        <v>{2,0x04,0x90,0x08,0x00},</v>
      </c>
      <c r="AR6" s="11" t="str">
        <f t="shared" si="21"/>
        <v>eeprom char EE_STATES[30][5]= {{82,0x20,0x90,0x01,0x00},{3,0x22,0x90,0x00,0x00},{6,0x0C,0x90,0x00,0x00},{2,0x04,0x90,0x08,0x00},</v>
      </c>
    </row>
    <row r="7" spans="1:44">
      <c r="A7" s="11">
        <f>States_Design!D9</f>
        <v>2</v>
      </c>
      <c r="C7" s="11">
        <f>IF(IFERROR(HLOOKUP(C$2,States_Design!$4:9,ROW()-1,FALSE),0)=1,1,0)</f>
        <v>0</v>
      </c>
      <c r="D7" s="11">
        <f>IF(IFERROR(HLOOKUP(D$2,States_Design!$4:9,ROW()-1,FALSE),0)=1,1,0)</f>
        <v>0</v>
      </c>
      <c r="E7" s="11">
        <f>IF(IFERROR(HLOOKUP(E$2,States_Design!$4:9,ROW()-1,FALSE),0)=1,1,0)</f>
        <v>0</v>
      </c>
      <c r="F7" s="11">
        <f>IF(IFERROR(HLOOKUP(F$2,States_Design!$4:9,ROW()-1,FALSE),0)=1,1,0)</f>
        <v>1</v>
      </c>
      <c r="G7" s="11">
        <f>IF(IFERROR(HLOOKUP(G$2,States_Design!$4:9,ROW()-1,FALSE),0)=1,1,0)</f>
        <v>0</v>
      </c>
      <c r="H7" s="11">
        <f>IF(IFERROR(HLOOKUP(H$2,States_Design!$4:9,ROW()-1,FALSE),0)=1,1,0)</f>
        <v>1</v>
      </c>
      <c r="I7" s="11">
        <f>IF(IFERROR(HLOOKUP(I$2,States_Design!$4:9,ROW()-1,FALSE),0)=1,1,0)</f>
        <v>0</v>
      </c>
      <c r="J7" s="11">
        <f>IF(IFERROR(HLOOKUP(J$2,States_Design!$4:9,ROW()-1,FALSE),0)=1,1,0)</f>
        <v>0</v>
      </c>
      <c r="K7" s="11">
        <f>IF(IFERROR(HLOOKUP(K$2,States_Design!$4:9,ROW()-1,FALSE),0)=1,1,0)</f>
        <v>1</v>
      </c>
      <c r="L7" s="11">
        <f>IF(IFERROR(HLOOKUP(L$2,States_Design!$4:9,ROW()-1,FALSE),0)=1,1,0)</f>
        <v>0</v>
      </c>
      <c r="M7" s="11">
        <f>IF(IFERROR(HLOOKUP(M$2,States_Design!$4:9,ROW()-1,FALSE),0)=1,1,0)</f>
        <v>0</v>
      </c>
      <c r="N7" s="11">
        <f>IF(IFERROR(HLOOKUP(N$2,States_Design!$4:9,ROW()-1,FALSE),0)=1,1,0)</f>
        <v>1</v>
      </c>
      <c r="O7" s="11">
        <f>IF(IFERROR(HLOOKUP(O$2,States_Design!$4:9,ROW()-1,FALSE),0)=1,1,0)</f>
        <v>0</v>
      </c>
      <c r="P7" s="11">
        <f>IF(IFERROR(HLOOKUP(P$2,States_Design!$4:9,ROW()-1,FALSE),0)=1,1,0)</f>
        <v>0</v>
      </c>
      <c r="Q7" s="11">
        <f>IF(IFERROR(HLOOKUP(Q$2,States_Design!$4:9,ROW()-1,FALSE),0)=1,1,0)</f>
        <v>0</v>
      </c>
      <c r="R7" s="11">
        <f>IF(IFERROR(HLOOKUP(R$2,States_Design!$4:9,ROW()-1,FALSE),0)=1,1,0)</f>
        <v>0</v>
      </c>
      <c r="T7" s="11">
        <f>IF(IFERROR(HLOOKUP(C$2,States_Design!$4:9,ROW()-1,FALSE),0)=2,1,0)</f>
        <v>0</v>
      </c>
      <c r="U7" s="11">
        <f>IF(IFERROR(HLOOKUP(D$2,States_Design!$4:9,ROW()-1,FALSE),0)=2,1,0)</f>
        <v>0</v>
      </c>
      <c r="V7" s="11">
        <f>IF(IFERROR(HLOOKUP(E$2,States_Design!$4:9,ROW()-1,FALSE),0)=2,1,0)</f>
        <v>0</v>
      </c>
      <c r="W7" s="11">
        <f>IF(IFERROR(HLOOKUP(F$2,States_Design!$4:9,ROW()-1,FALSE),0)=2,1,0)</f>
        <v>0</v>
      </c>
      <c r="X7" s="11">
        <f>IF(IFERROR(HLOOKUP(G$2,States_Design!$4:9,ROW()-1,FALSE),0)=2,1,0)</f>
        <v>0</v>
      </c>
      <c r="Y7" s="11">
        <f>IF(IFERROR(HLOOKUP(H$2,States_Design!$4:9,ROW()-1,FALSE),0)=2,1,0)</f>
        <v>0</v>
      </c>
      <c r="Z7" s="11">
        <f>IF(IFERROR(HLOOKUP(I$2,States_Design!$4:9,ROW()-1,FALSE),0)=2,1,0)</f>
        <v>0</v>
      </c>
      <c r="AA7" s="11">
        <f>IF(IFERROR(HLOOKUP(J$2,States_Design!$4:9,ROW()-1,FALSE),0)=2,1,0)</f>
        <v>0</v>
      </c>
      <c r="AB7" s="11">
        <f>IF(IFERROR(HLOOKUP(K$2,States_Design!$4:9,ROW()-1,FALSE),0)=2,1,0)</f>
        <v>0</v>
      </c>
      <c r="AC7" s="11">
        <f>IF(IFERROR(HLOOKUP(L$2,States_Design!$4:9,ROW()-1,FALSE),0)=2,1,0)</f>
        <v>0</v>
      </c>
      <c r="AD7" s="11">
        <f>IF(IFERROR(HLOOKUP(M$2,States_Design!$4:9,ROW()-1,FALSE),0)=2,1,0)</f>
        <v>0</v>
      </c>
      <c r="AE7" s="11">
        <f>IF(IFERROR(HLOOKUP(N$2,States_Design!$4:9,ROW()-1,FALSE),0)=2,1,0)</f>
        <v>0</v>
      </c>
      <c r="AF7" s="11">
        <f>IF(IFERROR(HLOOKUP(O$2,States_Design!$4:9,ROW()-1,FALSE),0)=2,1,0)</f>
        <v>0</v>
      </c>
      <c r="AG7" s="11">
        <f>IF(IFERROR(HLOOKUP(P$2,States_Design!$4:9,ROW()-1,FALSE),0)=2,1,0)</f>
        <v>0</v>
      </c>
      <c r="AH7" s="11">
        <f>IF(IFERROR(HLOOKUP(Q$2,States_Design!$4:9,ROW()-1,FALSE),0)=2,1,0)</f>
        <v>0</v>
      </c>
      <c r="AI7" s="11">
        <f>IF(IFERROR(HLOOKUP(R$2,States_Design!$4:9,ROW()-1,FALSE),0)=2,1,0)</f>
        <v>0</v>
      </c>
      <c r="AK7" s="11" t="str">
        <f t="shared" si="16"/>
        <v>0x14</v>
      </c>
      <c r="AL7" s="11" t="str">
        <f t="shared" si="17"/>
        <v>0x90</v>
      </c>
      <c r="AN7" s="11" t="str">
        <f t="shared" si="18"/>
        <v>0x00</v>
      </c>
      <c r="AO7" s="11" t="str">
        <f t="shared" si="19"/>
        <v>0x00</v>
      </c>
      <c r="AQ7" s="13" t="str">
        <f t="shared" si="20"/>
        <v>{2,0x14,0x90,0x00,0x00},</v>
      </c>
      <c r="AR7" s="11" t="str">
        <f t="shared" si="21"/>
        <v>eeprom char EE_STATES[30][5]= {{82,0x20,0x90,0x01,0x00},{3,0x22,0x90,0x00,0x00},{6,0x0C,0x90,0x00,0x00},{2,0x04,0x90,0x08,0x00},{2,0x14,0x90,0x00,0x00},</v>
      </c>
    </row>
    <row r="8" spans="1:44">
      <c r="A8" s="11">
        <f>States_Design!D10</f>
        <v>21</v>
      </c>
      <c r="C8" s="11">
        <f>IF(IFERROR(HLOOKUP(C$2,States_Design!$4:10,ROW()-1,FALSE),0)=1,1,0)</f>
        <v>0</v>
      </c>
      <c r="D8" s="11">
        <f>IF(IFERROR(HLOOKUP(D$2,States_Design!$4:10,ROW()-1,FALSE),0)=1,1,0)</f>
        <v>0</v>
      </c>
      <c r="E8" s="11">
        <f>IF(IFERROR(HLOOKUP(E$2,States_Design!$4:10,ROW()-1,FALSE),0)=1,1,0)</f>
        <v>1</v>
      </c>
      <c r="F8" s="11">
        <f>IF(IFERROR(HLOOKUP(F$2,States_Design!$4:10,ROW()-1,FALSE),0)=1,1,0)</f>
        <v>0</v>
      </c>
      <c r="G8" s="11">
        <f>IF(IFERROR(HLOOKUP(G$2,States_Design!$4:10,ROW()-1,FALSE),0)=1,1,0)</f>
        <v>0</v>
      </c>
      <c r="H8" s="11">
        <f>IF(IFERROR(HLOOKUP(H$2,States_Design!$4:10,ROW()-1,FALSE),0)=1,1,0)</f>
        <v>1</v>
      </c>
      <c r="I8" s="11">
        <f>IF(IFERROR(HLOOKUP(I$2,States_Design!$4:10,ROW()-1,FALSE),0)=1,1,0)</f>
        <v>0</v>
      </c>
      <c r="J8" s="11">
        <f>IF(IFERROR(HLOOKUP(J$2,States_Design!$4:10,ROW()-1,FALSE),0)=1,1,0)</f>
        <v>0</v>
      </c>
      <c r="K8" s="11">
        <f>IF(IFERROR(HLOOKUP(K$2,States_Design!$4:10,ROW()-1,FALSE),0)=1,1,0)</f>
        <v>0</v>
      </c>
      <c r="L8" s="11">
        <f>IF(IFERROR(HLOOKUP(L$2,States_Design!$4:10,ROW()-1,FALSE),0)=1,1,0)</f>
        <v>0</v>
      </c>
      <c r="M8" s="11">
        <f>IF(IFERROR(HLOOKUP(M$2,States_Design!$4:10,ROW()-1,FALSE),0)=1,1,0)</f>
        <v>1</v>
      </c>
      <c r="N8" s="11">
        <f>IF(IFERROR(HLOOKUP(N$2,States_Design!$4:10,ROW()-1,FALSE),0)=1,1,0)</f>
        <v>0</v>
      </c>
      <c r="O8" s="11">
        <f>IF(IFERROR(HLOOKUP(O$2,States_Design!$4:10,ROW()-1,FALSE),0)=1,1,0)</f>
        <v>1</v>
      </c>
      <c r="P8" s="11">
        <f>IF(IFERROR(HLOOKUP(P$2,States_Design!$4:10,ROW()-1,FALSE),0)=1,1,0)</f>
        <v>0</v>
      </c>
      <c r="Q8" s="11">
        <f>IF(IFERROR(HLOOKUP(Q$2,States_Design!$4:10,ROW()-1,FALSE),0)=1,1,0)</f>
        <v>0</v>
      </c>
      <c r="R8" s="11">
        <f>IF(IFERROR(HLOOKUP(R$2,States_Design!$4:10,ROW()-1,FALSE),0)=1,1,0)</f>
        <v>0</v>
      </c>
      <c r="T8" s="11">
        <f>IF(IFERROR(HLOOKUP(C$2,States_Design!$4:10,ROW()-1,FALSE),0)=2,1,0)</f>
        <v>0</v>
      </c>
      <c r="U8" s="11">
        <f>IF(IFERROR(HLOOKUP(D$2,States_Design!$4:10,ROW()-1,FALSE),0)=2,1,0)</f>
        <v>0</v>
      </c>
      <c r="V8" s="11">
        <f>IF(IFERROR(HLOOKUP(E$2,States_Design!$4:10,ROW()-1,FALSE),0)=2,1,0)</f>
        <v>0</v>
      </c>
      <c r="W8" s="11">
        <f>IF(IFERROR(HLOOKUP(F$2,States_Design!$4:10,ROW()-1,FALSE),0)=2,1,0)</f>
        <v>0</v>
      </c>
      <c r="X8" s="11">
        <f>IF(IFERROR(HLOOKUP(G$2,States_Design!$4:10,ROW()-1,FALSE),0)=2,1,0)</f>
        <v>0</v>
      </c>
      <c r="Y8" s="11">
        <f>IF(IFERROR(HLOOKUP(H$2,States_Design!$4:10,ROW()-1,FALSE),0)=2,1,0)</f>
        <v>0</v>
      </c>
      <c r="Z8" s="11">
        <f>IF(IFERROR(HLOOKUP(I$2,States_Design!$4:10,ROW()-1,FALSE),0)=2,1,0)</f>
        <v>0</v>
      </c>
      <c r="AA8" s="11">
        <f>IF(IFERROR(HLOOKUP(J$2,States_Design!$4:10,ROW()-1,FALSE),0)=2,1,0)</f>
        <v>0</v>
      </c>
      <c r="AB8" s="11">
        <f>IF(IFERROR(HLOOKUP(K$2,States_Design!$4:10,ROW()-1,FALSE),0)=2,1,0)</f>
        <v>0</v>
      </c>
      <c r="AC8" s="11">
        <f>IF(IFERROR(HLOOKUP(L$2,States_Design!$4:10,ROW()-1,FALSE),0)=2,1,0)</f>
        <v>0</v>
      </c>
      <c r="AD8" s="11">
        <f>IF(IFERROR(HLOOKUP(M$2,States_Design!$4:10,ROW()-1,FALSE),0)=2,1,0)</f>
        <v>0</v>
      </c>
      <c r="AE8" s="11">
        <f>IF(IFERROR(HLOOKUP(N$2,States_Design!$4:10,ROW()-1,FALSE),0)=2,1,0)</f>
        <v>0</v>
      </c>
      <c r="AF8" s="11">
        <f>IF(IFERROR(HLOOKUP(O$2,States_Design!$4:10,ROW()-1,FALSE),0)=2,1,0)</f>
        <v>0</v>
      </c>
      <c r="AG8" s="11">
        <f>IF(IFERROR(HLOOKUP(P$2,States_Design!$4:10,ROW()-1,FALSE),0)=2,1,0)</f>
        <v>0</v>
      </c>
      <c r="AH8" s="11">
        <f>IF(IFERROR(HLOOKUP(Q$2,States_Design!$4:10,ROW()-1,FALSE),0)=2,1,0)</f>
        <v>0</v>
      </c>
      <c r="AI8" s="11">
        <f>IF(IFERROR(HLOOKUP(R$2,States_Design!$4:10,ROW()-1,FALSE),0)=2,1,0)</f>
        <v>0</v>
      </c>
      <c r="AK8" s="11" t="str">
        <f t="shared" si="16"/>
        <v>0x24</v>
      </c>
      <c r="AL8" s="11" t="str">
        <f t="shared" si="17"/>
        <v>0x28</v>
      </c>
      <c r="AN8" s="11" t="str">
        <f t="shared" si="18"/>
        <v>0x00</v>
      </c>
      <c r="AO8" s="11" t="str">
        <f t="shared" si="19"/>
        <v>0x00</v>
      </c>
      <c r="AQ8" s="13" t="str">
        <f t="shared" si="20"/>
        <v>{21,0x24,0x28,0x00,0x00},</v>
      </c>
      <c r="AR8" s="11" t="str">
        <f t="shared" si="21"/>
        <v>eeprom char EE_STATES[30][5]= {{82,0x20,0x90,0x01,0x00},{3,0x22,0x90,0x00,0x00},{6,0x0C,0x90,0x00,0x00},{2,0x04,0x90,0x08,0x00},{2,0x14,0x90,0x00,0x00},{21,0x24,0x28,0x00,0x00},</v>
      </c>
    </row>
    <row r="9" spans="1:44">
      <c r="A9" s="11">
        <f>States_Design!D11</f>
        <v>2</v>
      </c>
      <c r="C9" s="11">
        <f>IF(IFERROR(HLOOKUP(C$2,States_Design!$4:11,ROW()-1,FALSE),0)=1,1,0)</f>
        <v>0</v>
      </c>
      <c r="D9" s="11">
        <f>IF(IFERROR(HLOOKUP(D$2,States_Design!$4:11,ROW()-1,FALSE),0)=1,1,0)</f>
        <v>0</v>
      </c>
      <c r="E9" s="11">
        <f>IF(IFERROR(HLOOKUP(E$2,States_Design!$4:11,ROW()-1,FALSE),0)=1,1,0)</f>
        <v>1</v>
      </c>
      <c r="F9" s="11">
        <f>IF(IFERROR(HLOOKUP(F$2,States_Design!$4:11,ROW()-1,FALSE),0)=1,1,0)</f>
        <v>0</v>
      </c>
      <c r="G9" s="11">
        <f>IF(IFERROR(HLOOKUP(G$2,States_Design!$4:11,ROW()-1,FALSE),0)=1,1,0)</f>
        <v>0</v>
      </c>
      <c r="H9" s="11">
        <f>IF(IFERROR(HLOOKUP(H$2,States_Design!$4:11,ROW()-1,FALSE),0)=1,1,0)</f>
        <v>1</v>
      </c>
      <c r="I9" s="11">
        <f>IF(IFERROR(HLOOKUP(I$2,States_Design!$4:11,ROW()-1,FALSE),0)=1,1,0)</f>
        <v>0</v>
      </c>
      <c r="J9" s="11">
        <f>IF(IFERROR(HLOOKUP(J$2,States_Design!$4:11,ROW()-1,FALSE),0)=1,1,0)</f>
        <v>0</v>
      </c>
      <c r="K9" s="11">
        <f>IF(IFERROR(HLOOKUP(K$2,States_Design!$4:11,ROW()-1,FALSE),0)=1,1,0)</f>
        <v>0</v>
      </c>
      <c r="L9" s="11">
        <f>IF(IFERROR(HLOOKUP(L$2,States_Design!$4:11,ROW()-1,FALSE),0)=1,1,0)</f>
        <v>0</v>
      </c>
      <c r="M9" s="11">
        <f>IF(IFERROR(HLOOKUP(M$2,States_Design!$4:11,ROW()-1,FALSE),0)=1,1,0)</f>
        <v>0</v>
      </c>
      <c r="N9" s="11">
        <f>IF(IFERROR(HLOOKUP(N$2,States_Design!$4:11,ROW()-1,FALSE),0)=1,1,0)</f>
        <v>1</v>
      </c>
      <c r="O9" s="11">
        <f>IF(IFERROR(HLOOKUP(O$2,States_Design!$4:11,ROW()-1,FALSE),0)=1,1,0)</f>
        <v>0</v>
      </c>
      <c r="P9" s="11">
        <f>IF(IFERROR(HLOOKUP(P$2,States_Design!$4:11,ROW()-1,FALSE),0)=1,1,0)</f>
        <v>0</v>
      </c>
      <c r="Q9" s="11">
        <f>IF(IFERROR(HLOOKUP(Q$2,States_Design!$4:11,ROW()-1,FALSE),0)=1,1,0)</f>
        <v>0</v>
      </c>
      <c r="R9" s="11">
        <f>IF(IFERROR(HLOOKUP(R$2,States_Design!$4:11,ROW()-1,FALSE),0)=1,1,0)</f>
        <v>0</v>
      </c>
      <c r="T9" s="11">
        <f>IF(IFERROR(HLOOKUP(C$2,States_Design!$4:11,ROW()-1,FALSE),0)=2,1,0)</f>
        <v>0</v>
      </c>
      <c r="U9" s="11">
        <f>IF(IFERROR(HLOOKUP(D$2,States_Design!$4:11,ROW()-1,FALSE),0)=2,1,0)</f>
        <v>0</v>
      </c>
      <c r="V9" s="11">
        <f>IF(IFERROR(HLOOKUP(E$2,States_Design!$4:11,ROW()-1,FALSE),0)=2,1,0)</f>
        <v>0</v>
      </c>
      <c r="W9" s="11">
        <f>IF(IFERROR(HLOOKUP(F$2,States_Design!$4:11,ROW()-1,FALSE),0)=2,1,0)</f>
        <v>0</v>
      </c>
      <c r="X9" s="11">
        <f>IF(IFERROR(HLOOKUP(G$2,States_Design!$4:11,ROW()-1,FALSE),0)=2,1,0)</f>
        <v>0</v>
      </c>
      <c r="Y9" s="11">
        <f>IF(IFERROR(HLOOKUP(H$2,States_Design!$4:11,ROW()-1,FALSE),0)=2,1,0)</f>
        <v>0</v>
      </c>
      <c r="Z9" s="11">
        <f>IF(IFERROR(HLOOKUP(I$2,States_Design!$4:11,ROW()-1,FALSE),0)=2,1,0)</f>
        <v>0</v>
      </c>
      <c r="AA9" s="11">
        <f>IF(IFERROR(HLOOKUP(J$2,States_Design!$4:11,ROW()-1,FALSE),0)=2,1,0)</f>
        <v>0</v>
      </c>
      <c r="AB9" s="11">
        <f>IF(IFERROR(HLOOKUP(K$2,States_Design!$4:11,ROW()-1,FALSE),0)=2,1,0)</f>
        <v>0</v>
      </c>
      <c r="AC9" s="11">
        <f>IF(IFERROR(HLOOKUP(L$2,States_Design!$4:11,ROW()-1,FALSE),0)=2,1,0)</f>
        <v>0</v>
      </c>
      <c r="AD9" s="11">
        <f>IF(IFERROR(HLOOKUP(M$2,States_Design!$4:11,ROW()-1,FALSE),0)=2,1,0)</f>
        <v>1</v>
      </c>
      <c r="AE9" s="11">
        <f>IF(IFERROR(HLOOKUP(N$2,States_Design!$4:11,ROW()-1,FALSE),0)=2,1,0)</f>
        <v>0</v>
      </c>
      <c r="AF9" s="11">
        <f>IF(IFERROR(HLOOKUP(O$2,States_Design!$4:11,ROW()-1,FALSE),0)=2,1,0)</f>
        <v>0</v>
      </c>
      <c r="AG9" s="11">
        <f>IF(IFERROR(HLOOKUP(P$2,States_Design!$4:11,ROW()-1,FALSE),0)=2,1,0)</f>
        <v>0</v>
      </c>
      <c r="AH9" s="11">
        <f>IF(IFERROR(HLOOKUP(Q$2,States_Design!$4:11,ROW()-1,FALSE),0)=2,1,0)</f>
        <v>0</v>
      </c>
      <c r="AI9" s="11">
        <f>IF(IFERROR(HLOOKUP(R$2,States_Design!$4:11,ROW()-1,FALSE),0)=2,1,0)</f>
        <v>0</v>
      </c>
      <c r="AK9" s="11" t="str">
        <f t="shared" si="16"/>
        <v>0x24</v>
      </c>
      <c r="AL9" s="11" t="str">
        <f t="shared" si="17"/>
        <v>0x10</v>
      </c>
      <c r="AN9" s="11" t="str">
        <f t="shared" si="18"/>
        <v>0x00</v>
      </c>
      <c r="AO9" s="11" t="str">
        <f t="shared" si="19"/>
        <v>0x20</v>
      </c>
      <c r="AQ9" s="13" t="str">
        <f t="shared" si="20"/>
        <v>{2,0x24,0x10,0x00,0x20},</v>
      </c>
      <c r="AR9" s="11" t="str">
        <f t="shared" si="21"/>
        <v>eeprom char EE_STATES[30][5]= {{82,0x20,0x90,0x01,0x00},{3,0x22,0x90,0x00,0x00},{6,0x0C,0x90,0x00,0x00},{2,0x04,0x90,0x08,0x00},{2,0x14,0x90,0x00,0x00},{21,0x24,0x28,0x00,0x00},{2,0x24,0x10,0x00,0x20},</v>
      </c>
    </row>
    <row r="10" spans="1:44">
      <c r="A10" s="11">
        <f>States_Design!D12</f>
        <v>2</v>
      </c>
      <c r="C10" s="11">
        <f>IF(IFERROR(HLOOKUP(C$2,States_Design!$4:12,ROW()-1,FALSE),0)=1,1,0)</f>
        <v>0</v>
      </c>
      <c r="D10" s="11">
        <f>IF(IFERROR(HLOOKUP(D$2,States_Design!$4:12,ROW()-1,FALSE),0)=1,1,0)</f>
        <v>0</v>
      </c>
      <c r="E10" s="11">
        <f>IF(IFERROR(HLOOKUP(E$2,States_Design!$4:12,ROW()-1,FALSE),0)=1,1,0)</f>
        <v>1</v>
      </c>
      <c r="F10" s="11">
        <f>IF(IFERROR(HLOOKUP(F$2,States_Design!$4:12,ROW()-1,FALSE),0)=1,1,0)</f>
        <v>0</v>
      </c>
      <c r="G10" s="11">
        <f>IF(IFERROR(HLOOKUP(G$2,States_Design!$4:12,ROW()-1,FALSE),0)=1,1,0)</f>
        <v>0</v>
      </c>
      <c r="H10" s="11">
        <f>IF(IFERROR(HLOOKUP(H$2,States_Design!$4:12,ROW()-1,FALSE),0)=1,1,0)</f>
        <v>1</v>
      </c>
      <c r="I10" s="11">
        <f>IF(IFERROR(HLOOKUP(I$2,States_Design!$4:12,ROW()-1,FALSE),0)=1,1,0)</f>
        <v>0</v>
      </c>
      <c r="J10" s="11">
        <f>IF(IFERROR(HLOOKUP(J$2,States_Design!$4:12,ROW()-1,FALSE),0)=1,1,0)</f>
        <v>0</v>
      </c>
      <c r="K10" s="11">
        <f>IF(IFERROR(HLOOKUP(K$2,States_Design!$4:12,ROW()-1,FALSE),0)=1,1,0)</f>
        <v>0</v>
      </c>
      <c r="L10" s="11">
        <f>IF(IFERROR(HLOOKUP(L$2,States_Design!$4:12,ROW()-1,FALSE),0)=1,1,0)</f>
        <v>1</v>
      </c>
      <c r="M10" s="11">
        <f>IF(IFERROR(HLOOKUP(M$2,States_Design!$4:12,ROW()-1,FALSE),0)=1,1,0)</f>
        <v>0</v>
      </c>
      <c r="N10" s="11">
        <f>IF(IFERROR(HLOOKUP(N$2,States_Design!$4:12,ROW()-1,FALSE),0)=1,1,0)</f>
        <v>1</v>
      </c>
      <c r="O10" s="11">
        <f>IF(IFERROR(HLOOKUP(O$2,States_Design!$4:12,ROW()-1,FALSE),0)=1,1,0)</f>
        <v>0</v>
      </c>
      <c r="P10" s="11">
        <f>IF(IFERROR(HLOOKUP(P$2,States_Design!$4:12,ROW()-1,FALSE),0)=1,1,0)</f>
        <v>0</v>
      </c>
      <c r="Q10" s="11">
        <f>IF(IFERROR(HLOOKUP(Q$2,States_Design!$4:12,ROW()-1,FALSE),0)=1,1,0)</f>
        <v>0</v>
      </c>
      <c r="R10" s="11">
        <f>IF(IFERROR(HLOOKUP(R$2,States_Design!$4:12,ROW()-1,FALSE),0)=1,1,0)</f>
        <v>0</v>
      </c>
      <c r="T10" s="11">
        <f>IF(IFERROR(HLOOKUP(C$2,States_Design!$4:12,ROW()-1,FALSE),0)=2,1,0)</f>
        <v>0</v>
      </c>
      <c r="U10" s="11">
        <f>IF(IFERROR(HLOOKUP(D$2,States_Design!$4:12,ROW()-1,FALSE),0)=2,1,0)</f>
        <v>0</v>
      </c>
      <c r="V10" s="11">
        <f>IF(IFERROR(HLOOKUP(E$2,States_Design!$4:12,ROW()-1,FALSE),0)=2,1,0)</f>
        <v>0</v>
      </c>
      <c r="W10" s="11">
        <f>IF(IFERROR(HLOOKUP(F$2,States_Design!$4:12,ROW()-1,FALSE),0)=2,1,0)</f>
        <v>0</v>
      </c>
      <c r="X10" s="11">
        <f>IF(IFERROR(HLOOKUP(G$2,States_Design!$4:12,ROW()-1,FALSE),0)=2,1,0)</f>
        <v>0</v>
      </c>
      <c r="Y10" s="11">
        <f>IF(IFERROR(HLOOKUP(H$2,States_Design!$4:12,ROW()-1,FALSE),0)=2,1,0)</f>
        <v>0</v>
      </c>
      <c r="Z10" s="11">
        <f>IF(IFERROR(HLOOKUP(I$2,States_Design!$4:12,ROW()-1,FALSE),0)=2,1,0)</f>
        <v>0</v>
      </c>
      <c r="AA10" s="11">
        <f>IF(IFERROR(HLOOKUP(J$2,States_Design!$4:12,ROW()-1,FALSE),0)=2,1,0)</f>
        <v>0</v>
      </c>
      <c r="AB10" s="11">
        <f>IF(IFERROR(HLOOKUP(K$2,States_Design!$4:12,ROW()-1,FALSE),0)=2,1,0)</f>
        <v>0</v>
      </c>
      <c r="AC10" s="11">
        <f>IF(IFERROR(HLOOKUP(L$2,States_Design!$4:12,ROW()-1,FALSE),0)=2,1,0)</f>
        <v>0</v>
      </c>
      <c r="AD10" s="11">
        <f>IF(IFERROR(HLOOKUP(M$2,States_Design!$4:12,ROW()-1,FALSE),0)=2,1,0)</f>
        <v>0</v>
      </c>
      <c r="AE10" s="11">
        <f>IF(IFERROR(HLOOKUP(N$2,States_Design!$4:12,ROW()-1,FALSE),0)=2,1,0)</f>
        <v>0</v>
      </c>
      <c r="AF10" s="11">
        <f>IF(IFERROR(HLOOKUP(O$2,States_Design!$4:12,ROW()-1,FALSE),0)=2,1,0)</f>
        <v>0</v>
      </c>
      <c r="AG10" s="11">
        <f>IF(IFERROR(HLOOKUP(P$2,States_Design!$4:12,ROW()-1,FALSE),0)=2,1,0)</f>
        <v>0</v>
      </c>
      <c r="AH10" s="11">
        <f>IF(IFERROR(HLOOKUP(Q$2,States_Design!$4:12,ROW()-1,FALSE),0)=2,1,0)</f>
        <v>0</v>
      </c>
      <c r="AI10" s="11">
        <f>IF(IFERROR(HLOOKUP(R$2,States_Design!$4:12,ROW()-1,FALSE),0)=2,1,0)</f>
        <v>0</v>
      </c>
      <c r="AK10" s="11" t="str">
        <f t="shared" si="16"/>
        <v>0x24</v>
      </c>
      <c r="AL10" s="11" t="str">
        <f t="shared" si="17"/>
        <v>0x50</v>
      </c>
      <c r="AN10" s="11" t="str">
        <f t="shared" si="18"/>
        <v>0x00</v>
      </c>
      <c r="AO10" s="11" t="str">
        <f t="shared" si="19"/>
        <v>0x00</v>
      </c>
      <c r="AQ10" s="13" t="str">
        <f t="shared" si="20"/>
        <v>{2,0x24,0x50,0x00,0x00},</v>
      </c>
      <c r="AR10" s="11" t="str">
        <f t="shared" si="21"/>
        <v>eeprom char EE_STATES[30][5]= {{82,0x20,0x90,0x01,0x00},{3,0x22,0x90,0x00,0x00},{6,0x0C,0x90,0x00,0x00},{2,0x04,0x90,0x08,0x00},{2,0x14,0x90,0x00,0x00},{21,0x24,0x28,0x00,0x00},{2,0x24,0x10,0x00,0x20},{2,0x24,0x50,0x00,0x00},</v>
      </c>
    </row>
    <row r="11" spans="1:44">
      <c r="A11" s="11">
        <f>States_Design!D13</f>
        <v>0</v>
      </c>
      <c r="C11" s="11">
        <f>IF(IFERROR(HLOOKUP(C$2,States_Design!$4:13,ROW()-1,FALSE),0)=1,1,0)</f>
        <v>0</v>
      </c>
      <c r="D11" s="11">
        <f>IF(IFERROR(HLOOKUP(D$2,States_Design!$4:13,ROW()-1,FALSE),0)=1,1,0)</f>
        <v>0</v>
      </c>
      <c r="E11" s="11">
        <f>IF(IFERROR(HLOOKUP(E$2,States_Design!$4:13,ROW()-1,FALSE),0)=1,1,0)</f>
        <v>0</v>
      </c>
      <c r="F11" s="11">
        <f>IF(IFERROR(HLOOKUP(F$2,States_Design!$4:13,ROW()-1,FALSE),0)=1,1,0)</f>
        <v>0</v>
      </c>
      <c r="G11" s="11">
        <f>IF(IFERROR(HLOOKUP(G$2,States_Design!$4:13,ROW()-1,FALSE),0)=1,1,0)</f>
        <v>0</v>
      </c>
      <c r="H11" s="11">
        <f>IF(IFERROR(HLOOKUP(H$2,States_Design!$4:13,ROW()-1,FALSE),0)=1,1,0)</f>
        <v>0</v>
      </c>
      <c r="I11" s="11">
        <f>IF(IFERROR(HLOOKUP(I$2,States_Design!$4:13,ROW()-1,FALSE),0)=1,1,0)</f>
        <v>0</v>
      </c>
      <c r="J11" s="11">
        <f>IF(IFERROR(HLOOKUP(J$2,States_Design!$4:13,ROW()-1,FALSE),0)=1,1,0)</f>
        <v>0</v>
      </c>
      <c r="K11" s="11">
        <f>IF(IFERROR(HLOOKUP(K$2,States_Design!$4:13,ROW()-1,FALSE),0)=1,1,0)</f>
        <v>0</v>
      </c>
      <c r="L11" s="11">
        <f>IF(IFERROR(HLOOKUP(L$2,States_Design!$4:13,ROW()-1,FALSE),0)=1,1,0)</f>
        <v>0</v>
      </c>
      <c r="M11" s="11">
        <f>IF(IFERROR(HLOOKUP(M$2,States_Design!$4:13,ROW()-1,FALSE),0)=1,1,0)</f>
        <v>0</v>
      </c>
      <c r="N11" s="11">
        <f>IF(IFERROR(HLOOKUP(N$2,States_Design!$4:13,ROW()-1,FALSE),0)=1,1,0)</f>
        <v>0</v>
      </c>
      <c r="O11" s="11">
        <f>IF(IFERROR(HLOOKUP(O$2,States_Design!$4:13,ROW()-1,FALSE),0)=1,1,0)</f>
        <v>0</v>
      </c>
      <c r="P11" s="11">
        <f>IF(IFERROR(HLOOKUP(P$2,States_Design!$4:13,ROW()-1,FALSE),0)=1,1,0)</f>
        <v>0</v>
      </c>
      <c r="Q11" s="11">
        <f>IF(IFERROR(HLOOKUP(Q$2,States_Design!$4:13,ROW()-1,FALSE),0)=1,1,0)</f>
        <v>0</v>
      </c>
      <c r="R11" s="11">
        <f>IF(IFERROR(HLOOKUP(R$2,States_Design!$4:13,ROW()-1,FALSE),0)=1,1,0)</f>
        <v>0</v>
      </c>
      <c r="T11" s="11">
        <f>IF(IFERROR(HLOOKUP(C$2,States_Design!$4:13,ROW()-1,FALSE),0)=2,1,0)</f>
        <v>0</v>
      </c>
      <c r="U11" s="11">
        <f>IF(IFERROR(HLOOKUP(D$2,States_Design!$4:13,ROW()-1,FALSE),0)=2,1,0)</f>
        <v>0</v>
      </c>
      <c r="V11" s="11">
        <f>IF(IFERROR(HLOOKUP(E$2,States_Design!$4:13,ROW()-1,FALSE),0)=2,1,0)</f>
        <v>0</v>
      </c>
      <c r="W11" s="11">
        <f>IF(IFERROR(HLOOKUP(F$2,States_Design!$4:13,ROW()-1,FALSE),0)=2,1,0)</f>
        <v>0</v>
      </c>
      <c r="X11" s="11">
        <f>IF(IFERROR(HLOOKUP(G$2,States_Design!$4:13,ROW()-1,FALSE),0)=2,1,0)</f>
        <v>0</v>
      </c>
      <c r="Y11" s="11">
        <f>IF(IFERROR(HLOOKUP(H$2,States_Design!$4:13,ROW()-1,FALSE),0)=2,1,0)</f>
        <v>0</v>
      </c>
      <c r="Z11" s="11">
        <f>IF(IFERROR(HLOOKUP(I$2,States_Design!$4:13,ROW()-1,FALSE),0)=2,1,0)</f>
        <v>0</v>
      </c>
      <c r="AA11" s="11">
        <f>IF(IFERROR(HLOOKUP(J$2,States_Design!$4:13,ROW()-1,FALSE),0)=2,1,0)</f>
        <v>0</v>
      </c>
      <c r="AB11" s="11">
        <f>IF(IFERROR(HLOOKUP(K$2,States_Design!$4:13,ROW()-1,FALSE),0)=2,1,0)</f>
        <v>0</v>
      </c>
      <c r="AC11" s="11">
        <f>IF(IFERROR(HLOOKUP(L$2,States_Design!$4:13,ROW()-1,FALSE),0)=2,1,0)</f>
        <v>0</v>
      </c>
      <c r="AD11" s="11">
        <f>IF(IFERROR(HLOOKUP(M$2,States_Design!$4:13,ROW()-1,FALSE),0)=2,1,0)</f>
        <v>0</v>
      </c>
      <c r="AE11" s="11">
        <f>IF(IFERROR(HLOOKUP(N$2,States_Design!$4:13,ROW()-1,FALSE),0)=2,1,0)</f>
        <v>0</v>
      </c>
      <c r="AF11" s="11">
        <f>IF(IFERROR(HLOOKUP(O$2,States_Design!$4:13,ROW()-1,FALSE),0)=2,1,0)</f>
        <v>0</v>
      </c>
      <c r="AG11" s="11">
        <f>IF(IFERROR(HLOOKUP(P$2,States_Design!$4:13,ROW()-1,FALSE),0)=2,1,0)</f>
        <v>0</v>
      </c>
      <c r="AH11" s="11">
        <f>IF(IFERROR(HLOOKUP(Q$2,States_Design!$4:13,ROW()-1,FALSE),0)=2,1,0)</f>
        <v>0</v>
      </c>
      <c r="AI11" s="11">
        <f>IF(IFERROR(HLOOKUP(R$2,States_Design!$4:13,ROW()-1,FALSE),0)=2,1,0)</f>
        <v>0</v>
      </c>
      <c r="AK11" s="11" t="str">
        <f t="shared" si="16"/>
        <v>0x00</v>
      </c>
      <c r="AL11" s="11" t="str">
        <f t="shared" si="17"/>
        <v>0x00</v>
      </c>
      <c r="AN11" s="11" t="str">
        <f t="shared" si="18"/>
        <v>0x00</v>
      </c>
      <c r="AO11" s="11" t="str">
        <f t="shared" si="19"/>
        <v>0x00</v>
      </c>
      <c r="AQ11" s="13" t="str">
        <f t="shared" si="20"/>
        <v>{0,0x00,0x00,0x00,0x00},</v>
      </c>
      <c r="AR11" s="11" t="str">
        <f t="shared" si="21"/>
        <v>eeprom char EE_STATES[30][5]= {{82,0x20,0x90,0x01,0x00},{3,0x22,0x90,0x00,0x00},{6,0x0C,0x90,0x00,0x00},{2,0x04,0x90,0x08,0x00},{2,0x14,0x90,0x00,0x00},{21,0x24,0x28,0x00,0x00},{2,0x24,0x10,0x00,0x20},{2,0x24,0x50,0x00,0x00},{0,0x00,0x00,0x00,0x00},</v>
      </c>
    </row>
    <row r="12" spans="1:44">
      <c r="A12" s="11">
        <f>States_Design!D14</f>
        <v>0</v>
      </c>
      <c r="C12" s="11">
        <f>IF(IFERROR(HLOOKUP(C$2,States_Design!$4:14,ROW()-1,FALSE),0)=1,1,0)</f>
        <v>0</v>
      </c>
      <c r="D12" s="11">
        <f>IF(IFERROR(HLOOKUP(D$2,States_Design!$4:14,ROW()-1,FALSE),0)=1,1,0)</f>
        <v>0</v>
      </c>
      <c r="E12" s="11">
        <f>IF(IFERROR(HLOOKUP(E$2,States_Design!$4:14,ROW()-1,FALSE),0)=1,1,0)</f>
        <v>0</v>
      </c>
      <c r="F12" s="11">
        <f>IF(IFERROR(HLOOKUP(F$2,States_Design!$4:14,ROW()-1,FALSE),0)=1,1,0)</f>
        <v>0</v>
      </c>
      <c r="G12" s="11">
        <f>IF(IFERROR(HLOOKUP(G$2,States_Design!$4:14,ROW()-1,FALSE),0)=1,1,0)</f>
        <v>0</v>
      </c>
      <c r="H12" s="11">
        <f>IF(IFERROR(HLOOKUP(H$2,States_Design!$4:14,ROW()-1,FALSE),0)=1,1,0)</f>
        <v>0</v>
      </c>
      <c r="I12" s="11">
        <f>IF(IFERROR(HLOOKUP(I$2,States_Design!$4:14,ROW()-1,FALSE),0)=1,1,0)</f>
        <v>0</v>
      </c>
      <c r="J12" s="11">
        <f>IF(IFERROR(HLOOKUP(J$2,States_Design!$4:14,ROW()-1,FALSE),0)=1,1,0)</f>
        <v>0</v>
      </c>
      <c r="K12" s="11">
        <f>IF(IFERROR(HLOOKUP(K$2,States_Design!$4:14,ROW()-1,FALSE),0)=1,1,0)</f>
        <v>0</v>
      </c>
      <c r="L12" s="11">
        <f>IF(IFERROR(HLOOKUP(L$2,States_Design!$4:14,ROW()-1,FALSE),0)=1,1,0)</f>
        <v>0</v>
      </c>
      <c r="M12" s="11">
        <f>IF(IFERROR(HLOOKUP(M$2,States_Design!$4:14,ROW()-1,FALSE),0)=1,1,0)</f>
        <v>0</v>
      </c>
      <c r="N12" s="11">
        <f>IF(IFERROR(HLOOKUP(N$2,States_Design!$4:14,ROW()-1,FALSE),0)=1,1,0)</f>
        <v>0</v>
      </c>
      <c r="O12" s="11">
        <f>IF(IFERROR(HLOOKUP(O$2,States_Design!$4:14,ROW()-1,FALSE),0)=1,1,0)</f>
        <v>0</v>
      </c>
      <c r="P12" s="11">
        <f>IF(IFERROR(HLOOKUP(P$2,States_Design!$4:14,ROW()-1,FALSE),0)=1,1,0)</f>
        <v>0</v>
      </c>
      <c r="Q12" s="11">
        <f>IF(IFERROR(HLOOKUP(Q$2,States_Design!$4:14,ROW()-1,FALSE),0)=1,1,0)</f>
        <v>0</v>
      </c>
      <c r="R12" s="11">
        <f>IF(IFERROR(HLOOKUP(R$2,States_Design!$4:14,ROW()-1,FALSE),0)=1,1,0)</f>
        <v>0</v>
      </c>
      <c r="T12" s="11">
        <f>IF(IFERROR(HLOOKUP(C$2,States_Design!$4:14,ROW()-1,FALSE),0)=2,1,0)</f>
        <v>0</v>
      </c>
      <c r="U12" s="11">
        <f>IF(IFERROR(HLOOKUP(D$2,States_Design!$4:14,ROW()-1,FALSE),0)=2,1,0)</f>
        <v>0</v>
      </c>
      <c r="V12" s="11">
        <f>IF(IFERROR(HLOOKUP(E$2,States_Design!$4:14,ROW()-1,FALSE),0)=2,1,0)</f>
        <v>0</v>
      </c>
      <c r="W12" s="11">
        <f>IF(IFERROR(HLOOKUP(F$2,States_Design!$4:14,ROW()-1,FALSE),0)=2,1,0)</f>
        <v>0</v>
      </c>
      <c r="X12" s="11">
        <f>IF(IFERROR(HLOOKUP(G$2,States_Design!$4:14,ROW()-1,FALSE),0)=2,1,0)</f>
        <v>0</v>
      </c>
      <c r="Y12" s="11">
        <f>IF(IFERROR(HLOOKUP(H$2,States_Design!$4:14,ROW()-1,FALSE),0)=2,1,0)</f>
        <v>0</v>
      </c>
      <c r="Z12" s="11">
        <f>IF(IFERROR(HLOOKUP(I$2,States_Design!$4:14,ROW()-1,FALSE),0)=2,1,0)</f>
        <v>0</v>
      </c>
      <c r="AA12" s="11">
        <f>IF(IFERROR(HLOOKUP(J$2,States_Design!$4:14,ROW()-1,FALSE),0)=2,1,0)</f>
        <v>0</v>
      </c>
      <c r="AB12" s="11">
        <f>IF(IFERROR(HLOOKUP(K$2,States_Design!$4:14,ROW()-1,FALSE),0)=2,1,0)</f>
        <v>0</v>
      </c>
      <c r="AC12" s="11">
        <f>IF(IFERROR(HLOOKUP(L$2,States_Design!$4:14,ROW()-1,FALSE),0)=2,1,0)</f>
        <v>0</v>
      </c>
      <c r="AD12" s="11">
        <f>IF(IFERROR(HLOOKUP(M$2,States_Design!$4:14,ROW()-1,FALSE),0)=2,1,0)</f>
        <v>0</v>
      </c>
      <c r="AE12" s="11">
        <f>IF(IFERROR(HLOOKUP(N$2,States_Design!$4:14,ROW()-1,FALSE),0)=2,1,0)</f>
        <v>0</v>
      </c>
      <c r="AF12" s="11">
        <f>IF(IFERROR(HLOOKUP(O$2,States_Design!$4:14,ROW()-1,FALSE),0)=2,1,0)</f>
        <v>0</v>
      </c>
      <c r="AG12" s="11">
        <f>IF(IFERROR(HLOOKUP(P$2,States_Design!$4:14,ROW()-1,FALSE),0)=2,1,0)</f>
        <v>0</v>
      </c>
      <c r="AH12" s="11">
        <f>IF(IFERROR(HLOOKUP(Q$2,States_Design!$4:14,ROW()-1,FALSE),0)=2,1,0)</f>
        <v>0</v>
      </c>
      <c r="AI12" s="11">
        <f>IF(IFERROR(HLOOKUP(R$2,States_Design!$4:14,ROW()-1,FALSE),0)=2,1,0)</f>
        <v>0</v>
      </c>
      <c r="AK12" s="11" t="str">
        <f t="shared" si="16"/>
        <v>0x00</v>
      </c>
      <c r="AL12" s="11" t="str">
        <f t="shared" si="17"/>
        <v>0x00</v>
      </c>
      <c r="AN12" s="11" t="str">
        <f t="shared" si="18"/>
        <v>0x00</v>
      </c>
      <c r="AO12" s="11" t="str">
        <f t="shared" si="19"/>
        <v>0x00</v>
      </c>
      <c r="AQ12" s="13" t="str">
        <f t="shared" si="20"/>
        <v>{0,0x00,0x00,0x00,0x00},</v>
      </c>
      <c r="AR12" s="11" t="str">
        <f t="shared" si="21"/>
        <v>eeprom char EE_STATES[30][5]= {{82,0x20,0x90,0x01,0x00},{3,0x22,0x90,0x00,0x00},{6,0x0C,0x90,0x00,0x00},{2,0x04,0x90,0x08,0x00},{2,0x14,0x90,0x00,0x00},{21,0x24,0x28,0x00,0x00},{2,0x24,0x10,0x00,0x20},{2,0x24,0x50,0x00,0x00},{0,0x00,0x00,0x00,0x00},{0,0x00,0x00,0x00,0x00},</v>
      </c>
    </row>
    <row r="13" spans="1:44">
      <c r="A13" s="11">
        <f>States_Design!D15</f>
        <v>0</v>
      </c>
      <c r="C13" s="11">
        <f>IF(IFERROR(HLOOKUP(C$2,States_Design!$4:15,ROW()-1,FALSE),0)=1,1,0)</f>
        <v>0</v>
      </c>
      <c r="D13" s="11">
        <f>IF(IFERROR(HLOOKUP(D$2,States_Design!$4:15,ROW()-1,FALSE),0)=1,1,0)</f>
        <v>0</v>
      </c>
      <c r="E13" s="11">
        <f>IF(IFERROR(HLOOKUP(E$2,States_Design!$4:15,ROW()-1,FALSE),0)=1,1,0)</f>
        <v>0</v>
      </c>
      <c r="F13" s="11">
        <f>IF(IFERROR(HLOOKUP(F$2,States_Design!$4:15,ROW()-1,FALSE),0)=1,1,0)</f>
        <v>0</v>
      </c>
      <c r="G13" s="11">
        <f>IF(IFERROR(HLOOKUP(G$2,States_Design!$4:15,ROW()-1,FALSE),0)=1,1,0)</f>
        <v>0</v>
      </c>
      <c r="H13" s="11">
        <f>IF(IFERROR(HLOOKUP(H$2,States_Design!$4:15,ROW()-1,FALSE),0)=1,1,0)</f>
        <v>0</v>
      </c>
      <c r="I13" s="11">
        <f>IF(IFERROR(HLOOKUP(I$2,States_Design!$4:15,ROW()-1,FALSE),0)=1,1,0)</f>
        <v>0</v>
      </c>
      <c r="J13" s="11">
        <f>IF(IFERROR(HLOOKUP(J$2,States_Design!$4:15,ROW()-1,FALSE),0)=1,1,0)</f>
        <v>0</v>
      </c>
      <c r="K13" s="11">
        <f>IF(IFERROR(HLOOKUP(K$2,States_Design!$4:15,ROW()-1,FALSE),0)=1,1,0)</f>
        <v>0</v>
      </c>
      <c r="L13" s="11">
        <f>IF(IFERROR(HLOOKUP(L$2,States_Design!$4:15,ROW()-1,FALSE),0)=1,1,0)</f>
        <v>0</v>
      </c>
      <c r="M13" s="11">
        <f>IF(IFERROR(HLOOKUP(M$2,States_Design!$4:15,ROW()-1,FALSE),0)=1,1,0)</f>
        <v>0</v>
      </c>
      <c r="N13" s="11">
        <f>IF(IFERROR(HLOOKUP(N$2,States_Design!$4:15,ROW()-1,FALSE),0)=1,1,0)</f>
        <v>0</v>
      </c>
      <c r="O13" s="11">
        <f>IF(IFERROR(HLOOKUP(O$2,States_Design!$4:15,ROW()-1,FALSE),0)=1,1,0)</f>
        <v>0</v>
      </c>
      <c r="P13" s="11">
        <f>IF(IFERROR(HLOOKUP(P$2,States_Design!$4:15,ROW()-1,FALSE),0)=1,1,0)</f>
        <v>0</v>
      </c>
      <c r="Q13" s="11">
        <f>IF(IFERROR(HLOOKUP(Q$2,States_Design!$4:15,ROW()-1,FALSE),0)=1,1,0)</f>
        <v>0</v>
      </c>
      <c r="R13" s="11">
        <f>IF(IFERROR(HLOOKUP(R$2,States_Design!$4:15,ROW()-1,FALSE),0)=1,1,0)</f>
        <v>0</v>
      </c>
      <c r="T13" s="11">
        <f>IF(IFERROR(HLOOKUP(C$2,States_Design!$4:15,ROW()-1,FALSE),0)=2,1,0)</f>
        <v>0</v>
      </c>
      <c r="U13" s="11">
        <f>IF(IFERROR(HLOOKUP(D$2,States_Design!$4:15,ROW()-1,FALSE),0)=2,1,0)</f>
        <v>0</v>
      </c>
      <c r="V13" s="11">
        <f>IF(IFERROR(HLOOKUP(E$2,States_Design!$4:15,ROW()-1,FALSE),0)=2,1,0)</f>
        <v>0</v>
      </c>
      <c r="W13" s="11">
        <f>IF(IFERROR(HLOOKUP(F$2,States_Design!$4:15,ROW()-1,FALSE),0)=2,1,0)</f>
        <v>0</v>
      </c>
      <c r="X13" s="11">
        <f>IF(IFERROR(HLOOKUP(G$2,States_Design!$4:15,ROW()-1,FALSE),0)=2,1,0)</f>
        <v>0</v>
      </c>
      <c r="Y13" s="11">
        <f>IF(IFERROR(HLOOKUP(H$2,States_Design!$4:15,ROW()-1,FALSE),0)=2,1,0)</f>
        <v>0</v>
      </c>
      <c r="Z13" s="11">
        <f>IF(IFERROR(HLOOKUP(I$2,States_Design!$4:15,ROW()-1,FALSE),0)=2,1,0)</f>
        <v>0</v>
      </c>
      <c r="AA13" s="11">
        <f>IF(IFERROR(HLOOKUP(J$2,States_Design!$4:15,ROW()-1,FALSE),0)=2,1,0)</f>
        <v>0</v>
      </c>
      <c r="AB13" s="11">
        <f>IF(IFERROR(HLOOKUP(K$2,States_Design!$4:15,ROW()-1,FALSE),0)=2,1,0)</f>
        <v>0</v>
      </c>
      <c r="AC13" s="11">
        <f>IF(IFERROR(HLOOKUP(L$2,States_Design!$4:15,ROW()-1,FALSE),0)=2,1,0)</f>
        <v>0</v>
      </c>
      <c r="AD13" s="11">
        <f>IF(IFERROR(HLOOKUP(M$2,States_Design!$4:15,ROW()-1,FALSE),0)=2,1,0)</f>
        <v>0</v>
      </c>
      <c r="AE13" s="11">
        <f>IF(IFERROR(HLOOKUP(N$2,States_Design!$4:15,ROW()-1,FALSE),0)=2,1,0)</f>
        <v>0</v>
      </c>
      <c r="AF13" s="11">
        <f>IF(IFERROR(HLOOKUP(O$2,States_Design!$4:15,ROW()-1,FALSE),0)=2,1,0)</f>
        <v>0</v>
      </c>
      <c r="AG13" s="11">
        <f>IF(IFERROR(HLOOKUP(P$2,States_Design!$4:15,ROW()-1,FALSE),0)=2,1,0)</f>
        <v>0</v>
      </c>
      <c r="AH13" s="11">
        <f>IF(IFERROR(HLOOKUP(Q$2,States_Design!$4:15,ROW()-1,FALSE),0)=2,1,0)</f>
        <v>0</v>
      </c>
      <c r="AI13" s="11">
        <f>IF(IFERROR(HLOOKUP(R$2,States_Design!$4:15,ROW()-1,FALSE),0)=2,1,0)</f>
        <v>0</v>
      </c>
      <c r="AK13" s="11" t="str">
        <f t="shared" si="16"/>
        <v>0x00</v>
      </c>
      <c r="AL13" s="11" t="str">
        <f t="shared" si="17"/>
        <v>0x00</v>
      </c>
      <c r="AN13" s="11" t="str">
        <f t="shared" si="18"/>
        <v>0x00</v>
      </c>
      <c r="AO13" s="11" t="str">
        <f t="shared" si="19"/>
        <v>0x00</v>
      </c>
      <c r="AQ13" s="13" t="str">
        <f t="shared" si="20"/>
        <v>{0,0x00,0x00,0x00,0x00},</v>
      </c>
      <c r="AR13" s="11" t="str">
        <f t="shared" si="21"/>
        <v>eeprom char EE_STATES[30][5]= {{82,0x20,0x90,0x01,0x00},{3,0x22,0x90,0x00,0x00},{6,0x0C,0x90,0x00,0x00},{2,0x04,0x90,0x08,0x00},{2,0x14,0x90,0x00,0x00},{21,0x24,0x28,0x00,0x00},{2,0x24,0x10,0x00,0x20},{2,0x24,0x50,0x00,0x00},{0,0x00,0x00,0x00,0x00},{0,0x00,0x00,0x00,0x00},{0,0x00,0x00,0x00,0x00},</v>
      </c>
    </row>
    <row r="14" spans="1:44">
      <c r="A14" s="11">
        <f>States_Design!D16</f>
        <v>0</v>
      </c>
      <c r="C14" s="11">
        <f>IF(IFERROR(HLOOKUP(C$2,States_Design!$4:16,ROW()-1,FALSE),0)=1,1,0)</f>
        <v>0</v>
      </c>
      <c r="D14" s="11">
        <f>IF(IFERROR(HLOOKUP(D$2,States_Design!$4:16,ROW()-1,FALSE),0)=1,1,0)</f>
        <v>0</v>
      </c>
      <c r="E14" s="11">
        <f>IF(IFERROR(HLOOKUP(E$2,States_Design!$4:16,ROW()-1,FALSE),0)=1,1,0)</f>
        <v>0</v>
      </c>
      <c r="F14" s="11">
        <f>IF(IFERROR(HLOOKUP(F$2,States_Design!$4:16,ROW()-1,FALSE),0)=1,1,0)</f>
        <v>0</v>
      </c>
      <c r="G14" s="11">
        <f>IF(IFERROR(HLOOKUP(G$2,States_Design!$4:16,ROW()-1,FALSE),0)=1,1,0)</f>
        <v>0</v>
      </c>
      <c r="H14" s="11">
        <f>IF(IFERROR(HLOOKUP(H$2,States_Design!$4:16,ROW()-1,FALSE),0)=1,1,0)</f>
        <v>0</v>
      </c>
      <c r="I14" s="11">
        <f>IF(IFERROR(HLOOKUP(I$2,States_Design!$4:16,ROW()-1,FALSE),0)=1,1,0)</f>
        <v>0</v>
      </c>
      <c r="J14" s="11">
        <f>IF(IFERROR(HLOOKUP(J$2,States_Design!$4:16,ROW()-1,FALSE),0)=1,1,0)</f>
        <v>0</v>
      </c>
      <c r="K14" s="11">
        <f>IF(IFERROR(HLOOKUP(K$2,States_Design!$4:16,ROW()-1,FALSE),0)=1,1,0)</f>
        <v>0</v>
      </c>
      <c r="L14" s="11">
        <f>IF(IFERROR(HLOOKUP(L$2,States_Design!$4:16,ROW()-1,FALSE),0)=1,1,0)</f>
        <v>0</v>
      </c>
      <c r="M14" s="11">
        <f>IF(IFERROR(HLOOKUP(M$2,States_Design!$4:16,ROW()-1,FALSE),0)=1,1,0)</f>
        <v>0</v>
      </c>
      <c r="N14" s="11">
        <f>IF(IFERROR(HLOOKUP(N$2,States_Design!$4:16,ROW()-1,FALSE),0)=1,1,0)</f>
        <v>0</v>
      </c>
      <c r="O14" s="11">
        <f>IF(IFERROR(HLOOKUP(O$2,States_Design!$4:16,ROW()-1,FALSE),0)=1,1,0)</f>
        <v>0</v>
      </c>
      <c r="P14" s="11">
        <f>IF(IFERROR(HLOOKUP(P$2,States_Design!$4:16,ROW()-1,FALSE),0)=1,1,0)</f>
        <v>0</v>
      </c>
      <c r="Q14" s="11">
        <f>IF(IFERROR(HLOOKUP(Q$2,States_Design!$4:16,ROW()-1,FALSE),0)=1,1,0)</f>
        <v>0</v>
      </c>
      <c r="R14" s="11">
        <f>IF(IFERROR(HLOOKUP(R$2,States_Design!$4:16,ROW()-1,FALSE),0)=1,1,0)</f>
        <v>0</v>
      </c>
      <c r="T14" s="11">
        <f>IF(IFERROR(HLOOKUP(C$2,States_Design!$4:16,ROW()-1,FALSE),0)=2,1,0)</f>
        <v>0</v>
      </c>
      <c r="U14" s="11">
        <f>IF(IFERROR(HLOOKUP(D$2,States_Design!$4:16,ROW()-1,FALSE),0)=2,1,0)</f>
        <v>0</v>
      </c>
      <c r="V14" s="11">
        <f>IF(IFERROR(HLOOKUP(E$2,States_Design!$4:16,ROW()-1,FALSE),0)=2,1,0)</f>
        <v>0</v>
      </c>
      <c r="W14" s="11">
        <f>IF(IFERROR(HLOOKUP(F$2,States_Design!$4:16,ROW()-1,FALSE),0)=2,1,0)</f>
        <v>0</v>
      </c>
      <c r="X14" s="11">
        <f>IF(IFERROR(HLOOKUP(G$2,States_Design!$4:16,ROW()-1,FALSE),0)=2,1,0)</f>
        <v>0</v>
      </c>
      <c r="Y14" s="11">
        <f>IF(IFERROR(HLOOKUP(H$2,States_Design!$4:16,ROW()-1,FALSE),0)=2,1,0)</f>
        <v>0</v>
      </c>
      <c r="Z14" s="11">
        <f>IF(IFERROR(HLOOKUP(I$2,States_Design!$4:16,ROW()-1,FALSE),0)=2,1,0)</f>
        <v>0</v>
      </c>
      <c r="AA14" s="11">
        <f>IF(IFERROR(HLOOKUP(J$2,States_Design!$4:16,ROW()-1,FALSE),0)=2,1,0)</f>
        <v>0</v>
      </c>
      <c r="AB14" s="11">
        <f>IF(IFERROR(HLOOKUP(K$2,States_Design!$4:16,ROW()-1,FALSE),0)=2,1,0)</f>
        <v>0</v>
      </c>
      <c r="AC14" s="11">
        <f>IF(IFERROR(HLOOKUP(L$2,States_Design!$4:16,ROW()-1,FALSE),0)=2,1,0)</f>
        <v>0</v>
      </c>
      <c r="AD14" s="11">
        <f>IF(IFERROR(HLOOKUP(M$2,States_Design!$4:16,ROW()-1,FALSE),0)=2,1,0)</f>
        <v>0</v>
      </c>
      <c r="AE14" s="11">
        <f>IF(IFERROR(HLOOKUP(N$2,States_Design!$4:16,ROW()-1,FALSE),0)=2,1,0)</f>
        <v>0</v>
      </c>
      <c r="AF14" s="11">
        <f>IF(IFERROR(HLOOKUP(O$2,States_Design!$4:16,ROW()-1,FALSE),0)=2,1,0)</f>
        <v>0</v>
      </c>
      <c r="AG14" s="11">
        <f>IF(IFERROR(HLOOKUP(P$2,States_Design!$4:16,ROW()-1,FALSE),0)=2,1,0)</f>
        <v>0</v>
      </c>
      <c r="AH14" s="11">
        <f>IF(IFERROR(HLOOKUP(Q$2,States_Design!$4:16,ROW()-1,FALSE),0)=2,1,0)</f>
        <v>0</v>
      </c>
      <c r="AI14" s="11">
        <f>IF(IFERROR(HLOOKUP(R$2,States_Design!$4:16,ROW()-1,FALSE),0)=2,1,0)</f>
        <v>0</v>
      </c>
      <c r="AK14" s="11" t="str">
        <f t="shared" si="16"/>
        <v>0x00</v>
      </c>
      <c r="AL14" s="11" t="str">
        <f t="shared" si="17"/>
        <v>0x00</v>
      </c>
      <c r="AN14" s="11" t="str">
        <f t="shared" si="18"/>
        <v>0x00</v>
      </c>
      <c r="AO14" s="11" t="str">
        <f t="shared" si="19"/>
        <v>0x00</v>
      </c>
      <c r="AQ14" s="13" t="str">
        <f t="shared" si="20"/>
        <v>{0,0x00,0x00,0x00,0x00},</v>
      </c>
      <c r="AR14" s="11" t="str">
        <f t="shared" si="21"/>
        <v>eeprom char EE_STATES[30][5]= {{82,0x20,0x90,0x01,0x00},{3,0x22,0x90,0x00,0x00},{6,0x0C,0x90,0x00,0x00},{2,0x04,0x90,0x08,0x00},{2,0x14,0x90,0x00,0x00},{21,0x24,0x28,0x00,0x00},{2,0x24,0x10,0x00,0x20},{2,0x24,0x50,0x00,0x00},{0,0x00,0x00,0x00,0x00},{0,0x00,0x00,0x00,0x00},{0,0x00,0x00,0x00,0x00},{0,0x00,0x00,0x00,0x00},</v>
      </c>
    </row>
    <row r="15" spans="1:44">
      <c r="A15" s="11">
        <f>States_Design!D17</f>
        <v>0</v>
      </c>
      <c r="C15" s="11">
        <f>IF(IFERROR(HLOOKUP(C$2,States_Design!$4:17,ROW()-1,FALSE),0)=1,1,0)</f>
        <v>0</v>
      </c>
      <c r="D15" s="11">
        <f>IF(IFERROR(HLOOKUP(D$2,States_Design!$4:17,ROW()-1,FALSE),0)=1,1,0)</f>
        <v>0</v>
      </c>
      <c r="E15" s="11">
        <f>IF(IFERROR(HLOOKUP(E$2,States_Design!$4:17,ROW()-1,FALSE),0)=1,1,0)</f>
        <v>0</v>
      </c>
      <c r="F15" s="11">
        <f>IF(IFERROR(HLOOKUP(F$2,States_Design!$4:17,ROW()-1,FALSE),0)=1,1,0)</f>
        <v>0</v>
      </c>
      <c r="G15" s="11">
        <f>IF(IFERROR(HLOOKUP(G$2,States_Design!$4:17,ROW()-1,FALSE),0)=1,1,0)</f>
        <v>0</v>
      </c>
      <c r="H15" s="11">
        <f>IF(IFERROR(HLOOKUP(H$2,States_Design!$4:17,ROW()-1,FALSE),0)=1,1,0)</f>
        <v>0</v>
      </c>
      <c r="I15" s="11">
        <f>IF(IFERROR(HLOOKUP(I$2,States_Design!$4:17,ROW()-1,FALSE),0)=1,1,0)</f>
        <v>0</v>
      </c>
      <c r="J15" s="11">
        <f>IF(IFERROR(HLOOKUP(J$2,States_Design!$4:17,ROW()-1,FALSE),0)=1,1,0)</f>
        <v>0</v>
      </c>
      <c r="K15" s="11">
        <f>IF(IFERROR(HLOOKUP(K$2,States_Design!$4:17,ROW()-1,FALSE),0)=1,1,0)</f>
        <v>0</v>
      </c>
      <c r="L15" s="11">
        <f>IF(IFERROR(HLOOKUP(L$2,States_Design!$4:17,ROW()-1,FALSE),0)=1,1,0)</f>
        <v>0</v>
      </c>
      <c r="M15" s="11">
        <f>IF(IFERROR(HLOOKUP(M$2,States_Design!$4:17,ROW()-1,FALSE),0)=1,1,0)</f>
        <v>0</v>
      </c>
      <c r="N15" s="11">
        <f>IF(IFERROR(HLOOKUP(N$2,States_Design!$4:17,ROW()-1,FALSE),0)=1,1,0)</f>
        <v>0</v>
      </c>
      <c r="O15" s="11">
        <f>IF(IFERROR(HLOOKUP(O$2,States_Design!$4:17,ROW()-1,FALSE),0)=1,1,0)</f>
        <v>0</v>
      </c>
      <c r="P15" s="11">
        <f>IF(IFERROR(HLOOKUP(P$2,States_Design!$4:17,ROW()-1,FALSE),0)=1,1,0)</f>
        <v>0</v>
      </c>
      <c r="Q15" s="11">
        <f>IF(IFERROR(HLOOKUP(Q$2,States_Design!$4:17,ROW()-1,FALSE),0)=1,1,0)</f>
        <v>0</v>
      </c>
      <c r="R15" s="11">
        <f>IF(IFERROR(HLOOKUP(R$2,States_Design!$4:17,ROW()-1,FALSE),0)=1,1,0)</f>
        <v>0</v>
      </c>
      <c r="T15" s="11">
        <f>IF(IFERROR(HLOOKUP(C$2,States_Design!$4:17,ROW()-1,FALSE),0)=2,1,0)</f>
        <v>0</v>
      </c>
      <c r="U15" s="11">
        <f>IF(IFERROR(HLOOKUP(D$2,States_Design!$4:17,ROW()-1,FALSE),0)=2,1,0)</f>
        <v>0</v>
      </c>
      <c r="V15" s="11">
        <f>IF(IFERROR(HLOOKUP(E$2,States_Design!$4:17,ROW()-1,FALSE),0)=2,1,0)</f>
        <v>0</v>
      </c>
      <c r="W15" s="11">
        <f>IF(IFERROR(HLOOKUP(F$2,States_Design!$4:17,ROW()-1,FALSE),0)=2,1,0)</f>
        <v>0</v>
      </c>
      <c r="X15" s="11">
        <f>IF(IFERROR(HLOOKUP(G$2,States_Design!$4:17,ROW()-1,FALSE),0)=2,1,0)</f>
        <v>0</v>
      </c>
      <c r="Y15" s="11">
        <f>IF(IFERROR(HLOOKUP(H$2,States_Design!$4:17,ROW()-1,FALSE),0)=2,1,0)</f>
        <v>0</v>
      </c>
      <c r="Z15" s="11">
        <f>IF(IFERROR(HLOOKUP(I$2,States_Design!$4:17,ROW()-1,FALSE),0)=2,1,0)</f>
        <v>0</v>
      </c>
      <c r="AA15" s="11">
        <f>IF(IFERROR(HLOOKUP(J$2,States_Design!$4:17,ROW()-1,FALSE),0)=2,1,0)</f>
        <v>0</v>
      </c>
      <c r="AB15" s="11">
        <f>IF(IFERROR(HLOOKUP(K$2,States_Design!$4:17,ROW()-1,FALSE),0)=2,1,0)</f>
        <v>0</v>
      </c>
      <c r="AC15" s="11">
        <f>IF(IFERROR(HLOOKUP(L$2,States_Design!$4:17,ROW()-1,FALSE),0)=2,1,0)</f>
        <v>0</v>
      </c>
      <c r="AD15" s="11">
        <f>IF(IFERROR(HLOOKUP(M$2,States_Design!$4:17,ROW()-1,FALSE),0)=2,1,0)</f>
        <v>0</v>
      </c>
      <c r="AE15" s="11">
        <f>IF(IFERROR(HLOOKUP(N$2,States_Design!$4:17,ROW()-1,FALSE),0)=2,1,0)</f>
        <v>0</v>
      </c>
      <c r="AF15" s="11">
        <f>IF(IFERROR(HLOOKUP(O$2,States_Design!$4:17,ROW()-1,FALSE),0)=2,1,0)</f>
        <v>0</v>
      </c>
      <c r="AG15" s="11">
        <f>IF(IFERROR(HLOOKUP(P$2,States_Design!$4:17,ROW()-1,FALSE),0)=2,1,0)</f>
        <v>0</v>
      </c>
      <c r="AH15" s="11">
        <f>IF(IFERROR(HLOOKUP(Q$2,States_Design!$4:17,ROW()-1,FALSE),0)=2,1,0)</f>
        <v>0</v>
      </c>
      <c r="AI15" s="11">
        <f>IF(IFERROR(HLOOKUP(R$2,States_Design!$4:17,ROW()-1,FALSE),0)=2,1,0)</f>
        <v>0</v>
      </c>
      <c r="AK15" s="11" t="str">
        <f t="shared" si="16"/>
        <v>0x00</v>
      </c>
      <c r="AL15" s="11" t="str">
        <f t="shared" si="17"/>
        <v>0x00</v>
      </c>
      <c r="AN15" s="11" t="str">
        <f t="shared" si="18"/>
        <v>0x00</v>
      </c>
      <c r="AO15" s="11" t="str">
        <f t="shared" si="19"/>
        <v>0x00</v>
      </c>
      <c r="AQ15" s="13" t="str">
        <f t="shared" si="20"/>
        <v>{0,0x00,0x00,0x00,0x00},</v>
      </c>
      <c r="AR15" s="11" t="str">
        <f t="shared" si="21"/>
        <v>eeprom char EE_STATES[30][5]= {{82,0x20,0x90,0x01,0x00},{3,0x22,0x90,0x00,0x00},{6,0x0C,0x90,0x00,0x00},{2,0x04,0x90,0x08,0x00},{2,0x14,0x90,0x00,0x00},{21,0x24,0x28,0x00,0x00},{2,0x24,0x10,0x00,0x20},{2,0x24,0x50,0x00,0x00},{0,0x00,0x00,0x00,0x00},{0,0x00,0x00,0x00,0x00},{0,0x00,0x00,0x00,0x00},{0,0x00,0x00,0x00,0x00},{0,0x00,0x00,0x00,0x00},</v>
      </c>
    </row>
    <row r="16" spans="1:44">
      <c r="A16" s="11">
        <f>States_Design!D18</f>
        <v>0</v>
      </c>
      <c r="C16" s="11">
        <f>IF(IFERROR(HLOOKUP(C$2,States_Design!$4:18,ROW()-1,FALSE),0)=1,1,0)</f>
        <v>0</v>
      </c>
      <c r="D16" s="11">
        <f>IF(IFERROR(HLOOKUP(D$2,States_Design!$4:18,ROW()-1,FALSE),0)=1,1,0)</f>
        <v>0</v>
      </c>
      <c r="E16" s="11">
        <f>IF(IFERROR(HLOOKUP(E$2,States_Design!$4:18,ROW()-1,FALSE),0)=1,1,0)</f>
        <v>0</v>
      </c>
      <c r="F16" s="11">
        <f>IF(IFERROR(HLOOKUP(F$2,States_Design!$4:18,ROW()-1,FALSE),0)=1,1,0)</f>
        <v>0</v>
      </c>
      <c r="G16" s="11">
        <f>IF(IFERROR(HLOOKUP(G$2,States_Design!$4:18,ROW()-1,FALSE),0)=1,1,0)</f>
        <v>0</v>
      </c>
      <c r="H16" s="11">
        <f>IF(IFERROR(HLOOKUP(H$2,States_Design!$4:18,ROW()-1,FALSE),0)=1,1,0)</f>
        <v>0</v>
      </c>
      <c r="I16" s="11">
        <f>IF(IFERROR(HLOOKUP(I$2,States_Design!$4:18,ROW()-1,FALSE),0)=1,1,0)</f>
        <v>0</v>
      </c>
      <c r="J16" s="11">
        <f>IF(IFERROR(HLOOKUP(J$2,States_Design!$4:18,ROW()-1,FALSE),0)=1,1,0)</f>
        <v>0</v>
      </c>
      <c r="K16" s="11">
        <f>IF(IFERROR(HLOOKUP(K$2,States_Design!$4:18,ROW()-1,FALSE),0)=1,1,0)</f>
        <v>0</v>
      </c>
      <c r="L16" s="11">
        <f>IF(IFERROR(HLOOKUP(L$2,States_Design!$4:18,ROW()-1,FALSE),0)=1,1,0)</f>
        <v>0</v>
      </c>
      <c r="M16" s="11">
        <f>IF(IFERROR(HLOOKUP(M$2,States_Design!$4:18,ROW()-1,FALSE),0)=1,1,0)</f>
        <v>0</v>
      </c>
      <c r="N16" s="11">
        <f>IF(IFERROR(HLOOKUP(N$2,States_Design!$4:18,ROW()-1,FALSE),0)=1,1,0)</f>
        <v>0</v>
      </c>
      <c r="O16" s="11">
        <f>IF(IFERROR(HLOOKUP(O$2,States_Design!$4:18,ROW()-1,FALSE),0)=1,1,0)</f>
        <v>0</v>
      </c>
      <c r="P16" s="11">
        <f>IF(IFERROR(HLOOKUP(P$2,States_Design!$4:18,ROW()-1,FALSE),0)=1,1,0)</f>
        <v>0</v>
      </c>
      <c r="Q16" s="11">
        <f>IF(IFERROR(HLOOKUP(Q$2,States_Design!$4:18,ROW()-1,FALSE),0)=1,1,0)</f>
        <v>0</v>
      </c>
      <c r="R16" s="11">
        <f>IF(IFERROR(HLOOKUP(R$2,States_Design!$4:18,ROW()-1,FALSE),0)=1,1,0)</f>
        <v>0</v>
      </c>
      <c r="T16" s="11">
        <f>IF(IFERROR(HLOOKUP(C$2,States_Design!$4:18,ROW()-1,FALSE),0)=2,1,0)</f>
        <v>0</v>
      </c>
      <c r="U16" s="11">
        <f>IF(IFERROR(HLOOKUP(D$2,States_Design!$4:18,ROW()-1,FALSE),0)=2,1,0)</f>
        <v>0</v>
      </c>
      <c r="V16" s="11">
        <f>IF(IFERROR(HLOOKUP(E$2,States_Design!$4:18,ROW()-1,FALSE),0)=2,1,0)</f>
        <v>0</v>
      </c>
      <c r="W16" s="11">
        <f>IF(IFERROR(HLOOKUP(F$2,States_Design!$4:18,ROW()-1,FALSE),0)=2,1,0)</f>
        <v>0</v>
      </c>
      <c r="X16" s="11">
        <f>IF(IFERROR(HLOOKUP(G$2,States_Design!$4:18,ROW()-1,FALSE),0)=2,1,0)</f>
        <v>0</v>
      </c>
      <c r="Y16" s="11">
        <f>IF(IFERROR(HLOOKUP(H$2,States_Design!$4:18,ROW()-1,FALSE),0)=2,1,0)</f>
        <v>0</v>
      </c>
      <c r="Z16" s="11">
        <f>IF(IFERROR(HLOOKUP(I$2,States_Design!$4:18,ROW()-1,FALSE),0)=2,1,0)</f>
        <v>0</v>
      </c>
      <c r="AA16" s="11">
        <f>IF(IFERROR(HLOOKUP(J$2,States_Design!$4:18,ROW()-1,FALSE),0)=2,1,0)</f>
        <v>0</v>
      </c>
      <c r="AB16" s="11">
        <f>IF(IFERROR(HLOOKUP(K$2,States_Design!$4:18,ROW()-1,FALSE),0)=2,1,0)</f>
        <v>0</v>
      </c>
      <c r="AC16" s="11">
        <f>IF(IFERROR(HLOOKUP(L$2,States_Design!$4:18,ROW()-1,FALSE),0)=2,1,0)</f>
        <v>0</v>
      </c>
      <c r="AD16" s="11">
        <f>IF(IFERROR(HLOOKUP(M$2,States_Design!$4:18,ROW()-1,FALSE),0)=2,1,0)</f>
        <v>0</v>
      </c>
      <c r="AE16" s="11">
        <f>IF(IFERROR(HLOOKUP(N$2,States_Design!$4:18,ROW()-1,FALSE),0)=2,1,0)</f>
        <v>0</v>
      </c>
      <c r="AF16" s="11">
        <f>IF(IFERROR(HLOOKUP(O$2,States_Design!$4:18,ROW()-1,FALSE),0)=2,1,0)</f>
        <v>0</v>
      </c>
      <c r="AG16" s="11">
        <f>IF(IFERROR(HLOOKUP(P$2,States_Design!$4:18,ROW()-1,FALSE),0)=2,1,0)</f>
        <v>0</v>
      </c>
      <c r="AH16" s="11">
        <f>IF(IFERROR(HLOOKUP(Q$2,States_Design!$4:18,ROW()-1,FALSE),0)=2,1,0)</f>
        <v>0</v>
      </c>
      <c r="AI16" s="11">
        <f>IF(IFERROR(HLOOKUP(R$2,States_Design!$4:18,ROW()-1,FALSE),0)=2,1,0)</f>
        <v>0</v>
      </c>
      <c r="AK16" s="11" t="str">
        <f t="shared" si="16"/>
        <v>0x00</v>
      </c>
      <c r="AL16" s="11" t="str">
        <f t="shared" si="17"/>
        <v>0x00</v>
      </c>
      <c r="AN16" s="11" t="str">
        <f t="shared" si="18"/>
        <v>0x00</v>
      </c>
      <c r="AO16" s="11" t="str">
        <f t="shared" si="19"/>
        <v>0x00</v>
      </c>
      <c r="AQ16" s="13" t="str">
        <f t="shared" si="20"/>
        <v>{0,0x00,0x00,0x00,0x00},</v>
      </c>
      <c r="AR16" s="11" t="str">
        <f t="shared" si="21"/>
        <v>eeprom char EE_STATES[30][5]= {{82,0x20,0x90,0x01,0x00},{3,0x22,0x90,0x00,0x00},{6,0x0C,0x90,0x00,0x00},{2,0x04,0x90,0x08,0x00},{2,0x14,0x90,0x00,0x00},{21,0x24,0x28,0x00,0x00},{2,0x24,0x10,0x00,0x20},{2,0x24,0x50,0x00,0x00},{0,0x00,0x00,0x00,0x00},{0,0x00,0x00,0x00,0x00},{0,0x00,0x00,0x00,0x00},{0,0x00,0x00,0x00,0x00},{0,0x00,0x00,0x00,0x00},{0,0x00,0x00,0x00,0x00},</v>
      </c>
    </row>
    <row r="17" spans="1:44">
      <c r="A17" s="11">
        <f>States_Design!D19</f>
        <v>0</v>
      </c>
      <c r="C17" s="11">
        <f>IF(IFERROR(HLOOKUP(C$2,States_Design!$4:19,ROW()-1,FALSE),0)=1,1,0)</f>
        <v>0</v>
      </c>
      <c r="D17" s="11">
        <f>IF(IFERROR(HLOOKUP(D$2,States_Design!$4:19,ROW()-1,FALSE),0)=1,1,0)</f>
        <v>0</v>
      </c>
      <c r="E17" s="11">
        <f>IF(IFERROR(HLOOKUP(E$2,States_Design!$4:19,ROW()-1,FALSE),0)=1,1,0)</f>
        <v>0</v>
      </c>
      <c r="F17" s="11">
        <f>IF(IFERROR(HLOOKUP(F$2,States_Design!$4:19,ROW()-1,FALSE),0)=1,1,0)</f>
        <v>0</v>
      </c>
      <c r="G17" s="11">
        <f>IF(IFERROR(HLOOKUP(G$2,States_Design!$4:19,ROW()-1,FALSE),0)=1,1,0)</f>
        <v>0</v>
      </c>
      <c r="H17" s="11">
        <f>IF(IFERROR(HLOOKUP(H$2,States_Design!$4:19,ROW()-1,FALSE),0)=1,1,0)</f>
        <v>0</v>
      </c>
      <c r="I17" s="11">
        <f>IF(IFERROR(HLOOKUP(I$2,States_Design!$4:19,ROW()-1,FALSE),0)=1,1,0)</f>
        <v>0</v>
      </c>
      <c r="J17" s="11">
        <f>IF(IFERROR(HLOOKUP(J$2,States_Design!$4:19,ROW()-1,FALSE),0)=1,1,0)</f>
        <v>0</v>
      </c>
      <c r="K17" s="11">
        <f>IF(IFERROR(HLOOKUP(K$2,States_Design!$4:19,ROW()-1,FALSE),0)=1,1,0)</f>
        <v>0</v>
      </c>
      <c r="L17" s="11">
        <f>IF(IFERROR(HLOOKUP(L$2,States_Design!$4:19,ROW()-1,FALSE),0)=1,1,0)</f>
        <v>0</v>
      </c>
      <c r="M17" s="11">
        <f>IF(IFERROR(HLOOKUP(M$2,States_Design!$4:19,ROW()-1,FALSE),0)=1,1,0)</f>
        <v>0</v>
      </c>
      <c r="N17" s="11">
        <f>IF(IFERROR(HLOOKUP(N$2,States_Design!$4:19,ROW()-1,FALSE),0)=1,1,0)</f>
        <v>0</v>
      </c>
      <c r="O17" s="11">
        <f>IF(IFERROR(HLOOKUP(O$2,States_Design!$4:19,ROW()-1,FALSE),0)=1,1,0)</f>
        <v>0</v>
      </c>
      <c r="P17" s="11">
        <f>IF(IFERROR(HLOOKUP(P$2,States_Design!$4:19,ROW()-1,FALSE),0)=1,1,0)</f>
        <v>0</v>
      </c>
      <c r="Q17" s="11">
        <f>IF(IFERROR(HLOOKUP(Q$2,States_Design!$4:19,ROW()-1,FALSE),0)=1,1,0)</f>
        <v>0</v>
      </c>
      <c r="R17" s="11">
        <f>IF(IFERROR(HLOOKUP(R$2,States_Design!$4:19,ROW()-1,FALSE),0)=1,1,0)</f>
        <v>0</v>
      </c>
      <c r="T17" s="11">
        <f>IF(IFERROR(HLOOKUP(C$2,States_Design!$4:19,ROW()-1,FALSE),0)=2,1,0)</f>
        <v>0</v>
      </c>
      <c r="U17" s="11">
        <f>IF(IFERROR(HLOOKUP(D$2,States_Design!$4:19,ROW()-1,FALSE),0)=2,1,0)</f>
        <v>0</v>
      </c>
      <c r="V17" s="11">
        <f>IF(IFERROR(HLOOKUP(E$2,States_Design!$4:19,ROW()-1,FALSE),0)=2,1,0)</f>
        <v>0</v>
      </c>
      <c r="W17" s="11">
        <f>IF(IFERROR(HLOOKUP(F$2,States_Design!$4:19,ROW()-1,FALSE),0)=2,1,0)</f>
        <v>0</v>
      </c>
      <c r="X17" s="11">
        <f>IF(IFERROR(HLOOKUP(G$2,States_Design!$4:19,ROW()-1,FALSE),0)=2,1,0)</f>
        <v>0</v>
      </c>
      <c r="Y17" s="11">
        <f>IF(IFERROR(HLOOKUP(H$2,States_Design!$4:19,ROW()-1,FALSE),0)=2,1,0)</f>
        <v>0</v>
      </c>
      <c r="Z17" s="11">
        <f>IF(IFERROR(HLOOKUP(I$2,States_Design!$4:19,ROW()-1,FALSE),0)=2,1,0)</f>
        <v>0</v>
      </c>
      <c r="AA17" s="11">
        <f>IF(IFERROR(HLOOKUP(J$2,States_Design!$4:19,ROW()-1,FALSE),0)=2,1,0)</f>
        <v>0</v>
      </c>
      <c r="AB17" s="11">
        <f>IF(IFERROR(HLOOKUP(K$2,States_Design!$4:19,ROW()-1,FALSE),0)=2,1,0)</f>
        <v>0</v>
      </c>
      <c r="AC17" s="11">
        <f>IF(IFERROR(HLOOKUP(L$2,States_Design!$4:19,ROW()-1,FALSE),0)=2,1,0)</f>
        <v>0</v>
      </c>
      <c r="AD17" s="11">
        <f>IF(IFERROR(HLOOKUP(M$2,States_Design!$4:19,ROW()-1,FALSE),0)=2,1,0)</f>
        <v>0</v>
      </c>
      <c r="AE17" s="11">
        <f>IF(IFERROR(HLOOKUP(N$2,States_Design!$4:19,ROW()-1,FALSE),0)=2,1,0)</f>
        <v>0</v>
      </c>
      <c r="AF17" s="11">
        <f>IF(IFERROR(HLOOKUP(O$2,States_Design!$4:19,ROW()-1,FALSE),0)=2,1,0)</f>
        <v>0</v>
      </c>
      <c r="AG17" s="11">
        <f>IF(IFERROR(HLOOKUP(P$2,States_Design!$4:19,ROW()-1,FALSE),0)=2,1,0)</f>
        <v>0</v>
      </c>
      <c r="AH17" s="11">
        <f>IF(IFERROR(HLOOKUP(Q$2,States_Design!$4:19,ROW()-1,FALSE),0)=2,1,0)</f>
        <v>0</v>
      </c>
      <c r="AI17" s="11">
        <f>IF(IFERROR(HLOOKUP(R$2,States_Design!$4:19,ROW()-1,FALSE),0)=2,1,0)</f>
        <v>0</v>
      </c>
      <c r="AK17" s="11" t="str">
        <f t="shared" si="16"/>
        <v>0x00</v>
      </c>
      <c r="AL17" s="11" t="str">
        <f t="shared" si="17"/>
        <v>0x00</v>
      </c>
      <c r="AN17" s="11" t="str">
        <f t="shared" si="18"/>
        <v>0x00</v>
      </c>
      <c r="AO17" s="11" t="str">
        <f t="shared" si="19"/>
        <v>0x00</v>
      </c>
      <c r="AQ17" s="13" t="str">
        <f t="shared" si="20"/>
        <v>{0,0x00,0x00,0x00,0x00},</v>
      </c>
      <c r="AR17" s="11" t="str">
        <f t="shared" si="21"/>
        <v>eeprom char EE_STATES[30][5]= {{82,0x20,0x90,0x01,0x00},{3,0x22,0x90,0x00,0x00},{6,0x0C,0x90,0x00,0x00},{2,0x04,0x90,0x08,0x00},{2,0x14,0x90,0x00,0x00},{21,0x24,0x28,0x00,0x00},{2,0x24,0x10,0x00,0x20},{2,0x24,0x50,0x00,0x00},{0,0x00,0x00,0x00,0x00},{0,0x00,0x00,0x00,0x00},{0,0x00,0x00,0x00,0x00},{0,0x00,0x00,0x00,0x00},{0,0x00,0x00,0x00,0x00},{0,0x00,0x00,0x00,0x00},{0,0x00,0x00,0x00,0x00},</v>
      </c>
    </row>
    <row r="18" spans="1:44">
      <c r="A18" s="11">
        <f>States_Design!D20</f>
        <v>0</v>
      </c>
      <c r="C18" s="11">
        <f>IF(IFERROR(HLOOKUP(C$2,States_Design!$4:20,ROW()-1,FALSE),0)=1,1,0)</f>
        <v>0</v>
      </c>
      <c r="D18" s="11">
        <f>IF(IFERROR(HLOOKUP(D$2,States_Design!$4:20,ROW()-1,FALSE),0)=1,1,0)</f>
        <v>0</v>
      </c>
      <c r="E18" s="11">
        <f>IF(IFERROR(HLOOKUP(E$2,States_Design!$4:20,ROW()-1,FALSE),0)=1,1,0)</f>
        <v>0</v>
      </c>
      <c r="F18" s="11">
        <f>IF(IFERROR(HLOOKUP(F$2,States_Design!$4:20,ROW()-1,FALSE),0)=1,1,0)</f>
        <v>0</v>
      </c>
      <c r="G18" s="11">
        <f>IF(IFERROR(HLOOKUP(G$2,States_Design!$4:20,ROW()-1,FALSE),0)=1,1,0)</f>
        <v>0</v>
      </c>
      <c r="H18" s="11">
        <f>IF(IFERROR(HLOOKUP(H$2,States_Design!$4:20,ROW()-1,FALSE),0)=1,1,0)</f>
        <v>0</v>
      </c>
      <c r="I18" s="11">
        <f>IF(IFERROR(HLOOKUP(I$2,States_Design!$4:20,ROW()-1,FALSE),0)=1,1,0)</f>
        <v>0</v>
      </c>
      <c r="J18" s="11">
        <f>IF(IFERROR(HLOOKUP(J$2,States_Design!$4:20,ROW()-1,FALSE),0)=1,1,0)</f>
        <v>0</v>
      </c>
      <c r="K18" s="11">
        <f>IF(IFERROR(HLOOKUP(K$2,States_Design!$4:20,ROW()-1,FALSE),0)=1,1,0)</f>
        <v>0</v>
      </c>
      <c r="L18" s="11">
        <f>IF(IFERROR(HLOOKUP(L$2,States_Design!$4:20,ROW()-1,FALSE),0)=1,1,0)</f>
        <v>0</v>
      </c>
      <c r="M18" s="11">
        <f>IF(IFERROR(HLOOKUP(M$2,States_Design!$4:20,ROW()-1,FALSE),0)=1,1,0)</f>
        <v>0</v>
      </c>
      <c r="N18" s="11">
        <f>IF(IFERROR(HLOOKUP(N$2,States_Design!$4:20,ROW()-1,FALSE),0)=1,1,0)</f>
        <v>0</v>
      </c>
      <c r="O18" s="11">
        <f>IF(IFERROR(HLOOKUP(O$2,States_Design!$4:20,ROW()-1,FALSE),0)=1,1,0)</f>
        <v>0</v>
      </c>
      <c r="P18" s="11">
        <f>IF(IFERROR(HLOOKUP(P$2,States_Design!$4:20,ROW()-1,FALSE),0)=1,1,0)</f>
        <v>0</v>
      </c>
      <c r="Q18" s="11">
        <f>IF(IFERROR(HLOOKUP(Q$2,States_Design!$4:20,ROW()-1,FALSE),0)=1,1,0)</f>
        <v>0</v>
      </c>
      <c r="R18" s="11">
        <f>IF(IFERROR(HLOOKUP(R$2,States_Design!$4:20,ROW()-1,FALSE),0)=1,1,0)</f>
        <v>0</v>
      </c>
      <c r="T18" s="11">
        <f>IF(IFERROR(HLOOKUP(C$2,States_Design!$4:20,ROW()-1,FALSE),0)=2,1,0)</f>
        <v>0</v>
      </c>
      <c r="U18" s="11">
        <f>IF(IFERROR(HLOOKUP(D$2,States_Design!$4:20,ROW()-1,FALSE),0)=2,1,0)</f>
        <v>0</v>
      </c>
      <c r="V18" s="11">
        <f>IF(IFERROR(HLOOKUP(E$2,States_Design!$4:20,ROW()-1,FALSE),0)=2,1,0)</f>
        <v>0</v>
      </c>
      <c r="W18" s="11">
        <f>IF(IFERROR(HLOOKUP(F$2,States_Design!$4:20,ROW()-1,FALSE),0)=2,1,0)</f>
        <v>0</v>
      </c>
      <c r="X18" s="11">
        <f>IF(IFERROR(HLOOKUP(G$2,States_Design!$4:20,ROW()-1,FALSE),0)=2,1,0)</f>
        <v>0</v>
      </c>
      <c r="Y18" s="11">
        <f>IF(IFERROR(HLOOKUP(H$2,States_Design!$4:20,ROW()-1,FALSE),0)=2,1,0)</f>
        <v>0</v>
      </c>
      <c r="Z18" s="11">
        <f>IF(IFERROR(HLOOKUP(I$2,States_Design!$4:20,ROW()-1,FALSE),0)=2,1,0)</f>
        <v>0</v>
      </c>
      <c r="AA18" s="11">
        <f>IF(IFERROR(HLOOKUP(J$2,States_Design!$4:20,ROW()-1,FALSE),0)=2,1,0)</f>
        <v>0</v>
      </c>
      <c r="AB18" s="11">
        <f>IF(IFERROR(HLOOKUP(K$2,States_Design!$4:20,ROW()-1,FALSE),0)=2,1,0)</f>
        <v>0</v>
      </c>
      <c r="AC18" s="11">
        <f>IF(IFERROR(HLOOKUP(L$2,States_Design!$4:20,ROW()-1,FALSE),0)=2,1,0)</f>
        <v>0</v>
      </c>
      <c r="AD18" s="11">
        <f>IF(IFERROR(HLOOKUP(M$2,States_Design!$4:20,ROW()-1,FALSE),0)=2,1,0)</f>
        <v>0</v>
      </c>
      <c r="AE18" s="11">
        <f>IF(IFERROR(HLOOKUP(N$2,States_Design!$4:20,ROW()-1,FALSE),0)=2,1,0)</f>
        <v>0</v>
      </c>
      <c r="AF18" s="11">
        <f>IF(IFERROR(HLOOKUP(O$2,States_Design!$4:20,ROW()-1,FALSE),0)=2,1,0)</f>
        <v>0</v>
      </c>
      <c r="AG18" s="11">
        <f>IF(IFERROR(HLOOKUP(P$2,States_Design!$4:20,ROW()-1,FALSE),0)=2,1,0)</f>
        <v>0</v>
      </c>
      <c r="AH18" s="11">
        <f>IF(IFERROR(HLOOKUP(Q$2,States_Design!$4:20,ROW()-1,FALSE),0)=2,1,0)</f>
        <v>0</v>
      </c>
      <c r="AI18" s="11">
        <f>IF(IFERROR(HLOOKUP(R$2,States_Design!$4:20,ROW()-1,FALSE),0)=2,1,0)</f>
        <v>0</v>
      </c>
      <c r="AK18" s="11" t="str">
        <f t="shared" si="16"/>
        <v>0x00</v>
      </c>
      <c r="AL18" s="11" t="str">
        <f t="shared" si="17"/>
        <v>0x00</v>
      </c>
      <c r="AN18" s="11" t="str">
        <f t="shared" si="18"/>
        <v>0x00</v>
      </c>
      <c r="AO18" s="11" t="str">
        <f t="shared" si="19"/>
        <v>0x00</v>
      </c>
      <c r="AQ18" s="13" t="str">
        <f t="shared" si="20"/>
        <v>{0,0x00,0x00,0x00,0x00},</v>
      </c>
      <c r="AR18" s="11" t="str">
        <f t="shared" si="21"/>
        <v>eeprom char EE_STATES[30][5]= {{82,0x20,0x90,0x01,0x00},{3,0x22,0x90,0x00,0x00},{6,0x0C,0x90,0x00,0x00},{2,0x04,0x90,0x08,0x00},{2,0x14,0x90,0x00,0x00},{21,0x24,0x28,0x00,0x00},{2,0x24,0x10,0x00,0x20},{2,0x24,0x50,0x00,0x00},{0,0x00,0x00,0x00,0x00},{0,0x00,0x00,0x00,0x00},{0,0x00,0x00,0x00,0x00},{0,0x00,0x00,0x00,0x00},{0,0x00,0x00,0x00,0x00},{0,0x00,0x00,0x00,0x00},{0,0x00,0x00,0x00,0x00},{0,0x00,0x00,0x00,0x00},</v>
      </c>
    </row>
    <row r="19" spans="1:44">
      <c r="A19" s="11">
        <f>States_Design!D21</f>
        <v>0</v>
      </c>
      <c r="C19" s="11">
        <f>IF(IFERROR(HLOOKUP(C$2,States_Design!$4:21,ROW()-1,FALSE),0)=1,1,0)</f>
        <v>0</v>
      </c>
      <c r="D19" s="11">
        <f>IF(IFERROR(HLOOKUP(D$2,States_Design!$4:21,ROW()-1,FALSE),0)=1,1,0)</f>
        <v>0</v>
      </c>
      <c r="E19" s="11">
        <f>IF(IFERROR(HLOOKUP(E$2,States_Design!$4:21,ROW()-1,FALSE),0)=1,1,0)</f>
        <v>0</v>
      </c>
      <c r="F19" s="11">
        <f>IF(IFERROR(HLOOKUP(F$2,States_Design!$4:21,ROW()-1,FALSE),0)=1,1,0)</f>
        <v>0</v>
      </c>
      <c r="G19" s="11">
        <f>IF(IFERROR(HLOOKUP(G$2,States_Design!$4:21,ROW()-1,FALSE),0)=1,1,0)</f>
        <v>0</v>
      </c>
      <c r="H19" s="11">
        <f>IF(IFERROR(HLOOKUP(H$2,States_Design!$4:21,ROW()-1,FALSE),0)=1,1,0)</f>
        <v>0</v>
      </c>
      <c r="I19" s="11">
        <f>IF(IFERROR(HLOOKUP(I$2,States_Design!$4:21,ROW()-1,FALSE),0)=1,1,0)</f>
        <v>0</v>
      </c>
      <c r="J19" s="11">
        <f>IF(IFERROR(HLOOKUP(J$2,States_Design!$4:21,ROW()-1,FALSE),0)=1,1,0)</f>
        <v>0</v>
      </c>
      <c r="K19" s="11">
        <f>IF(IFERROR(HLOOKUP(K$2,States_Design!$4:21,ROW()-1,FALSE),0)=1,1,0)</f>
        <v>0</v>
      </c>
      <c r="L19" s="11">
        <f>IF(IFERROR(HLOOKUP(L$2,States_Design!$4:21,ROW()-1,FALSE),0)=1,1,0)</f>
        <v>0</v>
      </c>
      <c r="M19" s="11">
        <f>IF(IFERROR(HLOOKUP(M$2,States_Design!$4:21,ROW()-1,FALSE),0)=1,1,0)</f>
        <v>0</v>
      </c>
      <c r="N19" s="11">
        <f>IF(IFERROR(HLOOKUP(N$2,States_Design!$4:21,ROW()-1,FALSE),0)=1,1,0)</f>
        <v>0</v>
      </c>
      <c r="O19" s="11">
        <f>IF(IFERROR(HLOOKUP(O$2,States_Design!$4:21,ROW()-1,FALSE),0)=1,1,0)</f>
        <v>0</v>
      </c>
      <c r="P19" s="11">
        <f>IF(IFERROR(HLOOKUP(P$2,States_Design!$4:21,ROW()-1,FALSE),0)=1,1,0)</f>
        <v>0</v>
      </c>
      <c r="Q19" s="11">
        <f>IF(IFERROR(HLOOKUP(Q$2,States_Design!$4:21,ROW()-1,FALSE),0)=1,1,0)</f>
        <v>0</v>
      </c>
      <c r="R19" s="11">
        <f>IF(IFERROR(HLOOKUP(R$2,States_Design!$4:21,ROW()-1,FALSE),0)=1,1,0)</f>
        <v>0</v>
      </c>
      <c r="T19" s="11">
        <f>IF(IFERROR(HLOOKUP(C$2,States_Design!$4:21,ROW()-1,FALSE),0)=2,1,0)</f>
        <v>0</v>
      </c>
      <c r="U19" s="11">
        <f>IF(IFERROR(HLOOKUP(D$2,States_Design!$4:21,ROW()-1,FALSE),0)=2,1,0)</f>
        <v>0</v>
      </c>
      <c r="V19" s="11">
        <f>IF(IFERROR(HLOOKUP(E$2,States_Design!$4:21,ROW()-1,FALSE),0)=2,1,0)</f>
        <v>0</v>
      </c>
      <c r="W19" s="11">
        <f>IF(IFERROR(HLOOKUP(F$2,States_Design!$4:21,ROW()-1,FALSE),0)=2,1,0)</f>
        <v>0</v>
      </c>
      <c r="X19" s="11">
        <f>IF(IFERROR(HLOOKUP(G$2,States_Design!$4:21,ROW()-1,FALSE),0)=2,1,0)</f>
        <v>0</v>
      </c>
      <c r="Y19" s="11">
        <f>IF(IFERROR(HLOOKUP(H$2,States_Design!$4:21,ROW()-1,FALSE),0)=2,1,0)</f>
        <v>0</v>
      </c>
      <c r="Z19" s="11">
        <f>IF(IFERROR(HLOOKUP(I$2,States_Design!$4:21,ROW()-1,FALSE),0)=2,1,0)</f>
        <v>0</v>
      </c>
      <c r="AA19" s="11">
        <f>IF(IFERROR(HLOOKUP(J$2,States_Design!$4:21,ROW()-1,FALSE),0)=2,1,0)</f>
        <v>0</v>
      </c>
      <c r="AB19" s="11">
        <f>IF(IFERROR(HLOOKUP(K$2,States_Design!$4:21,ROW()-1,FALSE),0)=2,1,0)</f>
        <v>0</v>
      </c>
      <c r="AC19" s="11">
        <f>IF(IFERROR(HLOOKUP(L$2,States_Design!$4:21,ROW()-1,FALSE),0)=2,1,0)</f>
        <v>0</v>
      </c>
      <c r="AD19" s="11">
        <f>IF(IFERROR(HLOOKUP(M$2,States_Design!$4:21,ROW()-1,FALSE),0)=2,1,0)</f>
        <v>0</v>
      </c>
      <c r="AE19" s="11">
        <f>IF(IFERROR(HLOOKUP(N$2,States_Design!$4:21,ROW()-1,FALSE),0)=2,1,0)</f>
        <v>0</v>
      </c>
      <c r="AF19" s="11">
        <f>IF(IFERROR(HLOOKUP(O$2,States_Design!$4:21,ROW()-1,FALSE),0)=2,1,0)</f>
        <v>0</v>
      </c>
      <c r="AG19" s="11">
        <f>IF(IFERROR(HLOOKUP(P$2,States_Design!$4:21,ROW()-1,FALSE),0)=2,1,0)</f>
        <v>0</v>
      </c>
      <c r="AH19" s="11">
        <f>IF(IFERROR(HLOOKUP(Q$2,States_Design!$4:21,ROW()-1,FALSE),0)=2,1,0)</f>
        <v>0</v>
      </c>
      <c r="AI19" s="11">
        <f>IF(IFERROR(HLOOKUP(R$2,States_Design!$4:21,ROW()-1,FALSE),0)=2,1,0)</f>
        <v>0</v>
      </c>
      <c r="AK19" s="11" t="str">
        <f t="shared" si="16"/>
        <v>0x00</v>
      </c>
      <c r="AL19" s="11" t="str">
        <f t="shared" si="17"/>
        <v>0x00</v>
      </c>
      <c r="AN19" s="11" t="str">
        <f t="shared" si="18"/>
        <v>0x00</v>
      </c>
      <c r="AO19" s="11" t="str">
        <f t="shared" si="19"/>
        <v>0x00</v>
      </c>
      <c r="AQ19" s="13" t="str">
        <f t="shared" si="20"/>
        <v>{0,0x00,0x00,0x00,0x00},</v>
      </c>
      <c r="AR19" s="11" t="str">
        <f t="shared" si="21"/>
        <v>eeprom char EE_STATES[30][5]= {{82,0x20,0x90,0x01,0x00},{3,0x22,0x90,0x00,0x00},{6,0x0C,0x90,0x00,0x00},{2,0x04,0x90,0x08,0x00},{2,0x14,0x90,0x00,0x00},{21,0x24,0x28,0x00,0x00},{2,0x24,0x10,0x00,0x20},{2,0x24,0x50,0x00,0x00},{0,0x00,0x00,0x00,0x00},{0,0x00,0x00,0x00,0x00},{0,0x00,0x00,0x00,0x00},{0,0x00,0x00,0x00,0x00},{0,0x00,0x00,0x00,0x00},{0,0x00,0x00,0x00,0x00},{0,0x00,0x00,0x00,0x00},{0,0x00,0x00,0x00,0x00},{0,0x00,0x00,0x00,0x00},</v>
      </c>
    </row>
    <row r="20" spans="1:44">
      <c r="A20" s="11">
        <f>States_Design!D22</f>
        <v>0</v>
      </c>
      <c r="C20" s="11">
        <f>IF(IFERROR(HLOOKUP(C$2,States_Design!$4:22,ROW()-1,FALSE),0)=1,1,0)</f>
        <v>0</v>
      </c>
      <c r="D20" s="11">
        <f>IF(IFERROR(HLOOKUP(D$2,States_Design!$4:22,ROW()-1,FALSE),0)=1,1,0)</f>
        <v>0</v>
      </c>
      <c r="E20" s="11">
        <f>IF(IFERROR(HLOOKUP(E$2,States_Design!$4:22,ROW()-1,FALSE),0)=1,1,0)</f>
        <v>0</v>
      </c>
      <c r="F20" s="11">
        <f>IF(IFERROR(HLOOKUP(F$2,States_Design!$4:22,ROW()-1,FALSE),0)=1,1,0)</f>
        <v>0</v>
      </c>
      <c r="G20" s="11">
        <f>IF(IFERROR(HLOOKUP(G$2,States_Design!$4:22,ROW()-1,FALSE),0)=1,1,0)</f>
        <v>0</v>
      </c>
      <c r="H20" s="11">
        <f>IF(IFERROR(HLOOKUP(H$2,States_Design!$4:22,ROW()-1,FALSE),0)=1,1,0)</f>
        <v>0</v>
      </c>
      <c r="I20" s="11">
        <f>IF(IFERROR(HLOOKUP(I$2,States_Design!$4:22,ROW()-1,FALSE),0)=1,1,0)</f>
        <v>0</v>
      </c>
      <c r="J20" s="11">
        <f>IF(IFERROR(HLOOKUP(J$2,States_Design!$4:22,ROW()-1,FALSE),0)=1,1,0)</f>
        <v>0</v>
      </c>
      <c r="K20" s="11">
        <f>IF(IFERROR(HLOOKUP(K$2,States_Design!$4:22,ROW()-1,FALSE),0)=1,1,0)</f>
        <v>0</v>
      </c>
      <c r="L20" s="11">
        <f>IF(IFERROR(HLOOKUP(L$2,States_Design!$4:22,ROW()-1,FALSE),0)=1,1,0)</f>
        <v>0</v>
      </c>
      <c r="M20" s="11">
        <f>IF(IFERROR(HLOOKUP(M$2,States_Design!$4:22,ROW()-1,FALSE),0)=1,1,0)</f>
        <v>0</v>
      </c>
      <c r="N20" s="11">
        <f>IF(IFERROR(HLOOKUP(N$2,States_Design!$4:22,ROW()-1,FALSE),0)=1,1,0)</f>
        <v>0</v>
      </c>
      <c r="O20" s="11">
        <f>IF(IFERROR(HLOOKUP(O$2,States_Design!$4:22,ROW()-1,FALSE),0)=1,1,0)</f>
        <v>0</v>
      </c>
      <c r="P20" s="11">
        <f>IF(IFERROR(HLOOKUP(P$2,States_Design!$4:22,ROW()-1,FALSE),0)=1,1,0)</f>
        <v>0</v>
      </c>
      <c r="Q20" s="11">
        <f>IF(IFERROR(HLOOKUP(Q$2,States_Design!$4:22,ROW()-1,FALSE),0)=1,1,0)</f>
        <v>0</v>
      </c>
      <c r="R20" s="11">
        <f>IF(IFERROR(HLOOKUP(R$2,States_Design!$4:22,ROW()-1,FALSE),0)=1,1,0)</f>
        <v>0</v>
      </c>
      <c r="T20" s="11">
        <f>IF(IFERROR(HLOOKUP(C$2,States_Design!$4:22,ROW()-1,FALSE),0)=2,1,0)</f>
        <v>0</v>
      </c>
      <c r="U20" s="11">
        <f>IF(IFERROR(HLOOKUP(D$2,States_Design!$4:22,ROW()-1,FALSE),0)=2,1,0)</f>
        <v>0</v>
      </c>
      <c r="V20" s="11">
        <f>IF(IFERROR(HLOOKUP(E$2,States_Design!$4:22,ROW()-1,FALSE),0)=2,1,0)</f>
        <v>0</v>
      </c>
      <c r="W20" s="11">
        <f>IF(IFERROR(HLOOKUP(F$2,States_Design!$4:22,ROW()-1,FALSE),0)=2,1,0)</f>
        <v>0</v>
      </c>
      <c r="X20" s="11">
        <f>IF(IFERROR(HLOOKUP(G$2,States_Design!$4:22,ROW()-1,FALSE),0)=2,1,0)</f>
        <v>0</v>
      </c>
      <c r="Y20" s="11">
        <f>IF(IFERROR(HLOOKUP(H$2,States_Design!$4:22,ROW()-1,FALSE),0)=2,1,0)</f>
        <v>0</v>
      </c>
      <c r="Z20" s="11">
        <f>IF(IFERROR(HLOOKUP(I$2,States_Design!$4:22,ROW()-1,FALSE),0)=2,1,0)</f>
        <v>0</v>
      </c>
      <c r="AA20" s="11">
        <f>IF(IFERROR(HLOOKUP(J$2,States_Design!$4:22,ROW()-1,FALSE),0)=2,1,0)</f>
        <v>0</v>
      </c>
      <c r="AB20" s="11">
        <f>IF(IFERROR(HLOOKUP(K$2,States_Design!$4:22,ROW()-1,FALSE),0)=2,1,0)</f>
        <v>0</v>
      </c>
      <c r="AC20" s="11">
        <f>IF(IFERROR(HLOOKUP(L$2,States_Design!$4:22,ROW()-1,FALSE),0)=2,1,0)</f>
        <v>0</v>
      </c>
      <c r="AD20" s="11">
        <f>IF(IFERROR(HLOOKUP(M$2,States_Design!$4:22,ROW()-1,FALSE),0)=2,1,0)</f>
        <v>0</v>
      </c>
      <c r="AE20" s="11">
        <f>IF(IFERROR(HLOOKUP(N$2,States_Design!$4:22,ROW()-1,FALSE),0)=2,1,0)</f>
        <v>0</v>
      </c>
      <c r="AF20" s="11">
        <f>IF(IFERROR(HLOOKUP(O$2,States_Design!$4:22,ROW()-1,FALSE),0)=2,1,0)</f>
        <v>0</v>
      </c>
      <c r="AG20" s="11">
        <f>IF(IFERROR(HLOOKUP(P$2,States_Design!$4:22,ROW()-1,FALSE),0)=2,1,0)</f>
        <v>0</v>
      </c>
      <c r="AH20" s="11">
        <f>IF(IFERROR(HLOOKUP(Q$2,States_Design!$4:22,ROW()-1,FALSE),0)=2,1,0)</f>
        <v>0</v>
      </c>
      <c r="AI20" s="11">
        <f>IF(IFERROR(HLOOKUP(R$2,States_Design!$4:22,ROW()-1,FALSE),0)=2,1,0)</f>
        <v>0</v>
      </c>
      <c r="AK20" s="11" t="str">
        <f t="shared" si="16"/>
        <v>0x00</v>
      </c>
      <c r="AL20" s="11" t="str">
        <f t="shared" si="17"/>
        <v>0x00</v>
      </c>
      <c r="AN20" s="11" t="str">
        <f t="shared" si="18"/>
        <v>0x00</v>
      </c>
      <c r="AO20" s="11" t="str">
        <f t="shared" si="19"/>
        <v>0x00</v>
      </c>
      <c r="AQ20" s="13" t="str">
        <f t="shared" si="20"/>
        <v>{0,0x00,0x00,0x00,0x00},</v>
      </c>
      <c r="AR20" s="11" t="str">
        <f t="shared" si="21"/>
        <v>eeprom char EE_STATES[30][5]= {{82,0x20,0x90,0x01,0x00},{3,0x22,0x90,0x00,0x00},{6,0x0C,0x90,0x00,0x00},{2,0x04,0x90,0x08,0x00},{2,0x14,0x90,0x00,0x00},{21,0x24,0x28,0x00,0x00},{2,0x24,0x10,0x00,0x20},{2,0x24,0x50,0x00,0x00},{0,0x00,0x00,0x00,0x00},{0,0x00,0x00,0x00,0x00},{0,0x00,0x00,0x00,0x00},{0,0x00,0x00,0x00,0x00},{0,0x00,0x00,0x00,0x00},{0,0x00,0x00,0x00,0x00},{0,0x00,0x00,0x00,0x00},{0,0x00,0x00,0x00,0x00},{0,0x00,0x00,0x00,0x00},{0,0x00,0x00,0x00,0x00},</v>
      </c>
    </row>
    <row r="21" spans="1:44">
      <c r="A21" s="11">
        <f>States_Design!D23</f>
        <v>0</v>
      </c>
      <c r="C21" s="11">
        <f>IF(IFERROR(HLOOKUP(C$2,States_Design!$4:23,ROW()-1,FALSE),0)=1,1,0)</f>
        <v>0</v>
      </c>
      <c r="D21" s="11">
        <f>IF(IFERROR(HLOOKUP(D$2,States_Design!$4:23,ROW()-1,FALSE),0)=1,1,0)</f>
        <v>0</v>
      </c>
      <c r="E21" s="11">
        <f>IF(IFERROR(HLOOKUP(E$2,States_Design!$4:23,ROW()-1,FALSE),0)=1,1,0)</f>
        <v>0</v>
      </c>
      <c r="F21" s="11">
        <f>IF(IFERROR(HLOOKUP(F$2,States_Design!$4:23,ROW()-1,FALSE),0)=1,1,0)</f>
        <v>0</v>
      </c>
      <c r="G21" s="11">
        <f>IF(IFERROR(HLOOKUP(G$2,States_Design!$4:23,ROW()-1,FALSE),0)=1,1,0)</f>
        <v>0</v>
      </c>
      <c r="H21" s="11">
        <f>IF(IFERROR(HLOOKUP(H$2,States_Design!$4:23,ROW()-1,FALSE),0)=1,1,0)</f>
        <v>0</v>
      </c>
      <c r="I21" s="11">
        <f>IF(IFERROR(HLOOKUP(I$2,States_Design!$4:23,ROW()-1,FALSE),0)=1,1,0)</f>
        <v>0</v>
      </c>
      <c r="J21" s="11">
        <f>IF(IFERROR(HLOOKUP(J$2,States_Design!$4:23,ROW()-1,FALSE),0)=1,1,0)</f>
        <v>0</v>
      </c>
      <c r="K21" s="11">
        <f>IF(IFERROR(HLOOKUP(K$2,States_Design!$4:23,ROW()-1,FALSE),0)=1,1,0)</f>
        <v>0</v>
      </c>
      <c r="L21" s="11">
        <f>IF(IFERROR(HLOOKUP(L$2,States_Design!$4:23,ROW()-1,FALSE),0)=1,1,0)</f>
        <v>0</v>
      </c>
      <c r="M21" s="11">
        <f>IF(IFERROR(HLOOKUP(M$2,States_Design!$4:23,ROW()-1,FALSE),0)=1,1,0)</f>
        <v>0</v>
      </c>
      <c r="N21" s="11">
        <f>IF(IFERROR(HLOOKUP(N$2,States_Design!$4:23,ROW()-1,FALSE),0)=1,1,0)</f>
        <v>0</v>
      </c>
      <c r="O21" s="11">
        <f>IF(IFERROR(HLOOKUP(O$2,States_Design!$4:23,ROW()-1,FALSE),0)=1,1,0)</f>
        <v>0</v>
      </c>
      <c r="P21" s="11">
        <f>IF(IFERROR(HLOOKUP(P$2,States_Design!$4:23,ROW()-1,FALSE),0)=1,1,0)</f>
        <v>0</v>
      </c>
      <c r="Q21" s="11">
        <f>IF(IFERROR(HLOOKUP(Q$2,States_Design!$4:23,ROW()-1,FALSE),0)=1,1,0)</f>
        <v>0</v>
      </c>
      <c r="R21" s="11">
        <f>IF(IFERROR(HLOOKUP(R$2,States_Design!$4:23,ROW()-1,FALSE),0)=1,1,0)</f>
        <v>0</v>
      </c>
      <c r="T21" s="11">
        <f>IF(IFERROR(HLOOKUP(C$2,States_Design!$4:23,ROW()-1,FALSE),0)=2,1,0)</f>
        <v>0</v>
      </c>
      <c r="U21" s="11">
        <f>IF(IFERROR(HLOOKUP(D$2,States_Design!$4:23,ROW()-1,FALSE),0)=2,1,0)</f>
        <v>0</v>
      </c>
      <c r="V21" s="11">
        <f>IF(IFERROR(HLOOKUP(E$2,States_Design!$4:23,ROW()-1,FALSE),0)=2,1,0)</f>
        <v>0</v>
      </c>
      <c r="W21" s="11">
        <f>IF(IFERROR(HLOOKUP(F$2,States_Design!$4:23,ROW()-1,FALSE),0)=2,1,0)</f>
        <v>0</v>
      </c>
      <c r="X21" s="11">
        <f>IF(IFERROR(HLOOKUP(G$2,States_Design!$4:23,ROW()-1,FALSE),0)=2,1,0)</f>
        <v>0</v>
      </c>
      <c r="Y21" s="11">
        <f>IF(IFERROR(HLOOKUP(H$2,States_Design!$4:23,ROW()-1,FALSE),0)=2,1,0)</f>
        <v>0</v>
      </c>
      <c r="Z21" s="11">
        <f>IF(IFERROR(HLOOKUP(I$2,States_Design!$4:23,ROW()-1,FALSE),0)=2,1,0)</f>
        <v>0</v>
      </c>
      <c r="AA21" s="11">
        <f>IF(IFERROR(HLOOKUP(J$2,States_Design!$4:23,ROW()-1,FALSE),0)=2,1,0)</f>
        <v>0</v>
      </c>
      <c r="AB21" s="11">
        <f>IF(IFERROR(HLOOKUP(K$2,States_Design!$4:23,ROW()-1,FALSE),0)=2,1,0)</f>
        <v>0</v>
      </c>
      <c r="AC21" s="11">
        <f>IF(IFERROR(HLOOKUP(L$2,States_Design!$4:23,ROW()-1,FALSE),0)=2,1,0)</f>
        <v>0</v>
      </c>
      <c r="AD21" s="11">
        <f>IF(IFERROR(HLOOKUP(M$2,States_Design!$4:23,ROW()-1,FALSE),0)=2,1,0)</f>
        <v>0</v>
      </c>
      <c r="AE21" s="11">
        <f>IF(IFERROR(HLOOKUP(N$2,States_Design!$4:23,ROW()-1,FALSE),0)=2,1,0)</f>
        <v>0</v>
      </c>
      <c r="AF21" s="11">
        <f>IF(IFERROR(HLOOKUP(O$2,States_Design!$4:23,ROW()-1,FALSE),0)=2,1,0)</f>
        <v>0</v>
      </c>
      <c r="AG21" s="11">
        <f>IF(IFERROR(HLOOKUP(P$2,States_Design!$4:23,ROW()-1,FALSE),0)=2,1,0)</f>
        <v>0</v>
      </c>
      <c r="AH21" s="11">
        <f>IF(IFERROR(HLOOKUP(Q$2,States_Design!$4:23,ROW()-1,FALSE),0)=2,1,0)</f>
        <v>0</v>
      </c>
      <c r="AI21" s="11">
        <f>IF(IFERROR(HLOOKUP(R$2,States_Design!$4:23,ROW()-1,FALSE),0)=2,1,0)</f>
        <v>0</v>
      </c>
      <c r="AK21" s="11" t="str">
        <f t="shared" si="16"/>
        <v>0x00</v>
      </c>
      <c r="AL21" s="11" t="str">
        <f t="shared" si="17"/>
        <v>0x00</v>
      </c>
      <c r="AN21" s="11" t="str">
        <f t="shared" si="18"/>
        <v>0x00</v>
      </c>
      <c r="AO21" s="11" t="str">
        <f t="shared" si="19"/>
        <v>0x00</v>
      </c>
      <c r="AQ21" s="13" t="str">
        <f t="shared" si="20"/>
        <v>{0,0x00,0x00,0x00,0x00},</v>
      </c>
      <c r="AR21" s="11" t="str">
        <f t="shared" si="21"/>
        <v>eeprom char EE_STATES[30][5]= {{82,0x20,0x90,0x01,0x00},{3,0x22,0x90,0x00,0x00},{6,0x0C,0x90,0x00,0x00},{2,0x04,0x90,0x08,0x00},{2,0x14,0x90,0x00,0x00},{21,0x24,0x28,0x00,0x00},{2,0x24,0x10,0x00,0x20},{2,0x24,0x50,0x00,0x00},{0,0x00,0x00,0x00,0x00},{0,0x00,0x00,0x00,0x00},{0,0x00,0x00,0x00,0x00},{0,0x00,0x00,0x00,0x00},{0,0x00,0x00,0x00,0x00},{0,0x00,0x00,0x00,0x00},{0,0x00,0x00,0x00,0x00},{0,0x00,0x00,0x00,0x00},{0,0x00,0x00,0x00,0x00},{0,0x00,0x00,0x00,0x00},{0,0x00,0x00,0x00,0x00},</v>
      </c>
    </row>
    <row r="22" spans="1:44">
      <c r="A22" s="11">
        <f>States_Design!D24</f>
        <v>0</v>
      </c>
      <c r="C22" s="11">
        <f>IF(IFERROR(HLOOKUP(C$2,States_Design!$4:24,ROW()-1,FALSE),0)=1,1,0)</f>
        <v>0</v>
      </c>
      <c r="D22" s="11">
        <f>IF(IFERROR(HLOOKUP(D$2,States_Design!$4:24,ROW()-1,FALSE),0)=1,1,0)</f>
        <v>0</v>
      </c>
      <c r="E22" s="11">
        <f>IF(IFERROR(HLOOKUP(E$2,States_Design!$4:24,ROW()-1,FALSE),0)=1,1,0)</f>
        <v>0</v>
      </c>
      <c r="F22" s="11">
        <f>IF(IFERROR(HLOOKUP(F$2,States_Design!$4:24,ROW()-1,FALSE),0)=1,1,0)</f>
        <v>0</v>
      </c>
      <c r="G22" s="11">
        <f>IF(IFERROR(HLOOKUP(G$2,States_Design!$4:24,ROW()-1,FALSE),0)=1,1,0)</f>
        <v>0</v>
      </c>
      <c r="H22" s="11">
        <f>IF(IFERROR(HLOOKUP(H$2,States_Design!$4:24,ROW()-1,FALSE),0)=1,1,0)</f>
        <v>0</v>
      </c>
      <c r="I22" s="11">
        <f>IF(IFERROR(HLOOKUP(I$2,States_Design!$4:24,ROW()-1,FALSE),0)=1,1,0)</f>
        <v>0</v>
      </c>
      <c r="J22" s="11">
        <f>IF(IFERROR(HLOOKUP(J$2,States_Design!$4:24,ROW()-1,FALSE),0)=1,1,0)</f>
        <v>0</v>
      </c>
      <c r="K22" s="11">
        <f>IF(IFERROR(HLOOKUP(K$2,States_Design!$4:24,ROW()-1,FALSE),0)=1,1,0)</f>
        <v>0</v>
      </c>
      <c r="L22" s="11">
        <f>IF(IFERROR(HLOOKUP(L$2,States_Design!$4:24,ROW()-1,FALSE),0)=1,1,0)</f>
        <v>0</v>
      </c>
      <c r="M22" s="11">
        <f>IF(IFERROR(HLOOKUP(M$2,States_Design!$4:24,ROW()-1,FALSE),0)=1,1,0)</f>
        <v>0</v>
      </c>
      <c r="N22" s="11">
        <f>IF(IFERROR(HLOOKUP(N$2,States_Design!$4:24,ROW()-1,FALSE),0)=1,1,0)</f>
        <v>0</v>
      </c>
      <c r="O22" s="11">
        <f>IF(IFERROR(HLOOKUP(O$2,States_Design!$4:24,ROW()-1,FALSE),0)=1,1,0)</f>
        <v>0</v>
      </c>
      <c r="P22" s="11">
        <f>IF(IFERROR(HLOOKUP(P$2,States_Design!$4:24,ROW()-1,FALSE),0)=1,1,0)</f>
        <v>0</v>
      </c>
      <c r="Q22" s="11">
        <f>IF(IFERROR(HLOOKUP(Q$2,States_Design!$4:24,ROW()-1,FALSE),0)=1,1,0)</f>
        <v>0</v>
      </c>
      <c r="R22" s="11">
        <f>IF(IFERROR(HLOOKUP(R$2,States_Design!$4:24,ROW()-1,FALSE),0)=1,1,0)</f>
        <v>0</v>
      </c>
      <c r="T22" s="11">
        <f>IF(IFERROR(HLOOKUP(C$2,States_Design!$4:24,ROW()-1,FALSE),0)=2,1,0)</f>
        <v>0</v>
      </c>
      <c r="U22" s="11">
        <f>IF(IFERROR(HLOOKUP(D$2,States_Design!$4:24,ROW()-1,FALSE),0)=2,1,0)</f>
        <v>0</v>
      </c>
      <c r="V22" s="11">
        <f>IF(IFERROR(HLOOKUP(E$2,States_Design!$4:24,ROW()-1,FALSE),0)=2,1,0)</f>
        <v>0</v>
      </c>
      <c r="W22" s="11">
        <f>IF(IFERROR(HLOOKUP(F$2,States_Design!$4:24,ROW()-1,FALSE),0)=2,1,0)</f>
        <v>0</v>
      </c>
      <c r="X22" s="11">
        <f>IF(IFERROR(HLOOKUP(G$2,States_Design!$4:24,ROW()-1,FALSE),0)=2,1,0)</f>
        <v>0</v>
      </c>
      <c r="Y22" s="11">
        <f>IF(IFERROR(HLOOKUP(H$2,States_Design!$4:24,ROW()-1,FALSE),0)=2,1,0)</f>
        <v>0</v>
      </c>
      <c r="Z22" s="11">
        <f>IF(IFERROR(HLOOKUP(I$2,States_Design!$4:24,ROW()-1,FALSE),0)=2,1,0)</f>
        <v>0</v>
      </c>
      <c r="AA22" s="11">
        <f>IF(IFERROR(HLOOKUP(J$2,States_Design!$4:24,ROW()-1,FALSE),0)=2,1,0)</f>
        <v>0</v>
      </c>
      <c r="AB22" s="11">
        <f>IF(IFERROR(HLOOKUP(K$2,States_Design!$4:24,ROW()-1,FALSE),0)=2,1,0)</f>
        <v>0</v>
      </c>
      <c r="AC22" s="11">
        <f>IF(IFERROR(HLOOKUP(L$2,States_Design!$4:24,ROW()-1,FALSE),0)=2,1,0)</f>
        <v>0</v>
      </c>
      <c r="AD22" s="11">
        <f>IF(IFERROR(HLOOKUP(M$2,States_Design!$4:24,ROW()-1,FALSE),0)=2,1,0)</f>
        <v>0</v>
      </c>
      <c r="AE22" s="11">
        <f>IF(IFERROR(HLOOKUP(N$2,States_Design!$4:24,ROW()-1,FALSE),0)=2,1,0)</f>
        <v>0</v>
      </c>
      <c r="AF22" s="11">
        <f>IF(IFERROR(HLOOKUP(O$2,States_Design!$4:24,ROW()-1,FALSE),0)=2,1,0)</f>
        <v>0</v>
      </c>
      <c r="AG22" s="11">
        <f>IF(IFERROR(HLOOKUP(P$2,States_Design!$4:24,ROW()-1,FALSE),0)=2,1,0)</f>
        <v>0</v>
      </c>
      <c r="AH22" s="11">
        <f>IF(IFERROR(HLOOKUP(Q$2,States_Design!$4:24,ROW()-1,FALSE),0)=2,1,0)</f>
        <v>0</v>
      </c>
      <c r="AI22" s="11">
        <f>IF(IFERROR(HLOOKUP(R$2,States_Design!$4:24,ROW()-1,FALSE),0)=2,1,0)</f>
        <v>0</v>
      </c>
      <c r="AK22" s="11" t="str">
        <f t="shared" si="16"/>
        <v>0x00</v>
      </c>
      <c r="AL22" s="11" t="str">
        <f t="shared" si="17"/>
        <v>0x00</v>
      </c>
      <c r="AN22" s="11" t="str">
        <f t="shared" si="18"/>
        <v>0x00</v>
      </c>
      <c r="AO22" s="11" t="str">
        <f t="shared" si="19"/>
        <v>0x00</v>
      </c>
      <c r="AQ22" s="13" t="str">
        <f t="shared" si="20"/>
        <v>{0,0x00,0x00,0x00,0x00},</v>
      </c>
      <c r="AR22" s="11" t="str">
        <f t="shared" si="21"/>
        <v>eeprom char EE_STATES[30][5]= {{82,0x20,0x90,0x01,0x00},{3,0x22,0x90,0x00,0x00},{6,0x0C,0x90,0x00,0x00},{2,0x04,0x90,0x08,0x00},{2,0x14,0x90,0x00,0x00},{21,0x24,0x28,0x00,0x00},{2,0x24,0x10,0x00,0x20},{2,0x24,0x50,0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</v>
      </c>
    </row>
    <row r="23" spans="1:44">
      <c r="A23" s="11">
        <f>States_Design!D25</f>
        <v>0</v>
      </c>
      <c r="C23" s="11">
        <f>IF(IFERROR(HLOOKUP(C$2,States_Design!$4:25,ROW()-1,FALSE),0)=1,1,0)</f>
        <v>0</v>
      </c>
      <c r="D23" s="11">
        <f>IF(IFERROR(HLOOKUP(D$2,States_Design!$4:25,ROW()-1,FALSE),0)=1,1,0)</f>
        <v>0</v>
      </c>
      <c r="E23" s="11">
        <f>IF(IFERROR(HLOOKUP(E$2,States_Design!$4:25,ROW()-1,FALSE),0)=1,1,0)</f>
        <v>0</v>
      </c>
      <c r="F23" s="11">
        <f>IF(IFERROR(HLOOKUP(F$2,States_Design!$4:25,ROW()-1,FALSE),0)=1,1,0)</f>
        <v>0</v>
      </c>
      <c r="G23" s="11">
        <f>IF(IFERROR(HLOOKUP(G$2,States_Design!$4:25,ROW()-1,FALSE),0)=1,1,0)</f>
        <v>0</v>
      </c>
      <c r="H23" s="11">
        <f>IF(IFERROR(HLOOKUP(H$2,States_Design!$4:25,ROW()-1,FALSE),0)=1,1,0)</f>
        <v>0</v>
      </c>
      <c r="I23" s="11">
        <f>IF(IFERROR(HLOOKUP(I$2,States_Design!$4:25,ROW()-1,FALSE),0)=1,1,0)</f>
        <v>0</v>
      </c>
      <c r="J23" s="11">
        <f>IF(IFERROR(HLOOKUP(J$2,States_Design!$4:25,ROW()-1,FALSE),0)=1,1,0)</f>
        <v>0</v>
      </c>
      <c r="K23" s="11">
        <f>IF(IFERROR(HLOOKUP(K$2,States_Design!$4:25,ROW()-1,FALSE),0)=1,1,0)</f>
        <v>0</v>
      </c>
      <c r="L23" s="11">
        <f>IF(IFERROR(HLOOKUP(L$2,States_Design!$4:25,ROW()-1,FALSE),0)=1,1,0)</f>
        <v>0</v>
      </c>
      <c r="M23" s="11">
        <f>IF(IFERROR(HLOOKUP(M$2,States_Design!$4:25,ROW()-1,FALSE),0)=1,1,0)</f>
        <v>0</v>
      </c>
      <c r="N23" s="11">
        <f>IF(IFERROR(HLOOKUP(N$2,States_Design!$4:25,ROW()-1,FALSE),0)=1,1,0)</f>
        <v>0</v>
      </c>
      <c r="O23" s="11">
        <f>IF(IFERROR(HLOOKUP(O$2,States_Design!$4:25,ROW()-1,FALSE),0)=1,1,0)</f>
        <v>0</v>
      </c>
      <c r="P23" s="11">
        <f>IF(IFERROR(HLOOKUP(P$2,States_Design!$4:25,ROW()-1,FALSE),0)=1,1,0)</f>
        <v>0</v>
      </c>
      <c r="Q23" s="11">
        <f>IF(IFERROR(HLOOKUP(Q$2,States_Design!$4:25,ROW()-1,FALSE),0)=1,1,0)</f>
        <v>0</v>
      </c>
      <c r="R23" s="11">
        <f>IF(IFERROR(HLOOKUP(R$2,States_Design!$4:25,ROW()-1,FALSE),0)=1,1,0)</f>
        <v>0</v>
      </c>
      <c r="T23" s="11">
        <f>IF(IFERROR(HLOOKUP(C$2,States_Design!$4:25,ROW()-1,FALSE),0)=2,1,0)</f>
        <v>0</v>
      </c>
      <c r="U23" s="11">
        <f>IF(IFERROR(HLOOKUP(D$2,States_Design!$4:25,ROW()-1,FALSE),0)=2,1,0)</f>
        <v>0</v>
      </c>
      <c r="V23" s="11">
        <f>IF(IFERROR(HLOOKUP(E$2,States_Design!$4:25,ROW()-1,FALSE),0)=2,1,0)</f>
        <v>0</v>
      </c>
      <c r="W23" s="11">
        <f>IF(IFERROR(HLOOKUP(F$2,States_Design!$4:25,ROW()-1,FALSE),0)=2,1,0)</f>
        <v>0</v>
      </c>
      <c r="X23" s="11">
        <f>IF(IFERROR(HLOOKUP(G$2,States_Design!$4:25,ROW()-1,FALSE),0)=2,1,0)</f>
        <v>0</v>
      </c>
      <c r="Y23" s="11">
        <f>IF(IFERROR(HLOOKUP(H$2,States_Design!$4:25,ROW()-1,FALSE),0)=2,1,0)</f>
        <v>0</v>
      </c>
      <c r="Z23" s="11">
        <f>IF(IFERROR(HLOOKUP(I$2,States_Design!$4:25,ROW()-1,FALSE),0)=2,1,0)</f>
        <v>0</v>
      </c>
      <c r="AA23" s="11">
        <f>IF(IFERROR(HLOOKUP(J$2,States_Design!$4:25,ROW()-1,FALSE),0)=2,1,0)</f>
        <v>0</v>
      </c>
      <c r="AB23" s="11">
        <f>IF(IFERROR(HLOOKUP(K$2,States_Design!$4:25,ROW()-1,FALSE),0)=2,1,0)</f>
        <v>0</v>
      </c>
      <c r="AC23" s="11">
        <f>IF(IFERROR(HLOOKUP(L$2,States_Design!$4:25,ROW()-1,FALSE),0)=2,1,0)</f>
        <v>0</v>
      </c>
      <c r="AD23" s="11">
        <f>IF(IFERROR(HLOOKUP(M$2,States_Design!$4:25,ROW()-1,FALSE),0)=2,1,0)</f>
        <v>0</v>
      </c>
      <c r="AE23" s="11">
        <f>IF(IFERROR(HLOOKUP(N$2,States_Design!$4:25,ROW()-1,FALSE),0)=2,1,0)</f>
        <v>0</v>
      </c>
      <c r="AF23" s="11">
        <f>IF(IFERROR(HLOOKUP(O$2,States_Design!$4:25,ROW()-1,FALSE),0)=2,1,0)</f>
        <v>0</v>
      </c>
      <c r="AG23" s="11">
        <f>IF(IFERROR(HLOOKUP(P$2,States_Design!$4:25,ROW()-1,FALSE),0)=2,1,0)</f>
        <v>0</v>
      </c>
      <c r="AH23" s="11">
        <f>IF(IFERROR(HLOOKUP(Q$2,States_Design!$4:25,ROW()-1,FALSE),0)=2,1,0)</f>
        <v>0</v>
      </c>
      <c r="AI23" s="11">
        <f>IF(IFERROR(HLOOKUP(R$2,States_Design!$4:25,ROW()-1,FALSE),0)=2,1,0)</f>
        <v>0</v>
      </c>
      <c r="AK23" s="11" t="str">
        <f t="shared" si="16"/>
        <v>0x00</v>
      </c>
      <c r="AL23" s="11" t="str">
        <f t="shared" si="17"/>
        <v>0x00</v>
      </c>
      <c r="AN23" s="11" t="str">
        <f t="shared" si="18"/>
        <v>0x00</v>
      </c>
      <c r="AO23" s="11" t="str">
        <f t="shared" si="19"/>
        <v>0x00</v>
      </c>
      <c r="AQ23" s="13" t="str">
        <f t="shared" si="20"/>
        <v>{0,0x00,0x00,0x00,0x00},</v>
      </c>
      <c r="AR23" s="11" t="str">
        <f t="shared" si="21"/>
        <v>eeprom char EE_STATES[30][5]= {{82,0x20,0x90,0x01,0x00},{3,0x22,0x90,0x00,0x00},{6,0x0C,0x90,0x00,0x00},{2,0x04,0x90,0x08,0x00},{2,0x14,0x90,0x00,0x00},{21,0x24,0x28,0x00,0x00},{2,0x24,0x10,0x00,0x20},{2,0x24,0x50,0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</v>
      </c>
    </row>
    <row r="24" spans="1:44">
      <c r="A24" s="11">
        <f>States_Design!D26</f>
        <v>0</v>
      </c>
      <c r="C24" s="11">
        <f>IF(IFERROR(HLOOKUP(C$2,States_Design!$4:26,ROW()-1,FALSE),0)=1,1,0)</f>
        <v>0</v>
      </c>
      <c r="D24" s="11">
        <f>IF(IFERROR(HLOOKUP(D$2,States_Design!$4:26,ROW()-1,FALSE),0)=1,1,0)</f>
        <v>0</v>
      </c>
      <c r="E24" s="11">
        <f>IF(IFERROR(HLOOKUP(E$2,States_Design!$4:26,ROW()-1,FALSE),0)=1,1,0)</f>
        <v>0</v>
      </c>
      <c r="F24" s="11">
        <f>IF(IFERROR(HLOOKUP(F$2,States_Design!$4:26,ROW()-1,FALSE),0)=1,1,0)</f>
        <v>0</v>
      </c>
      <c r="G24" s="11">
        <f>IF(IFERROR(HLOOKUP(G$2,States_Design!$4:26,ROW()-1,FALSE),0)=1,1,0)</f>
        <v>0</v>
      </c>
      <c r="H24" s="11">
        <f>IF(IFERROR(HLOOKUP(H$2,States_Design!$4:26,ROW()-1,FALSE),0)=1,1,0)</f>
        <v>0</v>
      </c>
      <c r="I24" s="11">
        <f>IF(IFERROR(HLOOKUP(I$2,States_Design!$4:26,ROW()-1,FALSE),0)=1,1,0)</f>
        <v>0</v>
      </c>
      <c r="J24" s="11">
        <f>IF(IFERROR(HLOOKUP(J$2,States_Design!$4:26,ROW()-1,FALSE),0)=1,1,0)</f>
        <v>0</v>
      </c>
      <c r="K24" s="11">
        <f>IF(IFERROR(HLOOKUP(K$2,States_Design!$4:26,ROW()-1,FALSE),0)=1,1,0)</f>
        <v>0</v>
      </c>
      <c r="L24" s="11">
        <f>IF(IFERROR(HLOOKUP(L$2,States_Design!$4:26,ROW()-1,FALSE),0)=1,1,0)</f>
        <v>0</v>
      </c>
      <c r="M24" s="11">
        <f>IF(IFERROR(HLOOKUP(M$2,States_Design!$4:26,ROW()-1,FALSE),0)=1,1,0)</f>
        <v>0</v>
      </c>
      <c r="N24" s="11">
        <f>IF(IFERROR(HLOOKUP(N$2,States_Design!$4:26,ROW()-1,FALSE),0)=1,1,0)</f>
        <v>0</v>
      </c>
      <c r="O24" s="11">
        <f>IF(IFERROR(HLOOKUP(O$2,States_Design!$4:26,ROW()-1,FALSE),0)=1,1,0)</f>
        <v>0</v>
      </c>
      <c r="P24" s="11">
        <f>IF(IFERROR(HLOOKUP(P$2,States_Design!$4:26,ROW()-1,FALSE),0)=1,1,0)</f>
        <v>0</v>
      </c>
      <c r="Q24" s="11">
        <f>IF(IFERROR(HLOOKUP(Q$2,States_Design!$4:26,ROW()-1,FALSE),0)=1,1,0)</f>
        <v>0</v>
      </c>
      <c r="R24" s="11">
        <f>IF(IFERROR(HLOOKUP(R$2,States_Design!$4:26,ROW()-1,FALSE),0)=1,1,0)</f>
        <v>0</v>
      </c>
      <c r="T24" s="11">
        <f>IF(IFERROR(HLOOKUP(C$2,States_Design!$4:26,ROW()-1,FALSE),0)=2,1,0)</f>
        <v>0</v>
      </c>
      <c r="U24" s="11">
        <f>IF(IFERROR(HLOOKUP(D$2,States_Design!$4:26,ROW()-1,FALSE),0)=2,1,0)</f>
        <v>0</v>
      </c>
      <c r="V24" s="11">
        <f>IF(IFERROR(HLOOKUP(E$2,States_Design!$4:26,ROW()-1,FALSE),0)=2,1,0)</f>
        <v>0</v>
      </c>
      <c r="W24" s="11">
        <f>IF(IFERROR(HLOOKUP(F$2,States_Design!$4:26,ROW()-1,FALSE),0)=2,1,0)</f>
        <v>0</v>
      </c>
      <c r="X24" s="11">
        <f>IF(IFERROR(HLOOKUP(G$2,States_Design!$4:26,ROW()-1,FALSE),0)=2,1,0)</f>
        <v>0</v>
      </c>
      <c r="Y24" s="11">
        <f>IF(IFERROR(HLOOKUP(H$2,States_Design!$4:26,ROW()-1,FALSE),0)=2,1,0)</f>
        <v>0</v>
      </c>
      <c r="Z24" s="11">
        <f>IF(IFERROR(HLOOKUP(I$2,States_Design!$4:26,ROW()-1,FALSE),0)=2,1,0)</f>
        <v>0</v>
      </c>
      <c r="AA24" s="11">
        <f>IF(IFERROR(HLOOKUP(J$2,States_Design!$4:26,ROW()-1,FALSE),0)=2,1,0)</f>
        <v>0</v>
      </c>
      <c r="AB24" s="11">
        <f>IF(IFERROR(HLOOKUP(K$2,States_Design!$4:26,ROW()-1,FALSE),0)=2,1,0)</f>
        <v>0</v>
      </c>
      <c r="AC24" s="11">
        <f>IF(IFERROR(HLOOKUP(L$2,States_Design!$4:26,ROW()-1,FALSE),0)=2,1,0)</f>
        <v>0</v>
      </c>
      <c r="AD24" s="11">
        <f>IF(IFERROR(HLOOKUP(M$2,States_Design!$4:26,ROW()-1,FALSE),0)=2,1,0)</f>
        <v>0</v>
      </c>
      <c r="AE24" s="11">
        <f>IF(IFERROR(HLOOKUP(N$2,States_Design!$4:26,ROW()-1,FALSE),0)=2,1,0)</f>
        <v>0</v>
      </c>
      <c r="AF24" s="11">
        <f>IF(IFERROR(HLOOKUP(O$2,States_Design!$4:26,ROW()-1,FALSE),0)=2,1,0)</f>
        <v>0</v>
      </c>
      <c r="AG24" s="11">
        <f>IF(IFERROR(HLOOKUP(P$2,States_Design!$4:26,ROW()-1,FALSE),0)=2,1,0)</f>
        <v>0</v>
      </c>
      <c r="AH24" s="11">
        <f>IF(IFERROR(HLOOKUP(Q$2,States_Design!$4:26,ROW()-1,FALSE),0)=2,1,0)</f>
        <v>0</v>
      </c>
      <c r="AI24" s="11">
        <f>IF(IFERROR(HLOOKUP(R$2,States_Design!$4:26,ROW()-1,FALSE),0)=2,1,0)</f>
        <v>0</v>
      </c>
      <c r="AK24" s="11" t="str">
        <f t="shared" si="16"/>
        <v>0x00</v>
      </c>
      <c r="AL24" s="11" t="str">
        <f t="shared" si="17"/>
        <v>0x00</v>
      </c>
      <c r="AN24" s="11" t="str">
        <f t="shared" si="18"/>
        <v>0x00</v>
      </c>
      <c r="AO24" s="11" t="str">
        <f t="shared" si="19"/>
        <v>0x00</v>
      </c>
      <c r="AQ24" s="13" t="str">
        <f t="shared" si="20"/>
        <v>{0,0x00,0x00,0x00,0x00},</v>
      </c>
      <c r="AR24" s="11" t="str">
        <f t="shared" si="21"/>
        <v>eeprom char EE_STATES[30][5]= {{82,0x20,0x90,0x01,0x00},{3,0x22,0x90,0x00,0x00},{6,0x0C,0x90,0x00,0x00},{2,0x04,0x90,0x08,0x00},{2,0x14,0x90,0x00,0x00},{21,0x24,0x28,0x00,0x00},{2,0x24,0x10,0x00,0x20},{2,0x24,0x50,0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</v>
      </c>
    </row>
    <row r="25" spans="1:44">
      <c r="A25" s="11">
        <f>States_Design!D27</f>
        <v>0</v>
      </c>
      <c r="C25" s="11">
        <f>IF(IFERROR(HLOOKUP(C$2,States_Design!$4:27,ROW()-1,FALSE),0)=1,1,0)</f>
        <v>0</v>
      </c>
      <c r="D25" s="11">
        <f>IF(IFERROR(HLOOKUP(D$2,States_Design!$4:27,ROW()-1,FALSE),0)=1,1,0)</f>
        <v>0</v>
      </c>
      <c r="E25" s="11">
        <f>IF(IFERROR(HLOOKUP(E$2,States_Design!$4:27,ROW()-1,FALSE),0)=1,1,0)</f>
        <v>0</v>
      </c>
      <c r="F25" s="11">
        <f>IF(IFERROR(HLOOKUP(F$2,States_Design!$4:27,ROW()-1,FALSE),0)=1,1,0)</f>
        <v>0</v>
      </c>
      <c r="G25" s="11">
        <f>IF(IFERROR(HLOOKUP(G$2,States_Design!$4:27,ROW()-1,FALSE),0)=1,1,0)</f>
        <v>0</v>
      </c>
      <c r="H25" s="11">
        <f>IF(IFERROR(HLOOKUP(H$2,States_Design!$4:27,ROW()-1,FALSE),0)=1,1,0)</f>
        <v>0</v>
      </c>
      <c r="I25" s="11">
        <f>IF(IFERROR(HLOOKUP(I$2,States_Design!$4:27,ROW()-1,FALSE),0)=1,1,0)</f>
        <v>0</v>
      </c>
      <c r="J25" s="11">
        <f>IF(IFERROR(HLOOKUP(J$2,States_Design!$4:27,ROW()-1,FALSE),0)=1,1,0)</f>
        <v>0</v>
      </c>
      <c r="K25" s="11">
        <f>IF(IFERROR(HLOOKUP(K$2,States_Design!$4:27,ROW()-1,FALSE),0)=1,1,0)</f>
        <v>0</v>
      </c>
      <c r="L25" s="11">
        <f>IF(IFERROR(HLOOKUP(L$2,States_Design!$4:27,ROW()-1,FALSE),0)=1,1,0)</f>
        <v>0</v>
      </c>
      <c r="M25" s="11">
        <f>IF(IFERROR(HLOOKUP(M$2,States_Design!$4:27,ROW()-1,FALSE),0)=1,1,0)</f>
        <v>0</v>
      </c>
      <c r="N25" s="11">
        <f>IF(IFERROR(HLOOKUP(N$2,States_Design!$4:27,ROW()-1,FALSE),0)=1,1,0)</f>
        <v>0</v>
      </c>
      <c r="O25" s="11">
        <f>IF(IFERROR(HLOOKUP(O$2,States_Design!$4:27,ROW()-1,FALSE),0)=1,1,0)</f>
        <v>0</v>
      </c>
      <c r="P25" s="11">
        <f>IF(IFERROR(HLOOKUP(P$2,States_Design!$4:27,ROW()-1,FALSE),0)=1,1,0)</f>
        <v>0</v>
      </c>
      <c r="Q25" s="11">
        <f>IF(IFERROR(HLOOKUP(Q$2,States_Design!$4:27,ROW()-1,FALSE),0)=1,1,0)</f>
        <v>0</v>
      </c>
      <c r="R25" s="11">
        <f>IF(IFERROR(HLOOKUP(R$2,States_Design!$4:27,ROW()-1,FALSE),0)=1,1,0)</f>
        <v>0</v>
      </c>
      <c r="T25" s="11">
        <f>IF(IFERROR(HLOOKUP(C$2,States_Design!$4:27,ROW()-1,FALSE),0)=2,1,0)</f>
        <v>0</v>
      </c>
      <c r="U25" s="11">
        <f>IF(IFERROR(HLOOKUP(D$2,States_Design!$4:27,ROW()-1,FALSE),0)=2,1,0)</f>
        <v>0</v>
      </c>
      <c r="V25" s="11">
        <f>IF(IFERROR(HLOOKUP(E$2,States_Design!$4:27,ROW()-1,FALSE),0)=2,1,0)</f>
        <v>0</v>
      </c>
      <c r="W25" s="11">
        <f>IF(IFERROR(HLOOKUP(F$2,States_Design!$4:27,ROW()-1,FALSE),0)=2,1,0)</f>
        <v>0</v>
      </c>
      <c r="X25" s="11">
        <f>IF(IFERROR(HLOOKUP(G$2,States_Design!$4:27,ROW()-1,FALSE),0)=2,1,0)</f>
        <v>0</v>
      </c>
      <c r="Y25" s="11">
        <f>IF(IFERROR(HLOOKUP(H$2,States_Design!$4:27,ROW()-1,FALSE),0)=2,1,0)</f>
        <v>0</v>
      </c>
      <c r="Z25" s="11">
        <f>IF(IFERROR(HLOOKUP(I$2,States_Design!$4:27,ROW()-1,FALSE),0)=2,1,0)</f>
        <v>0</v>
      </c>
      <c r="AA25" s="11">
        <f>IF(IFERROR(HLOOKUP(J$2,States_Design!$4:27,ROW()-1,FALSE),0)=2,1,0)</f>
        <v>0</v>
      </c>
      <c r="AB25" s="11">
        <f>IF(IFERROR(HLOOKUP(K$2,States_Design!$4:27,ROW()-1,FALSE),0)=2,1,0)</f>
        <v>0</v>
      </c>
      <c r="AC25" s="11">
        <f>IF(IFERROR(HLOOKUP(L$2,States_Design!$4:27,ROW()-1,FALSE),0)=2,1,0)</f>
        <v>0</v>
      </c>
      <c r="AD25" s="11">
        <f>IF(IFERROR(HLOOKUP(M$2,States_Design!$4:27,ROW()-1,FALSE),0)=2,1,0)</f>
        <v>0</v>
      </c>
      <c r="AE25" s="11">
        <f>IF(IFERROR(HLOOKUP(N$2,States_Design!$4:27,ROW()-1,FALSE),0)=2,1,0)</f>
        <v>0</v>
      </c>
      <c r="AF25" s="11">
        <f>IF(IFERROR(HLOOKUP(O$2,States_Design!$4:27,ROW()-1,FALSE),0)=2,1,0)</f>
        <v>0</v>
      </c>
      <c r="AG25" s="11">
        <f>IF(IFERROR(HLOOKUP(P$2,States_Design!$4:27,ROW()-1,FALSE),0)=2,1,0)</f>
        <v>0</v>
      </c>
      <c r="AH25" s="11">
        <f>IF(IFERROR(HLOOKUP(Q$2,States_Design!$4:27,ROW()-1,FALSE),0)=2,1,0)</f>
        <v>0</v>
      </c>
      <c r="AI25" s="11">
        <f>IF(IFERROR(HLOOKUP(R$2,States_Design!$4:27,ROW()-1,FALSE),0)=2,1,0)</f>
        <v>0</v>
      </c>
      <c r="AK25" s="11" t="str">
        <f t="shared" si="16"/>
        <v>0x00</v>
      </c>
      <c r="AL25" s="11" t="str">
        <f t="shared" si="17"/>
        <v>0x00</v>
      </c>
      <c r="AN25" s="11" t="str">
        <f t="shared" si="18"/>
        <v>0x00</v>
      </c>
      <c r="AO25" s="11" t="str">
        <f t="shared" si="19"/>
        <v>0x00</v>
      </c>
      <c r="AQ25" s="13" t="str">
        <f t="shared" si="20"/>
        <v>{0,0x00,0x00,0x00,0x00},</v>
      </c>
      <c r="AR25" s="11" t="str">
        <f t="shared" si="21"/>
        <v>eeprom char EE_STATES[30][5]= {{82,0x20,0x90,0x01,0x00},{3,0x22,0x90,0x00,0x00},{6,0x0C,0x90,0x00,0x00},{2,0x04,0x90,0x08,0x00},{2,0x14,0x90,0x00,0x00},{21,0x24,0x28,0x00,0x00},{2,0x24,0x10,0x00,0x20},{2,0x24,0x50,0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</v>
      </c>
    </row>
    <row r="26" spans="1:44">
      <c r="A26" s="11">
        <f>States_Design!D28</f>
        <v>0</v>
      </c>
      <c r="C26" s="11">
        <f>IF(IFERROR(HLOOKUP(C$2,States_Design!$4:28,ROW()-1,FALSE),0)=1,1,0)</f>
        <v>0</v>
      </c>
      <c r="D26" s="11">
        <f>IF(IFERROR(HLOOKUP(D$2,States_Design!$4:28,ROW()-1,FALSE),0)=1,1,0)</f>
        <v>0</v>
      </c>
      <c r="E26" s="11">
        <f>IF(IFERROR(HLOOKUP(E$2,States_Design!$4:28,ROW()-1,FALSE),0)=1,1,0)</f>
        <v>0</v>
      </c>
      <c r="F26" s="11">
        <f>IF(IFERROR(HLOOKUP(F$2,States_Design!$4:28,ROW()-1,FALSE),0)=1,1,0)</f>
        <v>0</v>
      </c>
      <c r="G26" s="11">
        <f>IF(IFERROR(HLOOKUP(G$2,States_Design!$4:28,ROW()-1,FALSE),0)=1,1,0)</f>
        <v>0</v>
      </c>
      <c r="H26" s="11">
        <f>IF(IFERROR(HLOOKUP(H$2,States_Design!$4:28,ROW()-1,FALSE),0)=1,1,0)</f>
        <v>0</v>
      </c>
      <c r="I26" s="11">
        <f>IF(IFERROR(HLOOKUP(I$2,States_Design!$4:28,ROW()-1,FALSE),0)=1,1,0)</f>
        <v>0</v>
      </c>
      <c r="J26" s="11">
        <f>IF(IFERROR(HLOOKUP(J$2,States_Design!$4:28,ROW()-1,FALSE),0)=1,1,0)</f>
        <v>0</v>
      </c>
      <c r="K26" s="11">
        <f>IF(IFERROR(HLOOKUP(K$2,States_Design!$4:28,ROW()-1,FALSE),0)=1,1,0)</f>
        <v>0</v>
      </c>
      <c r="L26" s="11">
        <f>IF(IFERROR(HLOOKUP(L$2,States_Design!$4:28,ROW()-1,FALSE),0)=1,1,0)</f>
        <v>0</v>
      </c>
      <c r="M26" s="11">
        <f>IF(IFERROR(HLOOKUP(M$2,States_Design!$4:28,ROW()-1,FALSE),0)=1,1,0)</f>
        <v>0</v>
      </c>
      <c r="N26" s="11">
        <f>IF(IFERROR(HLOOKUP(N$2,States_Design!$4:28,ROW()-1,FALSE),0)=1,1,0)</f>
        <v>0</v>
      </c>
      <c r="O26" s="11">
        <f>IF(IFERROR(HLOOKUP(O$2,States_Design!$4:28,ROW()-1,FALSE),0)=1,1,0)</f>
        <v>0</v>
      </c>
      <c r="P26" s="11">
        <f>IF(IFERROR(HLOOKUP(P$2,States_Design!$4:28,ROW()-1,FALSE),0)=1,1,0)</f>
        <v>0</v>
      </c>
      <c r="Q26" s="11">
        <f>IF(IFERROR(HLOOKUP(Q$2,States_Design!$4:28,ROW()-1,FALSE),0)=1,1,0)</f>
        <v>0</v>
      </c>
      <c r="R26" s="11">
        <f>IF(IFERROR(HLOOKUP(R$2,States_Design!$4:28,ROW()-1,FALSE),0)=1,1,0)</f>
        <v>0</v>
      </c>
      <c r="T26" s="11">
        <f>IF(IFERROR(HLOOKUP(C$2,States_Design!$4:28,ROW()-1,FALSE),0)=2,1,0)</f>
        <v>0</v>
      </c>
      <c r="U26" s="11">
        <f>IF(IFERROR(HLOOKUP(D$2,States_Design!$4:28,ROW()-1,FALSE),0)=2,1,0)</f>
        <v>0</v>
      </c>
      <c r="V26" s="11">
        <f>IF(IFERROR(HLOOKUP(E$2,States_Design!$4:28,ROW()-1,FALSE),0)=2,1,0)</f>
        <v>0</v>
      </c>
      <c r="W26" s="11">
        <f>IF(IFERROR(HLOOKUP(F$2,States_Design!$4:28,ROW()-1,FALSE),0)=2,1,0)</f>
        <v>0</v>
      </c>
      <c r="X26" s="11">
        <f>IF(IFERROR(HLOOKUP(G$2,States_Design!$4:28,ROW()-1,FALSE),0)=2,1,0)</f>
        <v>0</v>
      </c>
      <c r="Y26" s="11">
        <f>IF(IFERROR(HLOOKUP(H$2,States_Design!$4:28,ROW()-1,FALSE),0)=2,1,0)</f>
        <v>0</v>
      </c>
      <c r="Z26" s="11">
        <f>IF(IFERROR(HLOOKUP(I$2,States_Design!$4:28,ROW()-1,FALSE),0)=2,1,0)</f>
        <v>0</v>
      </c>
      <c r="AA26" s="11">
        <f>IF(IFERROR(HLOOKUP(J$2,States_Design!$4:28,ROW()-1,FALSE),0)=2,1,0)</f>
        <v>0</v>
      </c>
      <c r="AB26" s="11">
        <f>IF(IFERROR(HLOOKUP(K$2,States_Design!$4:28,ROW()-1,FALSE),0)=2,1,0)</f>
        <v>0</v>
      </c>
      <c r="AC26" s="11">
        <f>IF(IFERROR(HLOOKUP(L$2,States_Design!$4:28,ROW()-1,FALSE),0)=2,1,0)</f>
        <v>0</v>
      </c>
      <c r="AD26" s="11">
        <f>IF(IFERROR(HLOOKUP(M$2,States_Design!$4:28,ROW()-1,FALSE),0)=2,1,0)</f>
        <v>0</v>
      </c>
      <c r="AE26" s="11">
        <f>IF(IFERROR(HLOOKUP(N$2,States_Design!$4:28,ROW()-1,FALSE),0)=2,1,0)</f>
        <v>0</v>
      </c>
      <c r="AF26" s="11">
        <f>IF(IFERROR(HLOOKUP(O$2,States_Design!$4:28,ROW()-1,FALSE),0)=2,1,0)</f>
        <v>0</v>
      </c>
      <c r="AG26" s="11">
        <f>IF(IFERROR(HLOOKUP(P$2,States_Design!$4:28,ROW()-1,FALSE),0)=2,1,0)</f>
        <v>0</v>
      </c>
      <c r="AH26" s="11">
        <f>IF(IFERROR(HLOOKUP(Q$2,States_Design!$4:28,ROW()-1,FALSE),0)=2,1,0)</f>
        <v>0</v>
      </c>
      <c r="AI26" s="11">
        <f>IF(IFERROR(HLOOKUP(R$2,States_Design!$4:28,ROW()-1,FALSE),0)=2,1,0)</f>
        <v>0</v>
      </c>
      <c r="AK26" s="11" t="str">
        <f t="shared" si="16"/>
        <v>0x00</v>
      </c>
      <c r="AL26" s="11" t="str">
        <f t="shared" si="17"/>
        <v>0x00</v>
      </c>
      <c r="AN26" s="11" t="str">
        <f t="shared" si="18"/>
        <v>0x00</v>
      </c>
      <c r="AO26" s="11" t="str">
        <f t="shared" si="19"/>
        <v>0x00</v>
      </c>
      <c r="AQ26" s="13" t="str">
        <f t="shared" si="20"/>
        <v>{0,0x00,0x00,0x00,0x00},</v>
      </c>
      <c r="AR26" s="11" t="str">
        <f t="shared" si="21"/>
        <v>eeprom char EE_STATES[30][5]= {{82,0x20,0x90,0x01,0x00},{3,0x22,0x90,0x00,0x00},{6,0x0C,0x90,0x00,0x00},{2,0x04,0x90,0x08,0x00},{2,0x14,0x90,0x00,0x00},{21,0x24,0x28,0x00,0x00},{2,0x24,0x10,0x00,0x20},{2,0x24,0x50,0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</v>
      </c>
    </row>
    <row r="27" spans="1:44">
      <c r="A27" s="11">
        <f>States_Design!D29</f>
        <v>0</v>
      </c>
      <c r="C27" s="11">
        <f>IF(IFERROR(HLOOKUP(C$2,States_Design!$4:29,ROW()-1,FALSE),0)=1,1,0)</f>
        <v>0</v>
      </c>
      <c r="D27" s="11">
        <f>IF(IFERROR(HLOOKUP(D$2,States_Design!$4:29,ROW()-1,FALSE),0)=1,1,0)</f>
        <v>0</v>
      </c>
      <c r="E27" s="11">
        <f>IF(IFERROR(HLOOKUP(E$2,States_Design!$4:29,ROW()-1,FALSE),0)=1,1,0)</f>
        <v>0</v>
      </c>
      <c r="F27" s="11">
        <f>IF(IFERROR(HLOOKUP(F$2,States_Design!$4:29,ROW()-1,FALSE),0)=1,1,0)</f>
        <v>0</v>
      </c>
      <c r="G27" s="11">
        <f>IF(IFERROR(HLOOKUP(G$2,States_Design!$4:29,ROW()-1,FALSE),0)=1,1,0)</f>
        <v>0</v>
      </c>
      <c r="H27" s="11">
        <f>IF(IFERROR(HLOOKUP(H$2,States_Design!$4:29,ROW()-1,FALSE),0)=1,1,0)</f>
        <v>0</v>
      </c>
      <c r="I27" s="11">
        <f>IF(IFERROR(HLOOKUP(I$2,States_Design!$4:29,ROW()-1,FALSE),0)=1,1,0)</f>
        <v>0</v>
      </c>
      <c r="J27" s="11">
        <f>IF(IFERROR(HLOOKUP(J$2,States_Design!$4:29,ROW()-1,FALSE),0)=1,1,0)</f>
        <v>0</v>
      </c>
      <c r="K27" s="11">
        <f>IF(IFERROR(HLOOKUP(K$2,States_Design!$4:29,ROW()-1,FALSE),0)=1,1,0)</f>
        <v>0</v>
      </c>
      <c r="L27" s="11">
        <f>IF(IFERROR(HLOOKUP(L$2,States_Design!$4:29,ROW()-1,FALSE),0)=1,1,0)</f>
        <v>0</v>
      </c>
      <c r="M27" s="11">
        <f>IF(IFERROR(HLOOKUP(M$2,States_Design!$4:29,ROW()-1,FALSE),0)=1,1,0)</f>
        <v>0</v>
      </c>
      <c r="N27" s="11">
        <f>IF(IFERROR(HLOOKUP(N$2,States_Design!$4:29,ROW()-1,FALSE),0)=1,1,0)</f>
        <v>0</v>
      </c>
      <c r="O27" s="11">
        <f>IF(IFERROR(HLOOKUP(O$2,States_Design!$4:29,ROW()-1,FALSE),0)=1,1,0)</f>
        <v>0</v>
      </c>
      <c r="P27" s="11">
        <f>IF(IFERROR(HLOOKUP(P$2,States_Design!$4:29,ROW()-1,FALSE),0)=1,1,0)</f>
        <v>0</v>
      </c>
      <c r="Q27" s="11">
        <f>IF(IFERROR(HLOOKUP(Q$2,States_Design!$4:29,ROW()-1,FALSE),0)=1,1,0)</f>
        <v>0</v>
      </c>
      <c r="R27" s="11">
        <f>IF(IFERROR(HLOOKUP(R$2,States_Design!$4:29,ROW()-1,FALSE),0)=1,1,0)</f>
        <v>0</v>
      </c>
      <c r="T27" s="11">
        <f>IF(IFERROR(HLOOKUP(C$2,States_Design!$4:29,ROW()-1,FALSE),0)=2,1,0)</f>
        <v>0</v>
      </c>
      <c r="U27" s="11">
        <f>IF(IFERROR(HLOOKUP(D$2,States_Design!$4:29,ROW()-1,FALSE),0)=2,1,0)</f>
        <v>0</v>
      </c>
      <c r="V27" s="11">
        <f>IF(IFERROR(HLOOKUP(E$2,States_Design!$4:29,ROW()-1,FALSE),0)=2,1,0)</f>
        <v>0</v>
      </c>
      <c r="W27" s="11">
        <f>IF(IFERROR(HLOOKUP(F$2,States_Design!$4:29,ROW()-1,FALSE),0)=2,1,0)</f>
        <v>0</v>
      </c>
      <c r="X27" s="11">
        <f>IF(IFERROR(HLOOKUP(G$2,States_Design!$4:29,ROW()-1,FALSE),0)=2,1,0)</f>
        <v>0</v>
      </c>
      <c r="Y27" s="11">
        <f>IF(IFERROR(HLOOKUP(H$2,States_Design!$4:29,ROW()-1,FALSE),0)=2,1,0)</f>
        <v>0</v>
      </c>
      <c r="Z27" s="11">
        <f>IF(IFERROR(HLOOKUP(I$2,States_Design!$4:29,ROW()-1,FALSE),0)=2,1,0)</f>
        <v>0</v>
      </c>
      <c r="AA27" s="11">
        <f>IF(IFERROR(HLOOKUP(J$2,States_Design!$4:29,ROW()-1,FALSE),0)=2,1,0)</f>
        <v>0</v>
      </c>
      <c r="AB27" s="11">
        <f>IF(IFERROR(HLOOKUP(K$2,States_Design!$4:29,ROW()-1,FALSE),0)=2,1,0)</f>
        <v>0</v>
      </c>
      <c r="AC27" s="11">
        <f>IF(IFERROR(HLOOKUP(L$2,States_Design!$4:29,ROW()-1,FALSE),0)=2,1,0)</f>
        <v>0</v>
      </c>
      <c r="AD27" s="11">
        <f>IF(IFERROR(HLOOKUP(M$2,States_Design!$4:29,ROW()-1,FALSE),0)=2,1,0)</f>
        <v>0</v>
      </c>
      <c r="AE27" s="11">
        <f>IF(IFERROR(HLOOKUP(N$2,States_Design!$4:29,ROW()-1,FALSE),0)=2,1,0)</f>
        <v>0</v>
      </c>
      <c r="AF27" s="11">
        <f>IF(IFERROR(HLOOKUP(O$2,States_Design!$4:29,ROW()-1,FALSE),0)=2,1,0)</f>
        <v>0</v>
      </c>
      <c r="AG27" s="11">
        <f>IF(IFERROR(HLOOKUP(P$2,States_Design!$4:29,ROW()-1,FALSE),0)=2,1,0)</f>
        <v>0</v>
      </c>
      <c r="AH27" s="11">
        <f>IF(IFERROR(HLOOKUP(Q$2,States_Design!$4:29,ROW()-1,FALSE),0)=2,1,0)</f>
        <v>0</v>
      </c>
      <c r="AI27" s="11">
        <f>IF(IFERROR(HLOOKUP(R$2,States_Design!$4:29,ROW()-1,FALSE),0)=2,1,0)</f>
        <v>0</v>
      </c>
      <c r="AK27" s="11" t="str">
        <f t="shared" si="16"/>
        <v>0x00</v>
      </c>
      <c r="AL27" s="11" t="str">
        <f t="shared" si="17"/>
        <v>0x00</v>
      </c>
      <c r="AN27" s="11" t="str">
        <f t="shared" si="18"/>
        <v>0x00</v>
      </c>
      <c r="AO27" s="11" t="str">
        <f t="shared" si="19"/>
        <v>0x00</v>
      </c>
      <c r="AQ27" s="13" t="str">
        <f t="shared" si="20"/>
        <v>{0,0x00,0x00,0x00,0x00},</v>
      </c>
      <c r="AR27" s="11" t="str">
        <f t="shared" si="21"/>
        <v>eeprom char EE_STATES[30][5]= {{82,0x20,0x90,0x01,0x00},{3,0x22,0x90,0x00,0x00},{6,0x0C,0x90,0x00,0x00},{2,0x04,0x90,0x08,0x00},{2,0x14,0x90,0x00,0x00},{21,0x24,0x28,0x00,0x00},{2,0x24,0x10,0x00,0x20},{2,0x24,0x50,0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</v>
      </c>
    </row>
    <row r="28" spans="1:44">
      <c r="A28" s="11">
        <f>States_Design!D30</f>
        <v>0</v>
      </c>
      <c r="C28" s="11">
        <f>IF(IFERROR(HLOOKUP(C$2,States_Design!$4:30,ROW()-1,FALSE),0)=1,1,0)</f>
        <v>0</v>
      </c>
      <c r="D28" s="11">
        <f>IF(IFERROR(HLOOKUP(D$2,States_Design!$4:30,ROW()-1,FALSE),0)=1,1,0)</f>
        <v>0</v>
      </c>
      <c r="E28" s="11">
        <f>IF(IFERROR(HLOOKUP(E$2,States_Design!$4:30,ROW()-1,FALSE),0)=1,1,0)</f>
        <v>0</v>
      </c>
      <c r="F28" s="11">
        <f>IF(IFERROR(HLOOKUP(F$2,States_Design!$4:30,ROW()-1,FALSE),0)=1,1,0)</f>
        <v>0</v>
      </c>
      <c r="G28" s="11">
        <f>IF(IFERROR(HLOOKUP(G$2,States_Design!$4:30,ROW()-1,FALSE),0)=1,1,0)</f>
        <v>0</v>
      </c>
      <c r="H28" s="11">
        <f>IF(IFERROR(HLOOKUP(H$2,States_Design!$4:30,ROW()-1,FALSE),0)=1,1,0)</f>
        <v>0</v>
      </c>
      <c r="I28" s="11">
        <f>IF(IFERROR(HLOOKUP(I$2,States_Design!$4:30,ROW()-1,FALSE),0)=1,1,0)</f>
        <v>0</v>
      </c>
      <c r="J28" s="11">
        <f>IF(IFERROR(HLOOKUP(J$2,States_Design!$4:30,ROW()-1,FALSE),0)=1,1,0)</f>
        <v>0</v>
      </c>
      <c r="K28" s="11">
        <f>IF(IFERROR(HLOOKUP(K$2,States_Design!$4:30,ROW()-1,FALSE),0)=1,1,0)</f>
        <v>0</v>
      </c>
      <c r="L28" s="11">
        <f>IF(IFERROR(HLOOKUP(L$2,States_Design!$4:30,ROW()-1,FALSE),0)=1,1,0)</f>
        <v>0</v>
      </c>
      <c r="M28" s="11">
        <f>IF(IFERROR(HLOOKUP(M$2,States_Design!$4:30,ROW()-1,FALSE),0)=1,1,0)</f>
        <v>0</v>
      </c>
      <c r="N28" s="11">
        <f>IF(IFERROR(HLOOKUP(N$2,States_Design!$4:30,ROW()-1,FALSE),0)=1,1,0)</f>
        <v>0</v>
      </c>
      <c r="O28" s="11">
        <f>IF(IFERROR(HLOOKUP(O$2,States_Design!$4:30,ROW()-1,FALSE),0)=1,1,0)</f>
        <v>0</v>
      </c>
      <c r="P28" s="11">
        <f>IF(IFERROR(HLOOKUP(P$2,States_Design!$4:30,ROW()-1,FALSE),0)=1,1,0)</f>
        <v>0</v>
      </c>
      <c r="Q28" s="11">
        <f>IF(IFERROR(HLOOKUP(Q$2,States_Design!$4:30,ROW()-1,FALSE),0)=1,1,0)</f>
        <v>0</v>
      </c>
      <c r="R28" s="11">
        <f>IF(IFERROR(HLOOKUP(R$2,States_Design!$4:30,ROW()-1,FALSE),0)=1,1,0)</f>
        <v>0</v>
      </c>
      <c r="T28" s="11">
        <f>IF(IFERROR(HLOOKUP(C$2,States_Design!$4:30,ROW()-1,FALSE),0)=2,1,0)</f>
        <v>0</v>
      </c>
      <c r="U28" s="11">
        <f>IF(IFERROR(HLOOKUP(D$2,States_Design!$4:30,ROW()-1,FALSE),0)=2,1,0)</f>
        <v>0</v>
      </c>
      <c r="V28" s="11">
        <f>IF(IFERROR(HLOOKUP(E$2,States_Design!$4:30,ROW()-1,FALSE),0)=2,1,0)</f>
        <v>0</v>
      </c>
      <c r="W28" s="11">
        <f>IF(IFERROR(HLOOKUP(F$2,States_Design!$4:30,ROW()-1,FALSE),0)=2,1,0)</f>
        <v>0</v>
      </c>
      <c r="X28" s="11">
        <f>IF(IFERROR(HLOOKUP(G$2,States_Design!$4:30,ROW()-1,FALSE),0)=2,1,0)</f>
        <v>0</v>
      </c>
      <c r="Y28" s="11">
        <f>IF(IFERROR(HLOOKUP(H$2,States_Design!$4:30,ROW()-1,FALSE),0)=2,1,0)</f>
        <v>0</v>
      </c>
      <c r="Z28" s="11">
        <f>IF(IFERROR(HLOOKUP(I$2,States_Design!$4:30,ROW()-1,FALSE),0)=2,1,0)</f>
        <v>0</v>
      </c>
      <c r="AA28" s="11">
        <f>IF(IFERROR(HLOOKUP(J$2,States_Design!$4:30,ROW()-1,FALSE),0)=2,1,0)</f>
        <v>0</v>
      </c>
      <c r="AB28" s="11">
        <f>IF(IFERROR(HLOOKUP(K$2,States_Design!$4:30,ROW()-1,FALSE),0)=2,1,0)</f>
        <v>0</v>
      </c>
      <c r="AC28" s="11">
        <f>IF(IFERROR(HLOOKUP(L$2,States_Design!$4:30,ROW()-1,FALSE),0)=2,1,0)</f>
        <v>0</v>
      </c>
      <c r="AD28" s="11">
        <f>IF(IFERROR(HLOOKUP(M$2,States_Design!$4:30,ROW()-1,FALSE),0)=2,1,0)</f>
        <v>0</v>
      </c>
      <c r="AE28" s="11">
        <f>IF(IFERROR(HLOOKUP(N$2,States_Design!$4:30,ROW()-1,FALSE),0)=2,1,0)</f>
        <v>0</v>
      </c>
      <c r="AF28" s="11">
        <f>IF(IFERROR(HLOOKUP(O$2,States_Design!$4:30,ROW()-1,FALSE),0)=2,1,0)</f>
        <v>0</v>
      </c>
      <c r="AG28" s="11">
        <f>IF(IFERROR(HLOOKUP(P$2,States_Design!$4:30,ROW()-1,FALSE),0)=2,1,0)</f>
        <v>0</v>
      </c>
      <c r="AH28" s="11">
        <f>IF(IFERROR(HLOOKUP(Q$2,States_Design!$4:30,ROW()-1,FALSE),0)=2,1,0)</f>
        <v>0</v>
      </c>
      <c r="AI28" s="11">
        <f>IF(IFERROR(HLOOKUP(R$2,States_Design!$4:30,ROW()-1,FALSE),0)=2,1,0)</f>
        <v>0</v>
      </c>
      <c r="AK28" s="11" t="str">
        <f t="shared" si="16"/>
        <v>0x00</v>
      </c>
      <c r="AL28" s="11" t="str">
        <f t="shared" si="17"/>
        <v>0x00</v>
      </c>
      <c r="AN28" s="11" t="str">
        <f t="shared" si="18"/>
        <v>0x00</v>
      </c>
      <c r="AO28" s="11" t="str">
        <f t="shared" si="19"/>
        <v>0x00</v>
      </c>
      <c r="AQ28" s="13" t="str">
        <f t="shared" si="20"/>
        <v>{0,0x00,0x00,0x00,0x00},</v>
      </c>
      <c r="AR28" s="11" t="str">
        <f t="shared" si="21"/>
        <v>eeprom char EE_STATES[30][5]= {{82,0x20,0x90,0x01,0x00},{3,0x22,0x90,0x00,0x00},{6,0x0C,0x90,0x00,0x00},{2,0x04,0x90,0x08,0x00},{2,0x14,0x90,0x00,0x00},{21,0x24,0x28,0x00,0x00},{2,0x24,0x10,0x00,0x20},{2,0x24,0x50,0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</v>
      </c>
    </row>
    <row r="29" spans="1:44">
      <c r="A29" s="11">
        <f>States_Design!D31</f>
        <v>0</v>
      </c>
      <c r="C29" s="11">
        <f>IF(IFERROR(HLOOKUP(C$2,States_Design!$4:31,ROW()-1,FALSE),0)=1,1,0)</f>
        <v>0</v>
      </c>
      <c r="D29" s="11">
        <f>IF(IFERROR(HLOOKUP(D$2,States_Design!$4:31,ROW()-1,FALSE),0)=1,1,0)</f>
        <v>0</v>
      </c>
      <c r="E29" s="11">
        <f>IF(IFERROR(HLOOKUP(E$2,States_Design!$4:31,ROW()-1,FALSE),0)=1,1,0)</f>
        <v>0</v>
      </c>
      <c r="F29" s="11">
        <f>IF(IFERROR(HLOOKUP(F$2,States_Design!$4:31,ROW()-1,FALSE),0)=1,1,0)</f>
        <v>0</v>
      </c>
      <c r="G29" s="11">
        <f>IF(IFERROR(HLOOKUP(G$2,States_Design!$4:31,ROW()-1,FALSE),0)=1,1,0)</f>
        <v>0</v>
      </c>
      <c r="H29" s="11">
        <f>IF(IFERROR(HLOOKUP(H$2,States_Design!$4:31,ROW()-1,FALSE),0)=1,1,0)</f>
        <v>0</v>
      </c>
      <c r="I29" s="11">
        <f>IF(IFERROR(HLOOKUP(I$2,States_Design!$4:31,ROW()-1,FALSE),0)=1,1,0)</f>
        <v>0</v>
      </c>
      <c r="J29" s="11">
        <f>IF(IFERROR(HLOOKUP(J$2,States_Design!$4:31,ROW()-1,FALSE),0)=1,1,0)</f>
        <v>0</v>
      </c>
      <c r="K29" s="11">
        <f>IF(IFERROR(HLOOKUP(K$2,States_Design!$4:31,ROW()-1,FALSE),0)=1,1,0)</f>
        <v>0</v>
      </c>
      <c r="L29" s="11">
        <f>IF(IFERROR(HLOOKUP(L$2,States_Design!$4:31,ROW()-1,FALSE),0)=1,1,0)</f>
        <v>0</v>
      </c>
      <c r="M29" s="11">
        <f>IF(IFERROR(HLOOKUP(M$2,States_Design!$4:31,ROW()-1,FALSE),0)=1,1,0)</f>
        <v>0</v>
      </c>
      <c r="N29" s="11">
        <f>IF(IFERROR(HLOOKUP(N$2,States_Design!$4:31,ROW()-1,FALSE),0)=1,1,0)</f>
        <v>0</v>
      </c>
      <c r="O29" s="11">
        <f>IF(IFERROR(HLOOKUP(O$2,States_Design!$4:31,ROW()-1,FALSE),0)=1,1,0)</f>
        <v>0</v>
      </c>
      <c r="P29" s="11">
        <f>IF(IFERROR(HLOOKUP(P$2,States_Design!$4:31,ROW()-1,FALSE),0)=1,1,0)</f>
        <v>0</v>
      </c>
      <c r="Q29" s="11">
        <f>IF(IFERROR(HLOOKUP(Q$2,States_Design!$4:31,ROW()-1,FALSE),0)=1,1,0)</f>
        <v>0</v>
      </c>
      <c r="R29" s="11">
        <f>IF(IFERROR(HLOOKUP(R$2,States_Design!$4:31,ROW()-1,FALSE),0)=1,1,0)</f>
        <v>0</v>
      </c>
      <c r="T29" s="11">
        <f>IF(IFERROR(HLOOKUP(C$2,States_Design!$4:31,ROW()-1,FALSE),0)=2,1,0)</f>
        <v>0</v>
      </c>
      <c r="U29" s="11">
        <f>IF(IFERROR(HLOOKUP(D$2,States_Design!$4:31,ROW()-1,FALSE),0)=2,1,0)</f>
        <v>0</v>
      </c>
      <c r="V29" s="11">
        <f>IF(IFERROR(HLOOKUP(E$2,States_Design!$4:31,ROW()-1,FALSE),0)=2,1,0)</f>
        <v>0</v>
      </c>
      <c r="W29" s="11">
        <f>IF(IFERROR(HLOOKUP(F$2,States_Design!$4:31,ROW()-1,FALSE),0)=2,1,0)</f>
        <v>0</v>
      </c>
      <c r="X29" s="11">
        <f>IF(IFERROR(HLOOKUP(G$2,States_Design!$4:31,ROW()-1,FALSE),0)=2,1,0)</f>
        <v>0</v>
      </c>
      <c r="Y29" s="11">
        <f>IF(IFERROR(HLOOKUP(H$2,States_Design!$4:31,ROW()-1,FALSE),0)=2,1,0)</f>
        <v>0</v>
      </c>
      <c r="Z29" s="11">
        <f>IF(IFERROR(HLOOKUP(I$2,States_Design!$4:31,ROW()-1,FALSE),0)=2,1,0)</f>
        <v>0</v>
      </c>
      <c r="AA29" s="11">
        <f>IF(IFERROR(HLOOKUP(J$2,States_Design!$4:31,ROW()-1,FALSE),0)=2,1,0)</f>
        <v>0</v>
      </c>
      <c r="AB29" s="11">
        <f>IF(IFERROR(HLOOKUP(K$2,States_Design!$4:31,ROW()-1,FALSE),0)=2,1,0)</f>
        <v>0</v>
      </c>
      <c r="AC29" s="11">
        <f>IF(IFERROR(HLOOKUP(L$2,States_Design!$4:31,ROW()-1,FALSE),0)=2,1,0)</f>
        <v>0</v>
      </c>
      <c r="AD29" s="11">
        <f>IF(IFERROR(HLOOKUP(M$2,States_Design!$4:31,ROW()-1,FALSE),0)=2,1,0)</f>
        <v>0</v>
      </c>
      <c r="AE29" s="11">
        <f>IF(IFERROR(HLOOKUP(N$2,States_Design!$4:31,ROW()-1,FALSE),0)=2,1,0)</f>
        <v>0</v>
      </c>
      <c r="AF29" s="11">
        <f>IF(IFERROR(HLOOKUP(O$2,States_Design!$4:31,ROW()-1,FALSE),0)=2,1,0)</f>
        <v>0</v>
      </c>
      <c r="AG29" s="11">
        <f>IF(IFERROR(HLOOKUP(P$2,States_Design!$4:31,ROW()-1,FALSE),0)=2,1,0)</f>
        <v>0</v>
      </c>
      <c r="AH29" s="11">
        <f>IF(IFERROR(HLOOKUP(Q$2,States_Design!$4:31,ROW()-1,FALSE),0)=2,1,0)</f>
        <v>0</v>
      </c>
      <c r="AI29" s="11">
        <f>IF(IFERROR(HLOOKUP(R$2,States_Design!$4:31,ROW()-1,FALSE),0)=2,1,0)</f>
        <v>0</v>
      </c>
      <c r="AK29" s="11" t="str">
        <f t="shared" si="16"/>
        <v>0x00</v>
      </c>
      <c r="AL29" s="11" t="str">
        <f t="shared" si="17"/>
        <v>0x00</v>
      </c>
      <c r="AN29" s="11" t="str">
        <f t="shared" si="18"/>
        <v>0x00</v>
      </c>
      <c r="AO29" s="11" t="str">
        <f t="shared" si="19"/>
        <v>0x00</v>
      </c>
      <c r="AQ29" s="13" t="str">
        <f t="shared" si="20"/>
        <v>{0,0x00,0x00,0x00,0x00},</v>
      </c>
      <c r="AR29" s="11" t="str">
        <f t="shared" si="21"/>
        <v>eeprom char EE_STATES[30][5]= {{82,0x20,0x90,0x01,0x00},{3,0x22,0x90,0x00,0x00},{6,0x0C,0x90,0x00,0x00},{2,0x04,0x90,0x08,0x00},{2,0x14,0x90,0x00,0x00},{21,0x24,0x28,0x00,0x00},{2,0x24,0x10,0x00,0x20},{2,0x24,0x50,0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</v>
      </c>
    </row>
    <row r="30" spans="1:44">
      <c r="A30" s="11">
        <f>States_Design!D32</f>
        <v>0</v>
      </c>
      <c r="C30" s="11">
        <f>IF(IFERROR(HLOOKUP(C$2,States_Design!$4:32,ROW()-1,FALSE),0)=1,1,0)</f>
        <v>0</v>
      </c>
      <c r="D30" s="11">
        <f>IF(IFERROR(HLOOKUP(D$2,States_Design!$4:32,ROW()-1,FALSE),0)=1,1,0)</f>
        <v>0</v>
      </c>
      <c r="E30" s="11">
        <f>IF(IFERROR(HLOOKUP(E$2,States_Design!$4:32,ROW()-1,FALSE),0)=1,1,0)</f>
        <v>0</v>
      </c>
      <c r="F30" s="11">
        <f>IF(IFERROR(HLOOKUP(F$2,States_Design!$4:32,ROW()-1,FALSE),0)=1,1,0)</f>
        <v>0</v>
      </c>
      <c r="G30" s="11">
        <f>IF(IFERROR(HLOOKUP(G$2,States_Design!$4:32,ROW()-1,FALSE),0)=1,1,0)</f>
        <v>0</v>
      </c>
      <c r="H30" s="11">
        <f>IF(IFERROR(HLOOKUP(H$2,States_Design!$4:32,ROW()-1,FALSE),0)=1,1,0)</f>
        <v>0</v>
      </c>
      <c r="I30" s="11">
        <f>IF(IFERROR(HLOOKUP(I$2,States_Design!$4:32,ROW()-1,FALSE),0)=1,1,0)</f>
        <v>0</v>
      </c>
      <c r="J30" s="11">
        <f>IF(IFERROR(HLOOKUP(J$2,States_Design!$4:32,ROW()-1,FALSE),0)=1,1,0)</f>
        <v>0</v>
      </c>
      <c r="K30" s="11">
        <f>IF(IFERROR(HLOOKUP(K$2,States_Design!$4:32,ROW()-1,FALSE),0)=1,1,0)</f>
        <v>0</v>
      </c>
      <c r="L30" s="11">
        <f>IF(IFERROR(HLOOKUP(L$2,States_Design!$4:32,ROW()-1,FALSE),0)=1,1,0)</f>
        <v>0</v>
      </c>
      <c r="M30" s="11">
        <f>IF(IFERROR(HLOOKUP(M$2,States_Design!$4:32,ROW()-1,FALSE),0)=1,1,0)</f>
        <v>0</v>
      </c>
      <c r="N30" s="11">
        <f>IF(IFERROR(HLOOKUP(N$2,States_Design!$4:32,ROW()-1,FALSE),0)=1,1,0)</f>
        <v>0</v>
      </c>
      <c r="O30" s="11">
        <f>IF(IFERROR(HLOOKUP(O$2,States_Design!$4:32,ROW()-1,FALSE),0)=1,1,0)</f>
        <v>0</v>
      </c>
      <c r="P30" s="11">
        <f>IF(IFERROR(HLOOKUP(P$2,States_Design!$4:32,ROW()-1,FALSE),0)=1,1,0)</f>
        <v>0</v>
      </c>
      <c r="Q30" s="11">
        <f>IF(IFERROR(HLOOKUP(Q$2,States_Design!$4:32,ROW()-1,FALSE),0)=1,1,0)</f>
        <v>0</v>
      </c>
      <c r="R30" s="11">
        <f>IF(IFERROR(HLOOKUP(R$2,States_Design!$4:32,ROW()-1,FALSE),0)=1,1,0)</f>
        <v>0</v>
      </c>
      <c r="T30" s="11">
        <f>IF(IFERROR(HLOOKUP(C$2,States_Design!$4:32,ROW()-1,FALSE),0)=2,1,0)</f>
        <v>0</v>
      </c>
      <c r="U30" s="11">
        <f>IF(IFERROR(HLOOKUP(D$2,States_Design!$4:32,ROW()-1,FALSE),0)=2,1,0)</f>
        <v>0</v>
      </c>
      <c r="V30" s="11">
        <f>IF(IFERROR(HLOOKUP(E$2,States_Design!$4:32,ROW()-1,FALSE),0)=2,1,0)</f>
        <v>0</v>
      </c>
      <c r="W30" s="11">
        <f>IF(IFERROR(HLOOKUP(F$2,States_Design!$4:32,ROW()-1,FALSE),0)=2,1,0)</f>
        <v>0</v>
      </c>
      <c r="X30" s="11">
        <f>IF(IFERROR(HLOOKUP(G$2,States_Design!$4:32,ROW()-1,FALSE),0)=2,1,0)</f>
        <v>0</v>
      </c>
      <c r="Y30" s="11">
        <f>IF(IFERROR(HLOOKUP(H$2,States_Design!$4:32,ROW()-1,FALSE),0)=2,1,0)</f>
        <v>0</v>
      </c>
      <c r="Z30" s="11">
        <f>IF(IFERROR(HLOOKUP(I$2,States_Design!$4:32,ROW()-1,FALSE),0)=2,1,0)</f>
        <v>0</v>
      </c>
      <c r="AA30" s="11">
        <f>IF(IFERROR(HLOOKUP(J$2,States_Design!$4:32,ROW()-1,FALSE),0)=2,1,0)</f>
        <v>0</v>
      </c>
      <c r="AB30" s="11">
        <f>IF(IFERROR(HLOOKUP(K$2,States_Design!$4:32,ROW()-1,FALSE),0)=2,1,0)</f>
        <v>0</v>
      </c>
      <c r="AC30" s="11">
        <f>IF(IFERROR(HLOOKUP(L$2,States_Design!$4:32,ROW()-1,FALSE),0)=2,1,0)</f>
        <v>0</v>
      </c>
      <c r="AD30" s="11">
        <f>IF(IFERROR(HLOOKUP(M$2,States_Design!$4:32,ROW()-1,FALSE),0)=2,1,0)</f>
        <v>0</v>
      </c>
      <c r="AE30" s="11">
        <f>IF(IFERROR(HLOOKUP(N$2,States_Design!$4:32,ROW()-1,FALSE),0)=2,1,0)</f>
        <v>0</v>
      </c>
      <c r="AF30" s="11">
        <f>IF(IFERROR(HLOOKUP(O$2,States_Design!$4:32,ROW()-1,FALSE),0)=2,1,0)</f>
        <v>0</v>
      </c>
      <c r="AG30" s="11">
        <f>IF(IFERROR(HLOOKUP(P$2,States_Design!$4:32,ROW()-1,FALSE),0)=2,1,0)</f>
        <v>0</v>
      </c>
      <c r="AH30" s="11">
        <f>IF(IFERROR(HLOOKUP(Q$2,States_Design!$4:32,ROW()-1,FALSE),0)=2,1,0)</f>
        <v>0</v>
      </c>
      <c r="AI30" s="11">
        <f>IF(IFERROR(HLOOKUP(R$2,States_Design!$4:32,ROW()-1,FALSE),0)=2,1,0)</f>
        <v>0</v>
      </c>
      <c r="AK30" s="11" t="str">
        <f t="shared" si="16"/>
        <v>0x00</v>
      </c>
      <c r="AL30" s="11" t="str">
        <f t="shared" si="17"/>
        <v>0x00</v>
      </c>
      <c r="AN30" s="11" t="str">
        <f t="shared" si="18"/>
        <v>0x00</v>
      </c>
      <c r="AO30" s="11" t="str">
        <f t="shared" si="19"/>
        <v>0x00</v>
      </c>
      <c r="AQ30" s="13" t="str">
        <f t="shared" si="20"/>
        <v>{0,0x00,0x00,0x00,0x00},</v>
      </c>
      <c r="AR30" s="11" t="str">
        <f t="shared" si="21"/>
        <v>eeprom char EE_STATES[30][5]= {{82,0x20,0x90,0x01,0x00},{3,0x22,0x90,0x00,0x00},{6,0x0C,0x90,0x00,0x00},{2,0x04,0x90,0x08,0x00},{2,0x14,0x90,0x00,0x00},{21,0x24,0x28,0x00,0x00},{2,0x24,0x10,0x00,0x20},{2,0x24,0x50,0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</v>
      </c>
    </row>
    <row r="31" spans="1:44">
      <c r="A31" s="11">
        <f>States_Design!D33</f>
        <v>0</v>
      </c>
      <c r="C31" s="11">
        <f>IF(IFERROR(HLOOKUP(C$2,States_Design!$4:33,ROW()-1,FALSE),0)=1,1,0)</f>
        <v>0</v>
      </c>
      <c r="D31" s="11">
        <f>IF(IFERROR(HLOOKUP(D$2,States_Design!$4:33,ROW()-1,FALSE),0)=1,1,0)</f>
        <v>0</v>
      </c>
      <c r="E31" s="11">
        <f>IF(IFERROR(HLOOKUP(E$2,States_Design!$4:33,ROW()-1,FALSE),0)=1,1,0)</f>
        <v>0</v>
      </c>
      <c r="F31" s="11">
        <f>IF(IFERROR(HLOOKUP(F$2,States_Design!$4:33,ROW()-1,FALSE),0)=1,1,0)</f>
        <v>0</v>
      </c>
      <c r="G31" s="11">
        <f>IF(IFERROR(HLOOKUP(G$2,States_Design!$4:33,ROW()-1,FALSE),0)=1,1,0)</f>
        <v>0</v>
      </c>
      <c r="H31" s="11">
        <f>IF(IFERROR(HLOOKUP(H$2,States_Design!$4:33,ROW()-1,FALSE),0)=1,1,0)</f>
        <v>0</v>
      </c>
      <c r="I31" s="11">
        <f>IF(IFERROR(HLOOKUP(I$2,States_Design!$4:33,ROW()-1,FALSE),0)=1,1,0)</f>
        <v>0</v>
      </c>
      <c r="J31" s="11">
        <f>IF(IFERROR(HLOOKUP(J$2,States_Design!$4:33,ROW()-1,FALSE),0)=1,1,0)</f>
        <v>0</v>
      </c>
      <c r="K31" s="11">
        <f>IF(IFERROR(HLOOKUP(K$2,States_Design!$4:33,ROW()-1,FALSE),0)=1,1,0)</f>
        <v>0</v>
      </c>
      <c r="L31" s="11">
        <f>IF(IFERROR(HLOOKUP(L$2,States_Design!$4:33,ROW()-1,FALSE),0)=1,1,0)</f>
        <v>0</v>
      </c>
      <c r="M31" s="11">
        <f>IF(IFERROR(HLOOKUP(M$2,States_Design!$4:33,ROW()-1,FALSE),0)=1,1,0)</f>
        <v>0</v>
      </c>
      <c r="N31" s="11">
        <f>IF(IFERROR(HLOOKUP(N$2,States_Design!$4:33,ROW()-1,FALSE),0)=1,1,0)</f>
        <v>0</v>
      </c>
      <c r="O31" s="11">
        <f>IF(IFERROR(HLOOKUP(O$2,States_Design!$4:33,ROW()-1,FALSE),0)=1,1,0)</f>
        <v>0</v>
      </c>
      <c r="P31" s="11">
        <f>IF(IFERROR(HLOOKUP(P$2,States_Design!$4:33,ROW()-1,FALSE),0)=1,1,0)</f>
        <v>0</v>
      </c>
      <c r="Q31" s="11">
        <f>IF(IFERROR(HLOOKUP(Q$2,States_Design!$4:33,ROW()-1,FALSE),0)=1,1,0)</f>
        <v>0</v>
      </c>
      <c r="R31" s="11">
        <f>IF(IFERROR(HLOOKUP(R$2,States_Design!$4:33,ROW()-1,FALSE),0)=1,1,0)</f>
        <v>0</v>
      </c>
      <c r="T31" s="11">
        <f>IF(IFERROR(HLOOKUP(C$2,States_Design!$4:33,ROW()-1,FALSE),0)=2,1,0)</f>
        <v>0</v>
      </c>
      <c r="U31" s="11">
        <f>IF(IFERROR(HLOOKUP(D$2,States_Design!$4:33,ROW()-1,FALSE),0)=2,1,0)</f>
        <v>0</v>
      </c>
      <c r="V31" s="11">
        <f>IF(IFERROR(HLOOKUP(E$2,States_Design!$4:33,ROW()-1,FALSE),0)=2,1,0)</f>
        <v>0</v>
      </c>
      <c r="W31" s="11">
        <f>IF(IFERROR(HLOOKUP(F$2,States_Design!$4:33,ROW()-1,FALSE),0)=2,1,0)</f>
        <v>0</v>
      </c>
      <c r="X31" s="11">
        <f>IF(IFERROR(HLOOKUP(G$2,States_Design!$4:33,ROW()-1,FALSE),0)=2,1,0)</f>
        <v>0</v>
      </c>
      <c r="Y31" s="11">
        <f>IF(IFERROR(HLOOKUP(H$2,States_Design!$4:33,ROW()-1,FALSE),0)=2,1,0)</f>
        <v>0</v>
      </c>
      <c r="Z31" s="11">
        <f>IF(IFERROR(HLOOKUP(I$2,States_Design!$4:33,ROW()-1,FALSE),0)=2,1,0)</f>
        <v>0</v>
      </c>
      <c r="AA31" s="11">
        <f>IF(IFERROR(HLOOKUP(J$2,States_Design!$4:33,ROW()-1,FALSE),0)=2,1,0)</f>
        <v>0</v>
      </c>
      <c r="AB31" s="11">
        <f>IF(IFERROR(HLOOKUP(K$2,States_Design!$4:33,ROW()-1,FALSE),0)=2,1,0)</f>
        <v>0</v>
      </c>
      <c r="AC31" s="11">
        <f>IF(IFERROR(HLOOKUP(L$2,States_Design!$4:33,ROW()-1,FALSE),0)=2,1,0)</f>
        <v>0</v>
      </c>
      <c r="AD31" s="11">
        <f>IF(IFERROR(HLOOKUP(M$2,States_Design!$4:33,ROW()-1,FALSE),0)=2,1,0)</f>
        <v>0</v>
      </c>
      <c r="AE31" s="11">
        <f>IF(IFERROR(HLOOKUP(N$2,States_Design!$4:33,ROW()-1,FALSE),0)=2,1,0)</f>
        <v>0</v>
      </c>
      <c r="AF31" s="11">
        <f>IF(IFERROR(HLOOKUP(O$2,States_Design!$4:33,ROW()-1,FALSE),0)=2,1,0)</f>
        <v>0</v>
      </c>
      <c r="AG31" s="11">
        <f>IF(IFERROR(HLOOKUP(P$2,States_Design!$4:33,ROW()-1,FALSE),0)=2,1,0)</f>
        <v>0</v>
      </c>
      <c r="AH31" s="11">
        <f>IF(IFERROR(HLOOKUP(Q$2,States_Design!$4:33,ROW()-1,FALSE),0)=2,1,0)</f>
        <v>0</v>
      </c>
      <c r="AI31" s="11">
        <f>IF(IFERROR(HLOOKUP(R$2,States_Design!$4:33,ROW()-1,FALSE),0)=2,1,0)</f>
        <v>0</v>
      </c>
      <c r="AK31" s="11" t="str">
        <f t="shared" si="16"/>
        <v>0x00</v>
      </c>
      <c r="AL31" s="11" t="str">
        <f t="shared" si="17"/>
        <v>0x00</v>
      </c>
      <c r="AN31" s="11" t="str">
        <f t="shared" si="18"/>
        <v>0x00</v>
      </c>
      <c r="AO31" s="11" t="str">
        <f t="shared" si="19"/>
        <v>0x00</v>
      </c>
      <c r="AQ31" s="13" t="str">
        <f t="shared" si="20"/>
        <v>{0,0x00,0x00,0x00,0x00},</v>
      </c>
      <c r="AR31" s="11" t="str">
        <f t="shared" si="21"/>
        <v>eeprom char EE_STATES[30][5]= {{82,0x20,0x90,0x01,0x00},{3,0x22,0x90,0x00,0x00},{6,0x0C,0x90,0x00,0x00},{2,0x04,0x90,0x08,0x00},{2,0x14,0x90,0x00,0x00},{21,0x24,0x28,0x00,0x00},{2,0x24,0x10,0x00,0x20},{2,0x24,0x50,0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</v>
      </c>
    </row>
    <row r="32" spans="1:44">
      <c r="A32" s="11">
        <f>States_Design!D34</f>
        <v>0</v>
      </c>
      <c r="C32" s="11">
        <f>IF(IFERROR(HLOOKUP(C$2,States_Design!$4:34,ROW()-1,FALSE),0)=1,1,0)</f>
        <v>0</v>
      </c>
      <c r="D32" s="11">
        <f>IF(IFERROR(HLOOKUP(D$2,States_Design!$4:34,ROW()-1,FALSE),0)=1,1,0)</f>
        <v>0</v>
      </c>
      <c r="E32" s="11">
        <f>IF(IFERROR(HLOOKUP(E$2,States_Design!$4:34,ROW()-1,FALSE),0)=1,1,0)</f>
        <v>0</v>
      </c>
      <c r="F32" s="11">
        <f>IF(IFERROR(HLOOKUP(F$2,States_Design!$4:34,ROW()-1,FALSE),0)=1,1,0)</f>
        <v>0</v>
      </c>
      <c r="G32" s="11">
        <f>IF(IFERROR(HLOOKUP(G$2,States_Design!$4:34,ROW()-1,FALSE),0)=1,1,0)</f>
        <v>0</v>
      </c>
      <c r="H32" s="11">
        <f>IF(IFERROR(HLOOKUP(H$2,States_Design!$4:34,ROW()-1,FALSE),0)=1,1,0)</f>
        <v>0</v>
      </c>
      <c r="I32" s="11">
        <f>IF(IFERROR(HLOOKUP(I$2,States_Design!$4:34,ROW()-1,FALSE),0)=1,1,0)</f>
        <v>0</v>
      </c>
      <c r="J32" s="11">
        <f>IF(IFERROR(HLOOKUP(J$2,States_Design!$4:34,ROW()-1,FALSE),0)=1,1,0)</f>
        <v>0</v>
      </c>
      <c r="K32" s="11">
        <f>IF(IFERROR(HLOOKUP(K$2,States_Design!$4:34,ROW()-1,FALSE),0)=1,1,0)</f>
        <v>0</v>
      </c>
      <c r="L32" s="11">
        <f>IF(IFERROR(HLOOKUP(L$2,States_Design!$4:34,ROW()-1,FALSE),0)=1,1,0)</f>
        <v>0</v>
      </c>
      <c r="M32" s="11">
        <f>IF(IFERROR(HLOOKUP(M$2,States_Design!$4:34,ROW()-1,FALSE),0)=1,1,0)</f>
        <v>0</v>
      </c>
      <c r="N32" s="11">
        <f>IF(IFERROR(HLOOKUP(N$2,States_Design!$4:34,ROW()-1,FALSE),0)=1,1,0)</f>
        <v>0</v>
      </c>
      <c r="O32" s="11">
        <f>IF(IFERROR(HLOOKUP(O$2,States_Design!$4:34,ROW()-1,FALSE),0)=1,1,0)</f>
        <v>0</v>
      </c>
      <c r="P32" s="11">
        <f>IF(IFERROR(HLOOKUP(P$2,States_Design!$4:34,ROW()-1,FALSE),0)=1,1,0)</f>
        <v>0</v>
      </c>
      <c r="Q32" s="11">
        <f>IF(IFERROR(HLOOKUP(Q$2,States_Design!$4:34,ROW()-1,FALSE),0)=1,1,0)</f>
        <v>0</v>
      </c>
      <c r="R32" s="11">
        <f>IF(IFERROR(HLOOKUP(R$2,States_Design!$4:34,ROW()-1,FALSE),0)=1,1,0)</f>
        <v>0</v>
      </c>
      <c r="T32" s="11">
        <f>IF(IFERROR(HLOOKUP(C$2,States_Design!$4:34,ROW()-1,FALSE),0)=2,1,0)</f>
        <v>0</v>
      </c>
      <c r="U32" s="11">
        <f>IF(IFERROR(HLOOKUP(D$2,States_Design!$4:34,ROW()-1,FALSE),0)=2,1,0)</f>
        <v>0</v>
      </c>
      <c r="V32" s="11">
        <f>IF(IFERROR(HLOOKUP(E$2,States_Design!$4:34,ROW()-1,FALSE),0)=2,1,0)</f>
        <v>0</v>
      </c>
      <c r="W32" s="11">
        <f>IF(IFERROR(HLOOKUP(F$2,States_Design!$4:34,ROW()-1,FALSE),0)=2,1,0)</f>
        <v>0</v>
      </c>
      <c r="X32" s="11">
        <f>IF(IFERROR(HLOOKUP(G$2,States_Design!$4:34,ROW()-1,FALSE),0)=2,1,0)</f>
        <v>0</v>
      </c>
      <c r="Y32" s="11">
        <f>IF(IFERROR(HLOOKUP(H$2,States_Design!$4:34,ROW()-1,FALSE),0)=2,1,0)</f>
        <v>0</v>
      </c>
      <c r="Z32" s="11">
        <f>IF(IFERROR(HLOOKUP(I$2,States_Design!$4:34,ROW()-1,FALSE),0)=2,1,0)</f>
        <v>0</v>
      </c>
      <c r="AA32" s="11">
        <f>IF(IFERROR(HLOOKUP(J$2,States_Design!$4:34,ROW()-1,FALSE),0)=2,1,0)</f>
        <v>0</v>
      </c>
      <c r="AB32" s="11">
        <f>IF(IFERROR(HLOOKUP(K$2,States_Design!$4:34,ROW()-1,FALSE),0)=2,1,0)</f>
        <v>0</v>
      </c>
      <c r="AC32" s="11">
        <f>IF(IFERROR(HLOOKUP(L$2,States_Design!$4:34,ROW()-1,FALSE),0)=2,1,0)</f>
        <v>0</v>
      </c>
      <c r="AD32" s="11">
        <f>IF(IFERROR(HLOOKUP(M$2,States_Design!$4:34,ROW()-1,FALSE),0)=2,1,0)</f>
        <v>0</v>
      </c>
      <c r="AE32" s="11">
        <f>IF(IFERROR(HLOOKUP(N$2,States_Design!$4:34,ROW()-1,FALSE),0)=2,1,0)</f>
        <v>0</v>
      </c>
      <c r="AF32" s="11">
        <f>IF(IFERROR(HLOOKUP(O$2,States_Design!$4:34,ROW()-1,FALSE),0)=2,1,0)</f>
        <v>0</v>
      </c>
      <c r="AG32" s="11">
        <f>IF(IFERROR(HLOOKUP(P$2,States_Design!$4:34,ROW()-1,FALSE),0)=2,1,0)</f>
        <v>0</v>
      </c>
      <c r="AH32" s="11">
        <f>IF(IFERROR(HLOOKUP(Q$2,States_Design!$4:34,ROW()-1,FALSE),0)=2,1,0)</f>
        <v>0</v>
      </c>
      <c r="AI32" s="11">
        <f>IF(IFERROR(HLOOKUP(R$2,States_Design!$4:34,ROW()-1,FALSE),0)=2,1,0)</f>
        <v>0</v>
      </c>
      <c r="AK32" s="11" t="str">
        <f t="shared" si="16"/>
        <v>0x00</v>
      </c>
      <c r="AL32" s="11" t="str">
        <f t="shared" si="17"/>
        <v>0x00</v>
      </c>
      <c r="AN32" s="11" t="str">
        <f t="shared" si="18"/>
        <v>0x00</v>
      </c>
      <c r="AO32" s="11" t="str">
        <f t="shared" si="19"/>
        <v>0x00</v>
      </c>
      <c r="AQ32" s="13" t="str">
        <f t="shared" si="20"/>
        <v>{0,0x00,0x00,0x00,0x00},</v>
      </c>
      <c r="AR32" s="11" t="str">
        <f t="shared" si="21"/>
        <v>eeprom char EE_STATES[30][5]= {{82,0x20,0x90,0x01,0x00},{3,0x22,0x90,0x00,0x00},{6,0x0C,0x90,0x00,0x00},{2,0x04,0x90,0x08,0x00},{2,0x14,0x90,0x00,0x00},{21,0x24,0x28,0x00,0x00},{2,0x24,0x10,0x00,0x20},{2,0x24,0x50,0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</v>
      </c>
    </row>
    <row r="33" spans="43:44">
      <c r="AQ33" s="11" t="s">
        <v>43</v>
      </c>
      <c r="AR33" s="11" t="str">
        <f t="shared" si="21"/>
        <v>eeprom char EE_STATES[30][5]= {{82,0x20,0x90,0x01,0x00},{3,0x22,0x90,0x00,0x00},{6,0x0C,0x90,0x00,0x00},{2,0x04,0x90,0x08,0x00},{2,0x14,0x90,0x00,0x00},{21,0x24,0x28,0x00,0x00},{2,0x24,0x10,0x00,0x20},{2,0x24,0x50,0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};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P33"/>
  <sheetViews>
    <sheetView zoomScaleNormal="100" workbookViewId="0" xr3:uid="{85D5C41F-068E-5C55-9968-509E7C2A5619}">
      <selection activeCell="B2" sqref="B2"/>
    </sheetView>
  </sheetViews>
  <sheetFormatPr defaultRowHeight="15"/>
  <cols>
    <col min="2" max="2" width="12.140625" bestFit="1" customWidth="1"/>
    <col min="13" max="13" width="7.140625" bestFit="1" customWidth="1"/>
    <col min="15" max="15" width="11" bestFit="1" customWidth="1"/>
    <col min="16" max="16" width="12.7109375" customWidth="1"/>
  </cols>
  <sheetData>
    <row r="1" spans="1:16">
      <c r="A1" t="s">
        <v>26</v>
      </c>
      <c r="B1" t="s">
        <v>58</v>
      </c>
    </row>
    <row r="2" spans="1:16">
      <c r="A2">
        <f>States_Design!D5</f>
        <v>82</v>
      </c>
      <c r="B2">
        <f>IF(IFERROR(HLOOKUP("Audio",States_Design!$4:5,ROW(),FALSE),0)=1,1,0)</f>
        <v>1</v>
      </c>
      <c r="C2">
        <f>IF(MOD((ROW()-2),8)=0,B2,CONCATENATE(C1,B2))</f>
        <v>1</v>
      </c>
      <c r="D2" t="str">
        <f>IF(MOD((ROW()-1),8)=0,CONCATENATE("0x",BIN2HEX(C2,2),","),"")</f>
        <v/>
      </c>
      <c r="E2" t="str">
        <f>D2</f>
        <v/>
      </c>
      <c r="F2" t="str">
        <f>CONCATENATE("eeprom char EE_AUDIO[4]= {",E33,"};")</f>
        <v>eeprom char EE_AUDIO[4]= {0xE5,0x00,0x00,0x00,};</v>
      </c>
      <c r="L2">
        <f>B2</f>
        <v>1</v>
      </c>
    </row>
    <row r="3" spans="1:16">
      <c r="A3">
        <f>States_Design!D6</f>
        <v>3</v>
      </c>
      <c r="B3">
        <f>IF(IFERROR(HLOOKUP("Audio",States_Design!$4:6,ROW(),FALSE),0)=1,1,0)</f>
        <v>1</v>
      </c>
      <c r="C3" t="str">
        <f t="shared" ref="C3:C31" si="0">IF(MOD((ROW()-2),8)=0,B3,CONCATENATE(C2,B3))</f>
        <v>11</v>
      </c>
      <c r="D3" t="str">
        <f t="shared" ref="D3:D33" si="1">IF(MOD((ROW()-1),8)=0,CONCATENATE("0x",BIN2HEX(C3,2),","),"")</f>
        <v/>
      </c>
      <c r="E3" t="str">
        <f>CONCATENATE(E2,D3)</f>
        <v/>
      </c>
      <c r="L3" t="str">
        <f>CONCATENATE(L2,B3)</f>
        <v>11</v>
      </c>
      <c r="O3">
        <f>2^32</f>
        <v>4294967296</v>
      </c>
    </row>
    <row r="4" spans="1:16">
      <c r="A4">
        <f>States_Design!D7</f>
        <v>6</v>
      </c>
      <c r="B4">
        <f>IF(IFERROR(HLOOKUP("Audio",States_Design!$4:7,ROW(),FALSE),0)=1,1,0)</f>
        <v>1</v>
      </c>
      <c r="C4" t="str">
        <f t="shared" si="0"/>
        <v>111</v>
      </c>
      <c r="D4" t="str">
        <f t="shared" si="1"/>
        <v/>
      </c>
      <c r="E4" t="str">
        <f t="shared" ref="E4:E33" si="2">CONCATENATE(E3,D4)</f>
        <v/>
      </c>
      <c r="L4" t="str">
        <f t="shared" ref="L4:L33" si="3">CONCATENATE(L3,B4)</f>
        <v>111</v>
      </c>
      <c r="N4">
        <v>82</v>
      </c>
      <c r="O4">
        <f>HEX2DEC(N4)</f>
        <v>130</v>
      </c>
      <c r="P4">
        <f>O4*256*256*256</f>
        <v>2181038080</v>
      </c>
    </row>
    <row r="5" spans="1:16">
      <c r="A5">
        <f>States_Design!D8</f>
        <v>2</v>
      </c>
      <c r="B5">
        <f>IF(IFERROR(HLOOKUP("Audio",States_Design!$4:8,ROW(),FALSE),0)=1,1,0)</f>
        <v>0</v>
      </c>
      <c r="C5" t="str">
        <f t="shared" si="0"/>
        <v>1110</v>
      </c>
      <c r="D5" t="str">
        <f t="shared" si="1"/>
        <v/>
      </c>
      <c r="E5" t="str">
        <f t="shared" si="2"/>
        <v/>
      </c>
      <c r="L5" t="str">
        <f t="shared" si="3"/>
        <v>1110</v>
      </c>
      <c r="N5">
        <v>2</v>
      </c>
      <c r="O5">
        <f t="shared" ref="O5:O7" si="4">HEX2DEC(N5)</f>
        <v>2</v>
      </c>
      <c r="P5">
        <f>O5*256*256</f>
        <v>131072</v>
      </c>
    </row>
    <row r="6" spans="1:16">
      <c r="A6">
        <f>States_Design!D9</f>
        <v>2</v>
      </c>
      <c r="B6">
        <f>IF(IFERROR(HLOOKUP("Audio",States_Design!$4:9,ROW(),FALSE),0)=1,1,0)</f>
        <v>0</v>
      </c>
      <c r="C6" t="str">
        <f t="shared" si="0"/>
        <v>11100</v>
      </c>
      <c r="D6" t="str">
        <f t="shared" si="1"/>
        <v/>
      </c>
      <c r="E6" t="str">
        <f t="shared" si="2"/>
        <v/>
      </c>
      <c r="L6" t="str">
        <f t="shared" si="3"/>
        <v>11100</v>
      </c>
      <c r="N6">
        <v>2</v>
      </c>
      <c r="O6">
        <f t="shared" si="4"/>
        <v>2</v>
      </c>
      <c r="P6">
        <f>O6*256</f>
        <v>512</v>
      </c>
    </row>
    <row r="7" spans="1:16">
      <c r="A7">
        <f>States_Design!D10</f>
        <v>21</v>
      </c>
      <c r="B7">
        <f>IF(IFERROR(HLOOKUP("Audio",States_Design!$4:10,ROW(),FALSE),0)=1,1,0)</f>
        <v>1</v>
      </c>
      <c r="C7" t="str">
        <f t="shared" si="0"/>
        <v>111001</v>
      </c>
      <c r="D7" t="str">
        <f t="shared" si="1"/>
        <v/>
      </c>
      <c r="E7" t="str">
        <f t="shared" si="2"/>
        <v/>
      </c>
      <c r="L7" t="str">
        <f t="shared" si="3"/>
        <v>111001</v>
      </c>
      <c r="N7">
        <v>28</v>
      </c>
      <c r="O7">
        <f t="shared" si="4"/>
        <v>40</v>
      </c>
      <c r="P7">
        <f>O7</f>
        <v>40</v>
      </c>
    </row>
    <row r="8" spans="1:16">
      <c r="A8">
        <f>States_Design!D11</f>
        <v>2</v>
      </c>
      <c r="B8">
        <f>IF(IFERROR(HLOOKUP("Audio",States_Design!$4:11,ROW(),FALSE),0)=1,1,0)</f>
        <v>0</v>
      </c>
      <c r="C8" t="str">
        <f t="shared" si="0"/>
        <v>1110010</v>
      </c>
      <c r="D8" t="str">
        <f t="shared" si="1"/>
        <v/>
      </c>
      <c r="E8" t="str">
        <f t="shared" si="2"/>
        <v/>
      </c>
      <c r="L8" t="str">
        <f t="shared" si="3"/>
        <v>1110010</v>
      </c>
      <c r="P8">
        <f>SUM(P4:P7)</f>
        <v>2181169704</v>
      </c>
    </row>
    <row r="9" spans="1:16">
      <c r="A9">
        <f>States_Design!D12</f>
        <v>2</v>
      </c>
      <c r="B9">
        <f>IF(IFERROR(HLOOKUP("Audio",States_Design!$4:12,ROW(),FALSE),0)=1,1,0)</f>
        <v>1</v>
      </c>
      <c r="C9" t="str">
        <f t="shared" si="0"/>
        <v>11100101</v>
      </c>
      <c r="D9" t="str">
        <f t="shared" si="1"/>
        <v>0xE5,</v>
      </c>
      <c r="E9" t="str">
        <f t="shared" si="2"/>
        <v>0xE5,</v>
      </c>
      <c r="L9" t="str">
        <f t="shared" si="3"/>
        <v>11100101</v>
      </c>
    </row>
    <row r="10" spans="1:16">
      <c r="A10">
        <f>States_Design!D13</f>
        <v>0</v>
      </c>
      <c r="B10">
        <f>IF(IFERROR(HLOOKUP("Audio",States_Design!$4:13,ROW(),FALSE),0)=1,1,0)</f>
        <v>0</v>
      </c>
      <c r="C10">
        <f t="shared" si="0"/>
        <v>0</v>
      </c>
      <c r="D10" t="str">
        <f t="shared" si="1"/>
        <v/>
      </c>
      <c r="E10" t="str">
        <f t="shared" si="2"/>
        <v>0xE5,</v>
      </c>
      <c r="L10" t="str">
        <f t="shared" si="3"/>
        <v>111001010</v>
      </c>
    </row>
    <row r="11" spans="1:16">
      <c r="A11">
        <f>States_Design!D14</f>
        <v>0</v>
      </c>
      <c r="B11">
        <f>IF(IFERROR(HLOOKUP("Audio",States_Design!$4:14,ROW(),FALSE),0)=1,1,0)</f>
        <v>0</v>
      </c>
      <c r="C11" t="str">
        <f t="shared" si="0"/>
        <v>00</v>
      </c>
      <c r="D11" t="str">
        <f t="shared" si="1"/>
        <v/>
      </c>
      <c r="E11" t="str">
        <f t="shared" si="2"/>
        <v>0xE5,</v>
      </c>
      <c r="L11" t="str">
        <f t="shared" si="3"/>
        <v>1110010100</v>
      </c>
    </row>
    <row r="12" spans="1:16">
      <c r="A12">
        <f>States_Design!D15</f>
        <v>0</v>
      </c>
      <c r="B12">
        <f>IF(IFERROR(HLOOKUP("Audio",States_Design!$4:15,ROW(),FALSE),0)=1,1,0)</f>
        <v>0</v>
      </c>
      <c r="C12" t="str">
        <f t="shared" si="0"/>
        <v>000</v>
      </c>
      <c r="D12" t="str">
        <f t="shared" si="1"/>
        <v/>
      </c>
      <c r="E12" t="str">
        <f t="shared" si="2"/>
        <v>0xE5,</v>
      </c>
      <c r="L12" t="str">
        <f t="shared" si="3"/>
        <v>11100101000</v>
      </c>
    </row>
    <row r="13" spans="1:16">
      <c r="A13">
        <f>States_Design!D16</f>
        <v>0</v>
      </c>
      <c r="B13">
        <f>IF(IFERROR(HLOOKUP("Audio",States_Design!$4:16,ROW(),FALSE),0)=1,1,0)</f>
        <v>0</v>
      </c>
      <c r="C13" t="str">
        <f t="shared" si="0"/>
        <v>0000</v>
      </c>
      <c r="D13" t="str">
        <f t="shared" si="1"/>
        <v/>
      </c>
      <c r="E13" t="str">
        <f t="shared" si="2"/>
        <v>0xE5,</v>
      </c>
      <c r="L13" t="str">
        <f t="shared" si="3"/>
        <v>111001010000</v>
      </c>
    </row>
    <row r="14" spans="1:16">
      <c r="A14">
        <f>States_Design!D17</f>
        <v>0</v>
      </c>
      <c r="B14">
        <f>IF(IFERROR(HLOOKUP("Audio",States_Design!$4:17,ROW(),FALSE),0)=1,1,0)</f>
        <v>0</v>
      </c>
      <c r="C14" t="str">
        <f t="shared" si="0"/>
        <v>00000</v>
      </c>
      <c r="D14" t="str">
        <f t="shared" si="1"/>
        <v/>
      </c>
      <c r="E14" t="str">
        <f t="shared" si="2"/>
        <v>0xE5,</v>
      </c>
      <c r="L14" t="str">
        <f t="shared" si="3"/>
        <v>1110010100000</v>
      </c>
    </row>
    <row r="15" spans="1:16">
      <c r="A15">
        <f>States_Design!D18</f>
        <v>0</v>
      </c>
      <c r="B15">
        <f>IF(IFERROR(HLOOKUP("Audio",States_Design!$4:18,ROW(),FALSE),0)=1,1,0)</f>
        <v>0</v>
      </c>
      <c r="C15" t="str">
        <f t="shared" si="0"/>
        <v>000000</v>
      </c>
      <c r="D15" t="str">
        <f t="shared" si="1"/>
        <v/>
      </c>
      <c r="E15" t="str">
        <f t="shared" si="2"/>
        <v>0xE5,</v>
      </c>
      <c r="L15" t="str">
        <f t="shared" si="3"/>
        <v>11100101000000</v>
      </c>
    </row>
    <row r="16" spans="1:16">
      <c r="A16">
        <f>States_Design!D19</f>
        <v>0</v>
      </c>
      <c r="B16">
        <f>IF(IFERROR(HLOOKUP("Audio",States_Design!$4:19,ROW(),FALSE),0)=1,1,0)</f>
        <v>0</v>
      </c>
      <c r="C16" t="str">
        <f t="shared" si="0"/>
        <v>0000000</v>
      </c>
      <c r="D16" t="str">
        <f t="shared" si="1"/>
        <v/>
      </c>
      <c r="E16" t="str">
        <f t="shared" si="2"/>
        <v>0xE5,</v>
      </c>
      <c r="L16" t="str">
        <f t="shared" si="3"/>
        <v>111001010000000</v>
      </c>
    </row>
    <row r="17" spans="1:12">
      <c r="A17">
        <f>States_Design!D20</f>
        <v>0</v>
      </c>
      <c r="B17">
        <f>IF(IFERROR(HLOOKUP("Audio",States_Design!$4:20,ROW(),FALSE),0)=1,1,0)</f>
        <v>0</v>
      </c>
      <c r="C17" t="str">
        <f t="shared" si="0"/>
        <v>00000000</v>
      </c>
      <c r="D17" t="str">
        <f t="shared" si="1"/>
        <v>0x00,</v>
      </c>
      <c r="E17" t="str">
        <f t="shared" si="2"/>
        <v>0xE5,0x00,</v>
      </c>
      <c r="L17" t="str">
        <f t="shared" si="3"/>
        <v>1110010100000000</v>
      </c>
    </row>
    <row r="18" spans="1:12">
      <c r="A18">
        <f>States_Design!D21</f>
        <v>0</v>
      </c>
      <c r="B18">
        <f>IF(IFERROR(HLOOKUP("Audio",States_Design!$4:21,ROW(),FALSE),0)=1,1,0)</f>
        <v>0</v>
      </c>
      <c r="C18">
        <f t="shared" si="0"/>
        <v>0</v>
      </c>
      <c r="D18" t="str">
        <f t="shared" si="1"/>
        <v/>
      </c>
      <c r="E18" t="str">
        <f t="shared" si="2"/>
        <v>0xE5,0x00,</v>
      </c>
      <c r="L18" t="str">
        <f t="shared" si="3"/>
        <v>11100101000000000</v>
      </c>
    </row>
    <row r="19" spans="1:12">
      <c r="A19">
        <f>States_Design!D22</f>
        <v>0</v>
      </c>
      <c r="B19">
        <f>IF(IFERROR(HLOOKUP("Audio",States_Design!$4:22,ROW(),FALSE),0)=1,1,0)</f>
        <v>0</v>
      </c>
      <c r="C19" t="str">
        <f t="shared" si="0"/>
        <v>00</v>
      </c>
      <c r="D19" t="str">
        <f t="shared" si="1"/>
        <v/>
      </c>
      <c r="E19" t="str">
        <f t="shared" si="2"/>
        <v>0xE5,0x00,</v>
      </c>
      <c r="L19" t="str">
        <f t="shared" si="3"/>
        <v>111001010000000000</v>
      </c>
    </row>
    <row r="20" spans="1:12">
      <c r="A20">
        <f>States_Design!D23</f>
        <v>0</v>
      </c>
      <c r="B20">
        <f>IF(IFERROR(HLOOKUP("Audio",States_Design!$4:23,ROW(),FALSE),0)=1,1,0)</f>
        <v>0</v>
      </c>
      <c r="C20" t="str">
        <f t="shared" si="0"/>
        <v>000</v>
      </c>
      <c r="D20" t="str">
        <f t="shared" si="1"/>
        <v/>
      </c>
      <c r="E20" t="str">
        <f t="shared" si="2"/>
        <v>0xE5,0x00,</v>
      </c>
      <c r="L20" t="str">
        <f t="shared" si="3"/>
        <v>1110010100000000000</v>
      </c>
    </row>
    <row r="21" spans="1:12">
      <c r="A21">
        <f>States_Design!D24</f>
        <v>0</v>
      </c>
      <c r="B21">
        <f>IF(IFERROR(HLOOKUP("Audio",States_Design!$4:24,ROW(),FALSE),0)=1,1,0)</f>
        <v>0</v>
      </c>
      <c r="C21" t="str">
        <f t="shared" si="0"/>
        <v>0000</v>
      </c>
      <c r="D21" t="str">
        <f t="shared" si="1"/>
        <v/>
      </c>
      <c r="E21" t="str">
        <f t="shared" si="2"/>
        <v>0xE5,0x00,</v>
      </c>
      <c r="L21" t="str">
        <f t="shared" si="3"/>
        <v>11100101000000000000</v>
      </c>
    </row>
    <row r="22" spans="1:12">
      <c r="A22">
        <f>States_Design!D25</f>
        <v>0</v>
      </c>
      <c r="B22">
        <f>IF(IFERROR(HLOOKUP("Audio",States_Design!$4:25,ROW(),FALSE),0)=1,1,0)</f>
        <v>0</v>
      </c>
      <c r="C22" t="str">
        <f t="shared" si="0"/>
        <v>00000</v>
      </c>
      <c r="D22" t="str">
        <f t="shared" si="1"/>
        <v/>
      </c>
      <c r="E22" t="str">
        <f t="shared" si="2"/>
        <v>0xE5,0x00,</v>
      </c>
      <c r="L22" t="str">
        <f t="shared" si="3"/>
        <v>111001010000000000000</v>
      </c>
    </row>
    <row r="23" spans="1:12">
      <c r="A23">
        <f>States_Design!D26</f>
        <v>0</v>
      </c>
      <c r="B23">
        <f>IF(IFERROR(HLOOKUP("Audio",States_Design!$4:26,ROW(),FALSE),0)=1,1,0)</f>
        <v>0</v>
      </c>
      <c r="C23" t="str">
        <f t="shared" si="0"/>
        <v>000000</v>
      </c>
      <c r="D23" t="str">
        <f t="shared" si="1"/>
        <v/>
      </c>
      <c r="E23" t="str">
        <f t="shared" si="2"/>
        <v>0xE5,0x00,</v>
      </c>
      <c r="L23" t="str">
        <f t="shared" si="3"/>
        <v>1110010100000000000000</v>
      </c>
    </row>
    <row r="24" spans="1:12">
      <c r="A24">
        <f>States_Design!D27</f>
        <v>0</v>
      </c>
      <c r="B24">
        <f>IF(IFERROR(HLOOKUP("Audio",States_Design!$4:27,ROW(),FALSE),0)=1,1,0)</f>
        <v>0</v>
      </c>
      <c r="C24" t="str">
        <f t="shared" si="0"/>
        <v>0000000</v>
      </c>
      <c r="D24" t="str">
        <f t="shared" si="1"/>
        <v/>
      </c>
      <c r="E24" t="str">
        <f t="shared" si="2"/>
        <v>0xE5,0x00,</v>
      </c>
      <c r="L24" t="str">
        <f t="shared" si="3"/>
        <v>11100101000000000000000</v>
      </c>
    </row>
    <row r="25" spans="1:12">
      <c r="A25">
        <f>States_Design!D28</f>
        <v>0</v>
      </c>
      <c r="B25">
        <f>IF(IFERROR(HLOOKUP("Audio",States_Design!$4:28,ROW(),FALSE),0)=1,1,0)</f>
        <v>0</v>
      </c>
      <c r="C25" t="str">
        <f t="shared" si="0"/>
        <v>00000000</v>
      </c>
      <c r="D25" t="str">
        <f t="shared" si="1"/>
        <v>0x00,</v>
      </c>
      <c r="E25" t="str">
        <f t="shared" si="2"/>
        <v>0xE5,0x00,0x00,</v>
      </c>
      <c r="L25" t="str">
        <f t="shared" si="3"/>
        <v>111001010000000000000000</v>
      </c>
    </row>
    <row r="26" spans="1:12">
      <c r="A26">
        <f>States_Design!D29</f>
        <v>0</v>
      </c>
      <c r="B26">
        <f>IF(IFERROR(HLOOKUP("Audio",States_Design!$4:29,ROW(),FALSE),0)=1,1,0)</f>
        <v>0</v>
      </c>
      <c r="C26">
        <f t="shared" si="0"/>
        <v>0</v>
      </c>
      <c r="D26" t="str">
        <f t="shared" si="1"/>
        <v/>
      </c>
      <c r="E26" t="str">
        <f t="shared" si="2"/>
        <v>0xE5,0x00,0x00,</v>
      </c>
      <c r="L26" t="str">
        <f t="shared" si="3"/>
        <v>1110010100000000000000000</v>
      </c>
    </row>
    <row r="27" spans="1:12">
      <c r="A27">
        <f>States_Design!D30</f>
        <v>0</v>
      </c>
      <c r="B27">
        <f>IF(IFERROR(HLOOKUP("Audio",States_Design!$4:30,ROW(),FALSE),0)=1,1,0)</f>
        <v>0</v>
      </c>
      <c r="C27" t="str">
        <f t="shared" si="0"/>
        <v>00</v>
      </c>
      <c r="D27" t="str">
        <f t="shared" si="1"/>
        <v/>
      </c>
      <c r="E27" t="str">
        <f t="shared" si="2"/>
        <v>0xE5,0x00,0x00,</v>
      </c>
      <c r="L27" t="str">
        <f t="shared" si="3"/>
        <v>11100101000000000000000000</v>
      </c>
    </row>
    <row r="28" spans="1:12">
      <c r="A28">
        <f>States_Design!D31</f>
        <v>0</v>
      </c>
      <c r="B28">
        <f>IF(IFERROR(HLOOKUP("Audio",States_Design!$4:31,ROW(),FALSE),0)=1,1,0)</f>
        <v>0</v>
      </c>
      <c r="C28" t="str">
        <f t="shared" si="0"/>
        <v>000</v>
      </c>
      <c r="D28" t="str">
        <f t="shared" si="1"/>
        <v/>
      </c>
      <c r="E28" t="str">
        <f t="shared" si="2"/>
        <v>0xE5,0x00,0x00,</v>
      </c>
      <c r="L28" t="str">
        <f t="shared" si="3"/>
        <v>111001010000000000000000000</v>
      </c>
    </row>
    <row r="29" spans="1:12">
      <c r="A29">
        <f>States_Design!D32</f>
        <v>0</v>
      </c>
      <c r="B29">
        <f>IF(IFERROR(HLOOKUP("Audio",States_Design!$4:32,ROW(),FALSE),0)=1,1,0)</f>
        <v>0</v>
      </c>
      <c r="C29" t="str">
        <f t="shared" si="0"/>
        <v>0000</v>
      </c>
      <c r="D29" t="str">
        <f t="shared" si="1"/>
        <v/>
      </c>
      <c r="E29" t="str">
        <f t="shared" si="2"/>
        <v>0xE5,0x00,0x00,</v>
      </c>
      <c r="L29" t="str">
        <f t="shared" si="3"/>
        <v>1110010100000000000000000000</v>
      </c>
    </row>
    <row r="30" spans="1:12">
      <c r="A30">
        <f>States_Design!D33</f>
        <v>0</v>
      </c>
      <c r="B30">
        <f>IF(IFERROR(HLOOKUP("Audio",States_Design!$4:33,ROW(),FALSE),0)=1,1,0)</f>
        <v>0</v>
      </c>
      <c r="C30" t="str">
        <f t="shared" si="0"/>
        <v>00000</v>
      </c>
      <c r="D30" t="str">
        <f t="shared" si="1"/>
        <v/>
      </c>
      <c r="E30" t="str">
        <f t="shared" si="2"/>
        <v>0xE5,0x00,0x00,</v>
      </c>
      <c r="L30" t="str">
        <f t="shared" si="3"/>
        <v>11100101000000000000000000000</v>
      </c>
    </row>
    <row r="31" spans="1:12">
      <c r="A31">
        <f>States_Design!D34</f>
        <v>0</v>
      </c>
      <c r="B31">
        <f>IF(IFERROR(HLOOKUP("Audio",States_Design!$4:34,ROW(),FALSE),0)=1,1,0)</f>
        <v>0</v>
      </c>
      <c r="C31" t="str">
        <f t="shared" si="0"/>
        <v>000000</v>
      </c>
      <c r="D31" t="str">
        <f t="shared" si="1"/>
        <v/>
      </c>
      <c r="E31" t="str">
        <f t="shared" si="2"/>
        <v>0xE5,0x00,0x00,</v>
      </c>
      <c r="L31" t="str">
        <f t="shared" si="3"/>
        <v>111001010000000000000000000000</v>
      </c>
    </row>
    <row r="32" spans="1:12">
      <c r="A32">
        <f>States_Design!D35</f>
        <v>0</v>
      </c>
      <c r="B32">
        <f>IF(IFERROR(HLOOKUP("Audio",States_Design!$4:35,ROW(),FALSE),0)=1,1,0)</f>
        <v>0</v>
      </c>
      <c r="C32" t="str">
        <f t="shared" ref="C32:C33" si="5">IF(MOD((ROW()-2),8)=0,B32,CONCATENATE(C31,B32))</f>
        <v>0000000</v>
      </c>
      <c r="D32" t="str">
        <f t="shared" si="1"/>
        <v/>
      </c>
      <c r="E32" t="str">
        <f t="shared" si="2"/>
        <v>0xE5,0x00,0x00,</v>
      </c>
      <c r="L32" t="str">
        <f t="shared" si="3"/>
        <v>1110010100000000000000000000000</v>
      </c>
    </row>
    <row r="33" spans="1:12">
      <c r="A33">
        <f>States_Design!D36</f>
        <v>0</v>
      </c>
      <c r="B33">
        <f>IF(IFERROR(HLOOKUP("Audio",States_Design!$4:36,ROW(),FALSE),0)=1,1,0)</f>
        <v>0</v>
      </c>
      <c r="C33" t="str">
        <f t="shared" si="5"/>
        <v>00000000</v>
      </c>
      <c r="D33" t="str">
        <f t="shared" si="1"/>
        <v>0x00,</v>
      </c>
      <c r="E33" t="str">
        <f t="shared" si="2"/>
        <v>0xE5,0x00,0x00,0x00,</v>
      </c>
      <c r="L33" t="str">
        <f t="shared" si="3"/>
        <v>11100101000000000000000000000000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Suresh Kumar Gadi</dc:creator>
  <cp:keywords/>
  <dc:description/>
  <cp:lastModifiedBy>SURESH KUMAR GADI</cp:lastModifiedBy>
  <cp:revision/>
  <dcterms:created xsi:type="dcterms:W3CDTF">2016-10-04T14:32:30Z</dcterms:created>
  <dcterms:modified xsi:type="dcterms:W3CDTF">2016-12-01T00:54:50Z</dcterms:modified>
  <cp:category/>
  <cp:contentStatus/>
</cp:coreProperties>
</file>