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Coolyeah\C8\1.Tugas Akhir (Skripsi)\TjoeanIDSalesPrediction\data\"/>
    </mc:Choice>
  </mc:AlternateContent>
  <xr:revisionPtr revIDLastSave="0" documentId="13_ncr:1_{8E177E44-41C3-41E9-8C4B-C76AB444A455}" xr6:coauthVersionLast="47" xr6:coauthVersionMax="47" xr10:uidLastSave="{00000000-0000-0000-0000-000000000000}"/>
  <bookViews>
    <workbookView xWindow="-110" yWindow="-110" windowWidth="19420" windowHeight="10300" tabRatio="1000" xr2:uid="{00000000-000D-0000-FFFF-FFFF00000000}"/>
  </bookViews>
  <sheets>
    <sheet name="DEC22" sheetId="1" r:id="rId1"/>
    <sheet name="NOV22" sheetId="2" r:id="rId2"/>
    <sheet name="OCT22" sheetId="3" r:id="rId3"/>
    <sheet name="SEP22" sheetId="4" r:id="rId4"/>
    <sheet name="AUG22" sheetId="5" r:id="rId5"/>
    <sheet name="JUL22" sheetId="6" r:id="rId6"/>
    <sheet name="JUN22" sheetId="7" r:id="rId7"/>
    <sheet name="MAY22" sheetId="8" r:id="rId8"/>
    <sheet name="APR22" sheetId="9" r:id="rId9"/>
    <sheet name="MAR22" sheetId="10" r:id="rId10"/>
    <sheet name="FEB22" sheetId="11" r:id="rId11"/>
    <sheet name="JAN22" sheetId="12" r:id="rId12"/>
    <sheet name="DEC21" sheetId="13" r:id="rId13"/>
    <sheet name="NOV21" sheetId="14" r:id="rId14"/>
    <sheet name="SEP21" sheetId="15" r:id="rId15"/>
    <sheet name="OCT21" sheetId="16" r:id="rId16"/>
    <sheet name="AUG21" sheetId="17" r:id="rId17"/>
    <sheet name="JUL21" sheetId="18" r:id="rId18"/>
    <sheet name="JUN21" sheetId="19" r:id="rId19"/>
    <sheet name="MAY21" sheetId="20" r:id="rId20"/>
    <sheet name="APR21" sheetId="21" r:id="rId21"/>
    <sheet name="MAR21" sheetId="22" r:id="rId22"/>
    <sheet name="FEB21" sheetId="23" r:id="rId23"/>
    <sheet name="JAN21" sheetId="24" r:id="rId24"/>
    <sheet name="GENERAL" sheetId="25" r:id="rId25"/>
    <sheet name="HAMPERS" sheetId="26" r:id="rId26"/>
    <sheet name="EID DELIVERY 2021" sheetId="27" r:id="rId27"/>
    <sheet name="CHRISTMAS DELIVERY 2021" sheetId="28" r:id="rId28"/>
    <sheet name="RESELLER TJOEAN" sheetId="29" r:id="rId29"/>
  </sheets>
  <calcPr calcId="191029"/>
</workbook>
</file>

<file path=xl/calcChain.xml><?xml version="1.0" encoding="utf-8"?>
<calcChain xmlns="http://schemas.openxmlformats.org/spreadsheetml/2006/main">
  <c r="G52" i="27" l="1"/>
  <c r="F52" i="27"/>
  <c r="E52" i="27"/>
  <c r="D52" i="27"/>
  <c r="D53" i="27" s="1"/>
  <c r="J38" i="27"/>
  <c r="L34" i="27"/>
  <c r="K34" i="27"/>
  <c r="J34" i="27"/>
  <c r="J33" i="27"/>
  <c r="K30" i="27"/>
  <c r="J30" i="27"/>
  <c r="J124" i="26"/>
  <c r="I124" i="26"/>
  <c r="I122" i="26"/>
  <c r="H122" i="26"/>
  <c r="H123" i="26" s="1"/>
  <c r="L123" i="26" s="1"/>
  <c r="K121" i="26"/>
  <c r="K123" i="26" s="1"/>
  <c r="J121" i="26"/>
  <c r="J123" i="26" s="1"/>
  <c r="I121" i="26"/>
  <c r="I123" i="26" s="1"/>
  <c r="H121" i="26"/>
  <c r="K104" i="26"/>
  <c r="J104" i="26"/>
  <c r="I104" i="26"/>
  <c r="H104" i="26"/>
  <c r="H124" i="26" s="1"/>
  <c r="E70" i="26"/>
  <c r="C66" i="26"/>
  <c r="C64" i="26"/>
  <c r="E63" i="26"/>
  <c r="C63" i="26"/>
  <c r="G54" i="26"/>
  <c r="F54" i="26"/>
  <c r="E54" i="26"/>
  <c r="D54" i="26"/>
  <c r="B53" i="26"/>
  <c r="B52" i="26"/>
  <c r="B51" i="26"/>
  <c r="B50" i="26"/>
  <c r="B48" i="26"/>
  <c r="B46" i="26"/>
  <c r="B45" i="26"/>
  <c r="K44" i="26"/>
  <c r="B44" i="26"/>
  <c r="B43" i="26"/>
  <c r="B42" i="26"/>
  <c r="B41" i="26"/>
  <c r="B40" i="26"/>
  <c r="B39" i="26"/>
  <c r="B38" i="26"/>
  <c r="B37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I9" i="26"/>
  <c r="I8" i="26"/>
  <c r="D8" i="26"/>
  <c r="H7" i="26"/>
  <c r="I7" i="26" s="1"/>
  <c r="D7" i="26"/>
  <c r="C7" i="26"/>
  <c r="I6" i="26"/>
  <c r="D6" i="26"/>
  <c r="I5" i="26"/>
  <c r="D5" i="26"/>
  <c r="H4" i="26"/>
  <c r="I4" i="26" s="1"/>
  <c r="I10" i="26" s="1"/>
  <c r="I12" i="26" s="1"/>
  <c r="D4" i="26"/>
  <c r="C4" i="26"/>
  <c r="E69" i="25"/>
  <c r="J63" i="25"/>
  <c r="H63" i="25"/>
  <c r="K49" i="25"/>
  <c r="J49" i="25"/>
  <c r="I49" i="25"/>
  <c r="E48" i="25"/>
  <c r="G47" i="25"/>
  <c r="F47" i="25"/>
  <c r="D47" i="25"/>
  <c r="E47" i="25" s="1"/>
  <c r="E46" i="25"/>
  <c r="B46" i="25"/>
  <c r="D46" i="25" s="1"/>
  <c r="E45" i="25"/>
  <c r="D45" i="25"/>
  <c r="B45" i="25"/>
  <c r="D44" i="25"/>
  <c r="E44" i="25" s="1"/>
  <c r="E43" i="25"/>
  <c r="D43" i="25"/>
  <c r="E42" i="25"/>
  <c r="D42" i="25"/>
  <c r="E41" i="25"/>
  <c r="D41" i="25"/>
  <c r="G40" i="25"/>
  <c r="G41" i="25" s="1"/>
  <c r="F39" i="25"/>
  <c r="L38" i="25"/>
  <c r="K38" i="25"/>
  <c r="J38" i="25"/>
  <c r="I38" i="25"/>
  <c r="D36" i="25"/>
  <c r="E36" i="25" s="1"/>
  <c r="B35" i="25"/>
  <c r="D35" i="25" s="1"/>
  <c r="E35" i="25" s="1"/>
  <c r="E34" i="25"/>
  <c r="D34" i="25"/>
  <c r="B34" i="25"/>
  <c r="D33" i="25"/>
  <c r="E33" i="25" s="1"/>
  <c r="D32" i="25"/>
  <c r="E32" i="25" s="1"/>
  <c r="E31" i="25"/>
  <c r="D31" i="25"/>
  <c r="E30" i="25"/>
  <c r="D30" i="25"/>
  <c r="K27" i="25"/>
  <c r="J27" i="25"/>
  <c r="I27" i="25"/>
  <c r="L27" i="25" s="1"/>
  <c r="D25" i="25"/>
  <c r="E25" i="25" s="1"/>
  <c r="D24" i="25"/>
  <c r="E24" i="25" s="1"/>
  <c r="B24" i="25"/>
  <c r="B23" i="25"/>
  <c r="D23" i="25" s="1"/>
  <c r="E23" i="25" s="1"/>
  <c r="D22" i="25"/>
  <c r="E22" i="25" s="1"/>
  <c r="D21" i="25"/>
  <c r="E21" i="25" s="1"/>
  <c r="E20" i="25"/>
  <c r="D20" i="25"/>
  <c r="D19" i="25"/>
  <c r="E19" i="25" s="1"/>
  <c r="L16" i="25"/>
  <c r="K16" i="25"/>
  <c r="J16" i="25"/>
  <c r="I16" i="25"/>
  <c r="D14" i="25"/>
  <c r="E14" i="25" s="1"/>
  <c r="E13" i="25"/>
  <c r="D13" i="25"/>
  <c r="B13" i="25"/>
  <c r="D12" i="25"/>
  <c r="E12" i="25" s="1"/>
  <c r="E11" i="25"/>
  <c r="D11" i="25"/>
  <c r="E10" i="25"/>
  <c r="D10" i="25"/>
  <c r="E9" i="25"/>
  <c r="D9" i="25"/>
  <c r="D8" i="25"/>
  <c r="E8" i="25" s="1"/>
  <c r="E15" i="25" s="1"/>
  <c r="J5" i="25"/>
  <c r="L5" i="25" s="1"/>
  <c r="M5" i="25" s="1"/>
  <c r="H3" i="25"/>
  <c r="E3" i="25"/>
  <c r="H2" i="25"/>
  <c r="H5" i="25" s="1"/>
  <c r="E2" i="25"/>
  <c r="C120" i="24"/>
  <c r="G107" i="24"/>
  <c r="F107" i="24"/>
  <c r="F108" i="21" s="1"/>
  <c r="F109" i="21" s="1"/>
  <c r="E107" i="24"/>
  <c r="C107" i="24"/>
  <c r="C2" i="23" s="1"/>
  <c r="H140" i="23"/>
  <c r="H137" i="23"/>
  <c r="G137" i="23"/>
  <c r="F137" i="23"/>
  <c r="E137" i="23"/>
  <c r="C137" i="23"/>
  <c r="C121" i="23"/>
  <c r="G99" i="22"/>
  <c r="F99" i="22"/>
  <c r="E99" i="22"/>
  <c r="H87" i="22"/>
  <c r="G87" i="22"/>
  <c r="F87" i="22"/>
  <c r="E87" i="22"/>
  <c r="H2" i="22"/>
  <c r="G2" i="22"/>
  <c r="G112" i="21"/>
  <c r="F112" i="21"/>
  <c r="E112" i="21"/>
  <c r="H100" i="21"/>
  <c r="G100" i="21"/>
  <c r="F100" i="21"/>
  <c r="E100" i="21"/>
  <c r="C98" i="21"/>
  <c r="C97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G2" i="21"/>
  <c r="F2" i="21"/>
  <c r="E2" i="21"/>
  <c r="G87" i="20"/>
  <c r="F87" i="20"/>
  <c r="E87" i="20"/>
  <c r="I75" i="20"/>
  <c r="H75" i="20"/>
  <c r="H2" i="19" s="1"/>
  <c r="G75" i="20"/>
  <c r="F75" i="20"/>
  <c r="E75" i="20"/>
  <c r="E2" i="19" s="1"/>
  <c r="C63" i="20"/>
  <c r="C28" i="20"/>
  <c r="C27" i="20"/>
  <c r="C26" i="20"/>
  <c r="C25" i="20"/>
  <c r="C24" i="20"/>
  <c r="C21" i="20"/>
  <c r="G2" i="20"/>
  <c r="F2" i="20"/>
  <c r="E2" i="20"/>
  <c r="G61" i="19"/>
  <c r="F61" i="19"/>
  <c r="E61" i="19"/>
  <c r="I45" i="19"/>
  <c r="I2" i="18" s="1"/>
  <c r="H45" i="19"/>
  <c r="G45" i="19"/>
  <c r="F45" i="19"/>
  <c r="E45" i="19"/>
  <c r="E2" i="18" s="1"/>
  <c r="G2" i="19"/>
  <c r="F2" i="19"/>
  <c r="G87" i="18"/>
  <c r="F87" i="18"/>
  <c r="E87" i="18"/>
  <c r="I71" i="18"/>
  <c r="H71" i="18"/>
  <c r="H2" i="17" s="1"/>
  <c r="G71" i="18"/>
  <c r="F71" i="18"/>
  <c r="E71" i="18"/>
  <c r="C21" i="18"/>
  <c r="H2" i="18"/>
  <c r="G2" i="18"/>
  <c r="G61" i="17"/>
  <c r="F61" i="17"/>
  <c r="E61" i="17"/>
  <c r="I45" i="17"/>
  <c r="I2" i="15" s="1"/>
  <c r="H45" i="17"/>
  <c r="H2" i="15" s="1"/>
  <c r="G45" i="17"/>
  <c r="F45" i="17"/>
  <c r="E45" i="17"/>
  <c r="C19" i="17"/>
  <c r="G2" i="17"/>
  <c r="F2" i="17"/>
  <c r="E2" i="17"/>
  <c r="G38" i="16"/>
  <c r="F38" i="16"/>
  <c r="E38" i="16"/>
  <c r="I22" i="16"/>
  <c r="I2" i="14" s="1"/>
  <c r="H22" i="16"/>
  <c r="H2" i="14" s="1"/>
  <c r="G22" i="16"/>
  <c r="G2" i="14" s="1"/>
  <c r="F22" i="16"/>
  <c r="E22" i="16"/>
  <c r="G60" i="15"/>
  <c r="F60" i="15"/>
  <c r="E60" i="15"/>
  <c r="I44" i="15"/>
  <c r="I2" i="16" s="1"/>
  <c r="H44" i="15"/>
  <c r="H2" i="16" s="1"/>
  <c r="G44" i="15"/>
  <c r="G2" i="16" s="1"/>
  <c r="F44" i="15"/>
  <c r="F2" i="16" s="1"/>
  <c r="E44" i="15"/>
  <c r="E2" i="16" s="1"/>
  <c r="C28" i="15"/>
  <c r="G2" i="15"/>
  <c r="F2" i="15"/>
  <c r="E2" i="15"/>
  <c r="G52" i="14"/>
  <c r="F52" i="14"/>
  <c r="E52" i="14"/>
  <c r="I36" i="14"/>
  <c r="H36" i="14"/>
  <c r="G36" i="14"/>
  <c r="F36" i="14"/>
  <c r="F2" i="13" s="1"/>
  <c r="E36" i="14"/>
  <c r="E2" i="13" s="1"/>
  <c r="F2" i="14"/>
  <c r="E2" i="14"/>
  <c r="G47" i="13"/>
  <c r="F47" i="13"/>
  <c r="E47" i="13"/>
  <c r="I31" i="13"/>
  <c r="H31" i="13"/>
  <c r="H2" i="12" s="1"/>
  <c r="G31" i="13"/>
  <c r="F31" i="13"/>
  <c r="E31" i="13"/>
  <c r="E2" i="12" s="1"/>
  <c r="I2" i="13"/>
  <c r="H2" i="13"/>
  <c r="G2" i="13"/>
  <c r="G35" i="12"/>
  <c r="F35" i="12"/>
  <c r="E35" i="12"/>
  <c r="I19" i="12"/>
  <c r="I2" i="11" s="1"/>
  <c r="H19" i="12"/>
  <c r="H2" i="11" s="1"/>
  <c r="G19" i="12"/>
  <c r="G2" i="11" s="1"/>
  <c r="F19" i="12"/>
  <c r="F2" i="11" s="1"/>
  <c r="E19" i="12"/>
  <c r="E2" i="11" s="1"/>
  <c r="I2" i="12"/>
  <c r="G53" i="11"/>
  <c r="F53" i="11"/>
  <c r="E53" i="11"/>
  <c r="J37" i="11"/>
  <c r="J45" i="11" s="1"/>
  <c r="I37" i="11"/>
  <c r="H37" i="11"/>
  <c r="G37" i="11"/>
  <c r="F37" i="11"/>
  <c r="F2" i="10" s="1"/>
  <c r="E37" i="11"/>
  <c r="E2" i="10" s="1"/>
  <c r="C7" i="11"/>
  <c r="G40" i="10"/>
  <c r="F40" i="10"/>
  <c r="E40" i="10"/>
  <c r="J24" i="10"/>
  <c r="J2" i="9" s="1"/>
  <c r="I24" i="10"/>
  <c r="I2" i="9" s="1"/>
  <c r="H24" i="10"/>
  <c r="G24" i="10"/>
  <c r="F24" i="10"/>
  <c r="E24" i="10"/>
  <c r="E2" i="9" s="1"/>
  <c r="J2" i="10"/>
  <c r="I2" i="10"/>
  <c r="G88" i="9"/>
  <c r="F88" i="9"/>
  <c r="E88" i="9"/>
  <c r="J72" i="9"/>
  <c r="I72" i="9"/>
  <c r="I2" i="8" s="1"/>
  <c r="H72" i="9"/>
  <c r="H2" i="8" s="1"/>
  <c r="G72" i="9"/>
  <c r="G2" i="8" s="1"/>
  <c r="F72" i="9"/>
  <c r="F2" i="8" s="1"/>
  <c r="E72" i="9"/>
  <c r="E2" i="8" s="1"/>
  <c r="C55" i="9"/>
  <c r="C26" i="9"/>
  <c r="C20" i="9"/>
  <c r="C16" i="9"/>
  <c r="C10" i="9"/>
  <c r="C8" i="9"/>
  <c r="H2" i="9"/>
  <c r="G2" i="9"/>
  <c r="F2" i="9"/>
  <c r="G30" i="8"/>
  <c r="F30" i="8"/>
  <c r="E30" i="8"/>
  <c r="J14" i="8"/>
  <c r="I14" i="8"/>
  <c r="H14" i="8"/>
  <c r="H2" i="7" s="1"/>
  <c r="G14" i="8"/>
  <c r="G2" i="7" s="1"/>
  <c r="F14" i="8"/>
  <c r="F2" i="7" s="1"/>
  <c r="E14" i="8"/>
  <c r="E2" i="7" s="1"/>
  <c r="C4" i="8"/>
  <c r="C3" i="8"/>
  <c r="G40" i="7"/>
  <c r="F40" i="7"/>
  <c r="E40" i="7"/>
  <c r="J24" i="7"/>
  <c r="J2" i="6" s="1"/>
  <c r="I24" i="7"/>
  <c r="I2" i="6" s="1"/>
  <c r="H24" i="7"/>
  <c r="H2" i="6" s="1"/>
  <c r="G24" i="7"/>
  <c r="G2" i="6" s="1"/>
  <c r="F24" i="7"/>
  <c r="F2" i="6" s="1"/>
  <c r="E24" i="7"/>
  <c r="C12" i="7"/>
  <c r="C9" i="7"/>
  <c r="C7" i="7"/>
  <c r="J2" i="7"/>
  <c r="I2" i="7"/>
  <c r="G34" i="6"/>
  <c r="F34" i="6"/>
  <c r="E34" i="6"/>
  <c r="J18" i="6"/>
  <c r="I18" i="6"/>
  <c r="H18" i="6"/>
  <c r="G18" i="6"/>
  <c r="F18" i="6"/>
  <c r="E18" i="6"/>
  <c r="E2" i="5" s="1"/>
  <c r="C10" i="6"/>
  <c r="C9" i="6"/>
  <c r="E2" i="6"/>
  <c r="G37" i="5"/>
  <c r="F37" i="5"/>
  <c r="E37" i="5"/>
  <c r="L21" i="5"/>
  <c r="L29" i="5" s="1"/>
  <c r="K21" i="5"/>
  <c r="K29" i="5" s="1"/>
  <c r="J21" i="5"/>
  <c r="I21" i="5"/>
  <c r="I2" i="4" s="1"/>
  <c r="H21" i="5"/>
  <c r="H2" i="4" s="1"/>
  <c r="G21" i="5"/>
  <c r="G2" i="4" s="1"/>
  <c r="F21" i="5"/>
  <c r="E21" i="5"/>
  <c r="C13" i="5"/>
  <c r="J2" i="5"/>
  <c r="I2" i="5"/>
  <c r="H2" i="5"/>
  <c r="G2" i="5"/>
  <c r="F2" i="5"/>
  <c r="G46" i="4"/>
  <c r="F46" i="4"/>
  <c r="E46" i="4"/>
  <c r="L30" i="4"/>
  <c r="L2" i="3" s="1"/>
  <c r="K30" i="4"/>
  <c r="K2" i="3" s="1"/>
  <c r="J30" i="4"/>
  <c r="J2" i="3" s="1"/>
  <c r="I30" i="4"/>
  <c r="I2" i="3" s="1"/>
  <c r="H30" i="4"/>
  <c r="H2" i="3" s="1"/>
  <c r="G30" i="4"/>
  <c r="F30" i="4"/>
  <c r="E30" i="4"/>
  <c r="E2" i="3" s="1"/>
  <c r="C21" i="4"/>
  <c r="L2" i="4"/>
  <c r="F2" i="4"/>
  <c r="E2" i="4"/>
  <c r="G43" i="3"/>
  <c r="F43" i="3"/>
  <c r="E43" i="3"/>
  <c r="L27" i="3"/>
  <c r="L2" i="2" s="1"/>
  <c r="K27" i="3"/>
  <c r="J27" i="3"/>
  <c r="J2" i="2" s="1"/>
  <c r="I27" i="3"/>
  <c r="H27" i="3"/>
  <c r="G27" i="3"/>
  <c r="G2" i="2" s="1"/>
  <c r="F27" i="3"/>
  <c r="F2" i="2" s="1"/>
  <c r="E27" i="3"/>
  <c r="E2" i="2" s="1"/>
  <c r="G2" i="3"/>
  <c r="F2" i="3"/>
  <c r="G37" i="2"/>
  <c r="F37" i="2"/>
  <c r="E37" i="2"/>
  <c r="L21" i="2"/>
  <c r="L2" i="1" s="1"/>
  <c r="K21" i="2"/>
  <c r="K2" i="1" s="1"/>
  <c r="J21" i="2"/>
  <c r="J2" i="1" s="1"/>
  <c r="I21" i="2"/>
  <c r="I2" i="1" s="1"/>
  <c r="H21" i="2"/>
  <c r="G21" i="2"/>
  <c r="F21" i="2"/>
  <c r="F2" i="1" s="1"/>
  <c r="E21" i="2"/>
  <c r="E2" i="1" s="1"/>
  <c r="E240" i="1" s="1"/>
  <c r="I2" i="2"/>
  <c r="H2" i="2"/>
  <c r="G256" i="1"/>
  <c r="F256" i="1"/>
  <c r="E256" i="1"/>
  <c r="L240" i="1"/>
  <c r="K240" i="1"/>
  <c r="J240" i="1"/>
  <c r="I240" i="1"/>
  <c r="H240" i="1"/>
  <c r="G240" i="1"/>
  <c r="F240" i="1"/>
  <c r="C237" i="1"/>
  <c r="C233" i="1"/>
  <c r="C232" i="1"/>
  <c r="C196" i="1"/>
  <c r="C192" i="1"/>
  <c r="C189" i="1"/>
  <c r="C185" i="1"/>
  <c r="C181" i="1"/>
  <c r="C176" i="1"/>
  <c r="C175" i="1"/>
  <c r="C174" i="1"/>
  <c r="C172" i="1"/>
  <c r="C168" i="1"/>
  <c r="C166" i="1"/>
  <c r="C165" i="1"/>
  <c r="C164" i="1"/>
  <c r="C163" i="1"/>
  <c r="C159" i="1"/>
  <c r="C155" i="1"/>
  <c r="C153" i="1"/>
  <c r="C152" i="1"/>
  <c r="C151" i="1"/>
  <c r="C147" i="1"/>
  <c r="C143" i="1"/>
  <c r="C142" i="1"/>
  <c r="C141" i="1"/>
  <c r="C136" i="1"/>
  <c r="C133" i="1"/>
  <c r="C126" i="1"/>
  <c r="C124" i="1"/>
  <c r="C122" i="1"/>
  <c r="C121" i="1"/>
  <c r="C120" i="1"/>
  <c r="C115" i="1"/>
  <c r="C112" i="1"/>
  <c r="C106" i="1"/>
  <c r="C98" i="1"/>
  <c r="C97" i="1"/>
  <c r="C96" i="1"/>
  <c r="C95" i="1"/>
  <c r="C94" i="1"/>
  <c r="C93" i="1"/>
  <c r="C92" i="1"/>
  <c r="C91" i="1"/>
  <c r="C78" i="1"/>
  <c r="C77" i="1"/>
  <c r="C70" i="1"/>
  <c r="C69" i="1"/>
  <c r="C65" i="1"/>
  <c r="C64" i="1"/>
  <c r="C7" i="1"/>
  <c r="C5" i="1"/>
  <c r="C4" i="1"/>
  <c r="C3" i="1"/>
  <c r="H2" i="1"/>
  <c r="G2" i="1"/>
  <c r="J35" i="3" l="1"/>
  <c r="J29" i="2"/>
  <c r="E32" i="10"/>
  <c r="E33" i="10" s="1"/>
  <c r="G79" i="18"/>
  <c r="G80" i="18" s="1"/>
  <c r="I38" i="4"/>
  <c r="I248" i="1"/>
  <c r="I2" i="19"/>
  <c r="H79" i="18"/>
  <c r="H80" i="18" s="1"/>
  <c r="H52" i="15"/>
  <c r="H53" i="15" s="1"/>
  <c r="H39" i="13"/>
  <c r="H40" i="13" s="1"/>
  <c r="H95" i="22"/>
  <c r="H96" i="22" s="1"/>
  <c r="H2" i="21"/>
  <c r="H32" i="7"/>
  <c r="H33" i="7" s="1"/>
  <c r="H22" i="8"/>
  <c r="H23" i="8" s="1"/>
  <c r="H53" i="19"/>
  <c r="H54" i="19" s="1"/>
  <c r="E108" i="21"/>
  <c r="E109" i="21" s="1"/>
  <c r="G32" i="10"/>
  <c r="G33" i="10" s="1"/>
  <c r="E2" i="23"/>
  <c r="G52" i="15"/>
  <c r="G53" i="15" s="1"/>
  <c r="F2" i="23"/>
  <c r="F140" i="23" s="1"/>
  <c r="G108" i="21"/>
  <c r="G109" i="21" s="1"/>
  <c r="G53" i="19"/>
  <c r="G54" i="19" s="1"/>
  <c r="G83" i="20"/>
  <c r="G84" i="20" s="1"/>
  <c r="E22" i="8"/>
  <c r="E23" i="8" s="1"/>
  <c r="G44" i="14"/>
  <c r="G45" i="14" s="1"/>
  <c r="G30" i="16"/>
  <c r="G31" i="16" s="1"/>
  <c r="G2" i="23"/>
  <c r="G140" i="23" s="1"/>
  <c r="G38" i="4"/>
  <c r="G39" i="4" s="1"/>
  <c r="G95" i="22"/>
  <c r="G96" i="22" s="1"/>
  <c r="G17" i="26"/>
  <c r="G16" i="26"/>
  <c r="G18" i="26"/>
  <c r="G15" i="26"/>
  <c r="E16" i="25"/>
  <c r="H15" i="25"/>
  <c r="H64" i="25"/>
  <c r="J29" i="5"/>
  <c r="J248" i="1"/>
  <c r="J38" i="4"/>
  <c r="J2" i="4"/>
  <c r="F2" i="12"/>
  <c r="F22" i="8"/>
  <c r="F23" i="8" s="1"/>
  <c r="K35" i="3"/>
  <c r="K29" i="2"/>
  <c r="K2" i="2"/>
  <c r="I27" i="12"/>
  <c r="I32" i="10"/>
  <c r="I39" i="13"/>
  <c r="I80" i="9"/>
  <c r="I2" i="17"/>
  <c r="I22" i="8"/>
  <c r="I26" i="6"/>
  <c r="I52" i="15"/>
  <c r="I53" i="17"/>
  <c r="G27" i="12"/>
  <c r="G28" i="12" s="1"/>
  <c r="F2" i="18"/>
  <c r="F52" i="15"/>
  <c r="F53" i="15" s="1"/>
  <c r="F39" i="13"/>
  <c r="F40" i="13" s="1"/>
  <c r="F80" i="9"/>
  <c r="F81" i="9" s="1"/>
  <c r="F45" i="11"/>
  <c r="F46" i="11" s="1"/>
  <c r="F53" i="17"/>
  <c r="F54" i="17" s="1"/>
  <c r="F32" i="10"/>
  <c r="F33" i="10" s="1"/>
  <c r="F53" i="19"/>
  <c r="F54" i="19" s="1"/>
  <c r="F44" i="14"/>
  <c r="F45" i="14" s="1"/>
  <c r="F32" i="7"/>
  <c r="F33" i="7" s="1"/>
  <c r="F29" i="5"/>
  <c r="F30" i="5" s="1"/>
  <c r="H80" i="9"/>
  <c r="H81" i="9" s="1"/>
  <c r="H2" i="10"/>
  <c r="E248" i="1"/>
  <c r="E249" i="1" s="1"/>
  <c r="F29" i="2"/>
  <c r="F30" i="2" s="1"/>
  <c r="F35" i="3"/>
  <c r="F36" i="3" s="1"/>
  <c r="E38" i="4"/>
  <c r="E39" i="4" s="1"/>
  <c r="E29" i="5"/>
  <c r="E30" i="5" s="1"/>
  <c r="E26" i="6"/>
  <c r="E27" i="6" s="1"/>
  <c r="I45" i="11"/>
  <c r="L29" i="2"/>
  <c r="L35" i="3"/>
  <c r="K38" i="4"/>
  <c r="L248" i="1"/>
  <c r="E29" i="2"/>
  <c r="E30" i="2" s="1"/>
  <c r="E35" i="3"/>
  <c r="E36" i="3" s="1"/>
  <c r="F248" i="1"/>
  <c r="F249" i="1" s="1"/>
  <c r="G29" i="2"/>
  <c r="G30" i="2" s="1"/>
  <c r="G35" i="3"/>
  <c r="G36" i="3" s="1"/>
  <c r="F38" i="4"/>
  <c r="F39" i="4" s="1"/>
  <c r="H29" i="5"/>
  <c r="H30" i="5" s="1"/>
  <c r="F26" i="6"/>
  <c r="F27" i="6" s="1"/>
  <c r="J26" i="6"/>
  <c r="J2" i="8"/>
  <c r="J32" i="7"/>
  <c r="C2" i="22"/>
  <c r="C87" i="22" s="1"/>
  <c r="G248" i="1"/>
  <c r="G249" i="1" s="1"/>
  <c r="H29" i="2"/>
  <c r="H30" i="2" s="1"/>
  <c r="H35" i="3"/>
  <c r="H36" i="3" s="1"/>
  <c r="K2" i="4"/>
  <c r="I29" i="5"/>
  <c r="H26" i="6"/>
  <c r="H27" i="6" s="1"/>
  <c r="F30" i="16"/>
  <c r="F31" i="16" s="1"/>
  <c r="E2" i="22"/>
  <c r="E27" i="12"/>
  <c r="E28" i="12" s="1"/>
  <c r="E140" i="23"/>
  <c r="E95" i="22"/>
  <c r="E96" i="22" s="1"/>
  <c r="E79" i="18"/>
  <c r="E80" i="18" s="1"/>
  <c r="E52" i="15"/>
  <c r="E53" i="15" s="1"/>
  <c r="E39" i="13"/>
  <c r="E40" i="13" s="1"/>
  <c r="E80" i="9"/>
  <c r="E81" i="9" s="1"/>
  <c r="E83" i="20"/>
  <c r="E84" i="20" s="1"/>
  <c r="E45" i="11"/>
  <c r="E46" i="11" s="1"/>
  <c r="E30" i="16"/>
  <c r="E31" i="16" s="1"/>
  <c r="E53" i="17"/>
  <c r="E54" i="17" s="1"/>
  <c r="E53" i="19"/>
  <c r="E54" i="19" s="1"/>
  <c r="E44" i="14"/>
  <c r="E45" i="14" s="1"/>
  <c r="E32" i="7"/>
  <c r="E33" i="7" s="1"/>
  <c r="E26" i="25"/>
  <c r="I32" i="7"/>
  <c r="G45" i="11"/>
  <c r="G46" i="11" s="1"/>
  <c r="G2" i="12"/>
  <c r="G29" i="5"/>
  <c r="G30" i="5" s="1"/>
  <c r="G39" i="13"/>
  <c r="G40" i="13" s="1"/>
  <c r="G80" i="9"/>
  <c r="G81" i="9" s="1"/>
  <c r="G22" i="8"/>
  <c r="G23" i="8" s="1"/>
  <c r="G26" i="6"/>
  <c r="G27" i="6" s="1"/>
  <c r="E49" i="25"/>
  <c r="H48" i="25"/>
  <c r="K248" i="1"/>
  <c r="L38" i="4"/>
  <c r="H248" i="1"/>
  <c r="H249" i="1" s="1"/>
  <c r="I29" i="2"/>
  <c r="I35" i="3"/>
  <c r="H38" i="4"/>
  <c r="H39" i="4" s="1"/>
  <c r="G32" i="7"/>
  <c r="G33" i="7" s="1"/>
  <c r="J32" i="10"/>
  <c r="G2" i="10"/>
  <c r="J22" i="8"/>
  <c r="J80" i="9"/>
  <c r="F41" i="25"/>
  <c r="F40" i="25"/>
  <c r="H65" i="25"/>
  <c r="J62" i="25" s="1"/>
  <c r="H2" i="20"/>
  <c r="H27" i="12"/>
  <c r="H28" i="12" s="1"/>
  <c r="H32" i="10"/>
  <c r="H33" i="10" s="1"/>
  <c r="H45" i="11"/>
  <c r="H46" i="11" s="1"/>
  <c r="D55" i="26"/>
  <c r="I79" i="18"/>
  <c r="I30" i="16"/>
  <c r="I44" i="14"/>
  <c r="I53" i="19"/>
  <c r="F2" i="22"/>
  <c r="F27" i="12"/>
  <c r="F28" i="12" s="1"/>
  <c r="K124" i="26"/>
  <c r="F83" i="20"/>
  <c r="F84" i="20" s="1"/>
  <c r="E5" i="25"/>
  <c r="F79" i="18"/>
  <c r="F80" i="18" s="1"/>
  <c r="F95" i="22"/>
  <c r="F96" i="22" s="1"/>
  <c r="B107" i="24"/>
  <c r="E37" i="25"/>
  <c r="D9" i="26"/>
  <c r="D11" i="26" s="1"/>
  <c r="H44" i="14"/>
  <c r="H45" i="14" s="1"/>
  <c r="H30" i="16"/>
  <c r="H31" i="16" s="1"/>
  <c r="G53" i="17"/>
  <c r="G54" i="17" s="1"/>
  <c r="H83" i="20"/>
  <c r="H84" i="20" s="1"/>
  <c r="H108" i="21"/>
  <c r="H109" i="21" s="1"/>
  <c r="H53" i="17"/>
  <c r="H54" i="17" s="1"/>
  <c r="D23" i="8" l="1"/>
  <c r="D28" i="12"/>
  <c r="D54" i="19"/>
  <c r="D36" i="3"/>
  <c r="D109" i="21"/>
  <c r="D84" i="20"/>
  <c r="D46" i="11"/>
  <c r="D33" i="10"/>
  <c r="D53" i="15"/>
  <c r="D39" i="4"/>
  <c r="H26" i="25"/>
  <c r="E27" i="25"/>
  <c r="D31" i="16"/>
  <c r="E142" i="23"/>
  <c r="D30" i="5"/>
  <c r="D40" i="13"/>
  <c r="H37" i="25"/>
  <c r="E38" i="25"/>
  <c r="F46" i="25"/>
  <c r="D45" i="14"/>
  <c r="K15" i="25"/>
  <c r="J15" i="25"/>
  <c r="I15" i="25"/>
  <c r="C2" i="21"/>
  <c r="C100" i="21" s="1"/>
  <c r="K48" i="25"/>
  <c r="I48" i="25"/>
  <c r="J48" i="25"/>
  <c r="D30" i="2"/>
  <c r="B137" i="23"/>
  <c r="C108" i="24"/>
  <c r="D80" i="18"/>
  <c r="D27" i="6"/>
  <c r="D81" i="9"/>
  <c r="B17" i="26"/>
  <c r="B15" i="26"/>
  <c r="B16" i="26"/>
  <c r="B19" i="26"/>
  <c r="B18" i="26"/>
  <c r="D33" i="7"/>
  <c r="D54" i="17"/>
  <c r="D96" i="22"/>
  <c r="D249" i="1"/>
  <c r="J26" i="25" l="1"/>
  <c r="I26" i="25"/>
  <c r="K26" i="25"/>
  <c r="C2" i="20"/>
  <c r="C75" i="20" s="1"/>
  <c r="K37" i="25"/>
  <c r="J37" i="25"/>
  <c r="I37" i="25"/>
  <c r="B87" i="22"/>
  <c r="C138" i="23"/>
  <c r="B100" i="21" l="1"/>
  <c r="C88" i="22"/>
  <c r="C2" i="19"/>
  <c r="C45" i="19" s="1"/>
  <c r="C2" i="18" l="1"/>
  <c r="C71" i="18" s="1"/>
  <c r="B75" i="20"/>
  <c r="C101" i="21"/>
  <c r="B45" i="19" l="1"/>
  <c r="C76" i="20"/>
  <c r="C2" i="17"/>
  <c r="C45" i="17" s="1"/>
  <c r="C2" i="15" l="1"/>
  <c r="C44" i="15" s="1"/>
  <c r="B71" i="18"/>
  <c r="C46" i="19"/>
  <c r="B45" i="17" l="1"/>
  <c r="C72" i="18"/>
  <c r="C2" i="16"/>
  <c r="C22" i="16" s="1"/>
  <c r="C2" i="14" l="1"/>
  <c r="C36" i="14" s="1"/>
  <c r="B44" i="15"/>
  <c r="C46" i="17"/>
  <c r="C2" i="13" l="1"/>
  <c r="C31" i="13" s="1"/>
  <c r="B22" i="16"/>
  <c r="C45" i="15"/>
  <c r="C2" i="12" l="1"/>
  <c r="C19" i="12" s="1"/>
  <c r="B36" i="14"/>
  <c r="C23" i="16"/>
  <c r="B31" i="13" l="1"/>
  <c r="C37" i="14"/>
  <c r="C2" i="11"/>
  <c r="C37" i="11" s="1"/>
  <c r="C2" i="10" l="1"/>
  <c r="C24" i="10" s="1"/>
  <c r="B19" i="12"/>
  <c r="C32" i="13"/>
  <c r="B37" i="11" l="1"/>
  <c r="C20" i="12"/>
  <c r="C2" i="9"/>
  <c r="C72" i="9" s="1"/>
  <c r="C2" i="8" l="1"/>
  <c r="C14" i="8" s="1"/>
  <c r="B24" i="10"/>
  <c r="C38" i="11"/>
  <c r="B72" i="9" l="1"/>
  <c r="C25" i="10"/>
  <c r="C2" i="7"/>
  <c r="C24" i="7" s="1"/>
  <c r="C2" i="6" l="1"/>
  <c r="C18" i="6" s="1"/>
  <c r="B14" i="8"/>
  <c r="C73" i="9"/>
  <c r="B24" i="7" l="1"/>
  <c r="C15" i="8"/>
  <c r="C2" i="5"/>
  <c r="C21" i="5" s="1"/>
  <c r="C2" i="4" l="1"/>
  <c r="C30" i="4" s="1"/>
  <c r="B18" i="6"/>
  <c r="C25" i="7"/>
  <c r="C2" i="3" l="1"/>
  <c r="C27" i="3" s="1"/>
  <c r="B21" i="5"/>
  <c r="C19" i="6"/>
  <c r="B30" i="4" l="1"/>
  <c r="C22" i="5"/>
  <c r="C2" i="2"/>
  <c r="C21" i="2" s="1"/>
  <c r="C2" i="1" l="1"/>
  <c r="C240" i="1" s="1"/>
  <c r="B27" i="3"/>
  <c r="C31" i="4"/>
  <c r="B21" i="2" l="1"/>
  <c r="C28" i="3"/>
  <c r="B240" i="1" l="1"/>
  <c r="C241" i="1" s="1"/>
  <c r="C22" i="2"/>
</calcChain>
</file>

<file path=xl/sharedStrings.xml><?xml version="1.0" encoding="utf-8"?>
<sst xmlns="http://schemas.openxmlformats.org/spreadsheetml/2006/main" count="3794" uniqueCount="1306">
  <si>
    <t>DATE</t>
  </si>
  <si>
    <t>DEBIT</t>
  </si>
  <si>
    <t>CREDIT</t>
  </si>
  <si>
    <t>L</t>
  </si>
  <si>
    <t>R</t>
  </si>
  <si>
    <t>G</t>
  </si>
  <si>
    <t>CO</t>
  </si>
  <si>
    <t>M</t>
  </si>
  <si>
    <t>PIC</t>
  </si>
  <si>
    <t>November's</t>
  </si>
  <si>
    <t>Manda</t>
  </si>
  <si>
    <t>Ambun</t>
  </si>
  <si>
    <t>08/03/23</t>
  </si>
  <si>
    <t>11/03/23</t>
  </si>
  <si>
    <t>17/03/23</t>
  </si>
  <si>
    <t>18/03/23</t>
  </si>
  <si>
    <t>21/03/23</t>
  </si>
  <si>
    <t>23/03/23</t>
  </si>
  <si>
    <t>24/03/23</t>
  </si>
  <si>
    <t>25/03/23</t>
  </si>
  <si>
    <t>01/04/23</t>
  </si>
  <si>
    <t>02/04/23</t>
  </si>
  <si>
    <t>03/04/23</t>
  </si>
  <si>
    <t>04/04/23</t>
  </si>
  <si>
    <t>06/04/23</t>
  </si>
  <si>
    <t>08/04/23</t>
  </si>
  <si>
    <t>12/04/23</t>
  </si>
  <si>
    <t>13/04/23</t>
  </si>
  <si>
    <t>14/04/23</t>
  </si>
  <si>
    <t>15/04/23</t>
  </si>
  <si>
    <t>16/04/23</t>
  </si>
  <si>
    <t>17/04/23</t>
  </si>
  <si>
    <t>31/08/23</t>
  </si>
  <si>
    <t>RECIPIENT</t>
  </si>
  <si>
    <t>06/12/22</t>
  </si>
  <si>
    <t>OB (reseller - mba maria)</t>
  </si>
  <si>
    <t>05/12/22</t>
  </si>
  <si>
    <t>OB (reseller - mas odit)</t>
  </si>
  <si>
    <t>OB (reseller - mas luki)</t>
  </si>
  <si>
    <t>aldhira (reseller)</t>
  </si>
  <si>
    <t>01/12/22</t>
  </si>
  <si>
    <t>OB (reseller)</t>
  </si>
  <si>
    <t>bu tari</t>
  </si>
  <si>
    <t>bang ray</t>
  </si>
  <si>
    <t>Tante Nuri</t>
  </si>
  <si>
    <t>08/12/22</t>
  </si>
  <si>
    <t>Dhana</t>
  </si>
  <si>
    <t>Uti</t>
  </si>
  <si>
    <t>Tante Ephy</t>
  </si>
  <si>
    <t>Indonesia Eximbank Bazaar</t>
  </si>
  <si>
    <t>mba aulia</t>
  </si>
  <si>
    <t>mba ritha</t>
  </si>
  <si>
    <t>bu ayiek</t>
  </si>
  <si>
    <t>mba mina</t>
  </si>
  <si>
    <t>bu emma</t>
  </si>
  <si>
    <t>kemal</t>
  </si>
  <si>
    <t>ryan aulia m</t>
  </si>
  <si>
    <t>bintang (female)</t>
  </si>
  <si>
    <t>devan</t>
  </si>
  <si>
    <t>mas khaisan</t>
  </si>
  <si>
    <t>odey</t>
  </si>
  <si>
    <t>mba anggi</t>
  </si>
  <si>
    <t>mba fifi</t>
  </si>
  <si>
    <t>mas reza</t>
  </si>
  <si>
    <t>aji</t>
  </si>
  <si>
    <t>mas niko</t>
  </si>
  <si>
    <t>mas hardinal</t>
  </si>
  <si>
    <t>mas fahrul</t>
  </si>
  <si>
    <t>bu maria</t>
  </si>
  <si>
    <t>mba ayu</t>
  </si>
  <si>
    <t>zaza</t>
  </si>
  <si>
    <t>bu lusy</t>
  </si>
  <si>
    <t>pak ruli</t>
  </si>
  <si>
    <t>mba hennan</t>
  </si>
  <si>
    <t>mas diko</t>
  </si>
  <si>
    <t>mas adit</t>
  </si>
  <si>
    <t>miranti</t>
  </si>
  <si>
    <t>temennya adji</t>
  </si>
  <si>
    <t>alika (reseller)</t>
  </si>
  <si>
    <t>dhani</t>
  </si>
  <si>
    <t>Mas salim</t>
  </si>
  <si>
    <t>Angga</t>
  </si>
  <si>
    <t>tante Tuti</t>
  </si>
  <si>
    <t>tante Nina</t>
  </si>
  <si>
    <t>tante Shanti</t>
  </si>
  <si>
    <t>sterofoam 20</t>
  </si>
  <si>
    <t>tante budi temen uti</t>
  </si>
  <si>
    <t>widya (IG)</t>
  </si>
  <si>
    <t>grab manda 45</t>
  </si>
  <si>
    <t>mas juli</t>
  </si>
  <si>
    <t>kak sasa</t>
  </si>
  <si>
    <t>bang lutfil</t>
  </si>
  <si>
    <t>didi</t>
  </si>
  <si>
    <t>disc 30k</t>
  </si>
  <si>
    <t>saras</t>
  </si>
  <si>
    <t>disc 25k</t>
  </si>
  <si>
    <t>Adji</t>
  </si>
  <si>
    <t>hannan</t>
  </si>
  <si>
    <t>Bu novella (+ongkir karna kesalahan hitung paxel)</t>
  </si>
  <si>
    <t>packaging 25</t>
  </si>
  <si>
    <t>OB Reseller</t>
  </si>
  <si>
    <t>Mba Amelia</t>
  </si>
  <si>
    <t>uni dwi</t>
  </si>
  <si>
    <t>Tante ririn temen uti</t>
  </si>
  <si>
    <t>Mba entry</t>
  </si>
  <si>
    <t>Tari</t>
  </si>
  <si>
    <t>Mba yulfi</t>
  </si>
  <si>
    <t>OB Reseller (mba icha, bu ema, mba yuki, mas juli, mba citra, mba yuni)</t>
  </si>
  <si>
    <t>OB Reseller (mba maria, mba yuni, adji, pak heri, dll)</t>
  </si>
  <si>
    <t>Mas Diko</t>
  </si>
  <si>
    <t>tante nana</t>
  </si>
  <si>
    <t>Mba Audi</t>
  </si>
  <si>
    <t>Bu tuty</t>
  </si>
  <si>
    <t>Bang Ojan</t>
  </si>
  <si>
    <t>Alika</t>
  </si>
  <si>
    <t>Karina Saraswati</t>
  </si>
  <si>
    <t>kak birgita</t>
  </si>
  <si>
    <t>mba audi</t>
  </si>
  <si>
    <t>03/03/23</t>
  </si>
  <si>
    <t>OB - pak irwin dan mba yuki</t>
  </si>
  <si>
    <t>OB - mba yuki</t>
  </si>
  <si>
    <t>15/03/23</t>
  </si>
  <si>
    <t>OB - mas prast</t>
  </si>
  <si>
    <t>OB - mba nindya</t>
  </si>
  <si>
    <t>27/03/23</t>
  </si>
  <si>
    <t>OB - mba citra dan mba yuki</t>
  </si>
  <si>
    <t>OB - pak heri</t>
  </si>
  <si>
    <t>31/03/23</t>
  </si>
  <si>
    <t>OB - devanda</t>
  </si>
  <si>
    <t>OB - mba yuki dan mas lucky</t>
  </si>
  <si>
    <t>26/03/23</t>
  </si>
  <si>
    <t>Rama</t>
  </si>
  <si>
    <t>Okky</t>
  </si>
  <si>
    <t>Obi</t>
  </si>
  <si>
    <t>Gerry</t>
  </si>
  <si>
    <t>30/03/23</t>
  </si>
  <si>
    <t>Tabes</t>
  </si>
  <si>
    <t>28/03/23</t>
  </si>
  <si>
    <t>Mas Bayu</t>
  </si>
  <si>
    <t>Pak Miftah - temen Bang Ojan</t>
  </si>
  <si>
    <t>Ibu Tari</t>
  </si>
  <si>
    <t>22/03/23</t>
  </si>
  <si>
    <t>Dhani</t>
  </si>
  <si>
    <t>Mba Ilen</t>
  </si>
  <si>
    <t>Mba Ayu</t>
  </si>
  <si>
    <t>Ibu Lusy</t>
  </si>
  <si>
    <t>OB - Ibu Lusy</t>
  </si>
  <si>
    <t>Mba Anggi</t>
  </si>
  <si>
    <t>20/03/23</t>
  </si>
  <si>
    <t>Mas Dhaniar</t>
  </si>
  <si>
    <t>disc 45k</t>
  </si>
  <si>
    <t>19/03/23</t>
  </si>
  <si>
    <t>Nindi</t>
  </si>
  <si>
    <t>Kak Wenda</t>
  </si>
  <si>
    <t>Syifa</t>
  </si>
  <si>
    <t>OB - Mas Rohman</t>
  </si>
  <si>
    <t>OB - Mba Dini</t>
  </si>
  <si>
    <t>OB - Mas Bayu</t>
  </si>
  <si>
    <t>Tante Nana</t>
  </si>
  <si>
    <t>14/03/23</t>
  </si>
  <si>
    <t>12/03/23</t>
  </si>
  <si>
    <t xml:space="preserve">Ade Suryani </t>
  </si>
  <si>
    <t>Grab Manda 42</t>
  </si>
  <si>
    <t>Saras</t>
  </si>
  <si>
    <t>02/03/23</t>
  </si>
  <si>
    <t>aldhira (Reseller)</t>
  </si>
  <si>
    <t>R Fauzan</t>
  </si>
  <si>
    <t>Oncha</t>
  </si>
  <si>
    <t>Aldhira-Nuces | PEACEFUL HAMPERS 1</t>
  </si>
  <si>
    <t>Saras | PEACEFUL HAMPERS 4</t>
  </si>
  <si>
    <t xml:space="preserve">Saras </t>
  </si>
  <si>
    <t>Aldhira-Nuces | PEACEFUL HAMPERS 2</t>
  </si>
  <si>
    <t>Kak Sasa | PEACEFUL HAMPERS 2</t>
  </si>
  <si>
    <t>05/04/23</t>
  </si>
  <si>
    <t>Bu Emma</t>
  </si>
  <si>
    <t>Mba Dini</t>
  </si>
  <si>
    <t>Uni Dwi | CUSTOM HAMPERS 5</t>
  </si>
  <si>
    <t>Aldhira-Nuces | PEACEFUL HAMPERS 3</t>
  </si>
  <si>
    <t>Aldhira-Nuces</t>
  </si>
  <si>
    <t>OB - Mba Rena</t>
  </si>
  <si>
    <t>Mas Juli</t>
  </si>
  <si>
    <t>OB - Mba Mitha</t>
  </si>
  <si>
    <t>Inge</t>
  </si>
  <si>
    <t>Avi</t>
  </si>
  <si>
    <t>Tante iin</t>
  </si>
  <si>
    <t>OB - mba ona</t>
  </si>
  <si>
    <t>10/04/23</t>
  </si>
  <si>
    <t>OB - Bu Ema</t>
  </si>
  <si>
    <t>Kak Dina | PEACEFUL HAMPERS 4</t>
  </si>
  <si>
    <t>11/04/23</t>
  </si>
  <si>
    <t>Dimjie | SERENE HAMPERS 5</t>
  </si>
  <si>
    <t>Hannan | PEACEFUL HAMPERS 5</t>
  </si>
  <si>
    <t>Nidya | SERENE HAMPERS 1</t>
  </si>
  <si>
    <t>OB - Mas Fahrul</t>
  </si>
  <si>
    <t>Mba Ilen | PEACEFUL HAMPERS 2</t>
  </si>
  <si>
    <t>Kak Sasa | PEACEFUL HAMPERS 1</t>
  </si>
  <si>
    <t>Matheace | SERENE HAMPERS 5</t>
  </si>
  <si>
    <t>OB - mba minah</t>
  </si>
  <si>
    <t>Aldhira-Riyan | CUSTOM HAMPERS 5</t>
  </si>
  <si>
    <t>Tante Ade</t>
  </si>
  <si>
    <t>disc 30</t>
  </si>
  <si>
    <t>Dita | SERENE HAMPERS 5</t>
  </si>
  <si>
    <t>Kak Ayu</t>
  </si>
  <si>
    <t>disc 25</t>
  </si>
  <si>
    <t>Deningsih IG  | PEACEFUL HAMPERS 1</t>
  </si>
  <si>
    <t>Deningsih IG  | SERENE HAMPERS 2</t>
  </si>
  <si>
    <t>Deningsih IG</t>
  </si>
  <si>
    <t>Uti | CUSTOM HAMPERS 5</t>
  </si>
  <si>
    <t>Uti | CUSTOM HAMPERS 4</t>
  </si>
  <si>
    <t>disc 55k</t>
  </si>
  <si>
    <t>uti - bu zulfa</t>
  </si>
  <si>
    <t>Ayu Samirah IG</t>
  </si>
  <si>
    <t>Afuza | PEACEFUL HAMPERS 1</t>
  </si>
  <si>
    <t>Mizan | SERENE HAMPERS 4</t>
  </si>
  <si>
    <t>Kak Bisma | CUSTOM HAMPERS 6</t>
  </si>
  <si>
    <t>Kak Bisma | SERENE HAMPERS 2</t>
  </si>
  <si>
    <t>Kak Bisma | TRANQUIL HAMPERS 7</t>
  </si>
  <si>
    <t xml:space="preserve">Kak Bisma </t>
  </si>
  <si>
    <t>Giant free manda</t>
  </si>
  <si>
    <t>Kak Bisma - Tambahan</t>
  </si>
  <si>
    <t>Alika [reseller]</t>
  </si>
  <si>
    <t>Kintan</t>
  </si>
  <si>
    <t>Didi  | TRANQUIL HAMPERS 1</t>
  </si>
  <si>
    <t>Kak Fira</t>
  </si>
  <si>
    <t>Afuza | PEACEFUL HAMPERS 2</t>
  </si>
  <si>
    <t>Rizki | SERENE HAMPERS 1</t>
  </si>
  <si>
    <t>Temen uni dwi - nurul fatimah</t>
  </si>
  <si>
    <t>Ayu samirah</t>
  </si>
  <si>
    <t>18/04/23</t>
  </si>
  <si>
    <t>Bu Zulfa</t>
  </si>
  <si>
    <t>Tante Maya</t>
  </si>
  <si>
    <t>19/04/23</t>
  </si>
  <si>
    <t>Mba ilen</t>
  </si>
  <si>
    <t>Kak birgita</t>
  </si>
  <si>
    <t>Tante legi</t>
  </si>
  <si>
    <t>21/04/23</t>
  </si>
  <si>
    <t>Uni Dwi | TRANQUIL HAMPERS 1</t>
  </si>
  <si>
    <t>Dita</t>
  </si>
  <si>
    <t>02/05/23</t>
  </si>
  <si>
    <t>alika</t>
  </si>
  <si>
    <t>04/05/23</t>
  </si>
  <si>
    <t>aya</t>
  </si>
  <si>
    <t>05/05/23</t>
  </si>
  <si>
    <t>Andra</t>
  </si>
  <si>
    <t>oci</t>
  </si>
  <si>
    <t>Mba yuni</t>
  </si>
  <si>
    <t>Fia - FS</t>
  </si>
  <si>
    <t>Endorse varren</t>
  </si>
  <si>
    <t>Sheila - FS</t>
  </si>
  <si>
    <t>Tante Tuti</t>
  </si>
  <si>
    <t>06/05/23</t>
  </si>
  <si>
    <t>Deningsih (IG) promo 5.5</t>
  </si>
  <si>
    <t>08/05/23</t>
  </si>
  <si>
    <t>5emerald (IG) promo 5.5</t>
  </si>
  <si>
    <t>09/05/23</t>
  </si>
  <si>
    <t>Temen" Uti</t>
  </si>
  <si>
    <t>20/05/23</t>
  </si>
  <si>
    <t>Temen Oci</t>
  </si>
  <si>
    <t>24/05/23</t>
  </si>
  <si>
    <t>Oci</t>
  </si>
  <si>
    <t>31/05/23</t>
  </si>
  <si>
    <t>Aria promo 5.5</t>
  </si>
  <si>
    <t>25/05/23</t>
  </si>
  <si>
    <t>05/08/23</t>
  </si>
  <si>
    <t>Widya (IG)</t>
  </si>
  <si>
    <t>28/08/23</t>
  </si>
  <si>
    <t>Tante Trias</t>
  </si>
  <si>
    <t>11/09/23</t>
  </si>
  <si>
    <t>Tante Dina</t>
  </si>
  <si>
    <t>TOTAL</t>
  </si>
  <si>
    <t>#TJOEAN</t>
  </si>
  <si>
    <t xml:space="preserve">Utang Dimsum </t>
  </si>
  <si>
    <t>Promotion Budget</t>
  </si>
  <si>
    <t>UTANG</t>
  </si>
  <si>
    <t>manda</t>
  </si>
  <si>
    <t>170 shumai</t>
  </si>
  <si>
    <t>TOTAL PENJUALAN TJOEAN</t>
  </si>
  <si>
    <t>20 lumpia</t>
  </si>
  <si>
    <t>1 rendang</t>
  </si>
  <si>
    <t>3 giant</t>
  </si>
  <si>
    <t>ambun</t>
  </si>
  <si>
    <t>215 shumai</t>
  </si>
  <si>
    <t>1 lumpia</t>
  </si>
  <si>
    <t>rendang 4</t>
  </si>
  <si>
    <t>PIUTANG</t>
  </si>
  <si>
    <t>HAMPERS</t>
  </si>
  <si>
    <t xml:space="preserve">Rendang </t>
  </si>
  <si>
    <t>lumpia</t>
  </si>
  <si>
    <t>Shumai</t>
  </si>
  <si>
    <t>Lumpia</t>
  </si>
  <si>
    <t>Rendang</t>
  </si>
  <si>
    <t>October's</t>
  </si>
  <si>
    <t>Aldhira [reseller]</t>
  </si>
  <si>
    <t>bibir</t>
  </si>
  <si>
    <t>vhtya (temen tissa)</t>
  </si>
  <si>
    <t>intan</t>
  </si>
  <si>
    <t>andra</t>
  </si>
  <si>
    <t>Tante Dewi</t>
  </si>
  <si>
    <t>Tante Rani</t>
  </si>
  <si>
    <t>Wenda</t>
  </si>
  <si>
    <t>80 shumai</t>
  </si>
  <si>
    <t>1 giant</t>
  </si>
  <si>
    <t>155 shumai</t>
  </si>
  <si>
    <t>rendang 2</t>
  </si>
  <si>
    <t>[udah aku settle ke utang semua ya]</t>
  </si>
  <si>
    <t>September's</t>
  </si>
  <si>
    <t>03/10/22</t>
  </si>
  <si>
    <t>05/10/22</t>
  </si>
  <si>
    <t>06/10/22</t>
  </si>
  <si>
    <t>bu tari for zaza</t>
  </si>
  <si>
    <t>07/10/22</t>
  </si>
  <si>
    <t>bu ida [canada]</t>
  </si>
  <si>
    <t>mas danang</t>
  </si>
  <si>
    <t>Temen Uni Ayu</t>
  </si>
  <si>
    <t>Miranti</t>
  </si>
  <si>
    <t>09/10/22</t>
  </si>
  <si>
    <t>10/10/22</t>
  </si>
  <si>
    <t>tante iin</t>
  </si>
  <si>
    <t>11/10/22</t>
  </si>
  <si>
    <t>Aria</t>
  </si>
  <si>
    <t>kak Bisma</t>
  </si>
  <si>
    <t>Kak Ririn</t>
  </si>
  <si>
    <t>Aldhira [harga reseller]</t>
  </si>
  <si>
    <t>08/10/22</t>
  </si>
  <si>
    <t>IG Monomezurashii</t>
  </si>
  <si>
    <t>tip abang gojek 10rb by Ambun</t>
  </si>
  <si>
    <t>21/10/22</t>
  </si>
  <si>
    <t xml:space="preserve">Uti </t>
  </si>
  <si>
    <t>23/10/22</t>
  </si>
  <si>
    <t>29/10/22</t>
  </si>
  <si>
    <t>30/10/22</t>
  </si>
  <si>
    <t>31/10/22</t>
  </si>
  <si>
    <t>kak celvin</t>
  </si>
  <si>
    <t>birgita</t>
  </si>
  <si>
    <t>anggita</t>
  </si>
  <si>
    <t>ongkir 12.500 by manda</t>
  </si>
  <si>
    <t>yogi</t>
  </si>
  <si>
    <t>rendang 22</t>
  </si>
  <si>
    <t>August's</t>
  </si>
  <si>
    <t>mba yuni</t>
  </si>
  <si>
    <t>teh ike</t>
  </si>
  <si>
    <t>mba anita (temen fia)</t>
  </si>
  <si>
    <t>angga</t>
  </si>
  <si>
    <t>andra (temen leri)</t>
  </si>
  <si>
    <t>Bu Tuty</t>
  </si>
  <si>
    <t>Bu Lusy</t>
  </si>
  <si>
    <t>tante nuning dari bunda</t>
  </si>
  <si>
    <t>Tjoean</t>
  </si>
  <si>
    <t>Hafizh</t>
  </si>
  <si>
    <t>Widya</t>
  </si>
  <si>
    <t>ongkir manda 27rb</t>
  </si>
  <si>
    <t>Kak Starina</t>
  </si>
  <si>
    <t>Uti for Om Joseph</t>
  </si>
  <si>
    <t>Fifi</t>
  </si>
  <si>
    <t>IG Valentanelia</t>
  </si>
  <si>
    <t>July's</t>
  </si>
  <si>
    <t>Zaza</t>
  </si>
  <si>
    <t>Dito</t>
  </si>
  <si>
    <t>Riksa</t>
  </si>
  <si>
    <t>tissa</t>
  </si>
  <si>
    <t>Bu tari for bolang + mas fiq</t>
  </si>
  <si>
    <t>bolang</t>
  </si>
  <si>
    <t>Andira (Temen Oci)</t>
  </si>
  <si>
    <t>Bu Tari for mas adhit</t>
  </si>
  <si>
    <t>dito</t>
  </si>
  <si>
    <t xml:space="preserve">mba riksa </t>
  </si>
  <si>
    <t>Tante Ida</t>
  </si>
  <si>
    <t>aldhira [reseller]</t>
  </si>
  <si>
    <t>mba ilen</t>
  </si>
  <si>
    <t>putka</t>
  </si>
  <si>
    <t>Uti Wanachala</t>
  </si>
  <si>
    <t>Om Yosep</t>
  </si>
  <si>
    <t>mba tora</t>
  </si>
  <si>
    <t>Mas dhan for bolang</t>
  </si>
  <si>
    <t>Aziz</t>
  </si>
  <si>
    <t>Mba riksa</t>
  </si>
  <si>
    <t>10 shumai</t>
  </si>
  <si>
    <t>0 rendang</t>
  </si>
  <si>
    <t>45 shumai</t>
  </si>
  <si>
    <t>rendang 21</t>
  </si>
  <si>
    <t>rendang</t>
  </si>
  <si>
    <t>May's</t>
  </si>
  <si>
    <t>Mba dini</t>
  </si>
  <si>
    <t>tari [EID customx7]</t>
  </si>
  <si>
    <t>tari</t>
  </si>
  <si>
    <t>diskon 10 (digabung sm 8 pouch sblmnya)</t>
  </si>
  <si>
    <t>02/06/22</t>
  </si>
  <si>
    <t>03/06/22</t>
  </si>
  <si>
    <t>kak jefri (IG)</t>
  </si>
  <si>
    <t>free lumpia</t>
  </si>
  <si>
    <t>09/06/22</t>
  </si>
  <si>
    <t>Tarsimah</t>
  </si>
  <si>
    <t>Rini (bos Leri)</t>
  </si>
  <si>
    <t>Zulfia</t>
  </si>
  <si>
    <t>Tante budi</t>
  </si>
  <si>
    <t>mas dhaniar</t>
  </si>
  <si>
    <t>Uti for T'Budi</t>
  </si>
  <si>
    <t>Uti for T'Iris</t>
  </si>
  <si>
    <t>April's</t>
  </si>
  <si>
    <t xml:space="preserve">Ojan </t>
  </si>
  <si>
    <t>Mirtha (IG)</t>
  </si>
  <si>
    <t>Kak lhiya</t>
  </si>
  <si>
    <t>Bu lusy</t>
  </si>
  <si>
    <t>Mas diko</t>
  </si>
  <si>
    <t>Tante Legi</t>
  </si>
  <si>
    <t>March's</t>
  </si>
  <si>
    <t>Diskon 25</t>
  </si>
  <si>
    <t>Bu Sita</t>
  </si>
  <si>
    <t>inge</t>
  </si>
  <si>
    <t>Ojan</t>
  </si>
  <si>
    <t>Intan</t>
  </si>
  <si>
    <t>Maura</t>
  </si>
  <si>
    <t>Pak Yudy</t>
  </si>
  <si>
    <t>Bu Ivonne</t>
  </si>
  <si>
    <t>Mba Mitha</t>
  </si>
  <si>
    <t>Mba Eka</t>
  </si>
  <si>
    <t>Diskon 40</t>
  </si>
  <si>
    <t>Hannan [EID 2x8]</t>
  </si>
  <si>
    <t>pending 2 hampers, ongkir 2 lagi</t>
  </si>
  <si>
    <t>Wa Dede</t>
  </si>
  <si>
    <t>Kak ega</t>
  </si>
  <si>
    <t>Uti Hampers (3 w/ bag)</t>
  </si>
  <si>
    <t>harga wrap hampers 35rb bag, rendang harga reseller</t>
  </si>
  <si>
    <t>Tambah 6 pouch kmrn sm manda</t>
  </si>
  <si>
    <t xml:space="preserve">Tamara </t>
  </si>
  <si>
    <t>Fitria</t>
  </si>
  <si>
    <t>Mba aul</t>
  </si>
  <si>
    <t>Fifi [EID 1x2, EID 2x3]</t>
  </si>
  <si>
    <t>Aldhira [EID1x1, EID 2x2]</t>
  </si>
  <si>
    <t>Mba ayu</t>
  </si>
  <si>
    <t>mba fira</t>
  </si>
  <si>
    <t>Miranda [EID3x3]</t>
  </si>
  <si>
    <t>Uni Ayu</t>
  </si>
  <si>
    <t>Kak bisma</t>
  </si>
  <si>
    <t>Ojan [EID1+Rx11, EID2x10] + [EID3x5]</t>
  </si>
  <si>
    <t>disc ongkir 45</t>
  </si>
  <si>
    <t>Fifi [EID 1x2]</t>
  </si>
  <si>
    <t>Mba tika</t>
  </si>
  <si>
    <t>Ida (IG)</t>
  </si>
  <si>
    <t>Ucrit [EID2x12]</t>
  </si>
  <si>
    <t>Uni dwi [EID4x1, EID2x1]</t>
  </si>
  <si>
    <t>Kak wenda (EID3x1)</t>
  </si>
  <si>
    <t>Bu zulfa</t>
  </si>
  <si>
    <t>Nisa [temen aldhira]</t>
  </si>
  <si>
    <t>Tjoean Supplier</t>
  </si>
  <si>
    <t>tisa</t>
  </si>
  <si>
    <t>bu reni (IG) [EID3x3]</t>
  </si>
  <si>
    <t>bunda</t>
  </si>
  <si>
    <t xml:space="preserve">Alika [reseller] </t>
  </si>
  <si>
    <t>Mba ayu (EID1x6)</t>
  </si>
  <si>
    <t>miranda [EID2x1]</t>
  </si>
  <si>
    <t>Oci (EID2x9)</t>
  </si>
  <si>
    <t>bu tuty [29/04]</t>
  </si>
  <si>
    <t>Wan kiki</t>
  </si>
  <si>
    <t>kak ayu [EID2x3] +normal order</t>
  </si>
  <si>
    <t>diskon 25</t>
  </si>
  <si>
    <t>Tante budi (temen uti)</t>
  </si>
  <si>
    <t>rika</t>
  </si>
  <si>
    <t>February's</t>
  </si>
  <si>
    <t>aziz</t>
  </si>
  <si>
    <t>1 giant, diitung 2 pack 30pcs</t>
  </si>
  <si>
    <t>Uni Dyah (VALS II)</t>
  </si>
  <si>
    <t>Ira</t>
  </si>
  <si>
    <t>tante rini</t>
  </si>
  <si>
    <t>Safirah</t>
  </si>
  <si>
    <t>free shumai 10 stock lama</t>
  </si>
  <si>
    <t>avifa</t>
  </si>
  <si>
    <t>Gery</t>
  </si>
  <si>
    <t>Putka</t>
  </si>
  <si>
    <t>Bu tari for bu lusy</t>
  </si>
  <si>
    <t>Ade Suryani (IG)</t>
  </si>
  <si>
    <t>Avifa</t>
  </si>
  <si>
    <t>Bu tari for pak sunu</t>
  </si>
  <si>
    <t>kak abi</t>
  </si>
  <si>
    <t>Mba tora</t>
  </si>
  <si>
    <t>Bu Linda</t>
  </si>
  <si>
    <t>mba dini</t>
  </si>
  <si>
    <t>Bu tari</t>
  </si>
  <si>
    <t>50 shumai</t>
  </si>
  <si>
    <t>30 lumpia</t>
  </si>
  <si>
    <t>rendang 3</t>
  </si>
  <si>
    <t>115 shumai</t>
  </si>
  <si>
    <t>50 lumpia</t>
  </si>
  <si>
    <t>rendang 6</t>
  </si>
  <si>
    <t>January's</t>
  </si>
  <si>
    <t>Belinda</t>
  </si>
  <si>
    <t>Mba icha</t>
  </si>
  <si>
    <t>avi</t>
  </si>
  <si>
    <t>Uti for om Ervan</t>
  </si>
  <si>
    <t>kak ega</t>
  </si>
  <si>
    <t>Bolang</t>
  </si>
  <si>
    <t>Mas gilang</t>
  </si>
  <si>
    <t>Mba Kunthi (VALS III)</t>
  </si>
  <si>
    <t xml:space="preserve"> adjusted to stock 20 shumai, no lumpia</t>
  </si>
  <si>
    <t>Mas Merdhika</t>
  </si>
  <si>
    <t>Rika</t>
  </si>
  <si>
    <t>Om Joseph</t>
  </si>
  <si>
    <t>Fauzan</t>
  </si>
  <si>
    <t>FREE</t>
  </si>
  <si>
    <t>shumai 25 stock ambun</t>
  </si>
  <si>
    <t>Kak Tya</t>
  </si>
  <si>
    <t>Uti for Kimpul</t>
  </si>
  <si>
    <t>Kakak ira</t>
  </si>
  <si>
    <t>Kak lhiya (IG)</t>
  </si>
  <si>
    <t>Dani</t>
  </si>
  <si>
    <t>4 giant</t>
  </si>
  <si>
    <t>Uti for tante susi</t>
  </si>
  <si>
    <t>Grab manda 24</t>
  </si>
  <si>
    <t>2 giant</t>
  </si>
  <si>
    <t>Om Ekki</t>
  </si>
  <si>
    <t>Kak olin</t>
  </si>
  <si>
    <t>Kak fariz</t>
  </si>
  <si>
    <t>25 shumai</t>
  </si>
  <si>
    <t>2021's</t>
  </si>
  <si>
    <t>bonus 10 lumpia</t>
  </si>
  <si>
    <t>clara</t>
  </si>
  <si>
    <t>ALDHIRA's WEDDING</t>
  </si>
  <si>
    <t>gery</t>
  </si>
  <si>
    <t>ravi</t>
  </si>
  <si>
    <t>nabila</t>
  </si>
  <si>
    <t>Uti for Tante Susi</t>
  </si>
  <si>
    <t>bonus chili oil</t>
  </si>
  <si>
    <t>Devy (giveaway winner)</t>
  </si>
  <si>
    <t>Nia (giveaway winner)</t>
  </si>
  <si>
    <t>30 shumai</t>
  </si>
  <si>
    <t>2 rendang</t>
  </si>
  <si>
    <t>Ayu for Lyfunny</t>
  </si>
  <si>
    <t>kak akbar</t>
  </si>
  <si>
    <t>kak galuh</t>
  </si>
  <si>
    <t>Kak celvin</t>
  </si>
  <si>
    <t>Kak wahyu</t>
  </si>
  <si>
    <t>Nisa</t>
  </si>
  <si>
    <t>Farsya</t>
  </si>
  <si>
    <t>SARAS (XMAS I x 9) + 1 RENDANG</t>
  </si>
  <si>
    <t>Nadya</t>
  </si>
  <si>
    <t>Dian (IG)</t>
  </si>
  <si>
    <t>Mba Astrid (XMAS II x 2)</t>
  </si>
  <si>
    <t>kak olin</t>
  </si>
  <si>
    <t>Hampers mama aya</t>
  </si>
  <si>
    <t>Mba astrid (XMAS III x 1)</t>
  </si>
  <si>
    <t>Oci (XMAS II x 2)</t>
  </si>
  <si>
    <t>Chacha (XMAS IV x 1)</t>
  </si>
  <si>
    <t>Uti for Tante Maya</t>
  </si>
  <si>
    <t>Bu Ana</t>
  </si>
  <si>
    <t>Pakli</t>
  </si>
  <si>
    <t>Ni Bogor</t>
  </si>
  <si>
    <t>130 shumai</t>
  </si>
  <si>
    <t>70 lumpia</t>
  </si>
  <si>
    <t>temen bebe</t>
  </si>
  <si>
    <t>Ayu IG</t>
  </si>
  <si>
    <t>Dania</t>
  </si>
  <si>
    <t>promo lumpia</t>
  </si>
  <si>
    <t>bu novella (IG)</t>
  </si>
  <si>
    <t>Mba Aulia</t>
  </si>
  <si>
    <t>Bolang for Mas Dhan</t>
  </si>
  <si>
    <t>Dewi</t>
  </si>
  <si>
    <t>mas dhika</t>
  </si>
  <si>
    <t>kak lhiya (IG)</t>
  </si>
  <si>
    <t>gerry</t>
  </si>
  <si>
    <t>Tama</t>
  </si>
  <si>
    <t>HKM</t>
  </si>
  <si>
    <t>Mas armein</t>
  </si>
  <si>
    <t>Danisa</t>
  </si>
  <si>
    <t>Mba fira</t>
  </si>
  <si>
    <t>Depe</t>
  </si>
  <si>
    <t>mba mitha</t>
  </si>
  <si>
    <t>Alliya BDG</t>
  </si>
  <si>
    <t>aldhira (RESELLER TJOEAN)</t>
  </si>
  <si>
    <t>Edwin (Winner Giveaway)</t>
  </si>
  <si>
    <t>-</t>
  </si>
  <si>
    <t>retno nandats (Winner Giveaway)</t>
  </si>
  <si>
    <t>Tari [diskon]</t>
  </si>
  <si>
    <t>Ocha (RESELLER TJOEAN)</t>
  </si>
  <si>
    <t>tya (IG)</t>
  </si>
  <si>
    <t>Mba Gina</t>
  </si>
  <si>
    <t>mba fifi (kakak ajis)</t>
  </si>
  <si>
    <t>clara vony</t>
  </si>
  <si>
    <t>Uni Dyah</t>
  </si>
  <si>
    <t>Natalie</t>
  </si>
  <si>
    <t>mba mita</t>
  </si>
  <si>
    <t>Akbar (IG)</t>
  </si>
  <si>
    <t>Bibir</t>
  </si>
  <si>
    <t>bu vera (whatsapp)</t>
  </si>
  <si>
    <t>Bu rina (IG)</t>
  </si>
  <si>
    <t>Kak nisai</t>
  </si>
  <si>
    <t>yori</t>
  </si>
  <si>
    <t>aria</t>
  </si>
  <si>
    <t>tamara (IG)</t>
  </si>
  <si>
    <t>Bu novella</t>
  </si>
  <si>
    <t>40 lumpia</t>
  </si>
  <si>
    <t>60 lumpia</t>
  </si>
  <si>
    <t>ongkir dimsum</t>
  </si>
  <si>
    <t>Adel</t>
  </si>
  <si>
    <t>Uti for Tante Lisa</t>
  </si>
  <si>
    <t>kak tya</t>
  </si>
  <si>
    <t>Bang wilkins</t>
  </si>
  <si>
    <t>Gandes</t>
  </si>
  <si>
    <t>80 lumpia</t>
  </si>
  <si>
    <t>(+3 saos mentai), tas spunbound dan bening 20</t>
  </si>
  <si>
    <t>Bang ray</t>
  </si>
  <si>
    <t>Clara</t>
  </si>
  <si>
    <t>Bang ojan</t>
  </si>
  <si>
    <t>Ibu novella</t>
  </si>
  <si>
    <t>hadi</t>
  </si>
  <si>
    <t>enrico</t>
  </si>
  <si>
    <t>Pak Martoyo</t>
  </si>
  <si>
    <t>fira</t>
  </si>
  <si>
    <t>disc 75rb</t>
  </si>
  <si>
    <t>Ibu gabe (grab)</t>
  </si>
  <si>
    <t>Nanda</t>
  </si>
  <si>
    <t>kak tya (IG)</t>
  </si>
  <si>
    <t>Tante Linna</t>
  </si>
  <si>
    <t>Ami</t>
  </si>
  <si>
    <t>cannary</t>
  </si>
  <si>
    <t>Stephani (WA)</t>
  </si>
  <si>
    <t>kak nila</t>
  </si>
  <si>
    <t>Sanya</t>
  </si>
  <si>
    <t>June's</t>
  </si>
  <si>
    <t>athina</t>
  </si>
  <si>
    <t>Mas dhaniar</t>
  </si>
  <si>
    <t>Dimjie</t>
  </si>
  <si>
    <t>Rhea (IG)</t>
  </si>
  <si>
    <t>Litscene (IG)</t>
  </si>
  <si>
    <t>Dewi for Dinda</t>
  </si>
  <si>
    <t>Vidya Ayuningtyas (IG)</t>
  </si>
  <si>
    <t>Uti for Om Roy</t>
  </si>
  <si>
    <t>Mas dhan for mas diko</t>
  </si>
  <si>
    <t>Mela</t>
  </si>
  <si>
    <t>mba astrid</t>
  </si>
  <si>
    <t>Mba maria</t>
  </si>
  <si>
    <t>Tante rini</t>
  </si>
  <si>
    <t>Mak'Ery</t>
  </si>
  <si>
    <t>Dinda</t>
  </si>
  <si>
    <t>Yogi</t>
  </si>
  <si>
    <t>Tante Meita</t>
  </si>
  <si>
    <t>Clara Vony (IG)</t>
  </si>
  <si>
    <t>Om Sardjono</t>
  </si>
  <si>
    <t>Rani (IG)</t>
  </si>
  <si>
    <t>Mas Dhika</t>
  </si>
  <si>
    <t>FREE 10 SHUMAI</t>
  </si>
  <si>
    <t>Bimo</t>
  </si>
  <si>
    <t>ganis</t>
  </si>
  <si>
    <t>Yolan</t>
  </si>
  <si>
    <t>Rina (IG)</t>
  </si>
  <si>
    <t>Lhiya (IG)</t>
  </si>
  <si>
    <t>Starina</t>
  </si>
  <si>
    <t>Kak ipank</t>
  </si>
  <si>
    <t>Saras for yorkie</t>
  </si>
  <si>
    <t>Irin (IG)</t>
  </si>
  <si>
    <t>Dita for Ridhi</t>
  </si>
  <si>
    <t>#EIDPROMO</t>
  </si>
  <si>
    <t>pingkan</t>
  </si>
  <si>
    <t>kak ira</t>
  </si>
  <si>
    <t>Mak Ery</t>
  </si>
  <si>
    <t>Harish</t>
  </si>
  <si>
    <t>Uni Ayu for Dinda</t>
  </si>
  <si>
    <t>Warga gurita</t>
  </si>
  <si>
    <t>Ganis</t>
  </si>
  <si>
    <t>Dhira</t>
  </si>
  <si>
    <t>Andita</t>
  </si>
  <si>
    <t>Bu tari for baba</t>
  </si>
  <si>
    <t>wan kiki</t>
  </si>
  <si>
    <t>Linda</t>
  </si>
  <si>
    <t>kak wenda</t>
  </si>
  <si>
    <t>FREE LUMPIA</t>
  </si>
  <si>
    <t>Tante Iin</t>
  </si>
  <si>
    <t>mas dhika (discount)</t>
  </si>
  <si>
    <t>40 shumai</t>
  </si>
  <si>
    <t>utang rendang bunda 2</t>
  </si>
  <si>
    <t>manda utang rendang 1</t>
  </si>
  <si>
    <t>Uti for om pendi</t>
  </si>
  <si>
    <t>dianty</t>
  </si>
  <si>
    <t>Tria for Pak Bruno (IG)</t>
  </si>
  <si>
    <t>Amicho (EID III + lumpia 10)</t>
  </si>
  <si>
    <t>Bu Wanty</t>
  </si>
  <si>
    <t>Chacha</t>
  </si>
  <si>
    <t>Dimjie (EID III x 1)</t>
  </si>
  <si>
    <t>Ajis</t>
  </si>
  <si>
    <t>Celvin</t>
  </si>
  <si>
    <t>Hannan</t>
  </si>
  <si>
    <t>Mas dhan</t>
  </si>
  <si>
    <t>mba wilsa</t>
  </si>
  <si>
    <t>Kak wenda</t>
  </si>
  <si>
    <t>tante nuri (temen uti)</t>
  </si>
  <si>
    <t>uni melly</t>
  </si>
  <si>
    <t>Febot</t>
  </si>
  <si>
    <t>Aldhira</t>
  </si>
  <si>
    <t>Fani (IG)</t>
  </si>
  <si>
    <t>adik tante maya</t>
  </si>
  <si>
    <t>Linda Sianipar</t>
  </si>
  <si>
    <t>90 shumai</t>
  </si>
  <si>
    <t>40 hekeng</t>
  </si>
  <si>
    <t>hampers m</t>
  </si>
  <si>
    <t>220 shumai</t>
  </si>
  <si>
    <t>50 hekeng</t>
  </si>
  <si>
    <t>hampers a</t>
  </si>
  <si>
    <t>140 shumai</t>
  </si>
  <si>
    <t>utang rendang bunda 6</t>
  </si>
  <si>
    <t>Yoan (IG)</t>
  </si>
  <si>
    <t>Nabila</t>
  </si>
  <si>
    <t>Ays (IG)</t>
  </si>
  <si>
    <t>Lilis Lismawati (IG)</t>
  </si>
  <si>
    <t>Tya</t>
  </si>
  <si>
    <t>Abiyya</t>
  </si>
  <si>
    <t>Andridelsita (IG)</t>
  </si>
  <si>
    <t>EXTRA KARTU IDR 5k x 2</t>
  </si>
  <si>
    <t>EXTRA KARTU IDR 5k x 5</t>
  </si>
  <si>
    <t>lila</t>
  </si>
  <si>
    <t>EXTRA KARTU IDR 5k x 1</t>
  </si>
  <si>
    <t>emil</t>
  </si>
  <si>
    <t>DIMASAK +EXTRA 40K</t>
  </si>
  <si>
    <t>Dita (EID II x 2 &amp; EID III x 3)</t>
  </si>
  <si>
    <t>Uti (EID II x 4 &amp; EID III x 2)</t>
  </si>
  <si>
    <t>Ucrit (EID II x 10)</t>
  </si>
  <si>
    <t>07&amp;10/05/21</t>
  </si>
  <si>
    <t>fanny (EID II x 2)</t>
  </si>
  <si>
    <t>Mba anis (EID III x 1)</t>
  </si>
  <si>
    <t>04/05/21</t>
  </si>
  <si>
    <t>Nabila (EID I x 1)</t>
  </si>
  <si>
    <t>06/05/21</t>
  </si>
  <si>
    <t>Safirah (EID III x 1)</t>
  </si>
  <si>
    <t>08/05/21</t>
  </si>
  <si>
    <t>uni dyah (EID III x 1)</t>
  </si>
  <si>
    <t>Pabot</t>
  </si>
  <si>
    <t>17/05/21</t>
  </si>
  <si>
    <t>Riri</t>
  </si>
  <si>
    <t>Kak andita (wa)</t>
  </si>
  <si>
    <t>18/05/21</t>
  </si>
  <si>
    <t>Bu Linda (WA)</t>
  </si>
  <si>
    <t>Rhea</t>
  </si>
  <si>
    <t>Cika</t>
  </si>
  <si>
    <t>Maria</t>
  </si>
  <si>
    <t>Dimjie (EID II x 2)</t>
  </si>
  <si>
    <t>Pepy</t>
  </si>
  <si>
    <t>Farah (IG)</t>
  </si>
  <si>
    <t>Salzabila (IG)</t>
  </si>
  <si>
    <t>Lhiya</t>
  </si>
  <si>
    <t>Om Indra</t>
  </si>
  <si>
    <t>Tari (IED II x 6)</t>
  </si>
  <si>
    <t>Tari (IED CUSTOM x 1)</t>
  </si>
  <si>
    <t>Mba astrid (EID II x 5)</t>
  </si>
  <si>
    <t>dimjie</t>
  </si>
  <si>
    <t>Novella (IG)</t>
  </si>
  <si>
    <t>Brian</t>
  </si>
  <si>
    <t>Kelvin</t>
  </si>
  <si>
    <t>ENDORSE</t>
  </si>
  <si>
    <t>20 hekeng</t>
  </si>
  <si>
    <t>100 shumai</t>
  </si>
  <si>
    <t>Maret's</t>
  </si>
  <si>
    <t>cable ties</t>
  </si>
  <si>
    <t>Tari for avi</t>
  </si>
  <si>
    <t>Dianty</t>
  </si>
  <si>
    <t>Kak Tya (IG)</t>
  </si>
  <si>
    <t>Teika</t>
  </si>
  <si>
    <t>Tante Rini</t>
  </si>
  <si>
    <t>Linda Sianipiar</t>
  </si>
  <si>
    <t>Joyce imelda</t>
  </si>
  <si>
    <t>RESELLER</t>
  </si>
  <si>
    <t>FREE MENTAI</t>
  </si>
  <si>
    <t>Ruby</t>
  </si>
  <si>
    <t>uti for tante frisbi</t>
  </si>
  <si>
    <t>Hurustyana (IG)</t>
  </si>
  <si>
    <t>Saras for Om Bambang</t>
  </si>
  <si>
    <t>Matheace</t>
  </si>
  <si>
    <t>Wilkins</t>
  </si>
  <si>
    <t>Bu siti fatimah (IG)</t>
  </si>
  <si>
    <t>Sri (IG)</t>
  </si>
  <si>
    <t>Febri</t>
  </si>
  <si>
    <t>Adit</t>
  </si>
  <si>
    <t>Ichay</t>
  </si>
  <si>
    <t>reni (whatsapp)</t>
  </si>
  <si>
    <t>Cici</t>
  </si>
  <si>
    <t>Bang Dhana</t>
  </si>
  <si>
    <t>Kakaknya anggi</t>
  </si>
  <si>
    <t>Nila</t>
  </si>
  <si>
    <t>Mba astrid</t>
  </si>
  <si>
    <t>Kak dian</t>
  </si>
  <si>
    <t>Stefi</t>
  </si>
  <si>
    <t>Kak cilik</t>
  </si>
  <si>
    <t>uti for tante maya</t>
  </si>
  <si>
    <t>Ibu Linda (WA)</t>
  </si>
  <si>
    <t>uni ayu</t>
  </si>
  <si>
    <t>andita (wa)</t>
  </si>
  <si>
    <t>bang wilkins</t>
  </si>
  <si>
    <t>Wanty</t>
  </si>
  <si>
    <t>Bang ijal</t>
  </si>
  <si>
    <t>Nadia Zatira</t>
  </si>
  <si>
    <t>Mardiana</t>
  </si>
  <si>
    <t>tante dini nya aldhira</t>
  </si>
  <si>
    <t>tante medannya Avi</t>
  </si>
  <si>
    <t>Tante reny</t>
  </si>
  <si>
    <t>bobby (carrot mushroom only)</t>
  </si>
  <si>
    <t>uti for tante pinta</t>
  </si>
  <si>
    <t>RESELLER (TANTE PINTA)</t>
  </si>
  <si>
    <t>Sharif (IG)</t>
  </si>
  <si>
    <t>Tari (EID II x 4)</t>
  </si>
  <si>
    <t>Aldhira (EID II x 9)</t>
  </si>
  <si>
    <t>Aldhira (EID II x 1)</t>
  </si>
  <si>
    <t>Ajeng (EID III x 1)</t>
  </si>
  <si>
    <t>Tante Esther (EID III x 1)</t>
  </si>
  <si>
    <t>Fany (EID III x 1)</t>
  </si>
  <si>
    <t>Fany (EID II x 2)</t>
  </si>
  <si>
    <t>Bang dhana (EID custom x 10)</t>
  </si>
  <si>
    <t>Tante sisie (EID III x 1)</t>
  </si>
  <si>
    <t>Oci (EID II x 10)</t>
  </si>
  <si>
    <t>Nia (EID III x 3)</t>
  </si>
  <si>
    <t>Sharif (IG) (EID III x 3)</t>
  </si>
  <si>
    <t>bang ipul (EID II x 4)</t>
  </si>
  <si>
    <t>bang ipul (EID III x 2)</t>
  </si>
  <si>
    <t>bang dhana (EID custom x 2)</t>
  </si>
  <si>
    <t>kak ahastari (EID II x 4)</t>
  </si>
  <si>
    <t>kak ahastari (EID II x 2)</t>
  </si>
  <si>
    <t>Mba nispar (EID II x 4)</t>
  </si>
  <si>
    <t>tante sisie (EID III x 2)</t>
  </si>
  <si>
    <t>Ojan (EID III x 7)</t>
  </si>
  <si>
    <t>Reni</t>
  </si>
  <si>
    <t>Astari</t>
  </si>
  <si>
    <t>Andita (IG)</t>
  </si>
  <si>
    <t>Luluitiani G)</t>
  </si>
  <si>
    <t>Devy</t>
  </si>
  <si>
    <t>Tasya</t>
  </si>
  <si>
    <t>Cynthia</t>
  </si>
  <si>
    <t>temen ganis</t>
  </si>
  <si>
    <t>Audi</t>
  </si>
  <si>
    <t>Bella</t>
  </si>
  <si>
    <t>Nissa Ary</t>
  </si>
  <si>
    <t>(FREE HEKENG 1)</t>
  </si>
  <si>
    <t>Zenita</t>
  </si>
  <si>
    <t>Lhiya (IG) : Seafood 7 Carrot 3  Beef 10  Mushroom 10</t>
  </si>
  <si>
    <t>Jeje</t>
  </si>
  <si>
    <t>Milie</t>
  </si>
  <si>
    <t>dinda</t>
  </si>
  <si>
    <t>kak danis</t>
  </si>
  <si>
    <t>mba ayu - no seafood</t>
  </si>
  <si>
    <t>Khaidir</t>
  </si>
  <si>
    <t>Uni ayu</t>
  </si>
  <si>
    <t>Adri</t>
  </si>
  <si>
    <t>Rina (IG</t>
  </si>
  <si>
    <t>Nidya (IG)</t>
  </si>
  <si>
    <t>Aji for Gandes</t>
  </si>
  <si>
    <t>Yoga - noseafood</t>
  </si>
  <si>
    <t>Ibu Linda</t>
  </si>
  <si>
    <t>Manda (free hekeng)</t>
  </si>
  <si>
    <t xml:space="preserve">Mama Binar </t>
  </si>
  <si>
    <t>Kak Olin</t>
  </si>
  <si>
    <t>Tante kimpul</t>
  </si>
  <si>
    <t>Cici for Dinda</t>
  </si>
  <si>
    <t>Kak kanya (carrot only)</t>
  </si>
  <si>
    <t>Gandes for Tania</t>
  </si>
  <si>
    <t>Ibu siti fatimah</t>
  </si>
  <si>
    <t>Kak olin untuk steffi</t>
  </si>
  <si>
    <t>Free hekeng</t>
  </si>
  <si>
    <t>Gina</t>
  </si>
  <si>
    <t>Free dimsum 10pc</t>
  </si>
  <si>
    <t>Uni Melly</t>
  </si>
  <si>
    <t>Jasika</t>
  </si>
  <si>
    <t>PROMO TJOEAN2021</t>
  </si>
  <si>
    <t>Erni</t>
  </si>
  <si>
    <t>Mba nia</t>
  </si>
  <si>
    <t>Tante maya</t>
  </si>
  <si>
    <t>Nurul</t>
  </si>
  <si>
    <t>Fany</t>
  </si>
  <si>
    <t>Acha</t>
  </si>
  <si>
    <t>Kak ira</t>
  </si>
  <si>
    <t>Mba aulia</t>
  </si>
  <si>
    <t>kak fira</t>
  </si>
  <si>
    <t>Kak tya (IG)</t>
  </si>
  <si>
    <t>Mba didi</t>
  </si>
  <si>
    <t>Uti for Tante frisbi</t>
  </si>
  <si>
    <t>Ibu Melina (IG)</t>
  </si>
  <si>
    <t>NO SEAFOOD</t>
  </si>
  <si>
    <t>40 dimsum</t>
  </si>
  <si>
    <t>20 dimsum</t>
  </si>
  <si>
    <t>Kak fira (pack of 30's)</t>
  </si>
  <si>
    <t>Fira (pack of 20's)</t>
  </si>
  <si>
    <t>Audi (pack of 20's)</t>
  </si>
  <si>
    <t>Santi</t>
  </si>
  <si>
    <t>Tria Arifani (IG)</t>
  </si>
  <si>
    <t>Diandra</t>
  </si>
  <si>
    <t>Nilawati (IG)</t>
  </si>
  <si>
    <t>Tante Dien</t>
  </si>
  <si>
    <t>Mba mitha</t>
  </si>
  <si>
    <t>COMPLIMENT</t>
  </si>
  <si>
    <t>Ade Yulianti (whatsapp)</t>
  </si>
  <si>
    <t>Mas Fahrul (LPEI)</t>
  </si>
  <si>
    <t>Mas hendra (LPEI)</t>
  </si>
  <si>
    <t>Tante Reny</t>
  </si>
  <si>
    <t>Tante Isfahrini</t>
  </si>
  <si>
    <t>Nimas</t>
  </si>
  <si>
    <t>Vinsensia (IG)</t>
  </si>
  <si>
    <t>Dania for Raissa</t>
  </si>
  <si>
    <t>Tante Susi</t>
  </si>
  <si>
    <t>Tania</t>
  </si>
  <si>
    <t>Reina Aziz</t>
  </si>
  <si>
    <t>Aceng</t>
  </si>
  <si>
    <t>Mpeb</t>
  </si>
  <si>
    <t>Fifi (pack of 10's x 2)</t>
  </si>
  <si>
    <t>Jasika (IG)</t>
  </si>
  <si>
    <t>Om Agus</t>
  </si>
  <si>
    <t>Mpeb for Dede</t>
  </si>
  <si>
    <t>Mpeb for Rizky</t>
  </si>
  <si>
    <t>Mpeb for Ria</t>
  </si>
  <si>
    <t>Kak galuh</t>
  </si>
  <si>
    <t>Mpeb for Eno</t>
  </si>
  <si>
    <t>Fahmi</t>
  </si>
  <si>
    <t>Mba Didi</t>
  </si>
  <si>
    <t>Tante Lisa</t>
  </si>
  <si>
    <t>Tante Ririen</t>
  </si>
  <si>
    <t>Disna Mega</t>
  </si>
  <si>
    <t>Nacil</t>
  </si>
  <si>
    <t>Yosie</t>
  </si>
  <si>
    <t>Fadel</t>
  </si>
  <si>
    <t>Bisma</t>
  </si>
  <si>
    <t>GIVEAWAY</t>
  </si>
  <si>
    <t>Fitriwulandari</t>
  </si>
  <si>
    <t>Rizki</t>
  </si>
  <si>
    <t>Om Ervan</t>
  </si>
  <si>
    <t>Sendy Hartawan (BDG)</t>
  </si>
  <si>
    <t>Dhani (+chili oil)</t>
  </si>
  <si>
    <t>Mba Maria</t>
  </si>
  <si>
    <t>Ade Suryani</t>
  </si>
  <si>
    <t>Dydy</t>
  </si>
  <si>
    <t>Sandi</t>
  </si>
  <si>
    <t>Fiqry</t>
  </si>
  <si>
    <t>Hardinal</t>
  </si>
  <si>
    <t>Nanda (Delivery Bintaro)</t>
  </si>
  <si>
    <t>Dea Fanindya</t>
  </si>
  <si>
    <t>Teika for Mertua</t>
  </si>
  <si>
    <t>Nindy</t>
  </si>
  <si>
    <t>Kak Mega</t>
  </si>
  <si>
    <t>Aulia</t>
  </si>
  <si>
    <t>Rizaldy</t>
  </si>
  <si>
    <t>Cinta</t>
  </si>
  <si>
    <t>Ray</t>
  </si>
  <si>
    <t>Nazua</t>
  </si>
  <si>
    <t>Sathay</t>
  </si>
  <si>
    <t>Kak Celvin - NO SEAFOOD</t>
  </si>
  <si>
    <t>Mba Diandra</t>
  </si>
  <si>
    <t>Aziz (30pcs 1 no seafood)</t>
  </si>
  <si>
    <t>Muthe</t>
  </si>
  <si>
    <t>dita (temen manda) - NO SEAFOOD</t>
  </si>
  <si>
    <t>Almo</t>
  </si>
  <si>
    <t>Wenda  - NO SEAFOOD (</t>
  </si>
  <si>
    <t>avi - SHUMAI BEEF &amp;SEAFOOD</t>
  </si>
  <si>
    <t>Dita (temen ambun)</t>
  </si>
  <si>
    <t>Nadya Karina</t>
  </si>
  <si>
    <t>Mba Kunthi</t>
  </si>
  <si>
    <t>Kak Cilik</t>
  </si>
  <si>
    <t>mba yayang</t>
  </si>
  <si>
    <t>Belinda  - SHUMAI JAMUR AJA</t>
  </si>
  <si>
    <t>aussielia</t>
  </si>
  <si>
    <t>Joanna - SHUMAI CAKE</t>
  </si>
  <si>
    <t xml:space="preserve">Dinda </t>
  </si>
  <si>
    <t>Dinda 2</t>
  </si>
  <si>
    <t>Rut R. (IG)</t>
  </si>
  <si>
    <t>Mba lila</t>
  </si>
  <si>
    <t>Utang Dimsum 100pcs</t>
  </si>
  <si>
    <t>Indira</t>
  </si>
  <si>
    <t>30pcs</t>
  </si>
  <si>
    <t>Intan (pack of 30's)</t>
  </si>
  <si>
    <t>Steffie (pack of 60's)</t>
  </si>
  <si>
    <t>Ajis (pack of 30's)</t>
  </si>
  <si>
    <t>Riri (pack of 30's)</t>
  </si>
  <si>
    <t>Afuza (pack of 20's)</t>
  </si>
  <si>
    <t>Nadia (pack of 30's)</t>
  </si>
  <si>
    <t>Gandes (pack of 30's)</t>
  </si>
  <si>
    <t>Uti (pack of 60's)</t>
  </si>
  <si>
    <t>Febri (pack of 30's)</t>
  </si>
  <si>
    <t>Tante Lina (pack of 30's)</t>
  </si>
  <si>
    <t>Mba Fira (pack of 40's)</t>
  </si>
  <si>
    <t>Mba Cicit (pack of 20's)</t>
  </si>
  <si>
    <t>Bembi (pack of 30's)</t>
  </si>
  <si>
    <t>Nanda (pack of 10's)</t>
  </si>
  <si>
    <t>Nabila (pack of 20's)</t>
  </si>
  <si>
    <t>Uti (pack of 10's)</t>
  </si>
  <si>
    <t>Ravi (pack of 60's)</t>
  </si>
  <si>
    <t>Fira (pack of 30's)</t>
  </si>
  <si>
    <t>Dhana (pack of 30's)</t>
  </si>
  <si>
    <t>Dira (pack of 20's)</t>
  </si>
  <si>
    <t>Belinda (pack of 20's)</t>
  </si>
  <si>
    <t>Kak Ira (pack of 20's)</t>
  </si>
  <si>
    <t>Nindi (pack of 10's)</t>
  </si>
  <si>
    <t>Tante Shita (pack of 30's)</t>
  </si>
  <si>
    <t>Tante Hera (pack of 10's)</t>
  </si>
  <si>
    <t>Oline (pack of 30's)</t>
  </si>
  <si>
    <t>Joanna (pack of 10's)</t>
  </si>
  <si>
    <t>Mba Ayu (pack of 30's)</t>
  </si>
  <si>
    <t>Didi (pack of 10's)</t>
  </si>
  <si>
    <t>Linda Sianipar (pack of 20's) IG</t>
  </si>
  <si>
    <t>Ibu Yani (IG) (pack of 30's)</t>
  </si>
  <si>
    <t>Andra (pack of 40's)</t>
  </si>
  <si>
    <t>Tante Tati (pack of 30's)</t>
  </si>
  <si>
    <t>Dinda (pack of 10's)</t>
  </si>
  <si>
    <t>Andam Dewi (IG) (pack of 10's)</t>
  </si>
  <si>
    <t>Dhani (pack of 30's)</t>
  </si>
  <si>
    <t>Cilik (pack of 10's)</t>
  </si>
  <si>
    <t>Ayu (pack of 30's)</t>
  </si>
  <si>
    <t>Dhani (pack of 60's)</t>
  </si>
  <si>
    <t>Tante Lina (pack of 120's)</t>
  </si>
  <si>
    <t>Mas Audit (pack of 40's)</t>
  </si>
  <si>
    <t>Dania (pack of 30's)</t>
  </si>
  <si>
    <t>Mba Audi (pack of 20's)</t>
  </si>
  <si>
    <t>Mba Mit (pack of 20's)</t>
  </si>
  <si>
    <t>Cici (pack of 10's)</t>
  </si>
  <si>
    <t>Bolang (pack of 10's)</t>
  </si>
  <si>
    <t>Ocha (pack of 60's)</t>
  </si>
  <si>
    <t>Donut (pack of 20's)</t>
  </si>
  <si>
    <t>Ajis (pack of 150's)</t>
  </si>
  <si>
    <t>Cilik (pack of 30's)</t>
  </si>
  <si>
    <t>Tante Maya (pack of 60's)</t>
  </si>
  <si>
    <t>Miranti (pack of 10's)</t>
  </si>
  <si>
    <t>Joyce Imelda (IG) (pack of 50's)</t>
  </si>
  <si>
    <t>Melina Grace (pack of 60's non seafood)</t>
  </si>
  <si>
    <t>Pikachu (Ibu Elsa, IG) (pack of 60's)</t>
  </si>
  <si>
    <t>Nabila (pack of 60's)</t>
  </si>
  <si>
    <t>Ary Suryany (pack of 30's)</t>
  </si>
  <si>
    <t>Hanna (pack of 60's)</t>
  </si>
  <si>
    <t>Izzy (pack of 20's)</t>
  </si>
  <si>
    <t>Aji for Kevin (pack of 30's)</t>
  </si>
  <si>
    <t>Dinda (pack of 40's)</t>
  </si>
  <si>
    <t>Bembi (pack of 50's)</t>
  </si>
  <si>
    <t>Repatisserie (Ibu Reny, IG) (pack of 30's)</t>
  </si>
  <si>
    <t>Tante Maya (pack of 30's)</t>
  </si>
  <si>
    <t>Nana Yasinta (pack of 20's) (selasa)</t>
  </si>
  <si>
    <t>Mba Aul (pack of 60's)</t>
  </si>
  <si>
    <t>Ibu Yani (IG) (pack of 40's)</t>
  </si>
  <si>
    <t>Postingan Ilmu (Rini, IG) (pack of 30's)</t>
  </si>
  <si>
    <t>Mizan (pack of 40's)</t>
  </si>
  <si>
    <t>Didik/Widya</t>
  </si>
  <si>
    <t>Riri (pack of 20's)</t>
  </si>
  <si>
    <t>Athina (pack of 30's)</t>
  </si>
  <si>
    <t>Aussielia (pack of 30's)</t>
  </si>
  <si>
    <t>Tania for Nanda</t>
  </si>
  <si>
    <t>Jeje (pack of 60's)</t>
  </si>
  <si>
    <t>Tante Susi (pack of 60's)</t>
  </si>
  <si>
    <t>Mela (pack of 20's) (jumat)</t>
  </si>
  <si>
    <t>Bendik</t>
  </si>
  <si>
    <t>Dinda (pack of 10's x 4)</t>
  </si>
  <si>
    <t>Kak Galuh (pack of 30's)</t>
  </si>
  <si>
    <t>Nadhirah (pack of 30's)</t>
  </si>
  <si>
    <t>Tante Ririn (pack of 20's)</t>
  </si>
  <si>
    <t>Syifa (pack of 20's)</t>
  </si>
  <si>
    <t>Ticcatik (pack of 40's)</t>
  </si>
  <si>
    <t>Audit (pack of 20's)</t>
  </si>
  <si>
    <t>Wenda (pack of 30's no seafood)</t>
  </si>
  <si>
    <t>Gilang</t>
  </si>
  <si>
    <t>Paula</t>
  </si>
  <si>
    <t>Avocado Mangoes (IG)</t>
  </si>
  <si>
    <t>Tante Lina (discount)</t>
  </si>
  <si>
    <t>Gandes (pack of 20's)</t>
  </si>
  <si>
    <t>Joanna (pack of 10's x 2)</t>
  </si>
  <si>
    <t>Made ira waica (pack of 30's)</t>
  </si>
  <si>
    <t>Mba diandra</t>
  </si>
  <si>
    <t>Melina (IG)</t>
  </si>
  <si>
    <t>Nacil (temen ilham)</t>
  </si>
  <si>
    <t>Ayu</t>
  </si>
  <si>
    <t>Tante Gati</t>
  </si>
  <si>
    <t>Uda Faizal</t>
  </si>
  <si>
    <t>tante naz+buica udah di tambahin di debit un ?</t>
  </si>
  <si>
    <t>bungkus</t>
  </si>
  <si>
    <t>isi per bungkus</t>
  </si>
  <si>
    <t>harga per bungkus</t>
  </si>
  <si>
    <t>HPP satuan</t>
  </si>
  <si>
    <t>dimsum</t>
  </si>
  <si>
    <t>ongkir</t>
  </si>
  <si>
    <t>stiker</t>
  </si>
  <si>
    <t>hpp</t>
  </si>
  <si>
    <t>jual</t>
  </si>
  <si>
    <t>cuan</t>
  </si>
  <si>
    <t>% cuan</t>
  </si>
  <si>
    <t>jumlah</t>
  </si>
  <si>
    <t>harga</t>
  </si>
  <si>
    <t>per satuan</t>
  </si>
  <si>
    <t>HARGA PER 30</t>
  </si>
  <si>
    <t>TJOEAN</t>
  </si>
  <si>
    <t>HARGA RESELLER TJOEAN</t>
  </si>
  <si>
    <t>HARGA RESELLER NON-TJOEAN</t>
  </si>
  <si>
    <t>sticker</t>
  </si>
  <si>
    <t>vacuum plastik (per 30)</t>
  </si>
  <si>
    <t>kantong kain</t>
  </si>
  <si>
    <t>ongkir vacuum plastik</t>
  </si>
  <si>
    <t>tjoean</t>
  </si>
  <si>
    <t>non tjoean</t>
  </si>
  <si>
    <t>botol saos</t>
  </si>
  <si>
    <t>HARGA PER 20</t>
  </si>
  <si>
    <t>vacuum plastik (per 20)</t>
  </si>
  <si>
    <t>kantong plastik</t>
  </si>
  <si>
    <t>HARGA PER 10</t>
  </si>
  <si>
    <t>vacuum plastik (per 10)</t>
  </si>
  <si>
    <t>Endorse ?</t>
  </si>
  <si>
    <t>Giveaway post</t>
  </si>
  <si>
    <t>Undian</t>
  </si>
  <si>
    <t>Like foto, repost story, comment 2 teman</t>
  </si>
  <si>
    <t>PER 150pcs</t>
  </si>
  <si>
    <t>normal</t>
  </si>
  <si>
    <t>keuntungan normal</t>
  </si>
  <si>
    <t>basic</t>
  </si>
  <si>
    <t>etc</t>
  </si>
  <si>
    <t>modal</t>
  </si>
  <si>
    <t>harga asli (150 pcs (@30's))</t>
  </si>
  <si>
    <t>pemesanan H-2</t>
  </si>
  <si>
    <t>EID HAMPERS (per 38's)</t>
  </si>
  <si>
    <t>CHRISTMAS HAMPERS (per 38's)</t>
  </si>
  <si>
    <t>tas anyam</t>
  </si>
  <si>
    <t>kartu</t>
  </si>
  <si>
    <t>pita</t>
  </si>
  <si>
    <t>tile</t>
  </si>
  <si>
    <t>modal hampers</t>
  </si>
  <si>
    <t>ball</t>
  </si>
  <si>
    <t>jasa packing</t>
  </si>
  <si>
    <t>TOTAL WRAPPING</t>
  </si>
  <si>
    <t>HARGA JUAL</t>
  </si>
  <si>
    <t>pembulatan</t>
  </si>
  <si>
    <t>hampers I</t>
  </si>
  <si>
    <t>hampers II</t>
  </si>
  <si>
    <t>hampers III</t>
  </si>
  <si>
    <t>custom 1</t>
  </si>
  <si>
    <t>bang dhana</t>
  </si>
  <si>
    <t>hampers IV</t>
  </si>
  <si>
    <t>custom 2</t>
  </si>
  <si>
    <t>Pemesanan</t>
  </si>
  <si>
    <t>tanggal</t>
  </si>
  <si>
    <t>pembayaran</t>
  </si>
  <si>
    <t>Pemesan</t>
  </si>
  <si>
    <t>IED 1</t>
  </si>
  <si>
    <t>IED 2</t>
  </si>
  <si>
    <t>IED 3</t>
  </si>
  <si>
    <t>CUSTOM</t>
  </si>
  <si>
    <t>pembayaran ongkir</t>
  </si>
  <si>
    <t>Ajeng</t>
  </si>
  <si>
    <t>Tante Esther</t>
  </si>
  <si>
    <t>Ucrit</t>
  </si>
  <si>
    <t>DEPOSIT 8</t>
  </si>
  <si>
    <t>10/5 dan 07/05</t>
  </si>
  <si>
    <t>fanny</t>
  </si>
  <si>
    <t>Bang dhana</t>
  </si>
  <si>
    <t>SIAPA PESENIN SIAPA?</t>
  </si>
  <si>
    <t>Tante sisie</t>
  </si>
  <si>
    <t>Nia</t>
  </si>
  <si>
    <t>bang ipul</t>
  </si>
  <si>
    <t>UNI AMBUN PESEN 1</t>
  </si>
  <si>
    <t>Mba anis</t>
  </si>
  <si>
    <t>KAYANYA UNI YG PESEN? AKU UDH GANTI BLM?</t>
  </si>
  <si>
    <t>kak ahastari</t>
  </si>
  <si>
    <t>EXCLUDE ONGKIR</t>
  </si>
  <si>
    <t>Mba nispar</t>
  </si>
  <si>
    <t>tante sisie</t>
  </si>
  <si>
    <t>uni dyah</t>
  </si>
  <si>
    <t>READY</t>
  </si>
  <si>
    <t>UPCOMING</t>
  </si>
  <si>
    <t>KURANG</t>
  </si>
  <si>
    <t>TAS</t>
  </si>
  <si>
    <t>KARTU</t>
  </si>
  <si>
    <t>CABLE TIE</t>
  </si>
  <si>
    <t>TILE</t>
  </si>
  <si>
    <t>Andita??</t>
  </si>
  <si>
    <t>Kak nisa??</t>
  </si>
  <si>
    <t>Lubna??</t>
  </si>
  <si>
    <t>MANDA EID HAMPERS'22</t>
  </si>
  <si>
    <t>AMBUN EID HAMPERS'22</t>
  </si>
  <si>
    <t>FAM EID HAMPERS'22</t>
  </si>
  <si>
    <t>shumai</t>
  </si>
  <si>
    <t>1. Wa Titin</t>
  </si>
  <si>
    <t>20S + 10L + R</t>
  </si>
  <si>
    <t>1. Dhana</t>
  </si>
  <si>
    <t>10S + 10L + R</t>
  </si>
  <si>
    <t>14rb</t>
  </si>
  <si>
    <t>1. Bolang</t>
  </si>
  <si>
    <t>2. Wa Dede</t>
  </si>
  <si>
    <t>2. Ayu</t>
  </si>
  <si>
    <t>10S + 10L</t>
  </si>
  <si>
    <t>2. Bu Tari</t>
  </si>
  <si>
    <t>3. Bi Qori</t>
  </si>
  <si>
    <t>3. Wenda</t>
  </si>
  <si>
    <t>3. Mba Ayu</t>
  </si>
  <si>
    <t>4. Ibu Bapak</t>
  </si>
  <si>
    <t>4. Fira</t>
  </si>
  <si>
    <t>20S + R</t>
  </si>
  <si>
    <t>20rb</t>
  </si>
  <si>
    <t>4. Mba Fira</t>
  </si>
  <si>
    <t>5. Rama Pepy</t>
  </si>
  <si>
    <t>5. Harish</t>
  </si>
  <si>
    <t>21rb</t>
  </si>
  <si>
    <t>5. Hannan</t>
  </si>
  <si>
    <t>6. Bu Sita</t>
  </si>
  <si>
    <t>6. Nanda</t>
  </si>
  <si>
    <t>6. Avifa</t>
  </si>
  <si>
    <t>7. Pak Noer</t>
  </si>
  <si>
    <t>7. Melly</t>
  </si>
  <si>
    <t>7. Alika</t>
  </si>
  <si>
    <t>8. Ami</t>
  </si>
  <si>
    <t>8. Pakmi</t>
  </si>
  <si>
    <t>15rb</t>
  </si>
  <si>
    <t>8. Radhya</t>
  </si>
  <si>
    <t>9. Gina</t>
  </si>
  <si>
    <t>10S + 20L</t>
  </si>
  <si>
    <t>9. Om Kiki</t>
  </si>
  <si>
    <t>9. Mba Aulia</t>
  </si>
  <si>
    <t>10. Chacha</t>
  </si>
  <si>
    <t>10. Bu Esi</t>
  </si>
  <si>
    <t>10. Cannary</t>
  </si>
  <si>
    <t>11. Ojan</t>
  </si>
  <si>
    <t>11. Farsya</t>
  </si>
  <si>
    <t>11. Aldhira</t>
  </si>
  <si>
    <t>12. Akbar</t>
  </si>
  <si>
    <t>12. Om Ponen</t>
  </si>
  <si>
    <t>12. Aziz</t>
  </si>
  <si>
    <t>13. Fifi</t>
  </si>
  <si>
    <t>13. Ma'Ery+Ary</t>
  </si>
  <si>
    <t>20S + L10</t>
  </si>
  <si>
    <t>13. Ulya</t>
  </si>
  <si>
    <t>14. Pak Yudy</t>
  </si>
  <si>
    <t>14. Saras</t>
  </si>
  <si>
    <t>15. Pak Made</t>
  </si>
  <si>
    <t>15. Mba Imay</t>
  </si>
  <si>
    <t>16. Pak Agus</t>
  </si>
  <si>
    <t>16. Delphino</t>
  </si>
  <si>
    <t>17. Mizan</t>
  </si>
  <si>
    <t>17. Bang Jamal</t>
  </si>
  <si>
    <t>18. Ibu</t>
  </si>
  <si>
    <t>60S + 30L + R</t>
  </si>
  <si>
    <t>18. Intan</t>
  </si>
  <si>
    <t>19. Audi&amp;Depe</t>
  </si>
  <si>
    <t>20. Pak Ali</t>
  </si>
  <si>
    <t>21. Bang Baim</t>
  </si>
  <si>
    <t>22. Pradita</t>
  </si>
  <si>
    <t>Ongkir Ambun</t>
  </si>
  <si>
    <t>23. Aussiliea</t>
  </si>
  <si>
    <t>24. Nindi</t>
  </si>
  <si>
    <t>25. Amel</t>
  </si>
  <si>
    <t>26. Ruby Ncek</t>
  </si>
  <si>
    <t>VALERI EID HAMPERS'22</t>
  </si>
  <si>
    <t>1. Mas Deny</t>
  </si>
  <si>
    <t>2. Rahmat</t>
  </si>
  <si>
    <t>3. Bang Romi</t>
  </si>
  <si>
    <t>4. Pesut</t>
  </si>
  <si>
    <t>5. Andin</t>
  </si>
  <si>
    <t>6. Verry</t>
  </si>
  <si>
    <t>7. Rini</t>
  </si>
  <si>
    <t>8. Hanif Dinda</t>
  </si>
  <si>
    <t>9. Ryan Banin</t>
  </si>
  <si>
    <t>10. Ameng</t>
  </si>
  <si>
    <t>11. Andra Bella</t>
  </si>
  <si>
    <t>12. Obi Tissa</t>
  </si>
  <si>
    <t>13. gote</t>
  </si>
  <si>
    <t>TOTAL VALMAN</t>
  </si>
  <si>
    <t>TJOEAN's HAMPERS DELIVERY SCHEDULE</t>
  </si>
  <si>
    <t>NAME</t>
  </si>
  <si>
    <t>EID HAMPERS</t>
  </si>
  <si>
    <t>REMARKS</t>
  </si>
  <si>
    <t>I</t>
  </si>
  <si>
    <t>II</t>
  </si>
  <si>
    <t>III</t>
  </si>
  <si>
    <t>custom</t>
  </si>
  <si>
    <t>A P R I L</t>
  </si>
  <si>
    <t>DONE</t>
  </si>
  <si>
    <t>Tante Sisie</t>
  </si>
  <si>
    <t>Bang Ipul</t>
  </si>
  <si>
    <t xml:space="preserve">kirun 18, aqida 22, rama 18, </t>
  </si>
  <si>
    <t>uni pesen 1 ga?</t>
  </si>
  <si>
    <t>18 (SETTLED)</t>
  </si>
  <si>
    <t>Tari/Nadhol</t>
  </si>
  <si>
    <t>ima alvin evi 61 (SETTLED)</t>
  </si>
  <si>
    <t>M A Y</t>
  </si>
  <si>
    <t>ganjar 33, icha 25</t>
  </si>
  <si>
    <t>putri 20, sisi 24, gati 20, pritta 12 (SETTLED)</t>
  </si>
  <si>
    <t>Mba Astrid</t>
  </si>
  <si>
    <t>tika 21, fahri 18, yasmin 18, zaki 18</t>
  </si>
  <si>
    <t>tita 21 (SETTLED)</t>
  </si>
  <si>
    <t>Kak Ahastari</t>
  </si>
  <si>
    <t>Mba Anis</t>
  </si>
  <si>
    <t>UNDATED</t>
  </si>
  <si>
    <t>Jeki</t>
  </si>
  <si>
    <t>packing spunbond</t>
  </si>
  <si>
    <t>Lila</t>
  </si>
  <si>
    <t>Ravi</t>
  </si>
  <si>
    <t>OJAN</t>
  </si>
  <si>
    <t>X-MAS HAMPERS</t>
  </si>
  <si>
    <t>D E C E M B E R</t>
  </si>
  <si>
    <t>RESELLER TJOEAN</t>
  </si>
  <si>
    <t>RESELLER BUNGKUIH</t>
  </si>
  <si>
    <t>RAW PACK TJOEAN</t>
  </si>
  <si>
    <t>SHUMAI</t>
  </si>
  <si>
    <t>NON-TJOEAN</t>
  </si>
  <si>
    <t xml:space="preserve"> </t>
  </si>
  <si>
    <t>50 PCS</t>
  </si>
  <si>
    <t>30 PCS</t>
  </si>
  <si>
    <t>1 pouch</t>
  </si>
  <si>
    <t>20 PCS</t>
  </si>
  <si>
    <t>minimal 10 pouch</t>
  </si>
  <si>
    <t>LUMPIA</t>
  </si>
  <si>
    <t>10 PCS</t>
  </si>
  <si>
    <t>RULES RESELLER TJOEAN UNDER TJOEAN'S BRAND:</t>
  </si>
  <si>
    <t>RULES RAW PACK TJOEAN</t>
  </si>
  <si>
    <t>1. harga jual TJOEAN's reseller harus sesuai dengan harga jual TJOEAN</t>
  </si>
  <si>
    <t>1. minimal pengambilan 2 pack of 50pcs</t>
  </si>
  <si>
    <t>2. TJOEAN's reseller wajib memberikan promosi yang sama dengan TJOEAN, dengan support dari TJOEAN</t>
  </si>
  <si>
    <t>2. pemesanan harus 3 hari sebelumnya</t>
  </si>
  <si>
    <t>3. reseller harus menjaga kualitas produk, dengan memperhatikan masa penyimpanan, yaitu 6-7 jam di suhu ruangan dan maksimal sampai 2 minggu di freezer dengan suhu -18 s.d. -10 derajat celcius</t>
  </si>
  <si>
    <t>3. ongkos kirim adalah tanggungan TJOEAN's reseller</t>
  </si>
  <si>
    <t>4. minimal pengambilan 150pcs (boleh dalam berbagai package)</t>
  </si>
  <si>
    <t>5. apabila ada order di area TJOEAN's reseller, maka TJOEAN dapat memberikan orderan ke TJOEAN's reseller</t>
  </si>
  <si>
    <t>6. hanya boleh dipromosikan melalui platform media pribadi, tidak boleh membuat IG khusus seperti @tjoean.id_cabangbogor</t>
  </si>
  <si>
    <t>7. pemesanan harus 3 hari sebelumnya</t>
  </si>
  <si>
    <t>8. ongkos kirim adalah tanggungan TJOEAN's reseller</t>
  </si>
  <si>
    <t>9. apabila tidak restock dalam waktu 1 bulan, maka TJOEAN berhak memutus yang bersangkutan sebagai 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</si>
</sst>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/yy"/>
    <numFmt numFmtId="165" formatCode="d/m/yy"/>
    <numFmt numFmtId="166" formatCode="d/m"/>
    <numFmt numFmtId="168" formatCode="dd/mm"/>
    <numFmt numFmtId="169" formatCode="d/m/yyyy"/>
    <numFmt numFmtId="170" formatCode="[$Rp]#,##0"/>
    <numFmt numFmtId="171" formatCode="d\ mmmm"/>
    <numFmt numFmtId="172" formatCode="mmmm\ d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sz val="10"/>
      <color rgb="FF000000"/>
      <name val="Roboto"/>
    </font>
    <font>
      <sz val="10"/>
      <color rgb="FFFFFFFF"/>
      <name val="Arial"/>
      <scheme val="minor"/>
    </font>
    <font>
      <sz val="10"/>
      <color theme="1"/>
      <name val="Roboto"/>
    </font>
    <font>
      <sz val="14"/>
      <color theme="1"/>
      <name val="Arial"/>
      <scheme val="minor"/>
    </font>
    <font>
      <sz val="10"/>
      <name val="Arial"/>
    </font>
    <font>
      <sz val="11"/>
      <color rgb="FF000000"/>
      <name val="Inconsolata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theme="7"/>
        <bgColor theme="7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FF00FF"/>
        <bgColor rgb="FFFF00FF"/>
      </patternFill>
    </fill>
    <fill>
      <patternFill patternType="solid">
        <fgColor rgb="FF9900FF"/>
        <bgColor rgb="FF9900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2" borderId="0" xfId="0" applyFont="1" applyFill="1" applyAlignment="1">
      <alignment horizontal="center"/>
    </xf>
    <xf numFmtId="4" fontId="1" fillId="2" borderId="0" xfId="0" applyNumberFormat="1" applyFont="1" applyFill="1" applyAlignment="1">
      <alignment horizontal="center"/>
    </xf>
    <xf numFmtId="164" fontId="2" fillId="0" borderId="0" xfId="0" applyNumberFormat="1" applyFont="1"/>
    <xf numFmtId="4" fontId="3" fillId="5" borderId="0" xfId="0" applyNumberFormat="1" applyFont="1" applyFill="1"/>
    <xf numFmtId="4" fontId="2" fillId="0" borderId="0" xfId="0" applyNumberFormat="1" applyFont="1"/>
    <xf numFmtId="0" fontId="2" fillId="0" borderId="0" xfId="0" applyFont="1"/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4" fontId="4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8" borderId="0" xfId="0" applyFont="1" applyFill="1"/>
    <xf numFmtId="0" fontId="4" fillId="0" borderId="0" xfId="0" applyFont="1"/>
    <xf numFmtId="164" fontId="2" fillId="0" borderId="0" xfId="0" applyNumberFormat="1" applyFont="1" applyAlignment="1">
      <alignment horizontal="right"/>
    </xf>
    <xf numFmtId="3" fontId="3" fillId="5" borderId="0" xfId="0" applyNumberFormat="1" applyFont="1" applyFill="1" applyAlignment="1">
      <alignment horizontal="center"/>
    </xf>
    <xf numFmtId="165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9" borderId="0" xfId="0" applyFont="1" applyFill="1"/>
    <xf numFmtId="0" fontId="2" fillId="0" borderId="0" xfId="0" applyFont="1" applyAlignment="1">
      <alignment wrapText="1"/>
    </xf>
    <xf numFmtId="4" fontId="2" fillId="10" borderId="0" xfId="0" applyNumberFormat="1" applyFont="1" applyFill="1"/>
    <xf numFmtId="0" fontId="2" fillId="10" borderId="0" xfId="0" applyFont="1" applyFill="1"/>
    <xf numFmtId="3" fontId="2" fillId="5" borderId="0" xfId="0" applyNumberFormat="1" applyFont="1" applyFill="1" applyAlignment="1">
      <alignment horizontal="center"/>
    </xf>
    <xf numFmtId="4" fontId="2" fillId="10" borderId="0" xfId="0" applyNumberFormat="1" applyFont="1" applyFill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11" borderId="0" xfId="0" applyNumberFormat="1" applyFont="1" applyFill="1"/>
    <xf numFmtId="0" fontId="2" fillId="8" borderId="0" xfId="0" applyFont="1" applyFill="1" applyAlignment="1">
      <alignment horizontal="center"/>
    </xf>
    <xf numFmtId="3" fontId="2" fillId="8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4" fontId="4" fillId="0" borderId="0" xfId="0" applyNumberFormat="1" applyFont="1" applyAlignment="1">
      <alignment horizontal="right"/>
    </xf>
    <xf numFmtId="4" fontId="2" fillId="4" borderId="0" xfId="0" applyNumberFormat="1" applyFont="1" applyFill="1"/>
    <xf numFmtId="4" fontId="2" fillId="8" borderId="0" xfId="0" applyNumberFormat="1" applyFont="1" applyFill="1"/>
    <xf numFmtId="166" fontId="2" fillId="0" borderId="0" xfId="0" applyNumberFormat="1" applyFont="1"/>
    <xf numFmtId="165" fontId="2" fillId="0" borderId="0" xfId="0" applyNumberFormat="1" applyFont="1" applyAlignment="1">
      <alignment horizontal="right"/>
    </xf>
    <xf numFmtId="164" fontId="2" fillId="13" borderId="0" xfId="0" applyNumberFormat="1" applyFont="1" applyFill="1"/>
    <xf numFmtId="4" fontId="2" fillId="13" borderId="0" xfId="0" applyNumberFormat="1" applyFont="1" applyFill="1"/>
    <xf numFmtId="0" fontId="2" fillId="13" borderId="0" xfId="0" applyFont="1" applyFill="1"/>
    <xf numFmtId="0" fontId="2" fillId="5" borderId="0" xfId="0" applyFont="1" applyFill="1"/>
    <xf numFmtId="0" fontId="2" fillId="12" borderId="0" xfId="0" applyFont="1" applyFill="1"/>
    <xf numFmtId="4" fontId="2" fillId="5" borderId="0" xfId="0" applyNumberFormat="1" applyFont="1" applyFill="1"/>
    <xf numFmtId="0" fontId="4" fillId="6" borderId="0" xfId="0" applyFont="1" applyFill="1"/>
    <xf numFmtId="0" fontId="2" fillId="7" borderId="0" xfId="0" applyFont="1" applyFill="1"/>
    <xf numFmtId="0" fontId="4" fillId="7" borderId="0" xfId="0" applyFont="1" applyFill="1"/>
    <xf numFmtId="164" fontId="4" fillId="0" borderId="0" xfId="0" applyNumberFormat="1" applyFont="1" applyAlignment="1">
      <alignment horizontal="right"/>
    </xf>
    <xf numFmtId="0" fontId="4" fillId="5" borderId="0" xfId="0" applyFont="1" applyFill="1" applyAlignment="1">
      <alignment horizontal="center"/>
    </xf>
    <xf numFmtId="0" fontId="2" fillId="6" borderId="0" xfId="0" applyFont="1" applyFill="1"/>
    <xf numFmtId="0" fontId="6" fillId="5" borderId="0" xfId="0" applyFont="1" applyFill="1"/>
    <xf numFmtId="168" fontId="2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9" fontId="2" fillId="0" borderId="0" xfId="0" applyNumberFormat="1" applyFont="1"/>
    <xf numFmtId="0" fontId="1" fillId="0" borderId="0" xfId="0" applyFont="1"/>
    <xf numFmtId="4" fontId="7" fillId="0" borderId="0" xfId="0" applyNumberFormat="1" applyFont="1"/>
    <xf numFmtId="14" fontId="2" fillId="0" borderId="0" xfId="0" applyNumberFormat="1" applyFont="1"/>
    <xf numFmtId="0" fontId="7" fillId="0" borderId="0" xfId="0" applyFont="1"/>
    <xf numFmtId="20" fontId="2" fillId="0" borderId="0" xfId="0" applyNumberFormat="1" applyFont="1"/>
    <xf numFmtId="14" fontId="7" fillId="0" borderId="0" xfId="0" applyNumberFormat="1" applyFont="1"/>
    <xf numFmtId="166" fontId="8" fillId="0" borderId="0" xfId="0" applyNumberFormat="1" applyFont="1"/>
    <xf numFmtId="10" fontId="2" fillId="0" borderId="0" xfId="0" applyNumberFormat="1" applyFont="1"/>
    <xf numFmtId="0" fontId="2" fillId="14" borderId="1" xfId="0" applyFont="1" applyFill="1" applyBorder="1"/>
    <xf numFmtId="0" fontId="2" fillId="0" borderId="1" xfId="0" applyFont="1" applyBorder="1"/>
    <xf numFmtId="170" fontId="2" fillId="0" borderId="1" xfId="0" applyNumberFormat="1" applyFont="1" applyBorder="1"/>
    <xf numFmtId="0" fontId="2" fillId="2" borderId="0" xfId="0" applyFont="1" applyFill="1"/>
    <xf numFmtId="170" fontId="2" fillId="0" borderId="0" xfId="0" applyNumberFormat="1" applyFont="1"/>
    <xf numFmtId="170" fontId="2" fillId="8" borderId="1" xfId="0" applyNumberFormat="1" applyFont="1" applyFill="1" applyBorder="1"/>
    <xf numFmtId="0" fontId="4" fillId="14" borderId="1" xfId="0" applyFont="1" applyFill="1" applyBorder="1"/>
    <xf numFmtId="0" fontId="4" fillId="14" borderId="2" xfId="0" applyFont="1" applyFill="1" applyBorder="1"/>
    <xf numFmtId="0" fontId="4" fillId="14" borderId="3" xfId="0" applyFont="1" applyFill="1" applyBorder="1"/>
    <xf numFmtId="0" fontId="4" fillId="0" borderId="4" xfId="0" applyFont="1" applyBorder="1" applyAlignment="1">
      <alignment horizontal="right"/>
    </xf>
    <xf numFmtId="170" fontId="4" fillId="0" borderId="4" xfId="0" applyNumberFormat="1" applyFont="1" applyBorder="1" applyAlignment="1">
      <alignment horizontal="right"/>
    </xf>
    <xf numFmtId="170" fontId="4" fillId="0" borderId="0" xfId="0" applyNumberFormat="1" applyFont="1"/>
    <xf numFmtId="0" fontId="4" fillId="2" borderId="0" xfId="0" applyFont="1" applyFill="1" applyAlignment="1">
      <alignment horizontal="right"/>
    </xf>
    <xf numFmtId="170" fontId="4" fillId="0" borderId="5" xfId="0" applyNumberFormat="1" applyFont="1" applyBorder="1"/>
    <xf numFmtId="170" fontId="4" fillId="12" borderId="4" xfId="0" applyNumberFormat="1" applyFont="1" applyFill="1" applyBorder="1" applyAlignment="1">
      <alignment horizontal="right"/>
    </xf>
    <xf numFmtId="170" fontId="4" fillId="0" borderId="0" xfId="0" applyNumberFormat="1" applyFont="1" applyAlignment="1">
      <alignment horizontal="right"/>
    </xf>
    <xf numFmtId="4" fontId="2" fillId="9" borderId="0" xfId="0" applyNumberFormat="1" applyFont="1" applyFill="1"/>
    <xf numFmtId="0" fontId="2" fillId="9" borderId="0" xfId="0" applyFont="1" applyFill="1"/>
    <xf numFmtId="0" fontId="2" fillId="15" borderId="0" xfId="0" applyFont="1" applyFill="1"/>
    <xf numFmtId="4" fontId="2" fillId="0" borderId="1" xfId="0" applyNumberFormat="1" applyFont="1" applyBorder="1"/>
    <xf numFmtId="4" fontId="2" fillId="0" borderId="0" xfId="0" applyNumberFormat="1" applyFont="1" applyAlignment="1">
      <alignment horizontal="center"/>
    </xf>
    <xf numFmtId="164" fontId="2" fillId="16" borderId="0" xfId="0" applyNumberFormat="1" applyFont="1" applyFill="1"/>
    <xf numFmtId="4" fontId="2" fillId="16" borderId="0" xfId="0" applyNumberFormat="1" applyFont="1" applyFill="1"/>
    <xf numFmtId="171" fontId="2" fillId="0" borderId="0" xfId="0" applyNumberFormat="1" applyFont="1"/>
    <xf numFmtId="171" fontId="2" fillId="5" borderId="0" xfId="0" applyNumberFormat="1" applyFont="1" applyFill="1"/>
    <xf numFmtId="170" fontId="2" fillId="12" borderId="0" xfId="0" applyNumberFormat="1" applyFont="1" applyFill="1"/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72" fontId="2" fillId="0" borderId="0" xfId="0" applyNumberFormat="1" applyFont="1"/>
    <xf numFmtId="0" fontId="11" fillId="0" borderId="0" xfId="0" applyFont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12" fillId="5" borderId="0" xfId="0" applyFont="1" applyFill="1" applyAlignment="1">
      <alignment horizontal="left"/>
    </xf>
    <xf numFmtId="0" fontId="2" fillId="8" borderId="1" xfId="0" applyFont="1" applyFill="1" applyBorder="1"/>
    <xf numFmtId="170" fontId="4" fillId="0" borderId="1" xfId="0" applyNumberFormat="1" applyFont="1" applyBorder="1" applyAlignment="1">
      <alignment horizontal="right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3" borderId="8" xfId="0" applyFont="1" applyFill="1" applyBorder="1" applyAlignment="1">
      <alignment vertical="center" textRotation="255"/>
    </xf>
    <xf numFmtId="0" fontId="10" fillId="0" borderId="12" xfId="0" applyFont="1" applyBorder="1"/>
    <xf numFmtId="0" fontId="10" fillId="0" borderId="3" xfId="0" applyFont="1" applyBorder="1"/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11" xfId="0" applyFont="1" applyBorder="1"/>
    <xf numFmtId="0" fontId="10" fillId="0" borderId="4" xfId="0" applyFont="1" applyBorder="1"/>
    <xf numFmtId="0" fontId="2" fillId="0" borderId="9" xfId="0" applyFont="1" applyBorder="1" applyAlignment="1">
      <alignment horizontal="center" vertical="center"/>
    </xf>
    <xf numFmtId="0" fontId="10" fillId="0" borderId="10" xfId="0" applyFont="1" applyBorder="1"/>
    <xf numFmtId="0" fontId="10" fillId="0" borderId="2" xfId="0" applyFont="1" applyBorder="1"/>
    <xf numFmtId="0" fontId="2" fillId="0" borderId="0" xfId="0" applyFont="1"/>
    <xf numFmtId="170" fontId="1" fillId="14" borderId="9" xfId="0" applyNumberFormat="1" applyFont="1" applyFill="1" applyBorder="1"/>
    <xf numFmtId="0" fontId="1" fillId="8" borderId="9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1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219"/>
  <sheetViews>
    <sheetView tabSelected="1" topLeftCell="B1" workbookViewId="0">
      <pane ySplit="1" topLeftCell="A2" activePane="bottomLeft" state="frozen"/>
      <selection pane="bottomLeft" activeCell="N14" sqref="N14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2" width="5.26953125" customWidth="1"/>
    <col min="15" max="16" width="13.54296875" bestFit="1" customWidth="1"/>
    <col min="18" max="18" width="3.7265625" customWidth="1"/>
    <col min="19" max="20" width="14.81640625" bestFit="1" customWidth="1"/>
    <col min="22" max="22" width="3.7265625" customWidth="1"/>
  </cols>
  <sheetData>
    <row r="1" spans="1:14" ht="13" x14ac:dyDescent="0.3">
      <c r="A1" s="1" t="s">
        <v>0</v>
      </c>
      <c r="B1" s="1" t="s">
        <v>1</v>
      </c>
      <c r="C1" s="2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4" ht="12.5" x14ac:dyDescent="0.25">
      <c r="A2" s="3">
        <v>44896</v>
      </c>
      <c r="B2" s="5"/>
      <c r="C2" s="4">
        <f>'NOV22'!C21</f>
        <v>251671025</v>
      </c>
      <c r="D2" s="6" t="s">
        <v>9</v>
      </c>
      <c r="E2" s="18">
        <f>'NOV22'!E21</f>
        <v>20</v>
      </c>
      <c r="F2" s="18">
        <f>'NOV22'!F21</f>
        <v>5</v>
      </c>
      <c r="G2" s="18">
        <f>'NOV22'!G21</f>
        <v>7</v>
      </c>
      <c r="H2" s="18">
        <f>'NOV22'!H21</f>
        <v>9</v>
      </c>
      <c r="I2" s="18">
        <f>'NOV22'!I21</f>
        <v>23</v>
      </c>
      <c r="J2" s="18">
        <f>'NOV22'!J21</f>
        <v>0</v>
      </c>
      <c r="K2" s="18">
        <f>'NOV22'!K21</f>
        <v>0</v>
      </c>
      <c r="L2" s="18">
        <f>'NOV22'!L21</f>
        <v>0</v>
      </c>
      <c r="M2" s="6"/>
      <c r="N2" s="6"/>
    </row>
    <row r="3" spans="1:14" ht="12.5" x14ac:dyDescent="0.25">
      <c r="A3" s="14" t="s">
        <v>34</v>
      </c>
      <c r="B3" s="5"/>
      <c r="C3" s="5">
        <f>240000-30000</f>
        <v>210000</v>
      </c>
      <c r="D3" s="6" t="s">
        <v>35</v>
      </c>
      <c r="E3" s="7"/>
      <c r="F3" s="7">
        <v>3</v>
      </c>
      <c r="G3" s="7"/>
      <c r="H3" s="7"/>
      <c r="I3" s="7"/>
      <c r="J3" s="7"/>
      <c r="K3" s="7"/>
      <c r="L3" s="7"/>
      <c r="M3" s="10" t="s">
        <v>10</v>
      </c>
    </row>
    <row r="4" spans="1:14" ht="12.5" x14ac:dyDescent="0.25">
      <c r="A4" s="14" t="s">
        <v>36</v>
      </c>
      <c r="B4" s="5"/>
      <c r="C4" s="5">
        <f>80000-10000</f>
        <v>70000</v>
      </c>
      <c r="D4" s="6" t="s">
        <v>37</v>
      </c>
      <c r="E4" s="7"/>
      <c r="F4" s="7">
        <v>1</v>
      </c>
      <c r="G4" s="7"/>
      <c r="H4" s="7"/>
      <c r="I4" s="7"/>
      <c r="J4" s="7"/>
      <c r="K4" s="7"/>
      <c r="L4" s="7"/>
      <c r="M4" s="10" t="s">
        <v>10</v>
      </c>
    </row>
    <row r="5" spans="1:14" ht="12.5" x14ac:dyDescent="0.25">
      <c r="A5" s="14" t="s">
        <v>36</v>
      </c>
      <c r="B5" s="5"/>
      <c r="C5" s="5">
        <f>125000-17000</f>
        <v>108000</v>
      </c>
      <c r="D5" s="6" t="s">
        <v>38</v>
      </c>
      <c r="E5" s="7"/>
      <c r="F5" s="7">
        <v>1</v>
      </c>
      <c r="G5" s="7"/>
      <c r="H5" s="7">
        <v>1</v>
      </c>
      <c r="I5" s="7"/>
      <c r="J5" s="7"/>
      <c r="K5" s="7"/>
      <c r="L5" s="7"/>
      <c r="M5" s="10" t="s">
        <v>10</v>
      </c>
    </row>
    <row r="6" spans="1:14" ht="12.5" x14ac:dyDescent="0.25">
      <c r="A6" s="14" t="s">
        <v>34</v>
      </c>
      <c r="B6" s="5"/>
      <c r="C6" s="5">
        <v>710000</v>
      </c>
      <c r="D6" s="6" t="s">
        <v>39</v>
      </c>
      <c r="E6" s="7"/>
      <c r="F6" s="7"/>
      <c r="G6" s="7">
        <v>10</v>
      </c>
      <c r="H6" s="7">
        <v>10</v>
      </c>
      <c r="I6" s="7"/>
      <c r="J6" s="7"/>
      <c r="K6" s="7"/>
      <c r="L6" s="7"/>
      <c r="M6" s="10" t="s">
        <v>10</v>
      </c>
    </row>
    <row r="7" spans="1:14" ht="12.5" x14ac:dyDescent="0.25">
      <c r="A7" s="14" t="s">
        <v>40</v>
      </c>
      <c r="B7" s="5"/>
      <c r="C7" s="5">
        <f>260000-30000</f>
        <v>230000</v>
      </c>
      <c r="D7" s="6" t="s">
        <v>41</v>
      </c>
      <c r="E7" s="7">
        <v>1</v>
      </c>
      <c r="F7" s="7">
        <v>2</v>
      </c>
      <c r="G7" s="7"/>
      <c r="H7" s="7"/>
      <c r="I7" s="7"/>
      <c r="J7" s="7"/>
      <c r="K7" s="7"/>
      <c r="L7" s="7"/>
      <c r="M7" s="10" t="s">
        <v>10</v>
      </c>
    </row>
    <row r="8" spans="1:14" ht="12.5" x14ac:dyDescent="0.25">
      <c r="A8" s="14" t="s">
        <v>36</v>
      </c>
      <c r="B8" s="5"/>
      <c r="C8" s="5">
        <v>300000</v>
      </c>
      <c r="D8" s="6" t="s">
        <v>42</v>
      </c>
      <c r="E8" s="7">
        <v>3</v>
      </c>
      <c r="F8" s="7"/>
      <c r="G8" s="7"/>
      <c r="H8" s="7"/>
      <c r="I8" s="7"/>
      <c r="J8" s="7"/>
      <c r="K8" s="7"/>
      <c r="L8" s="7"/>
      <c r="M8" s="10" t="s">
        <v>10</v>
      </c>
    </row>
    <row r="9" spans="1:14" ht="12.5" x14ac:dyDescent="0.25">
      <c r="A9" s="13"/>
      <c r="B9" s="5"/>
      <c r="C9" s="5">
        <v>170000</v>
      </c>
      <c r="D9" s="15" t="s">
        <v>43</v>
      </c>
      <c r="E9" s="7"/>
      <c r="F9" s="7">
        <v>1</v>
      </c>
      <c r="G9" s="7"/>
      <c r="H9" s="7">
        <v>2</v>
      </c>
      <c r="I9" s="7"/>
      <c r="J9" s="7"/>
      <c r="K9" s="7"/>
      <c r="L9" s="7"/>
      <c r="M9" s="10" t="s">
        <v>10</v>
      </c>
    </row>
    <row r="10" spans="1:14" ht="12.5" x14ac:dyDescent="0.25">
      <c r="A10" s="13"/>
      <c r="B10" s="5"/>
      <c r="C10" s="5">
        <v>225000</v>
      </c>
      <c r="D10" s="15" t="s">
        <v>44</v>
      </c>
      <c r="E10" s="7">
        <v>1</v>
      </c>
      <c r="F10" s="7"/>
      <c r="G10" s="7"/>
      <c r="H10" s="7"/>
      <c r="I10" s="7">
        <v>1</v>
      </c>
      <c r="J10" s="7"/>
      <c r="K10" s="7"/>
      <c r="L10" s="7"/>
      <c r="M10" s="11" t="s">
        <v>11</v>
      </c>
    </row>
    <row r="11" spans="1:14" ht="12.5" x14ac:dyDescent="0.25">
      <c r="A11" s="14" t="s">
        <v>45</v>
      </c>
      <c r="B11" s="5"/>
      <c r="C11" s="5">
        <v>200000</v>
      </c>
      <c r="D11" s="6" t="s">
        <v>46</v>
      </c>
      <c r="E11" s="7">
        <v>2</v>
      </c>
      <c r="F11" s="7"/>
      <c r="G11" s="7"/>
      <c r="H11" s="7"/>
      <c r="I11" s="7"/>
      <c r="J11" s="7"/>
      <c r="K11" s="7"/>
      <c r="L11" s="7"/>
      <c r="M11" s="11" t="s">
        <v>11</v>
      </c>
    </row>
    <row r="12" spans="1:14" ht="12.5" x14ac:dyDescent="0.25">
      <c r="A12" s="14" t="s">
        <v>45</v>
      </c>
      <c r="B12" s="5"/>
      <c r="C12" s="5">
        <v>125000</v>
      </c>
      <c r="D12" s="6" t="s">
        <v>47</v>
      </c>
      <c r="E12" s="7"/>
      <c r="F12" s="7"/>
      <c r="G12" s="7"/>
      <c r="H12" s="7"/>
      <c r="I12" s="7">
        <v>1</v>
      </c>
      <c r="J12" s="7"/>
      <c r="K12" s="7"/>
      <c r="L12" s="7"/>
      <c r="M12" s="11" t="s">
        <v>11</v>
      </c>
    </row>
    <row r="13" spans="1:14" ht="12.5" x14ac:dyDescent="0.25">
      <c r="A13" s="14" t="s">
        <v>45</v>
      </c>
      <c r="B13" s="5"/>
      <c r="C13" s="5">
        <v>100000</v>
      </c>
      <c r="D13" s="6" t="s">
        <v>48</v>
      </c>
      <c r="E13" s="7">
        <v>1</v>
      </c>
      <c r="F13" s="7"/>
      <c r="G13" s="7"/>
      <c r="H13" s="7"/>
      <c r="I13" s="7"/>
      <c r="J13" s="7"/>
      <c r="K13" s="7"/>
      <c r="L13" s="7"/>
      <c r="M13" s="11" t="s">
        <v>11</v>
      </c>
    </row>
    <row r="14" spans="1:14" ht="12.5" x14ac:dyDescent="0.25">
      <c r="A14" s="19">
        <v>44914</v>
      </c>
      <c r="C14" s="5">
        <v>470000</v>
      </c>
      <c r="D14" s="6" t="s">
        <v>47</v>
      </c>
      <c r="E14" s="8">
        <v>1</v>
      </c>
      <c r="F14" s="8"/>
      <c r="G14" s="8">
        <v>3</v>
      </c>
      <c r="H14" s="8"/>
      <c r="I14" s="8">
        <v>2</v>
      </c>
      <c r="J14" s="8"/>
      <c r="K14" s="8"/>
      <c r="L14" s="8"/>
      <c r="M14" s="11" t="s">
        <v>11</v>
      </c>
    </row>
    <row r="15" spans="1:14" ht="12.5" x14ac:dyDescent="0.25">
      <c r="A15" s="19">
        <v>44918</v>
      </c>
      <c r="B15" s="5"/>
      <c r="C15" s="5">
        <v>3000000</v>
      </c>
      <c r="D15" s="6" t="s">
        <v>49</v>
      </c>
      <c r="E15" s="7"/>
      <c r="F15" s="7"/>
      <c r="G15" s="7"/>
      <c r="H15" s="7"/>
      <c r="I15" s="7">
        <v>24</v>
      </c>
      <c r="J15" s="7"/>
      <c r="K15" s="7"/>
      <c r="L15" s="7"/>
      <c r="M15" s="10" t="s">
        <v>10</v>
      </c>
    </row>
    <row r="16" spans="1:14" ht="14.5" x14ac:dyDescent="0.35">
      <c r="A16" s="19">
        <v>44918</v>
      </c>
      <c r="B16" s="5"/>
      <c r="C16" s="5">
        <v>100000</v>
      </c>
      <c r="D16" s="20" t="s">
        <v>50</v>
      </c>
      <c r="E16" s="21">
        <v>1</v>
      </c>
      <c r="F16" s="21"/>
      <c r="G16" s="21"/>
      <c r="H16" s="21"/>
      <c r="I16" s="21"/>
      <c r="J16" s="7"/>
      <c r="K16" s="7"/>
      <c r="L16" s="7"/>
      <c r="M16" s="10" t="s">
        <v>10</v>
      </c>
    </row>
    <row r="17" spans="1:13" ht="14.5" x14ac:dyDescent="0.35">
      <c r="A17" s="19">
        <v>44918</v>
      </c>
      <c r="B17" s="5"/>
      <c r="C17" s="5">
        <v>380000</v>
      </c>
      <c r="D17" s="20" t="s">
        <v>51</v>
      </c>
      <c r="E17" s="21"/>
      <c r="F17" s="21"/>
      <c r="G17" s="21">
        <v>3</v>
      </c>
      <c r="H17" s="21">
        <v>3</v>
      </c>
      <c r="I17" s="21">
        <v>1</v>
      </c>
      <c r="J17" s="7"/>
      <c r="K17" s="7"/>
      <c r="L17" s="7"/>
      <c r="M17" s="10" t="s">
        <v>10</v>
      </c>
    </row>
    <row r="18" spans="1:13" ht="14.5" x14ac:dyDescent="0.35">
      <c r="A18" s="19">
        <v>44918</v>
      </c>
      <c r="B18" s="5"/>
      <c r="C18" s="5">
        <v>245000</v>
      </c>
      <c r="D18" s="20" t="s">
        <v>52</v>
      </c>
      <c r="E18" s="21">
        <v>2</v>
      </c>
      <c r="F18" s="21"/>
      <c r="G18" s="21"/>
      <c r="H18" s="21">
        <v>1</v>
      </c>
      <c r="I18" s="21"/>
      <c r="J18" s="7"/>
      <c r="K18" s="7"/>
      <c r="L18" s="7"/>
      <c r="M18" s="10" t="s">
        <v>10</v>
      </c>
    </row>
    <row r="19" spans="1:13" ht="14.5" x14ac:dyDescent="0.35">
      <c r="A19" s="19">
        <v>44918</v>
      </c>
      <c r="B19" s="5"/>
      <c r="C19" s="5">
        <v>440000</v>
      </c>
      <c r="D19" s="20" t="s">
        <v>53</v>
      </c>
      <c r="E19" s="21">
        <v>1</v>
      </c>
      <c r="F19" s="21"/>
      <c r="G19" s="21"/>
      <c r="H19" s="21">
        <v>2</v>
      </c>
      <c r="I19" s="21">
        <v>2</v>
      </c>
      <c r="J19" s="7"/>
      <c r="K19" s="7"/>
      <c r="L19" s="7"/>
      <c r="M19" s="10" t="s">
        <v>10</v>
      </c>
    </row>
    <row r="20" spans="1:13" ht="14.5" x14ac:dyDescent="0.35">
      <c r="A20" s="19">
        <v>44918</v>
      </c>
      <c r="B20" s="5"/>
      <c r="C20" s="5">
        <v>145000</v>
      </c>
      <c r="D20" s="20" t="s">
        <v>54</v>
      </c>
      <c r="E20" s="21">
        <v>1</v>
      </c>
      <c r="F20" s="21"/>
      <c r="G20" s="21"/>
      <c r="H20" s="21">
        <v>1</v>
      </c>
      <c r="I20" s="21"/>
      <c r="J20" s="7"/>
      <c r="K20" s="7"/>
      <c r="L20" s="7"/>
      <c r="M20" s="10" t="s">
        <v>10</v>
      </c>
    </row>
    <row r="21" spans="1:13" ht="14.5" x14ac:dyDescent="0.35">
      <c r="A21" s="19">
        <v>44918</v>
      </c>
      <c r="B21" s="5"/>
      <c r="C21" s="5">
        <v>80000</v>
      </c>
      <c r="D21" s="20" t="s">
        <v>55</v>
      </c>
      <c r="E21" s="21"/>
      <c r="F21" s="21">
        <v>1</v>
      </c>
      <c r="G21" s="21"/>
      <c r="H21" s="21"/>
      <c r="I21" s="21"/>
      <c r="J21" s="7"/>
      <c r="K21" s="7"/>
      <c r="L21" s="7"/>
      <c r="M21" s="10" t="s">
        <v>10</v>
      </c>
    </row>
    <row r="22" spans="1:13" ht="14.5" x14ac:dyDescent="0.35">
      <c r="A22" s="19">
        <v>44918</v>
      </c>
      <c r="B22" s="5"/>
      <c r="C22" s="5">
        <v>80000</v>
      </c>
      <c r="D22" s="20" t="s">
        <v>56</v>
      </c>
      <c r="E22" s="21"/>
      <c r="F22" s="21">
        <v>1</v>
      </c>
      <c r="G22" s="21"/>
      <c r="H22" s="21"/>
      <c r="I22" s="21"/>
      <c r="J22" s="7"/>
      <c r="K22" s="7"/>
      <c r="L22" s="7"/>
      <c r="M22" s="10" t="s">
        <v>10</v>
      </c>
    </row>
    <row r="23" spans="1:13" ht="14.5" x14ac:dyDescent="0.35">
      <c r="A23" s="19">
        <v>44918</v>
      </c>
      <c r="B23" s="5"/>
      <c r="C23" s="5">
        <v>80000</v>
      </c>
      <c r="D23" s="20" t="s">
        <v>57</v>
      </c>
      <c r="E23" s="21"/>
      <c r="F23" s="21">
        <v>1</v>
      </c>
      <c r="G23" s="21"/>
      <c r="H23" s="21"/>
      <c r="I23" s="21"/>
      <c r="J23" s="7"/>
      <c r="K23" s="7"/>
      <c r="L23" s="7"/>
      <c r="M23" s="10" t="s">
        <v>10</v>
      </c>
    </row>
    <row r="24" spans="1:13" ht="14.5" x14ac:dyDescent="0.35">
      <c r="A24" s="19">
        <v>44918</v>
      </c>
      <c r="B24" s="5"/>
      <c r="C24" s="5">
        <v>100000</v>
      </c>
      <c r="D24" s="20" t="s">
        <v>58</v>
      </c>
      <c r="E24" s="21">
        <v>1</v>
      </c>
      <c r="F24" s="21"/>
      <c r="G24" s="21"/>
      <c r="H24" s="21"/>
      <c r="I24" s="21"/>
      <c r="J24" s="7"/>
      <c r="K24" s="7"/>
      <c r="L24" s="7"/>
      <c r="M24" s="10" t="s">
        <v>10</v>
      </c>
    </row>
    <row r="25" spans="1:13" ht="14.5" x14ac:dyDescent="0.35">
      <c r="A25" s="19">
        <v>44918</v>
      </c>
      <c r="B25" s="5"/>
      <c r="C25" s="5">
        <v>80000</v>
      </c>
      <c r="D25" s="20" t="s">
        <v>59</v>
      </c>
      <c r="E25" s="21"/>
      <c r="F25" s="21">
        <v>1</v>
      </c>
      <c r="G25" s="21"/>
      <c r="H25" s="21"/>
      <c r="I25" s="21"/>
      <c r="J25" s="7"/>
      <c r="K25" s="7"/>
      <c r="L25" s="7"/>
      <c r="M25" s="10" t="s">
        <v>10</v>
      </c>
    </row>
    <row r="26" spans="1:13" ht="14.5" x14ac:dyDescent="0.35">
      <c r="A26" s="19">
        <v>44918</v>
      </c>
      <c r="B26" s="5"/>
      <c r="C26" s="5">
        <v>100000</v>
      </c>
      <c r="D26" s="20" t="s">
        <v>60</v>
      </c>
      <c r="E26" s="21">
        <v>1</v>
      </c>
      <c r="F26" s="21"/>
      <c r="G26" s="21"/>
      <c r="H26" s="21"/>
      <c r="I26" s="21"/>
      <c r="J26" s="7"/>
      <c r="K26" s="7"/>
      <c r="L26" s="7"/>
      <c r="M26" s="10" t="s">
        <v>10</v>
      </c>
    </row>
    <row r="27" spans="1:13" ht="14.5" x14ac:dyDescent="0.35">
      <c r="A27" s="19">
        <v>44918</v>
      </c>
      <c r="B27" s="5"/>
      <c r="C27" s="5">
        <v>80000</v>
      </c>
      <c r="D27" s="20" t="s">
        <v>61</v>
      </c>
      <c r="E27" s="21"/>
      <c r="F27" s="21">
        <v>1</v>
      </c>
      <c r="G27" s="21"/>
      <c r="H27" s="21"/>
      <c r="I27" s="21"/>
      <c r="J27" s="7"/>
      <c r="K27" s="7"/>
      <c r="L27" s="7"/>
      <c r="M27" s="10" t="s">
        <v>10</v>
      </c>
    </row>
    <row r="28" spans="1:13" ht="14.5" x14ac:dyDescent="0.35">
      <c r="A28" s="19">
        <v>44918</v>
      </c>
      <c r="B28" s="5"/>
      <c r="C28" s="5">
        <v>40000</v>
      </c>
      <c r="D28" s="20" t="s">
        <v>62</v>
      </c>
      <c r="E28" s="21"/>
      <c r="F28" s="21"/>
      <c r="G28" s="21">
        <v>1</v>
      </c>
      <c r="H28" s="21"/>
      <c r="I28" s="21"/>
      <c r="J28" s="7"/>
      <c r="K28" s="7"/>
      <c r="L28" s="7"/>
      <c r="M28" s="10" t="s">
        <v>10</v>
      </c>
    </row>
    <row r="29" spans="1:13" ht="14.5" x14ac:dyDescent="0.35">
      <c r="A29" s="19">
        <v>44918</v>
      </c>
      <c r="B29" s="5"/>
      <c r="C29" s="5">
        <v>80000</v>
      </c>
      <c r="D29" s="20" t="s">
        <v>63</v>
      </c>
      <c r="E29" s="21"/>
      <c r="F29" s="21">
        <v>1</v>
      </c>
      <c r="G29" s="21"/>
      <c r="H29" s="21"/>
      <c r="I29" s="21"/>
      <c r="J29" s="7"/>
      <c r="K29" s="7"/>
      <c r="L29" s="7"/>
      <c r="M29" s="10" t="s">
        <v>10</v>
      </c>
    </row>
    <row r="30" spans="1:13" ht="14.5" x14ac:dyDescent="0.35">
      <c r="A30" s="19">
        <v>44918</v>
      </c>
      <c r="B30" s="5"/>
      <c r="C30" s="5">
        <v>100000</v>
      </c>
      <c r="D30" s="20" t="s">
        <v>64</v>
      </c>
      <c r="E30" s="21">
        <v>1</v>
      </c>
      <c r="F30" s="21"/>
      <c r="G30" s="21"/>
      <c r="H30" s="21"/>
      <c r="I30" s="21"/>
      <c r="J30" s="7"/>
      <c r="K30" s="7"/>
      <c r="L30" s="7"/>
      <c r="M30" s="10" t="s">
        <v>10</v>
      </c>
    </row>
    <row r="31" spans="1:13" ht="14.5" x14ac:dyDescent="0.35">
      <c r="A31" s="19">
        <v>44918</v>
      </c>
      <c r="B31" s="5"/>
      <c r="C31" s="5">
        <v>125000</v>
      </c>
      <c r="D31" s="20" t="s">
        <v>65</v>
      </c>
      <c r="E31" s="21"/>
      <c r="F31" s="21"/>
      <c r="G31" s="21"/>
      <c r="H31" s="21"/>
      <c r="I31" s="21">
        <v>1</v>
      </c>
      <c r="J31" s="7"/>
      <c r="K31" s="7"/>
      <c r="L31" s="7"/>
      <c r="M31" s="10" t="s">
        <v>10</v>
      </c>
    </row>
    <row r="32" spans="1:13" ht="14.5" x14ac:dyDescent="0.35">
      <c r="A32" s="19">
        <v>44918</v>
      </c>
      <c r="B32" s="5"/>
      <c r="C32" s="5">
        <v>85000</v>
      </c>
      <c r="D32" s="20" t="s">
        <v>66</v>
      </c>
      <c r="E32" s="21"/>
      <c r="F32" s="21"/>
      <c r="G32" s="21">
        <v>1</v>
      </c>
      <c r="H32" s="21">
        <v>1</v>
      </c>
      <c r="I32" s="21"/>
      <c r="J32" s="7"/>
      <c r="K32" s="7"/>
      <c r="L32" s="7"/>
      <c r="M32" s="10" t="s">
        <v>10</v>
      </c>
    </row>
    <row r="33" spans="1:13" ht="14.5" x14ac:dyDescent="0.35">
      <c r="A33" s="19">
        <v>44918</v>
      </c>
      <c r="B33" s="5"/>
      <c r="C33" s="5">
        <v>100000</v>
      </c>
      <c r="D33" s="20" t="s">
        <v>67</v>
      </c>
      <c r="E33" s="21">
        <v>1</v>
      </c>
      <c r="F33" s="21"/>
      <c r="G33" s="21"/>
      <c r="H33" s="21"/>
      <c r="I33" s="21"/>
      <c r="J33" s="7"/>
      <c r="K33" s="7"/>
      <c r="L33" s="7"/>
      <c r="M33" s="10" t="s">
        <v>10</v>
      </c>
    </row>
    <row r="34" spans="1:13" ht="14.5" x14ac:dyDescent="0.35">
      <c r="A34" s="19">
        <v>44918</v>
      </c>
      <c r="B34" s="5"/>
      <c r="C34" s="5">
        <v>100000</v>
      </c>
      <c r="D34" s="20" t="s">
        <v>68</v>
      </c>
      <c r="E34" s="21">
        <v>1</v>
      </c>
      <c r="F34" s="21"/>
      <c r="G34" s="21"/>
      <c r="H34" s="21"/>
      <c r="I34" s="21"/>
      <c r="J34" s="7"/>
      <c r="K34" s="7"/>
      <c r="L34" s="7"/>
      <c r="M34" s="10" t="s">
        <v>10</v>
      </c>
    </row>
    <row r="35" spans="1:13" ht="14.5" x14ac:dyDescent="0.35">
      <c r="A35" s="19">
        <v>44925</v>
      </c>
      <c r="B35" s="5"/>
      <c r="C35" s="5">
        <v>145000</v>
      </c>
      <c r="D35" s="22" t="s">
        <v>69</v>
      </c>
      <c r="E35" s="21">
        <v>1</v>
      </c>
      <c r="F35" s="21"/>
      <c r="G35" s="21"/>
      <c r="H35" s="21">
        <v>1</v>
      </c>
      <c r="I35" s="21"/>
      <c r="J35" s="7"/>
      <c r="K35" s="7"/>
      <c r="L35" s="7"/>
      <c r="M35" s="10" t="s">
        <v>10</v>
      </c>
    </row>
    <row r="36" spans="1:13" ht="14.5" x14ac:dyDescent="0.35">
      <c r="A36" s="19">
        <v>44918</v>
      </c>
      <c r="B36" s="5"/>
      <c r="C36" s="5">
        <v>85000</v>
      </c>
      <c r="D36" s="20" t="s">
        <v>70</v>
      </c>
      <c r="E36" s="21"/>
      <c r="F36" s="21"/>
      <c r="G36" s="21"/>
      <c r="H36" s="21">
        <v>1</v>
      </c>
      <c r="I36" s="21"/>
      <c r="J36" s="7"/>
      <c r="K36" s="7">
        <v>1</v>
      </c>
      <c r="L36" s="7"/>
      <c r="M36" s="10" t="s">
        <v>10</v>
      </c>
    </row>
    <row r="37" spans="1:13" ht="14.5" x14ac:dyDescent="0.35">
      <c r="A37" s="19">
        <v>44918</v>
      </c>
      <c r="B37" s="5"/>
      <c r="C37" s="5">
        <v>200000</v>
      </c>
      <c r="D37" s="20" t="s">
        <v>42</v>
      </c>
      <c r="E37" s="21">
        <v>2</v>
      </c>
      <c r="F37" s="21"/>
      <c r="G37" s="21"/>
      <c r="H37" s="21"/>
      <c r="I37" s="21"/>
      <c r="J37" s="7"/>
      <c r="K37" s="7"/>
      <c r="L37" s="7"/>
      <c r="M37" s="10" t="s">
        <v>10</v>
      </c>
    </row>
    <row r="38" spans="1:13" ht="14.5" x14ac:dyDescent="0.35">
      <c r="A38" s="19">
        <v>44918</v>
      </c>
      <c r="B38" s="5"/>
      <c r="C38" s="5">
        <v>425000</v>
      </c>
      <c r="D38" s="20" t="s">
        <v>71</v>
      </c>
      <c r="E38" s="21">
        <v>3</v>
      </c>
      <c r="F38" s="21"/>
      <c r="G38" s="21"/>
      <c r="H38" s="21"/>
      <c r="I38" s="21">
        <v>1</v>
      </c>
      <c r="J38" s="7"/>
      <c r="K38" s="7"/>
      <c r="L38" s="7"/>
      <c r="M38" s="10" t="s">
        <v>10</v>
      </c>
    </row>
    <row r="39" spans="1:13" ht="14.5" x14ac:dyDescent="0.35">
      <c r="A39" s="19">
        <v>44918</v>
      </c>
      <c r="B39" s="5"/>
      <c r="C39" s="5">
        <v>125000</v>
      </c>
      <c r="D39" s="20" t="s">
        <v>72</v>
      </c>
      <c r="E39" s="21"/>
      <c r="F39" s="21"/>
      <c r="G39" s="21"/>
      <c r="H39" s="21"/>
      <c r="I39" s="21">
        <v>1</v>
      </c>
      <c r="J39" s="7"/>
      <c r="K39" s="7"/>
      <c r="L39" s="7"/>
      <c r="M39" s="10" t="s">
        <v>10</v>
      </c>
    </row>
    <row r="40" spans="1:13" ht="14.5" x14ac:dyDescent="0.35">
      <c r="A40" s="19">
        <v>44918</v>
      </c>
      <c r="B40" s="5"/>
      <c r="C40" s="5">
        <v>40000</v>
      </c>
      <c r="D40" s="20" t="s">
        <v>73</v>
      </c>
      <c r="E40" s="21"/>
      <c r="F40" s="21"/>
      <c r="G40" s="21">
        <v>1</v>
      </c>
      <c r="H40" s="21"/>
      <c r="I40" s="21"/>
      <c r="J40" s="7"/>
      <c r="K40" s="7"/>
      <c r="L40" s="7"/>
      <c r="M40" s="10" t="s">
        <v>10</v>
      </c>
    </row>
    <row r="41" spans="1:13" ht="14.5" x14ac:dyDescent="0.35">
      <c r="A41" s="19">
        <v>44918</v>
      </c>
      <c r="B41" s="5"/>
      <c r="C41" s="5">
        <v>125000</v>
      </c>
      <c r="D41" s="20" t="s">
        <v>74</v>
      </c>
      <c r="E41" s="21"/>
      <c r="F41" s="21">
        <v>1</v>
      </c>
      <c r="G41" s="21"/>
      <c r="H41" s="21">
        <v>1</v>
      </c>
      <c r="I41" s="21"/>
      <c r="J41" s="7"/>
      <c r="K41" s="7"/>
      <c r="L41" s="7"/>
      <c r="M41" s="10" t="s">
        <v>10</v>
      </c>
    </row>
    <row r="42" spans="1:13" ht="14.5" x14ac:dyDescent="0.35">
      <c r="A42" s="19">
        <v>44923</v>
      </c>
      <c r="B42" s="5"/>
      <c r="C42" s="5">
        <v>125000</v>
      </c>
      <c r="D42" s="20" t="s">
        <v>75</v>
      </c>
      <c r="E42" s="21"/>
      <c r="F42" s="21">
        <v>1</v>
      </c>
      <c r="G42" s="21"/>
      <c r="H42" s="21">
        <v>1</v>
      </c>
      <c r="I42" s="21"/>
      <c r="J42" s="7"/>
      <c r="K42" s="7"/>
      <c r="L42" s="7"/>
      <c r="M42" s="10" t="s">
        <v>10</v>
      </c>
    </row>
    <row r="43" spans="1:13" ht="14.5" x14ac:dyDescent="0.35">
      <c r="A43" s="19">
        <v>44918</v>
      </c>
      <c r="B43" s="5"/>
      <c r="C43" s="5">
        <v>260000</v>
      </c>
      <c r="D43" s="20" t="s">
        <v>76</v>
      </c>
      <c r="E43" s="21"/>
      <c r="F43" s="21"/>
      <c r="G43" s="21"/>
      <c r="H43" s="21">
        <v>3</v>
      </c>
      <c r="I43" s="21">
        <v>1</v>
      </c>
      <c r="J43" s="7"/>
      <c r="K43" s="7"/>
      <c r="L43" s="7"/>
      <c r="M43" s="10" t="s">
        <v>10</v>
      </c>
    </row>
    <row r="44" spans="1:13" ht="14.5" x14ac:dyDescent="0.35">
      <c r="A44" s="19">
        <v>44923</v>
      </c>
      <c r="B44" s="5"/>
      <c r="C44" s="5">
        <v>125000</v>
      </c>
      <c r="D44" s="20" t="s">
        <v>77</v>
      </c>
      <c r="E44" s="21"/>
      <c r="F44" s="21">
        <v>1</v>
      </c>
      <c r="G44" s="21"/>
      <c r="H44" s="21">
        <v>1</v>
      </c>
      <c r="I44" s="21"/>
      <c r="J44" s="7"/>
      <c r="K44" s="7"/>
      <c r="L44" s="7"/>
      <c r="M44" s="10" t="s">
        <v>10</v>
      </c>
    </row>
    <row r="45" spans="1:13" ht="12.5" x14ac:dyDescent="0.25">
      <c r="A45" s="19">
        <v>44921</v>
      </c>
      <c r="B45" s="5"/>
      <c r="C45" s="5">
        <v>195000</v>
      </c>
      <c r="D45" s="6" t="s">
        <v>43</v>
      </c>
      <c r="E45" s="7"/>
      <c r="F45" s="7"/>
      <c r="G45" s="7"/>
      <c r="H45" s="7"/>
      <c r="I45" s="7"/>
      <c r="J45" s="7"/>
      <c r="K45" s="7"/>
      <c r="L45" s="7"/>
      <c r="M45" s="10" t="s">
        <v>10</v>
      </c>
    </row>
    <row r="46" spans="1:13" ht="12.5" x14ac:dyDescent="0.25">
      <c r="A46" s="19">
        <v>44921</v>
      </c>
      <c r="B46" s="5"/>
      <c r="C46" s="5">
        <v>4200000</v>
      </c>
      <c r="D46" s="6" t="s">
        <v>78</v>
      </c>
      <c r="E46" s="7"/>
      <c r="F46" s="7"/>
      <c r="G46" s="7"/>
      <c r="H46" s="7"/>
      <c r="I46" s="7">
        <v>35</v>
      </c>
      <c r="J46" s="7"/>
      <c r="K46" s="7"/>
      <c r="L46" s="7"/>
      <c r="M46" s="10" t="s">
        <v>10</v>
      </c>
    </row>
    <row r="47" spans="1:13" ht="12.5" x14ac:dyDescent="0.25">
      <c r="A47" s="19">
        <v>44923</v>
      </c>
      <c r="B47" s="5"/>
      <c r="C47" s="5">
        <v>215000</v>
      </c>
      <c r="D47" s="6" t="s">
        <v>79</v>
      </c>
      <c r="E47" s="7"/>
      <c r="F47" s="7"/>
      <c r="G47" s="7"/>
      <c r="H47" s="7">
        <v>2</v>
      </c>
      <c r="I47" s="7">
        <v>1</v>
      </c>
      <c r="J47" s="7"/>
      <c r="K47" s="7"/>
      <c r="L47" s="7"/>
      <c r="M47" s="10" t="s">
        <v>10</v>
      </c>
    </row>
    <row r="48" spans="1:13" ht="12.5" x14ac:dyDescent="0.25">
      <c r="A48" s="19">
        <v>44925</v>
      </c>
      <c r="B48" s="5"/>
      <c r="C48" s="5">
        <v>45000</v>
      </c>
      <c r="D48" s="6" t="s">
        <v>51</v>
      </c>
      <c r="E48" s="7"/>
      <c r="F48" s="7"/>
      <c r="G48" s="7"/>
      <c r="H48" s="7">
        <v>1</v>
      </c>
      <c r="I48" s="7"/>
      <c r="J48" s="7"/>
      <c r="K48" s="7"/>
      <c r="L48" s="7"/>
      <c r="M48" s="10" t="s">
        <v>10</v>
      </c>
    </row>
    <row r="49" spans="1:14" ht="12.5" x14ac:dyDescent="0.25">
      <c r="A49" s="19">
        <v>44925</v>
      </c>
      <c r="B49" s="5"/>
      <c r="C49" s="5">
        <v>125000</v>
      </c>
      <c r="D49" s="6" t="s">
        <v>80</v>
      </c>
      <c r="E49" s="7"/>
      <c r="F49" s="7"/>
      <c r="G49" s="7"/>
      <c r="H49" s="7"/>
      <c r="I49" s="7">
        <v>1</v>
      </c>
      <c r="J49" s="7"/>
      <c r="K49" s="7"/>
      <c r="L49" s="7"/>
      <c r="M49" s="8"/>
    </row>
    <row r="50" spans="1:14" ht="12.5" x14ac:dyDescent="0.25">
      <c r="A50" s="19">
        <v>44925</v>
      </c>
      <c r="B50" s="5"/>
      <c r="C50" s="5">
        <v>125000</v>
      </c>
      <c r="D50" s="6" t="s">
        <v>81</v>
      </c>
      <c r="E50" s="7"/>
      <c r="F50" s="7"/>
      <c r="G50" s="7"/>
      <c r="H50" s="7"/>
      <c r="I50" s="7">
        <v>1</v>
      </c>
      <c r="J50" s="7"/>
      <c r="K50" s="7"/>
      <c r="L50" s="7"/>
      <c r="M50" s="8"/>
    </row>
    <row r="51" spans="1:14" ht="12.5" x14ac:dyDescent="0.25">
      <c r="A51" s="19">
        <v>44926</v>
      </c>
      <c r="B51" s="5"/>
      <c r="C51" s="5">
        <v>200000</v>
      </c>
      <c r="D51" s="6" t="s">
        <v>46</v>
      </c>
      <c r="E51" s="7">
        <v>2</v>
      </c>
      <c r="F51" s="7"/>
      <c r="G51" s="7"/>
      <c r="H51" s="7"/>
      <c r="I51" s="7"/>
      <c r="J51" s="7"/>
      <c r="K51" s="7"/>
      <c r="L51" s="7"/>
      <c r="M51" s="11" t="s">
        <v>11</v>
      </c>
    </row>
    <row r="52" spans="1:14" ht="12.5" x14ac:dyDescent="0.25">
      <c r="A52" s="19">
        <v>44926</v>
      </c>
      <c r="B52" s="5"/>
      <c r="C52" s="5">
        <v>125000</v>
      </c>
      <c r="D52" s="6" t="s">
        <v>82</v>
      </c>
      <c r="E52" s="7"/>
      <c r="F52" s="7"/>
      <c r="G52" s="7"/>
      <c r="H52" s="7"/>
      <c r="I52" s="7">
        <v>1</v>
      </c>
      <c r="J52" s="7"/>
      <c r="K52" s="7"/>
      <c r="L52" s="7"/>
      <c r="M52" s="11" t="s">
        <v>11</v>
      </c>
    </row>
    <row r="53" spans="1:14" ht="12.5" x14ac:dyDescent="0.25">
      <c r="A53" s="19">
        <v>44926</v>
      </c>
      <c r="B53" s="5"/>
      <c r="C53" s="5">
        <v>170000</v>
      </c>
      <c r="D53" s="6" t="s">
        <v>83</v>
      </c>
      <c r="E53" s="7"/>
      <c r="F53" s="7"/>
      <c r="G53" s="7"/>
      <c r="H53" s="7">
        <v>1</v>
      </c>
      <c r="I53" s="7">
        <v>1</v>
      </c>
      <c r="J53" s="7"/>
      <c r="K53" s="7"/>
      <c r="L53" s="7"/>
      <c r="M53" s="11" t="s">
        <v>11</v>
      </c>
    </row>
    <row r="54" spans="1:14" ht="12.5" x14ac:dyDescent="0.25">
      <c r="A54" s="19">
        <v>44926</v>
      </c>
      <c r="B54" s="5"/>
      <c r="C54" s="5">
        <v>225000</v>
      </c>
      <c r="D54" s="6" t="s">
        <v>84</v>
      </c>
      <c r="E54" s="7">
        <v>1</v>
      </c>
      <c r="F54" s="7"/>
      <c r="G54" s="7"/>
      <c r="H54" s="7"/>
      <c r="I54" s="7">
        <v>1</v>
      </c>
      <c r="J54" s="7"/>
      <c r="K54" s="7"/>
      <c r="L54" s="7"/>
      <c r="M54" s="11" t="s">
        <v>11</v>
      </c>
    </row>
    <row r="55" spans="1:14" ht="12.5" x14ac:dyDescent="0.25">
      <c r="A55" s="3"/>
      <c r="B55" s="5"/>
      <c r="C55" s="5"/>
      <c r="D55" s="6"/>
      <c r="E55" s="7"/>
      <c r="F55" s="7"/>
      <c r="G55" s="7"/>
      <c r="H55" s="7"/>
      <c r="I55" s="7"/>
      <c r="J55" s="7"/>
      <c r="K55" s="7"/>
      <c r="L55" s="7"/>
      <c r="M55" s="9"/>
    </row>
    <row r="56" spans="1:14" ht="12.5" x14ac:dyDescent="0.25">
      <c r="A56" s="3"/>
      <c r="B56" s="5"/>
      <c r="C56" s="5"/>
      <c r="D56" s="6"/>
      <c r="E56" s="7"/>
      <c r="F56" s="7"/>
      <c r="G56" s="7"/>
      <c r="H56" s="7"/>
      <c r="I56" s="7"/>
      <c r="J56" s="7"/>
      <c r="K56" s="7"/>
      <c r="L56" s="7"/>
      <c r="M56" s="9"/>
    </row>
    <row r="57" spans="1:14" ht="12.5" x14ac:dyDescent="0.25">
      <c r="A57" s="3">
        <v>44949</v>
      </c>
      <c r="B57" s="5"/>
      <c r="C57" s="5">
        <v>1788000</v>
      </c>
      <c r="D57" s="6" t="s">
        <v>39</v>
      </c>
      <c r="E57" s="7">
        <v>8</v>
      </c>
      <c r="F57" s="7">
        <v>7</v>
      </c>
      <c r="G57" s="7">
        <v>10</v>
      </c>
      <c r="H57" s="7">
        <v>6</v>
      </c>
      <c r="I57" s="7"/>
      <c r="J57" s="7"/>
      <c r="K57" s="7"/>
      <c r="L57" s="7"/>
      <c r="M57" s="10" t="s">
        <v>10</v>
      </c>
      <c r="N57" s="6" t="s">
        <v>85</v>
      </c>
    </row>
    <row r="58" spans="1:14" ht="12.5" x14ac:dyDescent="0.25">
      <c r="A58" s="3">
        <v>44957</v>
      </c>
      <c r="B58" s="5"/>
      <c r="C58" s="5">
        <v>500000</v>
      </c>
      <c r="D58" s="6" t="s">
        <v>86</v>
      </c>
      <c r="E58" s="7"/>
      <c r="F58" s="7"/>
      <c r="G58" s="7"/>
      <c r="H58" s="7"/>
      <c r="I58" s="7">
        <v>4</v>
      </c>
      <c r="J58" s="7"/>
      <c r="K58" s="7"/>
      <c r="L58" s="7"/>
      <c r="M58" s="11" t="s">
        <v>11</v>
      </c>
    </row>
    <row r="59" spans="1:14" ht="12.5" x14ac:dyDescent="0.25">
      <c r="A59" s="3">
        <v>44957</v>
      </c>
      <c r="B59" s="5"/>
      <c r="C59" s="5">
        <v>350000</v>
      </c>
      <c r="D59" s="6" t="s">
        <v>46</v>
      </c>
      <c r="E59" s="7">
        <v>1</v>
      </c>
      <c r="F59" s="7"/>
      <c r="G59" s="7">
        <v>2</v>
      </c>
      <c r="H59" s="7">
        <v>1</v>
      </c>
      <c r="I59" s="7">
        <v>1</v>
      </c>
      <c r="J59" s="7"/>
      <c r="K59" s="7"/>
      <c r="L59" s="7"/>
      <c r="M59" s="11" t="s">
        <v>11</v>
      </c>
    </row>
    <row r="60" spans="1:14" ht="12.5" x14ac:dyDescent="0.25">
      <c r="A60" s="3">
        <v>44956</v>
      </c>
      <c r="B60" s="5"/>
      <c r="C60" s="5">
        <v>380000</v>
      </c>
      <c r="D60" s="6" t="s">
        <v>87</v>
      </c>
      <c r="E60" s="7">
        <v>3</v>
      </c>
      <c r="F60" s="7"/>
      <c r="G60" s="7">
        <v>2</v>
      </c>
      <c r="H60" s="7"/>
      <c r="I60" s="7"/>
      <c r="J60" s="7"/>
      <c r="K60" s="7"/>
      <c r="L60" s="7"/>
      <c r="M60" s="11" t="s">
        <v>11</v>
      </c>
      <c r="N60" s="6" t="s">
        <v>88</v>
      </c>
    </row>
    <row r="61" spans="1:14" ht="12.5" x14ac:dyDescent="0.25">
      <c r="A61" s="3">
        <v>44957</v>
      </c>
      <c r="B61" s="5"/>
      <c r="C61" s="5">
        <v>100000</v>
      </c>
      <c r="D61" s="6" t="s">
        <v>89</v>
      </c>
      <c r="E61" s="7">
        <v>1</v>
      </c>
      <c r="F61" s="7"/>
      <c r="G61" s="7"/>
      <c r="H61" s="7"/>
      <c r="I61" s="7"/>
      <c r="J61" s="7"/>
      <c r="K61" s="7"/>
      <c r="L61" s="7"/>
      <c r="M61" s="10" t="s">
        <v>10</v>
      </c>
    </row>
    <row r="62" spans="1:14" ht="12.5" x14ac:dyDescent="0.25">
      <c r="A62" s="3">
        <v>44957</v>
      </c>
      <c r="B62" s="5"/>
      <c r="C62" s="5">
        <v>125000</v>
      </c>
      <c r="D62" s="6" t="s">
        <v>90</v>
      </c>
      <c r="E62" s="7"/>
      <c r="F62" s="7">
        <v>1</v>
      </c>
      <c r="G62" s="7"/>
      <c r="H62" s="7">
        <v>1</v>
      </c>
      <c r="I62" s="7"/>
      <c r="J62" s="7"/>
      <c r="K62" s="7"/>
      <c r="L62" s="7"/>
      <c r="M62" s="10" t="s">
        <v>10</v>
      </c>
    </row>
    <row r="63" spans="1:14" ht="12.5" x14ac:dyDescent="0.25">
      <c r="A63" s="3">
        <v>44956</v>
      </c>
      <c r="B63" s="5"/>
      <c r="C63" s="5">
        <v>200000</v>
      </c>
      <c r="D63" s="6" t="s">
        <v>91</v>
      </c>
      <c r="E63" s="7">
        <v>2</v>
      </c>
      <c r="F63" s="7"/>
      <c r="G63" s="7"/>
      <c r="H63" s="7"/>
      <c r="I63" s="7"/>
      <c r="J63" s="7"/>
      <c r="K63" s="7"/>
      <c r="L63" s="7"/>
      <c r="M63" s="10" t="s">
        <v>10</v>
      </c>
    </row>
    <row r="64" spans="1:14" ht="12.5" x14ac:dyDescent="0.25">
      <c r="A64" s="3">
        <v>44954</v>
      </c>
      <c r="B64" s="5"/>
      <c r="C64" s="5">
        <f>750000-30000</f>
        <v>720000</v>
      </c>
      <c r="D64" s="6" t="s">
        <v>92</v>
      </c>
      <c r="E64" s="7"/>
      <c r="F64" s="7"/>
      <c r="G64" s="7"/>
      <c r="H64" s="7"/>
      <c r="I64" s="7">
        <v>6</v>
      </c>
      <c r="J64" s="7"/>
      <c r="K64" s="7"/>
      <c r="L64" s="7"/>
      <c r="M64" s="10" t="s">
        <v>10</v>
      </c>
      <c r="N64" s="6" t="s">
        <v>93</v>
      </c>
    </row>
    <row r="65" spans="1:14" ht="12.5" x14ac:dyDescent="0.25">
      <c r="A65" s="3">
        <v>44949</v>
      </c>
      <c r="B65" s="5"/>
      <c r="C65" s="5">
        <f>825000-25000</f>
        <v>800000</v>
      </c>
      <c r="D65" s="6" t="s">
        <v>94</v>
      </c>
      <c r="E65" s="7">
        <v>2</v>
      </c>
      <c r="F65" s="7"/>
      <c r="G65" s="7"/>
      <c r="H65" s="7"/>
      <c r="I65" s="7">
        <v>5</v>
      </c>
      <c r="J65" s="7"/>
      <c r="K65" s="7"/>
      <c r="L65" s="7"/>
      <c r="M65" s="10" t="s">
        <v>10</v>
      </c>
      <c r="N65" s="6" t="s">
        <v>95</v>
      </c>
    </row>
    <row r="66" spans="1:14" ht="12.5" x14ac:dyDescent="0.25">
      <c r="A66" s="3">
        <v>44945</v>
      </c>
      <c r="B66" s="5"/>
      <c r="C66" s="5">
        <v>125000</v>
      </c>
      <c r="D66" s="6" t="s">
        <v>96</v>
      </c>
      <c r="E66" s="7"/>
      <c r="F66" s="7">
        <v>1</v>
      </c>
      <c r="G66" s="7"/>
      <c r="H66" s="7">
        <v>1</v>
      </c>
      <c r="I66" s="7"/>
      <c r="J66" s="7"/>
      <c r="K66" s="7"/>
      <c r="L66" s="7"/>
      <c r="M66" s="10" t="s">
        <v>10</v>
      </c>
    </row>
    <row r="67" spans="1:14" ht="12.5" x14ac:dyDescent="0.25">
      <c r="A67" s="3">
        <v>44944</v>
      </c>
      <c r="B67" s="5"/>
      <c r="C67" s="5">
        <v>100000</v>
      </c>
      <c r="D67" s="6" t="s">
        <v>97</v>
      </c>
      <c r="E67" s="7">
        <v>1</v>
      </c>
      <c r="F67" s="7"/>
      <c r="G67" s="7"/>
      <c r="H67" s="7"/>
      <c r="I67" s="7"/>
      <c r="J67" s="7"/>
      <c r="K67" s="7"/>
      <c r="L67" s="7"/>
      <c r="M67" s="10" t="s">
        <v>10</v>
      </c>
    </row>
    <row r="68" spans="1:14" ht="12.5" x14ac:dyDescent="0.25">
      <c r="A68" s="3"/>
      <c r="B68" s="5"/>
      <c r="C68" s="5"/>
      <c r="E68" s="7"/>
      <c r="F68" s="7"/>
      <c r="G68" s="7"/>
      <c r="H68" s="7"/>
      <c r="I68" s="7"/>
      <c r="J68" s="7"/>
      <c r="K68" s="7"/>
      <c r="L68" s="7"/>
      <c r="M68" s="9"/>
    </row>
    <row r="69" spans="1:14" ht="12.5" x14ac:dyDescent="0.25">
      <c r="A69" s="3">
        <v>44962</v>
      </c>
      <c r="B69" s="5"/>
      <c r="C69" s="5">
        <f>755000+35000</f>
        <v>790000</v>
      </c>
      <c r="D69" s="6" t="s">
        <v>98</v>
      </c>
      <c r="E69" s="7">
        <v>3</v>
      </c>
      <c r="F69" s="7"/>
      <c r="G69" s="7"/>
      <c r="H69" s="7">
        <v>4</v>
      </c>
      <c r="I69" s="7">
        <v>2</v>
      </c>
      <c r="J69" s="7"/>
      <c r="K69" s="7"/>
      <c r="L69" s="7"/>
      <c r="M69" s="10" t="s">
        <v>10</v>
      </c>
      <c r="N69" s="6" t="s">
        <v>99</v>
      </c>
    </row>
    <row r="70" spans="1:14" ht="12.5" x14ac:dyDescent="0.25">
      <c r="A70" s="3">
        <v>44965</v>
      </c>
      <c r="B70" s="5"/>
      <c r="C70" s="5">
        <f>345000-37000</f>
        <v>308000</v>
      </c>
      <c r="D70" s="6" t="s">
        <v>100</v>
      </c>
      <c r="E70" s="7">
        <v>3</v>
      </c>
      <c r="F70" s="7"/>
      <c r="G70" s="7"/>
      <c r="H70" s="7">
        <v>1</v>
      </c>
      <c r="I70" s="7"/>
      <c r="J70" s="7"/>
      <c r="K70" s="7"/>
      <c r="L70" s="7"/>
      <c r="M70" s="10" t="s">
        <v>10</v>
      </c>
    </row>
    <row r="71" spans="1:14" ht="12.5" x14ac:dyDescent="0.25">
      <c r="A71" s="3">
        <v>44959</v>
      </c>
      <c r="B71" s="5"/>
      <c r="C71" s="5">
        <v>100000</v>
      </c>
      <c r="D71" s="6" t="s">
        <v>101</v>
      </c>
      <c r="E71" s="7">
        <v>1</v>
      </c>
      <c r="F71" s="7"/>
      <c r="G71" s="7"/>
      <c r="H71" s="7"/>
      <c r="I71" s="7"/>
      <c r="J71" s="7"/>
      <c r="K71" s="7"/>
      <c r="L71" s="7"/>
      <c r="M71" s="10" t="s">
        <v>10</v>
      </c>
    </row>
    <row r="72" spans="1:14" ht="12.5" x14ac:dyDescent="0.25">
      <c r="A72" s="3">
        <v>44959</v>
      </c>
      <c r="B72" s="5"/>
      <c r="C72" s="5">
        <v>125000</v>
      </c>
      <c r="D72" s="6" t="s">
        <v>102</v>
      </c>
      <c r="E72" s="7"/>
      <c r="F72" s="7"/>
      <c r="G72" s="7"/>
      <c r="H72" s="7"/>
      <c r="I72" s="7">
        <v>1</v>
      </c>
      <c r="J72" s="7"/>
      <c r="K72" s="7"/>
      <c r="L72" s="7"/>
      <c r="M72" s="10" t="s">
        <v>10</v>
      </c>
    </row>
    <row r="73" spans="1:14" ht="12.5" x14ac:dyDescent="0.25">
      <c r="A73" s="3">
        <v>44962</v>
      </c>
      <c r="B73" s="5"/>
      <c r="C73" s="5">
        <v>225000</v>
      </c>
      <c r="D73" s="6" t="s">
        <v>103</v>
      </c>
      <c r="E73" s="7">
        <v>1</v>
      </c>
      <c r="F73" s="7"/>
      <c r="G73" s="7"/>
      <c r="H73" s="7"/>
      <c r="I73" s="7">
        <v>1</v>
      </c>
      <c r="J73" s="7"/>
      <c r="K73" s="7"/>
      <c r="L73" s="7"/>
      <c r="M73" s="10" t="s">
        <v>10</v>
      </c>
    </row>
    <row r="74" spans="1:14" ht="12.5" x14ac:dyDescent="0.25">
      <c r="A74" s="3">
        <v>44962</v>
      </c>
      <c r="B74" s="5"/>
      <c r="C74" s="5">
        <v>140000</v>
      </c>
      <c r="D74" s="6" t="s">
        <v>104</v>
      </c>
      <c r="E74" s="7">
        <v>1</v>
      </c>
      <c r="F74" s="7"/>
      <c r="G74" s="7"/>
      <c r="H74" s="7"/>
      <c r="I74" s="7"/>
      <c r="J74" s="7"/>
      <c r="K74" s="7">
        <v>1</v>
      </c>
      <c r="L74" s="7"/>
      <c r="M74" s="10" t="s">
        <v>10</v>
      </c>
    </row>
    <row r="75" spans="1:14" ht="12.5" x14ac:dyDescent="0.25">
      <c r="A75" s="3">
        <v>44962</v>
      </c>
      <c r="B75" s="5"/>
      <c r="C75" s="5">
        <v>325000</v>
      </c>
      <c r="D75" s="6" t="s">
        <v>105</v>
      </c>
      <c r="E75" s="7">
        <v>1</v>
      </c>
      <c r="F75" s="7"/>
      <c r="G75" s="7"/>
      <c r="H75" s="7">
        <v>5</v>
      </c>
      <c r="I75" s="7"/>
      <c r="J75" s="7"/>
      <c r="K75" s="7"/>
      <c r="L75" s="7"/>
      <c r="M75" s="10" t="s">
        <v>10</v>
      </c>
    </row>
    <row r="76" spans="1:14" ht="12.5" x14ac:dyDescent="0.25">
      <c r="A76" s="3">
        <v>44965</v>
      </c>
      <c r="B76" s="5"/>
      <c r="C76" s="5">
        <v>80000</v>
      </c>
      <c r="D76" s="6" t="s">
        <v>106</v>
      </c>
      <c r="E76" s="7"/>
      <c r="F76" s="7"/>
      <c r="G76" s="7">
        <v>1</v>
      </c>
      <c r="H76" s="7"/>
      <c r="I76" s="7"/>
      <c r="J76" s="7"/>
      <c r="K76" s="7">
        <v>1</v>
      </c>
      <c r="L76" s="7"/>
      <c r="M76" s="10" t="s">
        <v>10</v>
      </c>
    </row>
    <row r="77" spans="1:14" ht="25" x14ac:dyDescent="0.25">
      <c r="A77" s="3">
        <v>44985</v>
      </c>
      <c r="B77" s="5"/>
      <c r="C77" s="5">
        <f>620000-67000</f>
        <v>553000</v>
      </c>
      <c r="D77" s="23" t="s">
        <v>107</v>
      </c>
      <c r="E77" s="7">
        <v>5</v>
      </c>
      <c r="F77" s="7">
        <v>1</v>
      </c>
      <c r="G77" s="7">
        <v>1</v>
      </c>
      <c r="H77" s="7"/>
      <c r="I77" s="7"/>
      <c r="J77" s="7"/>
      <c r="K77" s="7"/>
      <c r="L77" s="7"/>
      <c r="M77" s="10" t="s">
        <v>10</v>
      </c>
    </row>
    <row r="78" spans="1:14" ht="25" x14ac:dyDescent="0.25">
      <c r="A78" s="3">
        <v>44985</v>
      </c>
      <c r="B78" s="5"/>
      <c r="C78" s="5">
        <f>740000-88000</f>
        <v>652000</v>
      </c>
      <c r="D78" s="23" t="s">
        <v>108</v>
      </c>
      <c r="E78" s="7">
        <v>4</v>
      </c>
      <c r="F78" s="7">
        <v>2</v>
      </c>
      <c r="G78" s="7"/>
      <c r="H78" s="7">
        <v>4</v>
      </c>
      <c r="I78" s="7"/>
      <c r="J78" s="7"/>
      <c r="K78" s="7"/>
      <c r="L78" s="7"/>
      <c r="M78" s="10" t="s">
        <v>10</v>
      </c>
    </row>
    <row r="79" spans="1:14" ht="12.5" x14ac:dyDescent="0.25">
      <c r="A79" s="3">
        <v>44985</v>
      </c>
      <c r="B79" s="5"/>
      <c r="C79" s="5">
        <v>100000</v>
      </c>
      <c r="D79" s="6" t="s">
        <v>109</v>
      </c>
      <c r="E79" s="7">
        <v>1</v>
      </c>
      <c r="F79" s="7"/>
      <c r="G79" s="7"/>
      <c r="H79" s="7"/>
      <c r="I79" s="7"/>
      <c r="J79" s="7"/>
      <c r="K79" s="7"/>
      <c r="L79" s="7"/>
      <c r="M79" s="10" t="s">
        <v>10</v>
      </c>
    </row>
    <row r="80" spans="1:14" ht="12.5" x14ac:dyDescent="0.25">
      <c r="A80" s="3">
        <v>44978</v>
      </c>
      <c r="B80" s="5"/>
      <c r="C80" s="5">
        <v>290000</v>
      </c>
      <c r="D80" s="6" t="s">
        <v>110</v>
      </c>
      <c r="E80" s="7">
        <v>2</v>
      </c>
      <c r="F80" s="7"/>
      <c r="G80" s="7"/>
      <c r="H80" s="7">
        <v>2</v>
      </c>
      <c r="I80" s="7"/>
      <c r="J80" s="7"/>
      <c r="K80" s="7"/>
      <c r="L80" s="7"/>
      <c r="M80" s="10" t="s">
        <v>10</v>
      </c>
    </row>
    <row r="81" spans="1:13" ht="12.5" x14ac:dyDescent="0.25">
      <c r="A81" s="3">
        <v>44974</v>
      </c>
      <c r="B81" s="5"/>
      <c r="C81" s="5">
        <v>250000</v>
      </c>
      <c r="D81" s="6" t="s">
        <v>111</v>
      </c>
      <c r="E81" s="7"/>
      <c r="F81" s="7"/>
      <c r="G81" s="7"/>
      <c r="H81" s="7"/>
      <c r="I81" s="7">
        <v>2</v>
      </c>
      <c r="J81" s="7"/>
      <c r="K81" s="7"/>
      <c r="L81" s="7"/>
      <c r="M81" s="10" t="s">
        <v>10</v>
      </c>
    </row>
    <row r="82" spans="1:13" ht="12.5" x14ac:dyDescent="0.25">
      <c r="A82" s="3">
        <v>44974</v>
      </c>
      <c r="B82" s="5"/>
      <c r="C82" s="5">
        <v>290000</v>
      </c>
      <c r="D82" s="6" t="s">
        <v>112</v>
      </c>
      <c r="E82" s="7">
        <v>2</v>
      </c>
      <c r="F82" s="7"/>
      <c r="G82" s="7"/>
      <c r="H82" s="7">
        <v>2</v>
      </c>
      <c r="I82" s="7"/>
      <c r="J82" s="7"/>
      <c r="K82" s="7"/>
      <c r="L82" s="7"/>
      <c r="M82" s="10" t="s">
        <v>10</v>
      </c>
    </row>
    <row r="83" spans="1:13" ht="12.5" x14ac:dyDescent="0.25">
      <c r="A83" s="3">
        <v>44972</v>
      </c>
      <c r="B83" s="5"/>
      <c r="C83" s="5">
        <v>250000</v>
      </c>
      <c r="D83" s="6" t="s">
        <v>113</v>
      </c>
      <c r="E83" s="7"/>
      <c r="F83" s="7"/>
      <c r="G83" s="7"/>
      <c r="H83" s="7"/>
      <c r="I83" s="7">
        <v>2</v>
      </c>
      <c r="J83" s="7"/>
      <c r="K83" s="7"/>
      <c r="L83" s="7"/>
      <c r="M83" s="10" t="s">
        <v>10</v>
      </c>
    </row>
    <row r="84" spans="1:13" ht="12.5" x14ac:dyDescent="0.25">
      <c r="A84" s="3">
        <v>44972</v>
      </c>
      <c r="B84" s="5"/>
      <c r="C84" s="5">
        <v>125000</v>
      </c>
      <c r="D84" s="6" t="s">
        <v>114</v>
      </c>
      <c r="E84" s="7"/>
      <c r="F84" s="7"/>
      <c r="G84" s="7"/>
      <c r="H84" s="7"/>
      <c r="I84" s="7">
        <v>1</v>
      </c>
      <c r="J84" s="7"/>
      <c r="K84" s="7"/>
      <c r="L84" s="7"/>
      <c r="M84" s="10" t="s">
        <v>10</v>
      </c>
    </row>
    <row r="85" spans="1:13" ht="12.5" x14ac:dyDescent="0.25">
      <c r="A85" s="3">
        <v>44972</v>
      </c>
      <c r="B85" s="5"/>
      <c r="C85" s="5">
        <v>100000</v>
      </c>
      <c r="D85" s="6" t="s">
        <v>101</v>
      </c>
      <c r="E85" s="7">
        <v>1</v>
      </c>
      <c r="F85" s="7"/>
      <c r="G85" s="7"/>
      <c r="H85" s="7"/>
      <c r="I85" s="7"/>
      <c r="J85" s="7"/>
      <c r="K85" s="7"/>
      <c r="L85" s="7"/>
      <c r="M85" s="10" t="s">
        <v>10</v>
      </c>
    </row>
    <row r="86" spans="1:13" ht="12.5" x14ac:dyDescent="0.25">
      <c r="A86" s="3">
        <v>44971</v>
      </c>
      <c r="B86" s="5"/>
      <c r="C86" s="5">
        <v>350000</v>
      </c>
      <c r="D86" s="6" t="s">
        <v>115</v>
      </c>
      <c r="E86" s="7">
        <v>1</v>
      </c>
      <c r="F86" s="7"/>
      <c r="G86" s="7"/>
      <c r="H86" s="7"/>
      <c r="I86" s="7">
        <v>2</v>
      </c>
      <c r="J86" s="7"/>
      <c r="K86" s="7"/>
      <c r="L86" s="7"/>
      <c r="M86" s="10" t="s">
        <v>10</v>
      </c>
    </row>
    <row r="87" spans="1:13" ht="12.5" x14ac:dyDescent="0.25">
      <c r="A87" s="3">
        <v>44964</v>
      </c>
      <c r="B87" s="5"/>
      <c r="C87" s="5">
        <v>100000</v>
      </c>
      <c r="D87" s="6" t="s">
        <v>116</v>
      </c>
      <c r="E87" s="7">
        <v>1</v>
      </c>
      <c r="F87" s="7"/>
      <c r="G87" s="7"/>
      <c r="H87" s="7"/>
      <c r="I87" s="7"/>
      <c r="J87" s="7"/>
      <c r="K87" s="7"/>
      <c r="L87" s="7"/>
      <c r="M87" s="10" t="s">
        <v>10</v>
      </c>
    </row>
    <row r="88" spans="1:13" ht="12.5" x14ac:dyDescent="0.25">
      <c r="A88" s="3">
        <v>44964</v>
      </c>
      <c r="B88" s="5"/>
      <c r="C88" s="5">
        <v>165000</v>
      </c>
      <c r="D88" s="6" t="s">
        <v>117</v>
      </c>
      <c r="E88" s="7"/>
      <c r="F88" s="7"/>
      <c r="G88" s="7">
        <v>1</v>
      </c>
      <c r="H88" s="7"/>
      <c r="I88" s="7">
        <v>1</v>
      </c>
      <c r="J88" s="7"/>
      <c r="K88" s="7"/>
      <c r="L88" s="7"/>
      <c r="M88" s="10" t="s">
        <v>10</v>
      </c>
    </row>
    <row r="89" spans="1:13" ht="12.5" x14ac:dyDescent="0.25">
      <c r="A89" s="3"/>
      <c r="B89" s="5"/>
      <c r="C89" s="5"/>
      <c r="D89" s="6"/>
      <c r="E89" s="7"/>
      <c r="F89" s="7"/>
      <c r="G89" s="7"/>
      <c r="H89" s="7"/>
      <c r="I89" s="7"/>
      <c r="J89" s="7"/>
      <c r="K89" s="7"/>
      <c r="L89" s="7"/>
      <c r="M89" s="9"/>
    </row>
    <row r="90" spans="1:13" ht="12.5" x14ac:dyDescent="0.25">
      <c r="E90" s="7"/>
      <c r="F90" s="7"/>
      <c r="G90" s="7"/>
      <c r="H90" s="7"/>
      <c r="I90" s="7"/>
      <c r="J90" s="7"/>
      <c r="K90" s="7"/>
      <c r="L90" s="7"/>
      <c r="M90" s="10"/>
    </row>
    <row r="91" spans="1:13" ht="12.5" x14ac:dyDescent="0.25">
      <c r="A91" s="14" t="s">
        <v>118</v>
      </c>
      <c r="B91" s="5"/>
      <c r="C91" s="5">
        <f t="shared" ref="C91:C92" si="0">200000-20000</f>
        <v>180000</v>
      </c>
      <c r="D91" s="6" t="s">
        <v>119</v>
      </c>
      <c r="E91" s="7">
        <v>2</v>
      </c>
      <c r="F91" s="7"/>
      <c r="G91" s="7"/>
      <c r="H91" s="7"/>
      <c r="I91" s="7"/>
      <c r="J91" s="7"/>
      <c r="K91" s="7"/>
      <c r="L91" s="7"/>
      <c r="M91" s="10" t="s">
        <v>10</v>
      </c>
    </row>
    <row r="92" spans="1:13" ht="12.5" x14ac:dyDescent="0.25">
      <c r="A92" s="14" t="s">
        <v>12</v>
      </c>
      <c r="B92" s="5"/>
      <c r="C92" s="5">
        <f t="shared" si="0"/>
        <v>180000</v>
      </c>
      <c r="D92" s="6" t="s">
        <v>120</v>
      </c>
      <c r="E92" s="7">
        <v>2</v>
      </c>
      <c r="F92" s="7"/>
      <c r="G92" s="7"/>
      <c r="H92" s="7"/>
      <c r="I92" s="7"/>
      <c r="J92" s="7"/>
      <c r="K92" s="7"/>
      <c r="L92" s="7"/>
      <c r="M92" s="10" t="s">
        <v>10</v>
      </c>
    </row>
    <row r="93" spans="1:13" ht="12.5" x14ac:dyDescent="0.25">
      <c r="A93" s="14" t="s">
        <v>121</v>
      </c>
      <c r="B93" s="5"/>
      <c r="C93" s="5">
        <f>100000-10000</f>
        <v>90000</v>
      </c>
      <c r="D93" s="6" t="s">
        <v>122</v>
      </c>
      <c r="E93" s="7">
        <v>1</v>
      </c>
      <c r="F93" s="7"/>
      <c r="G93" s="7"/>
      <c r="H93" s="7"/>
      <c r="I93" s="7"/>
      <c r="J93" s="7"/>
      <c r="K93" s="7"/>
      <c r="L93" s="7"/>
      <c r="M93" s="10" t="s">
        <v>10</v>
      </c>
    </row>
    <row r="94" spans="1:13" ht="12.5" x14ac:dyDescent="0.25">
      <c r="A94" s="14" t="s">
        <v>14</v>
      </c>
      <c r="B94" s="5"/>
      <c r="C94" s="5">
        <f>200000-20000</f>
        <v>180000</v>
      </c>
      <c r="D94" s="6" t="s">
        <v>123</v>
      </c>
      <c r="E94" s="7">
        <v>2</v>
      </c>
      <c r="F94" s="7"/>
      <c r="G94" s="7"/>
      <c r="H94" s="7"/>
      <c r="I94" s="7"/>
      <c r="J94" s="7"/>
      <c r="K94" s="7"/>
      <c r="L94" s="7"/>
      <c r="M94" s="10" t="s">
        <v>10</v>
      </c>
    </row>
    <row r="95" spans="1:13" ht="12.5" x14ac:dyDescent="0.25">
      <c r="A95" s="14" t="s">
        <v>124</v>
      </c>
      <c r="B95" s="5"/>
      <c r="C95" s="5">
        <f>380000-40000</f>
        <v>340000</v>
      </c>
      <c r="D95" s="6" t="s">
        <v>125</v>
      </c>
      <c r="E95" s="7">
        <v>3</v>
      </c>
      <c r="F95" s="7">
        <v>1</v>
      </c>
      <c r="G95" s="7"/>
      <c r="H95" s="7"/>
      <c r="I95" s="7"/>
      <c r="J95" s="7"/>
      <c r="K95" s="7"/>
      <c r="L95" s="7"/>
      <c r="M95" s="10" t="s">
        <v>10</v>
      </c>
    </row>
    <row r="96" spans="1:13" ht="12.5" x14ac:dyDescent="0.25">
      <c r="A96" s="14" t="s">
        <v>124</v>
      </c>
      <c r="B96" s="5"/>
      <c r="C96" s="5">
        <f t="shared" ref="C96:C97" si="1">100000-10000</f>
        <v>90000</v>
      </c>
      <c r="D96" s="6" t="s">
        <v>126</v>
      </c>
      <c r="E96" s="7">
        <v>1</v>
      </c>
      <c r="F96" s="7"/>
      <c r="G96" s="7"/>
      <c r="H96" s="7"/>
      <c r="I96" s="7"/>
      <c r="J96" s="7"/>
      <c r="K96" s="7"/>
      <c r="L96" s="7"/>
      <c r="M96" s="10" t="s">
        <v>10</v>
      </c>
    </row>
    <row r="97" spans="1:14" ht="12.5" x14ac:dyDescent="0.25">
      <c r="A97" s="14" t="s">
        <v>127</v>
      </c>
      <c r="B97" s="5"/>
      <c r="C97" s="5">
        <f t="shared" si="1"/>
        <v>90000</v>
      </c>
      <c r="D97" s="6" t="s">
        <v>128</v>
      </c>
      <c r="E97" s="7">
        <v>1</v>
      </c>
      <c r="F97" s="7"/>
      <c r="G97" s="7"/>
      <c r="H97" s="7"/>
      <c r="I97" s="7"/>
      <c r="J97" s="7"/>
      <c r="K97" s="7"/>
      <c r="L97" s="7"/>
      <c r="M97" s="10" t="s">
        <v>10</v>
      </c>
    </row>
    <row r="98" spans="1:14" ht="12.5" x14ac:dyDescent="0.25">
      <c r="A98" s="14" t="s">
        <v>127</v>
      </c>
      <c r="B98" s="5"/>
      <c r="C98" s="5">
        <f>200000-20000</f>
        <v>180000</v>
      </c>
      <c r="D98" s="6" t="s">
        <v>129</v>
      </c>
      <c r="E98" s="7">
        <v>2</v>
      </c>
      <c r="F98" s="7"/>
      <c r="G98" s="7"/>
      <c r="H98" s="7"/>
      <c r="I98" s="7"/>
      <c r="J98" s="7"/>
      <c r="K98" s="7"/>
      <c r="L98" s="7"/>
      <c r="M98" s="10" t="s">
        <v>10</v>
      </c>
    </row>
    <row r="99" spans="1:14" ht="12.5" x14ac:dyDescent="0.25">
      <c r="A99" s="14" t="s">
        <v>121</v>
      </c>
      <c r="B99" s="5"/>
      <c r="C99" s="5">
        <v>200000</v>
      </c>
      <c r="D99" s="6" t="s">
        <v>47</v>
      </c>
      <c r="E99" s="7">
        <v>2</v>
      </c>
      <c r="F99" s="7"/>
      <c r="G99" s="7"/>
      <c r="H99" s="7"/>
      <c r="I99" s="7"/>
      <c r="J99" s="7"/>
      <c r="K99" s="7"/>
      <c r="L99" s="7"/>
      <c r="M99" s="11" t="s">
        <v>11</v>
      </c>
    </row>
    <row r="100" spans="1:14" ht="12.5" x14ac:dyDescent="0.25">
      <c r="A100" s="14" t="s">
        <v>130</v>
      </c>
      <c r="B100" s="5"/>
      <c r="C100" s="5">
        <v>150000</v>
      </c>
      <c r="D100" s="6" t="s">
        <v>131</v>
      </c>
      <c r="E100" s="7"/>
      <c r="F100" s="7"/>
      <c r="G100" s="7">
        <v>2</v>
      </c>
      <c r="H100" s="7">
        <v>1</v>
      </c>
      <c r="I100" s="7"/>
      <c r="J100" s="7"/>
      <c r="K100" s="7"/>
      <c r="L100" s="7"/>
      <c r="M100" s="11" t="s">
        <v>11</v>
      </c>
    </row>
    <row r="101" spans="1:14" ht="12.5" x14ac:dyDescent="0.25">
      <c r="A101" s="14" t="s">
        <v>127</v>
      </c>
      <c r="B101" s="5"/>
      <c r="C101" s="5">
        <v>200000</v>
      </c>
      <c r="D101" s="6" t="s">
        <v>132</v>
      </c>
      <c r="E101" s="7">
        <v>2</v>
      </c>
      <c r="F101" s="7"/>
      <c r="G101" s="7"/>
      <c r="H101" s="7"/>
      <c r="I101" s="7"/>
      <c r="J101" s="7"/>
      <c r="K101" s="7"/>
      <c r="L101" s="7"/>
      <c r="M101" s="10" t="s">
        <v>10</v>
      </c>
    </row>
    <row r="102" spans="1:14" ht="12.5" x14ac:dyDescent="0.25">
      <c r="A102" s="14" t="s">
        <v>127</v>
      </c>
      <c r="B102" s="5"/>
      <c r="C102" s="5">
        <v>145000</v>
      </c>
      <c r="D102" s="6" t="s">
        <v>133</v>
      </c>
      <c r="E102" s="7">
        <v>1</v>
      </c>
      <c r="F102" s="7"/>
      <c r="G102" s="7"/>
      <c r="H102" s="7">
        <v>1</v>
      </c>
      <c r="I102" s="7"/>
      <c r="J102" s="7"/>
      <c r="K102" s="7"/>
      <c r="L102" s="7"/>
      <c r="M102" s="10" t="s">
        <v>10</v>
      </c>
    </row>
    <row r="103" spans="1:14" ht="12.5" x14ac:dyDescent="0.25">
      <c r="A103" s="14" t="s">
        <v>127</v>
      </c>
      <c r="B103" s="5"/>
      <c r="C103" s="5">
        <v>225000</v>
      </c>
      <c r="D103" s="6" t="s">
        <v>134</v>
      </c>
      <c r="E103" s="7">
        <v>1</v>
      </c>
      <c r="F103" s="7"/>
      <c r="G103" s="7"/>
      <c r="H103" s="7"/>
      <c r="I103" s="7">
        <v>1</v>
      </c>
      <c r="J103" s="7"/>
      <c r="K103" s="7"/>
      <c r="L103" s="7"/>
      <c r="M103" s="10" t="s">
        <v>10</v>
      </c>
    </row>
    <row r="104" spans="1:14" ht="12.5" x14ac:dyDescent="0.25">
      <c r="A104" s="14" t="s">
        <v>135</v>
      </c>
      <c r="B104" s="5"/>
      <c r="C104" s="5">
        <v>145000</v>
      </c>
      <c r="D104" s="6" t="s">
        <v>136</v>
      </c>
      <c r="E104" s="7">
        <v>1</v>
      </c>
      <c r="F104" s="7"/>
      <c r="G104" s="7"/>
      <c r="H104" s="7">
        <v>1</v>
      </c>
      <c r="I104" s="7"/>
      <c r="J104" s="7"/>
      <c r="K104" s="7"/>
      <c r="L104" s="7"/>
      <c r="M104" s="10" t="s">
        <v>10</v>
      </c>
    </row>
    <row r="105" spans="1:14" ht="12.5" x14ac:dyDescent="0.25">
      <c r="A105" s="14" t="s">
        <v>137</v>
      </c>
      <c r="B105" s="5"/>
      <c r="C105" s="5">
        <v>315000</v>
      </c>
      <c r="D105" s="6" t="s">
        <v>138</v>
      </c>
      <c r="E105" s="7">
        <v>1</v>
      </c>
      <c r="F105" s="7">
        <v>1</v>
      </c>
      <c r="G105" s="7"/>
      <c r="H105" s="7"/>
      <c r="I105" s="7">
        <v>1</v>
      </c>
      <c r="J105" s="7"/>
      <c r="K105" s="7"/>
      <c r="L105" s="7"/>
      <c r="M105" s="10" t="s">
        <v>10</v>
      </c>
    </row>
    <row r="106" spans="1:14" ht="12.5" x14ac:dyDescent="0.25">
      <c r="A106" s="14" t="s">
        <v>19</v>
      </c>
      <c r="B106" s="5"/>
      <c r="C106" s="5">
        <f>625000-25000</f>
        <v>600000</v>
      </c>
      <c r="D106" s="6" t="s">
        <v>139</v>
      </c>
      <c r="E106" s="7"/>
      <c r="F106" s="7"/>
      <c r="G106" s="7"/>
      <c r="H106" s="7"/>
      <c r="I106" s="7">
        <v>5</v>
      </c>
      <c r="J106" s="7"/>
      <c r="K106" s="7"/>
      <c r="L106" s="7"/>
      <c r="M106" s="10" t="s">
        <v>10</v>
      </c>
      <c r="N106" s="6" t="s">
        <v>95</v>
      </c>
    </row>
    <row r="107" spans="1:14" ht="12.5" x14ac:dyDescent="0.25">
      <c r="A107" s="14" t="s">
        <v>17</v>
      </c>
      <c r="B107" s="5"/>
      <c r="C107" s="5">
        <v>390000</v>
      </c>
      <c r="D107" s="6" t="s">
        <v>140</v>
      </c>
      <c r="E107" s="7">
        <v>3</v>
      </c>
      <c r="F107" s="7"/>
      <c r="G107" s="7"/>
      <c r="H107" s="7">
        <v>2</v>
      </c>
      <c r="I107" s="7"/>
      <c r="J107" s="7"/>
      <c r="K107" s="7"/>
      <c r="L107" s="7"/>
      <c r="M107" s="10" t="s">
        <v>10</v>
      </c>
    </row>
    <row r="108" spans="1:14" ht="12.5" x14ac:dyDescent="0.25">
      <c r="A108" s="14" t="s">
        <v>141</v>
      </c>
      <c r="B108" s="5"/>
      <c r="C108" s="5">
        <v>160000</v>
      </c>
      <c r="D108" s="6" t="s">
        <v>142</v>
      </c>
      <c r="E108" s="7"/>
      <c r="F108" s="7">
        <v>2</v>
      </c>
      <c r="G108" s="7"/>
      <c r="H108" s="7"/>
      <c r="I108" s="7"/>
      <c r="J108" s="7"/>
      <c r="K108" s="7"/>
      <c r="L108" s="7"/>
      <c r="M108" s="10" t="s">
        <v>10</v>
      </c>
    </row>
    <row r="109" spans="1:14" ht="12.5" x14ac:dyDescent="0.25">
      <c r="A109" s="14" t="s">
        <v>141</v>
      </c>
      <c r="B109" s="5"/>
      <c r="C109" s="5">
        <v>125000</v>
      </c>
      <c r="D109" s="6" t="s">
        <v>143</v>
      </c>
      <c r="E109" s="7"/>
      <c r="F109" s="7"/>
      <c r="G109" s="7"/>
      <c r="H109" s="7"/>
      <c r="I109" s="7">
        <v>1</v>
      </c>
      <c r="J109" s="7"/>
      <c r="K109" s="7"/>
      <c r="L109" s="7"/>
      <c r="M109" s="10" t="s">
        <v>10</v>
      </c>
    </row>
    <row r="110" spans="1:14" ht="12.5" x14ac:dyDescent="0.25">
      <c r="A110" s="14" t="s">
        <v>18</v>
      </c>
      <c r="B110" s="5"/>
      <c r="C110" s="5">
        <v>100000</v>
      </c>
      <c r="D110" s="6" t="s">
        <v>144</v>
      </c>
      <c r="E110" s="7">
        <v>1</v>
      </c>
      <c r="F110" s="7"/>
      <c r="G110" s="7"/>
      <c r="H110" s="7"/>
      <c r="I110" s="7"/>
      <c r="J110" s="7"/>
      <c r="K110" s="7"/>
      <c r="L110" s="7"/>
      <c r="M110" s="10" t="s">
        <v>10</v>
      </c>
    </row>
    <row r="111" spans="1:14" ht="12.5" x14ac:dyDescent="0.25">
      <c r="A111" s="14" t="s">
        <v>130</v>
      </c>
      <c r="B111" s="5"/>
      <c r="C111" s="5">
        <v>300000</v>
      </c>
      <c r="D111" s="6" t="s">
        <v>145</v>
      </c>
      <c r="E111" s="7">
        <v>3</v>
      </c>
      <c r="F111" s="7"/>
      <c r="G111" s="7"/>
      <c r="H111" s="7"/>
      <c r="I111" s="7"/>
      <c r="J111" s="7"/>
      <c r="K111" s="7"/>
      <c r="L111" s="7"/>
      <c r="M111" s="10" t="s">
        <v>10</v>
      </c>
    </row>
    <row r="112" spans="1:14" ht="12.5" x14ac:dyDescent="0.25">
      <c r="A112" s="14" t="s">
        <v>130</v>
      </c>
      <c r="B112" s="5"/>
      <c r="C112" s="5">
        <f>250000-20000</f>
        <v>230000</v>
      </c>
      <c r="D112" s="6" t="s">
        <v>146</v>
      </c>
      <c r="E112" s="7"/>
      <c r="F112" s="7"/>
      <c r="G112" s="7"/>
      <c r="H112" s="7"/>
      <c r="I112" s="7">
        <v>2</v>
      </c>
      <c r="J112" s="7"/>
      <c r="K112" s="7"/>
      <c r="L112" s="7"/>
      <c r="M112" s="10" t="s">
        <v>10</v>
      </c>
    </row>
    <row r="113" spans="1:14" ht="12.5" x14ac:dyDescent="0.25">
      <c r="A113" s="14" t="s">
        <v>14</v>
      </c>
      <c r="B113" s="5"/>
      <c r="C113" s="5">
        <v>90000</v>
      </c>
      <c r="D113" s="6" t="s">
        <v>109</v>
      </c>
      <c r="E113" s="7"/>
      <c r="F113" s="7"/>
      <c r="G113" s="7"/>
      <c r="H113" s="7">
        <v>2</v>
      </c>
      <c r="I113" s="7"/>
      <c r="J113" s="7"/>
      <c r="K113" s="7"/>
      <c r="L113" s="7"/>
      <c r="M113" s="10" t="s">
        <v>10</v>
      </c>
    </row>
    <row r="114" spans="1:14" ht="12.5" x14ac:dyDescent="0.25">
      <c r="A114" s="14" t="s">
        <v>16</v>
      </c>
      <c r="B114" s="5"/>
      <c r="C114" s="5">
        <v>250000</v>
      </c>
      <c r="D114" s="6" t="s">
        <v>147</v>
      </c>
      <c r="E114" s="7"/>
      <c r="F114" s="7"/>
      <c r="G114" s="7"/>
      <c r="H114" s="7"/>
      <c r="I114" s="7">
        <v>2</v>
      </c>
      <c r="J114" s="7"/>
      <c r="K114" s="7"/>
      <c r="L114" s="7"/>
      <c r="M114" s="10" t="s">
        <v>10</v>
      </c>
    </row>
    <row r="115" spans="1:14" ht="12.5" x14ac:dyDescent="0.25">
      <c r="A115" s="14" t="s">
        <v>148</v>
      </c>
      <c r="B115" s="5"/>
      <c r="C115" s="5">
        <f>900000-45000</f>
        <v>855000</v>
      </c>
      <c r="D115" s="6" t="s">
        <v>149</v>
      </c>
      <c r="E115" s="7">
        <v>9</v>
      </c>
      <c r="F115" s="7"/>
      <c r="G115" s="7"/>
      <c r="H115" s="7"/>
      <c r="I115" s="7"/>
      <c r="J115" s="7"/>
      <c r="K115" s="7"/>
      <c r="L115" s="7"/>
      <c r="M115" s="10" t="s">
        <v>10</v>
      </c>
      <c r="N115" s="6" t="s">
        <v>150</v>
      </c>
    </row>
    <row r="116" spans="1:14" ht="12.5" x14ac:dyDescent="0.25">
      <c r="A116" s="14" t="s">
        <v>148</v>
      </c>
      <c r="B116" s="5"/>
      <c r="C116" s="5">
        <v>125000</v>
      </c>
      <c r="D116" s="6" t="s">
        <v>138</v>
      </c>
      <c r="E116" s="7"/>
      <c r="F116" s="7"/>
      <c r="G116" s="7"/>
      <c r="H116" s="7"/>
      <c r="I116" s="7">
        <v>1</v>
      </c>
      <c r="J116" s="7"/>
      <c r="K116" s="7"/>
      <c r="L116" s="7"/>
      <c r="M116" s="10" t="s">
        <v>10</v>
      </c>
    </row>
    <row r="117" spans="1:14" ht="12.5" x14ac:dyDescent="0.25">
      <c r="A117" s="14" t="s">
        <v>151</v>
      </c>
      <c r="B117" s="5"/>
      <c r="C117" s="5">
        <v>125000</v>
      </c>
      <c r="D117" s="6" t="s">
        <v>152</v>
      </c>
      <c r="E117" s="7"/>
      <c r="F117" s="7">
        <v>1</v>
      </c>
      <c r="G117" s="7"/>
      <c r="H117" s="7">
        <v>1</v>
      </c>
      <c r="I117" s="7"/>
      <c r="J117" s="7"/>
      <c r="K117" s="7"/>
      <c r="L117" s="7"/>
      <c r="M117" s="10" t="s">
        <v>10</v>
      </c>
    </row>
    <row r="118" spans="1:14" ht="12.5" x14ac:dyDescent="0.25">
      <c r="A118" s="14" t="s">
        <v>15</v>
      </c>
      <c r="B118" s="5"/>
      <c r="C118" s="5">
        <v>200000</v>
      </c>
      <c r="D118" s="6" t="s">
        <v>153</v>
      </c>
      <c r="E118" s="7">
        <v>2</v>
      </c>
      <c r="F118" s="7"/>
      <c r="G118" s="7"/>
      <c r="H118" s="7"/>
      <c r="I118" s="7"/>
      <c r="J118" s="7"/>
      <c r="K118" s="7"/>
      <c r="L118" s="7"/>
      <c r="M118" s="10" t="s">
        <v>10</v>
      </c>
    </row>
    <row r="119" spans="1:14" ht="12.5" x14ac:dyDescent="0.25">
      <c r="A119" s="14" t="s">
        <v>15</v>
      </c>
      <c r="B119" s="5"/>
      <c r="C119" s="5">
        <v>125000</v>
      </c>
      <c r="D119" s="6" t="s">
        <v>154</v>
      </c>
      <c r="E119" s="7"/>
      <c r="F119" s="7">
        <v>1</v>
      </c>
      <c r="G119" s="7"/>
      <c r="H119" s="7">
        <v>1</v>
      </c>
      <c r="I119" s="7"/>
      <c r="J119" s="7"/>
      <c r="K119" s="7"/>
      <c r="L119" s="7"/>
      <c r="M119" s="10" t="s">
        <v>10</v>
      </c>
    </row>
    <row r="120" spans="1:14" ht="12.5" x14ac:dyDescent="0.25">
      <c r="A120" s="14" t="s">
        <v>14</v>
      </c>
      <c r="B120" s="5"/>
      <c r="C120" s="5">
        <f>125000-10000</f>
        <v>115000</v>
      </c>
      <c r="D120" s="6" t="s">
        <v>155</v>
      </c>
      <c r="E120" s="7"/>
      <c r="F120" s="7"/>
      <c r="G120" s="7"/>
      <c r="H120" s="7"/>
      <c r="I120" s="7">
        <v>1</v>
      </c>
      <c r="J120" s="7"/>
      <c r="K120" s="7"/>
      <c r="L120" s="7"/>
      <c r="M120" s="10" t="s">
        <v>10</v>
      </c>
    </row>
    <row r="121" spans="1:14" ht="12.5" x14ac:dyDescent="0.25">
      <c r="A121" s="14" t="s">
        <v>141</v>
      </c>
      <c r="B121" s="5"/>
      <c r="C121" s="5">
        <f>410000-40000</f>
        <v>370000</v>
      </c>
      <c r="D121" s="6" t="s">
        <v>156</v>
      </c>
      <c r="E121" s="7"/>
      <c r="F121" s="7">
        <v>2</v>
      </c>
      <c r="G121" s="7"/>
      <c r="H121" s="7"/>
      <c r="I121" s="7">
        <v>2</v>
      </c>
      <c r="J121" s="7"/>
      <c r="K121" s="7"/>
      <c r="L121" s="7"/>
      <c r="M121" s="10" t="s">
        <v>10</v>
      </c>
    </row>
    <row r="122" spans="1:14" ht="12.5" x14ac:dyDescent="0.25">
      <c r="A122" s="14" t="s">
        <v>121</v>
      </c>
      <c r="B122" s="5"/>
      <c r="C122" s="5">
        <f>350000-30000</f>
        <v>320000</v>
      </c>
      <c r="D122" s="6" t="s">
        <v>157</v>
      </c>
      <c r="E122" s="7">
        <v>1</v>
      </c>
      <c r="F122" s="7"/>
      <c r="G122" s="7"/>
      <c r="H122" s="7"/>
      <c r="I122" s="7">
        <v>2</v>
      </c>
      <c r="J122" s="7"/>
      <c r="K122" s="7"/>
      <c r="L122" s="7"/>
      <c r="M122" s="10" t="s">
        <v>10</v>
      </c>
    </row>
    <row r="123" spans="1:14" ht="12.5" x14ac:dyDescent="0.25">
      <c r="A123" s="14" t="s">
        <v>121</v>
      </c>
      <c r="B123" s="5"/>
      <c r="C123" s="5">
        <v>200000</v>
      </c>
      <c r="D123" s="6" t="s">
        <v>158</v>
      </c>
      <c r="E123" s="7">
        <v>2</v>
      </c>
      <c r="F123" s="7"/>
      <c r="G123" s="7"/>
      <c r="H123" s="7"/>
      <c r="I123" s="7"/>
      <c r="J123" s="7"/>
      <c r="K123" s="7"/>
      <c r="L123" s="7"/>
      <c r="M123" s="10" t="s">
        <v>10</v>
      </c>
    </row>
    <row r="124" spans="1:14" ht="12.5" x14ac:dyDescent="0.25">
      <c r="A124" s="14" t="s">
        <v>159</v>
      </c>
      <c r="B124" s="5"/>
      <c r="C124" s="5">
        <f>125000-10000</f>
        <v>115000</v>
      </c>
      <c r="D124" s="6" t="s">
        <v>157</v>
      </c>
      <c r="E124" s="7"/>
      <c r="F124" s="7"/>
      <c r="G124" s="7"/>
      <c r="H124" s="7"/>
      <c r="I124" s="7">
        <v>1</v>
      </c>
      <c r="J124" s="7"/>
      <c r="K124" s="7"/>
      <c r="L124" s="7"/>
      <c r="M124" s="10" t="s">
        <v>10</v>
      </c>
    </row>
    <row r="125" spans="1:14" ht="12.5" x14ac:dyDescent="0.25">
      <c r="A125" s="14" t="s">
        <v>160</v>
      </c>
      <c r="B125" s="5"/>
      <c r="C125" s="5">
        <v>390000</v>
      </c>
      <c r="D125" s="6" t="s">
        <v>161</v>
      </c>
      <c r="E125" s="7">
        <v>3</v>
      </c>
      <c r="F125" s="7"/>
      <c r="G125" s="7"/>
      <c r="H125" s="7">
        <v>2</v>
      </c>
      <c r="I125" s="7"/>
      <c r="J125" s="7"/>
      <c r="K125" s="7"/>
      <c r="L125" s="7"/>
      <c r="M125" s="11" t="s">
        <v>11</v>
      </c>
      <c r="N125" s="6" t="s">
        <v>162</v>
      </c>
    </row>
    <row r="126" spans="1:14" ht="12.5" x14ac:dyDescent="0.25">
      <c r="A126" s="14" t="s">
        <v>13</v>
      </c>
      <c r="B126" s="5"/>
      <c r="C126" s="5">
        <f>750000-30000</f>
        <v>720000</v>
      </c>
      <c r="D126" s="6" t="s">
        <v>163</v>
      </c>
      <c r="E126" s="7"/>
      <c r="F126" s="7"/>
      <c r="G126" s="7"/>
      <c r="H126" s="7"/>
      <c r="I126" s="7">
        <v>6</v>
      </c>
      <c r="J126" s="7"/>
      <c r="K126" s="7"/>
      <c r="L126" s="7"/>
      <c r="M126" s="10" t="s">
        <v>10</v>
      </c>
      <c r="N126" s="6" t="s">
        <v>93</v>
      </c>
    </row>
    <row r="127" spans="1:14" ht="12.5" x14ac:dyDescent="0.25">
      <c r="A127" s="14" t="s">
        <v>164</v>
      </c>
      <c r="B127" s="5"/>
      <c r="C127" s="5">
        <v>200000</v>
      </c>
      <c r="D127" s="6" t="s">
        <v>158</v>
      </c>
      <c r="E127" s="7">
        <v>2</v>
      </c>
      <c r="F127" s="7"/>
      <c r="G127" s="7"/>
      <c r="H127" s="7"/>
      <c r="I127" s="7"/>
      <c r="J127" s="7"/>
      <c r="K127" s="7"/>
      <c r="L127" s="7"/>
      <c r="M127" s="10" t="s">
        <v>10</v>
      </c>
    </row>
    <row r="128" spans="1:14" ht="12.5" x14ac:dyDescent="0.25">
      <c r="B128" s="5"/>
      <c r="C128" s="5"/>
      <c r="E128" s="7"/>
      <c r="F128" s="7"/>
      <c r="G128" s="7"/>
      <c r="H128" s="7"/>
      <c r="I128" s="7"/>
      <c r="J128" s="7"/>
      <c r="K128" s="7"/>
      <c r="L128" s="7"/>
      <c r="M128" s="8"/>
    </row>
    <row r="129" spans="1:13" ht="12.5" x14ac:dyDescent="0.25">
      <c r="A129" s="14" t="s">
        <v>22</v>
      </c>
      <c r="B129" s="5"/>
      <c r="C129" s="5">
        <v>1365000</v>
      </c>
      <c r="D129" s="6" t="s">
        <v>165</v>
      </c>
      <c r="E129" s="7">
        <v>6</v>
      </c>
      <c r="F129" s="7">
        <v>4</v>
      </c>
      <c r="G129" s="7">
        <v>5</v>
      </c>
      <c r="H129" s="7">
        <v>10</v>
      </c>
      <c r="I129" s="7"/>
      <c r="J129" s="7"/>
      <c r="K129" s="7"/>
      <c r="L129" s="7"/>
      <c r="M129" s="10" t="s">
        <v>10</v>
      </c>
    </row>
    <row r="130" spans="1:13" ht="12.5" x14ac:dyDescent="0.25">
      <c r="A130" s="14" t="s">
        <v>21</v>
      </c>
      <c r="B130" s="5"/>
      <c r="C130" s="5">
        <v>765000</v>
      </c>
      <c r="D130" s="6" t="s">
        <v>47</v>
      </c>
      <c r="E130" s="7">
        <v>3</v>
      </c>
      <c r="F130" s="7"/>
      <c r="G130" s="7"/>
      <c r="H130" s="7">
        <v>2</v>
      </c>
      <c r="I130" s="7">
        <v>3</v>
      </c>
      <c r="J130" s="7"/>
      <c r="K130" s="7"/>
      <c r="L130" s="7"/>
      <c r="M130" s="11" t="s">
        <v>11</v>
      </c>
    </row>
    <row r="131" spans="1:13" ht="12.5" x14ac:dyDescent="0.25">
      <c r="A131" s="14" t="s">
        <v>24</v>
      </c>
      <c r="B131" s="5"/>
      <c r="C131" s="5">
        <v>250000</v>
      </c>
      <c r="D131" s="6" t="s">
        <v>166</v>
      </c>
      <c r="E131" s="7"/>
      <c r="F131" s="7"/>
      <c r="G131" s="7"/>
      <c r="H131" s="7"/>
      <c r="I131" s="7">
        <v>2</v>
      </c>
      <c r="J131" s="7"/>
      <c r="K131" s="7"/>
      <c r="L131" s="7"/>
      <c r="M131" s="11" t="s">
        <v>11</v>
      </c>
    </row>
    <row r="132" spans="1:13" ht="12.5" x14ac:dyDescent="0.25">
      <c r="A132" s="14" t="s">
        <v>25</v>
      </c>
      <c r="B132" s="5"/>
      <c r="C132" s="5">
        <v>135000</v>
      </c>
      <c r="D132" s="6" t="s">
        <v>167</v>
      </c>
      <c r="E132" s="7"/>
      <c r="F132" s="7"/>
      <c r="G132" s="7"/>
      <c r="H132" s="7">
        <v>3</v>
      </c>
      <c r="I132" s="7"/>
      <c r="J132" s="7"/>
      <c r="K132" s="7"/>
      <c r="L132" s="7"/>
      <c r="M132" s="10" t="s">
        <v>10</v>
      </c>
    </row>
    <row r="133" spans="1:13" ht="12.5" x14ac:dyDescent="0.25">
      <c r="A133" s="14" t="s">
        <v>25</v>
      </c>
      <c r="B133" s="5"/>
      <c r="C133" s="5">
        <f>125000-10000</f>
        <v>115000</v>
      </c>
      <c r="D133" s="6" t="s">
        <v>168</v>
      </c>
      <c r="E133" s="7"/>
      <c r="F133" s="7">
        <v>1</v>
      </c>
      <c r="G133" s="7"/>
      <c r="H133" s="7"/>
      <c r="I133" s="7"/>
      <c r="J133" s="7"/>
      <c r="K133" s="7"/>
      <c r="L133" s="7"/>
      <c r="M133" s="10" t="s">
        <v>10</v>
      </c>
    </row>
    <row r="134" spans="1:13" ht="12.5" x14ac:dyDescent="0.25">
      <c r="A134" s="14" t="s">
        <v>24</v>
      </c>
      <c r="B134" s="5"/>
      <c r="C134" s="5">
        <v>500000</v>
      </c>
      <c r="D134" s="6" t="s">
        <v>169</v>
      </c>
      <c r="E134" s="7"/>
      <c r="F134" s="7">
        <v>4</v>
      </c>
      <c r="G134" s="7"/>
      <c r="H134" s="7"/>
      <c r="I134" s="7"/>
      <c r="J134" s="7"/>
      <c r="K134" s="7"/>
      <c r="L134" s="7"/>
      <c r="M134" s="10" t="s">
        <v>10</v>
      </c>
    </row>
    <row r="135" spans="1:13" ht="12.5" x14ac:dyDescent="0.25">
      <c r="A135" s="14" t="s">
        <v>24</v>
      </c>
      <c r="B135" s="5"/>
      <c r="C135" s="5">
        <v>580000</v>
      </c>
      <c r="D135" s="6" t="s">
        <v>170</v>
      </c>
      <c r="E135" s="7"/>
      <c r="F135" s="7">
        <v>1</v>
      </c>
      <c r="G135" s="7"/>
      <c r="H135" s="7"/>
      <c r="I135" s="7">
        <v>4</v>
      </c>
      <c r="J135" s="7"/>
      <c r="K135" s="7"/>
      <c r="L135" s="7"/>
      <c r="M135" s="10" t="s">
        <v>10</v>
      </c>
    </row>
    <row r="136" spans="1:13" ht="12.5" x14ac:dyDescent="0.25">
      <c r="A136" s="14" t="s">
        <v>24</v>
      </c>
      <c r="B136" s="5"/>
      <c r="C136" s="5">
        <f>250000-20000</f>
        <v>230000</v>
      </c>
      <c r="D136" s="6" t="s">
        <v>171</v>
      </c>
      <c r="E136" s="7"/>
      <c r="F136" s="7">
        <v>2</v>
      </c>
      <c r="G136" s="7"/>
      <c r="H136" s="7"/>
      <c r="I136" s="7"/>
      <c r="J136" s="7"/>
      <c r="K136" s="7"/>
      <c r="L136" s="7"/>
      <c r="M136" s="10" t="s">
        <v>10</v>
      </c>
    </row>
    <row r="137" spans="1:13" ht="12.5" x14ac:dyDescent="0.25">
      <c r="A137" s="14" t="s">
        <v>24</v>
      </c>
      <c r="B137" s="5"/>
      <c r="C137" s="5">
        <v>250000</v>
      </c>
      <c r="D137" s="6" t="s">
        <v>172</v>
      </c>
      <c r="E137" s="7"/>
      <c r="F137" s="7">
        <v>2</v>
      </c>
      <c r="G137" s="7"/>
      <c r="H137" s="7"/>
      <c r="I137" s="7"/>
      <c r="J137" s="7"/>
      <c r="K137" s="7"/>
      <c r="L137" s="7"/>
      <c r="M137" s="10" t="s">
        <v>10</v>
      </c>
    </row>
    <row r="138" spans="1:13" ht="12.5" x14ac:dyDescent="0.25">
      <c r="A138" s="14" t="s">
        <v>173</v>
      </c>
      <c r="B138" s="5"/>
      <c r="C138" s="5">
        <v>125000</v>
      </c>
      <c r="D138" s="6" t="s">
        <v>174</v>
      </c>
      <c r="E138" s="7"/>
      <c r="F138" s="7"/>
      <c r="G138" s="7"/>
      <c r="H138" s="7"/>
      <c r="I138" s="7">
        <v>1</v>
      </c>
      <c r="J138" s="7"/>
      <c r="K138" s="7"/>
      <c r="L138" s="7"/>
      <c r="M138" s="10" t="s">
        <v>10</v>
      </c>
    </row>
    <row r="139" spans="1:13" ht="12.5" x14ac:dyDescent="0.25">
      <c r="A139" s="14" t="s">
        <v>173</v>
      </c>
      <c r="B139" s="5"/>
      <c r="C139" s="5">
        <v>325000</v>
      </c>
      <c r="D139" s="6" t="s">
        <v>175</v>
      </c>
      <c r="E139" s="7">
        <v>2</v>
      </c>
      <c r="F139" s="7"/>
      <c r="G139" s="7"/>
      <c r="H139" s="7"/>
      <c r="I139" s="7">
        <v>1</v>
      </c>
      <c r="J139" s="7"/>
      <c r="K139" s="7"/>
      <c r="L139" s="7"/>
      <c r="M139" s="10" t="s">
        <v>10</v>
      </c>
    </row>
    <row r="140" spans="1:13" ht="12.5" x14ac:dyDescent="0.25">
      <c r="A140" s="14" t="s">
        <v>173</v>
      </c>
      <c r="B140" s="5"/>
      <c r="C140" s="5">
        <v>850000</v>
      </c>
      <c r="D140" s="6" t="s">
        <v>176</v>
      </c>
      <c r="E140" s="7"/>
      <c r="F140" s="7"/>
      <c r="G140" s="7"/>
      <c r="H140" s="7"/>
      <c r="I140" s="7">
        <v>5</v>
      </c>
      <c r="J140" s="7"/>
      <c r="K140" s="7"/>
      <c r="L140" s="7"/>
      <c r="M140" s="10" t="s">
        <v>10</v>
      </c>
    </row>
    <row r="141" spans="1:13" ht="12.5" x14ac:dyDescent="0.25">
      <c r="A141" s="14" t="s">
        <v>173</v>
      </c>
      <c r="B141" s="5"/>
      <c r="C141" s="5">
        <f>375000-30000</f>
        <v>345000</v>
      </c>
      <c r="D141" s="6" t="s">
        <v>177</v>
      </c>
      <c r="E141" s="7"/>
      <c r="F141" s="7">
        <v>3</v>
      </c>
      <c r="G141" s="7"/>
      <c r="H141" s="7"/>
      <c r="I141" s="7"/>
      <c r="J141" s="7"/>
      <c r="K141" s="7"/>
      <c r="L141" s="7"/>
      <c r="M141" s="10" t="s">
        <v>10</v>
      </c>
    </row>
    <row r="142" spans="1:13" ht="12.5" x14ac:dyDescent="0.25">
      <c r="A142" s="14" t="s">
        <v>173</v>
      </c>
      <c r="B142" s="5"/>
      <c r="C142" s="5">
        <f>125000-17000</f>
        <v>108000</v>
      </c>
      <c r="D142" s="6" t="s">
        <v>178</v>
      </c>
      <c r="E142" s="7"/>
      <c r="F142" s="7">
        <v>1</v>
      </c>
      <c r="G142" s="7"/>
      <c r="H142" s="7">
        <v>1</v>
      </c>
      <c r="I142" s="7"/>
      <c r="J142" s="7"/>
      <c r="K142" s="7"/>
      <c r="L142" s="7"/>
      <c r="M142" s="10" t="s">
        <v>10</v>
      </c>
    </row>
    <row r="143" spans="1:13" ht="12.5" x14ac:dyDescent="0.25">
      <c r="A143" s="14" t="s">
        <v>23</v>
      </c>
      <c r="B143" s="5"/>
      <c r="C143" s="5">
        <f>125000-10000</f>
        <v>115000</v>
      </c>
      <c r="D143" s="6" t="s">
        <v>179</v>
      </c>
      <c r="E143" s="7"/>
      <c r="F143" s="7"/>
      <c r="G143" s="7"/>
      <c r="H143" s="7"/>
      <c r="I143" s="7">
        <v>1</v>
      </c>
      <c r="J143" s="7"/>
      <c r="K143" s="7"/>
      <c r="L143" s="7"/>
      <c r="M143" s="10" t="s">
        <v>10</v>
      </c>
    </row>
    <row r="144" spans="1:13" ht="12.5" x14ac:dyDescent="0.25">
      <c r="A144" s="14" t="s">
        <v>23</v>
      </c>
      <c r="B144" s="5"/>
      <c r="C144" s="5">
        <v>250000</v>
      </c>
      <c r="D144" s="6" t="s">
        <v>114</v>
      </c>
      <c r="E144" s="7"/>
      <c r="F144" s="7"/>
      <c r="G144" s="7"/>
      <c r="H144" s="7"/>
      <c r="I144" s="7">
        <v>2</v>
      </c>
      <c r="J144" s="7"/>
      <c r="K144" s="7"/>
      <c r="L144" s="7"/>
      <c r="M144" s="10" t="s">
        <v>10</v>
      </c>
    </row>
    <row r="145" spans="1:13" ht="12.5" x14ac:dyDescent="0.25">
      <c r="A145" s="14" t="s">
        <v>23</v>
      </c>
      <c r="B145" s="5"/>
      <c r="C145" s="5">
        <v>135000</v>
      </c>
      <c r="D145" s="6" t="s">
        <v>180</v>
      </c>
      <c r="E145" s="7"/>
      <c r="F145" s="7"/>
      <c r="G145" s="7"/>
      <c r="H145" s="7">
        <v>3</v>
      </c>
      <c r="I145" s="7"/>
      <c r="J145" s="7"/>
      <c r="K145" s="7"/>
      <c r="L145" s="7"/>
      <c r="M145" s="10" t="s">
        <v>10</v>
      </c>
    </row>
    <row r="146" spans="1:13" ht="12.5" x14ac:dyDescent="0.25">
      <c r="A146" s="14" t="s">
        <v>23</v>
      </c>
      <c r="B146" s="5"/>
      <c r="C146" s="5">
        <v>100000</v>
      </c>
      <c r="D146" s="6" t="s">
        <v>101</v>
      </c>
      <c r="E146" s="7">
        <v>1</v>
      </c>
      <c r="F146" s="7"/>
      <c r="G146" s="7"/>
      <c r="H146" s="7"/>
      <c r="I146" s="7"/>
      <c r="J146" s="7"/>
      <c r="K146" s="7"/>
      <c r="L146" s="7"/>
      <c r="M146" s="10" t="s">
        <v>10</v>
      </c>
    </row>
    <row r="147" spans="1:13" ht="12.5" x14ac:dyDescent="0.25">
      <c r="A147" s="14" t="s">
        <v>23</v>
      </c>
      <c r="B147" s="5"/>
      <c r="C147" s="5">
        <f>125000-10000</f>
        <v>115000</v>
      </c>
      <c r="D147" s="6" t="s">
        <v>181</v>
      </c>
      <c r="E147" s="7"/>
      <c r="F147" s="7"/>
      <c r="G147" s="7"/>
      <c r="H147" s="7"/>
      <c r="I147" s="7">
        <v>1</v>
      </c>
      <c r="J147" s="7"/>
      <c r="K147" s="7"/>
      <c r="L147" s="7"/>
      <c r="M147" s="10" t="s">
        <v>10</v>
      </c>
    </row>
    <row r="148" spans="1:13" ht="12.5" x14ac:dyDescent="0.25">
      <c r="A148" s="14" t="s">
        <v>22</v>
      </c>
      <c r="B148" s="5"/>
      <c r="C148" s="5">
        <v>225000</v>
      </c>
      <c r="D148" s="6" t="s">
        <v>182</v>
      </c>
      <c r="E148" s="7"/>
      <c r="F148" s="7"/>
      <c r="G148" s="7"/>
      <c r="H148" s="7">
        <v>5</v>
      </c>
      <c r="I148" s="7"/>
      <c r="J148" s="7"/>
      <c r="K148" s="7"/>
      <c r="L148" s="7"/>
      <c r="M148" s="10" t="s">
        <v>10</v>
      </c>
    </row>
    <row r="149" spans="1:13" ht="12.5" x14ac:dyDescent="0.25">
      <c r="A149" s="14" t="s">
        <v>22</v>
      </c>
      <c r="B149" s="5"/>
      <c r="C149" s="5">
        <v>190000</v>
      </c>
      <c r="D149" s="6" t="s">
        <v>183</v>
      </c>
      <c r="E149" s="7">
        <v>1</v>
      </c>
      <c r="F149" s="7"/>
      <c r="G149" s="7"/>
      <c r="H149" s="7">
        <v>2</v>
      </c>
      <c r="I149" s="7"/>
      <c r="J149" s="7"/>
      <c r="K149" s="7"/>
      <c r="L149" s="7"/>
      <c r="M149" s="10" t="s">
        <v>10</v>
      </c>
    </row>
    <row r="150" spans="1:13" ht="12.5" x14ac:dyDescent="0.25">
      <c r="A150" s="14" t="s">
        <v>20</v>
      </c>
      <c r="B150" s="5"/>
      <c r="C150" s="5">
        <v>375000</v>
      </c>
      <c r="D150" s="6" t="s">
        <v>184</v>
      </c>
      <c r="E150" s="7"/>
      <c r="F150" s="7"/>
      <c r="G150" s="7"/>
      <c r="H150" s="7"/>
      <c r="I150" s="7">
        <v>3</v>
      </c>
      <c r="J150" s="7"/>
      <c r="K150" s="7"/>
      <c r="L150" s="7"/>
      <c r="M150" s="10" t="s">
        <v>10</v>
      </c>
    </row>
    <row r="151" spans="1:13" ht="12.5" x14ac:dyDescent="0.25">
      <c r="A151" s="3">
        <v>45021</v>
      </c>
      <c r="B151" s="5"/>
      <c r="C151" s="5">
        <f>125000-17000</f>
        <v>108000</v>
      </c>
      <c r="D151" s="6" t="s">
        <v>185</v>
      </c>
      <c r="E151" s="7"/>
      <c r="F151" s="7">
        <v>1</v>
      </c>
      <c r="G151" s="7"/>
      <c r="H151" s="7">
        <v>1</v>
      </c>
      <c r="I151" s="7"/>
      <c r="J151" s="7"/>
      <c r="K151" s="7"/>
      <c r="L151" s="7"/>
      <c r="M151" s="10" t="s">
        <v>10</v>
      </c>
    </row>
    <row r="152" spans="1:13" ht="12.5" x14ac:dyDescent="0.25">
      <c r="A152" s="14" t="s">
        <v>186</v>
      </c>
      <c r="B152" s="5"/>
      <c r="C152" s="5">
        <f>600000-60000</f>
        <v>540000</v>
      </c>
      <c r="D152" s="6" t="s">
        <v>120</v>
      </c>
      <c r="E152" s="7">
        <v>6</v>
      </c>
      <c r="F152" s="7"/>
      <c r="G152" s="7"/>
      <c r="H152" s="7"/>
      <c r="I152" s="7"/>
      <c r="J152" s="7"/>
      <c r="K152" s="7"/>
      <c r="L152" s="7"/>
      <c r="M152" s="10" t="s">
        <v>10</v>
      </c>
    </row>
    <row r="153" spans="1:13" ht="12.5" x14ac:dyDescent="0.25">
      <c r="A153" s="14" t="s">
        <v>22</v>
      </c>
      <c r="B153" s="5"/>
      <c r="C153" s="5">
        <f>100000-10000</f>
        <v>90000</v>
      </c>
      <c r="D153" s="6" t="s">
        <v>187</v>
      </c>
      <c r="E153" s="7">
        <v>1</v>
      </c>
      <c r="F153" s="7"/>
      <c r="G153" s="7"/>
      <c r="H153" s="7"/>
      <c r="I153" s="7"/>
      <c r="J153" s="7"/>
      <c r="K153" s="7"/>
      <c r="L153" s="7"/>
      <c r="M153" s="10" t="s">
        <v>10</v>
      </c>
    </row>
    <row r="154" spans="1:13" ht="12.5" x14ac:dyDescent="0.25">
      <c r="A154" s="14" t="s">
        <v>26</v>
      </c>
      <c r="B154" s="5"/>
      <c r="C154" s="5">
        <v>500000</v>
      </c>
      <c r="D154" s="6" t="s">
        <v>188</v>
      </c>
      <c r="E154" s="7"/>
      <c r="F154" s="7">
        <v>4</v>
      </c>
      <c r="G154" s="7"/>
      <c r="H154" s="7"/>
      <c r="I154" s="7"/>
      <c r="J154" s="7"/>
      <c r="K154" s="7"/>
      <c r="L154" s="7"/>
      <c r="M154" s="10" t="s">
        <v>10</v>
      </c>
    </row>
    <row r="155" spans="1:13" ht="12.5" x14ac:dyDescent="0.25">
      <c r="A155" s="14" t="s">
        <v>189</v>
      </c>
      <c r="B155" s="5"/>
      <c r="C155" s="5">
        <f>280000-30000</f>
        <v>250000</v>
      </c>
      <c r="D155" s="6" t="s">
        <v>157</v>
      </c>
      <c r="E155" s="7">
        <v>2</v>
      </c>
      <c r="F155" s="7">
        <v>1</v>
      </c>
      <c r="G155" s="7"/>
      <c r="H155" s="7"/>
      <c r="I155" s="7"/>
      <c r="J155" s="7"/>
      <c r="K155" s="7"/>
      <c r="L155" s="7"/>
      <c r="M155" s="10" t="s">
        <v>10</v>
      </c>
    </row>
    <row r="156" spans="1:13" ht="12.5" x14ac:dyDescent="0.25">
      <c r="A156" s="14" t="s">
        <v>189</v>
      </c>
      <c r="B156" s="5"/>
      <c r="C156" s="5">
        <v>850000</v>
      </c>
      <c r="D156" s="6" t="s">
        <v>190</v>
      </c>
      <c r="E156" s="7"/>
      <c r="F156" s="7">
        <v>5</v>
      </c>
      <c r="G156" s="7"/>
      <c r="H156" s="7">
        <v>5</v>
      </c>
      <c r="I156" s="7"/>
      <c r="J156" s="7"/>
      <c r="K156" s="7"/>
      <c r="L156" s="7"/>
      <c r="M156" s="10" t="s">
        <v>10</v>
      </c>
    </row>
    <row r="157" spans="1:13" ht="12.5" x14ac:dyDescent="0.25">
      <c r="A157" s="14" t="s">
        <v>189</v>
      </c>
      <c r="B157" s="5"/>
      <c r="C157" s="5">
        <v>625000</v>
      </c>
      <c r="D157" s="6" t="s">
        <v>191</v>
      </c>
      <c r="E157" s="7"/>
      <c r="F157" s="7">
        <v>5</v>
      </c>
      <c r="G157" s="7"/>
      <c r="H157" s="7"/>
      <c r="I157" s="7"/>
      <c r="J157" s="7"/>
      <c r="K157" s="7"/>
      <c r="L157" s="7"/>
      <c r="M157" s="10" t="s">
        <v>10</v>
      </c>
    </row>
    <row r="158" spans="1:13" ht="12.5" x14ac:dyDescent="0.25">
      <c r="A158" s="14" t="s">
        <v>189</v>
      </c>
      <c r="B158" s="5"/>
      <c r="C158" s="5">
        <v>170000</v>
      </c>
      <c r="D158" s="6" t="s">
        <v>192</v>
      </c>
      <c r="E158" s="7"/>
      <c r="F158" s="7">
        <v>1</v>
      </c>
      <c r="G158" s="7"/>
      <c r="H158" s="7">
        <v>1</v>
      </c>
      <c r="I158" s="7"/>
      <c r="J158" s="7"/>
      <c r="K158" s="7"/>
      <c r="L158" s="7"/>
      <c r="M158" s="10" t="s">
        <v>10</v>
      </c>
    </row>
    <row r="159" spans="1:13" ht="12.5" x14ac:dyDescent="0.25">
      <c r="A159" s="14" t="s">
        <v>186</v>
      </c>
      <c r="B159" s="5"/>
      <c r="C159" s="5">
        <f>225000-20000</f>
        <v>205000</v>
      </c>
      <c r="D159" s="6" t="s">
        <v>193</v>
      </c>
      <c r="E159" s="7">
        <v>1</v>
      </c>
      <c r="F159" s="7"/>
      <c r="G159" s="7"/>
      <c r="H159" s="7"/>
      <c r="I159" s="7">
        <v>1</v>
      </c>
      <c r="J159" s="7"/>
      <c r="K159" s="7"/>
      <c r="L159" s="7"/>
      <c r="M159" s="10" t="s">
        <v>10</v>
      </c>
    </row>
    <row r="160" spans="1:13" ht="12.5" x14ac:dyDescent="0.25">
      <c r="A160" s="14" t="s">
        <v>186</v>
      </c>
      <c r="B160" s="5"/>
      <c r="C160" s="5">
        <v>250000</v>
      </c>
      <c r="D160" s="6" t="s">
        <v>194</v>
      </c>
      <c r="E160" s="7"/>
      <c r="F160" s="7">
        <v>2</v>
      </c>
      <c r="G160" s="7"/>
      <c r="H160" s="7"/>
      <c r="I160" s="7"/>
      <c r="J160" s="7"/>
      <c r="K160" s="7"/>
      <c r="L160" s="7"/>
      <c r="M160" s="10" t="s">
        <v>10</v>
      </c>
    </row>
    <row r="161" spans="1:14" ht="12.5" x14ac:dyDescent="0.25">
      <c r="A161" s="14" t="s">
        <v>189</v>
      </c>
      <c r="B161" s="5"/>
      <c r="C161" s="5">
        <v>125000</v>
      </c>
      <c r="D161" s="6" t="s">
        <v>195</v>
      </c>
      <c r="E161" s="7"/>
      <c r="F161" s="7">
        <v>1</v>
      </c>
      <c r="G161" s="7"/>
      <c r="H161" s="7"/>
      <c r="I161" s="7"/>
      <c r="J161" s="7"/>
      <c r="K161" s="7"/>
      <c r="L161" s="7"/>
      <c r="M161" s="10" t="s">
        <v>10</v>
      </c>
    </row>
    <row r="162" spans="1:14" ht="12.5" x14ac:dyDescent="0.25">
      <c r="A162" s="14" t="s">
        <v>186</v>
      </c>
      <c r="B162" s="5"/>
      <c r="C162" s="5">
        <v>850000</v>
      </c>
      <c r="D162" s="6" t="s">
        <v>196</v>
      </c>
      <c r="E162" s="7"/>
      <c r="F162" s="7">
        <v>5</v>
      </c>
      <c r="G162" s="7"/>
      <c r="H162" s="7">
        <v>5</v>
      </c>
      <c r="I162" s="7"/>
      <c r="J162" s="7"/>
      <c r="K162" s="7"/>
      <c r="L162" s="7"/>
      <c r="M162" s="10" t="s">
        <v>10</v>
      </c>
    </row>
    <row r="163" spans="1:14" ht="12.5" x14ac:dyDescent="0.25">
      <c r="A163" s="14" t="s">
        <v>28</v>
      </c>
      <c r="B163" s="5"/>
      <c r="C163" s="5">
        <f>295000-27000</f>
        <v>268000</v>
      </c>
      <c r="D163" s="6" t="s">
        <v>197</v>
      </c>
      <c r="E163" s="7"/>
      <c r="F163" s="7"/>
      <c r="G163" s="7"/>
      <c r="H163" s="7">
        <v>1</v>
      </c>
      <c r="I163" s="7">
        <v>2</v>
      </c>
      <c r="J163" s="7"/>
      <c r="K163" s="7"/>
      <c r="L163" s="7"/>
      <c r="M163" s="10" t="s">
        <v>10</v>
      </c>
    </row>
    <row r="164" spans="1:14" ht="12.5" x14ac:dyDescent="0.25">
      <c r="A164" s="14" t="s">
        <v>30</v>
      </c>
      <c r="B164" s="5"/>
      <c r="C164" s="5">
        <f>(5*250000)-(5*20000)</f>
        <v>1150000</v>
      </c>
      <c r="D164" s="6" t="s">
        <v>198</v>
      </c>
      <c r="E164" s="7"/>
      <c r="F164" s="7">
        <v>5</v>
      </c>
      <c r="G164" s="7"/>
      <c r="H164" s="7"/>
      <c r="I164" s="7">
        <v>5</v>
      </c>
      <c r="J164" s="7"/>
      <c r="K164" s="7"/>
      <c r="L164" s="7"/>
      <c r="M164" s="10" t="s">
        <v>10</v>
      </c>
    </row>
    <row r="165" spans="1:14" ht="12.5" x14ac:dyDescent="0.25">
      <c r="A165" s="14" t="s">
        <v>29</v>
      </c>
      <c r="B165" s="5"/>
      <c r="C165" s="5">
        <f>300000-30000</f>
        <v>270000</v>
      </c>
      <c r="D165" s="6" t="s">
        <v>120</v>
      </c>
      <c r="E165" s="7">
        <v>3</v>
      </c>
      <c r="F165" s="7"/>
      <c r="G165" s="7"/>
      <c r="H165" s="7"/>
      <c r="I165" s="7"/>
      <c r="J165" s="7"/>
      <c r="K165" s="7"/>
      <c r="L165" s="7"/>
      <c r="M165" s="10" t="s">
        <v>10</v>
      </c>
    </row>
    <row r="166" spans="1:14" ht="12.5" x14ac:dyDescent="0.25">
      <c r="A166" s="14" t="s">
        <v>31</v>
      </c>
      <c r="B166" s="5"/>
      <c r="C166" s="5">
        <f>750000-30000</f>
        <v>720000</v>
      </c>
      <c r="D166" s="6" t="s">
        <v>199</v>
      </c>
      <c r="E166" s="7"/>
      <c r="F166" s="7"/>
      <c r="G166" s="7"/>
      <c r="H166" s="7"/>
      <c r="I166" s="7">
        <v>6</v>
      </c>
      <c r="J166" s="7"/>
      <c r="K166" s="7"/>
      <c r="L166" s="7"/>
      <c r="M166" s="10" t="s">
        <v>10</v>
      </c>
      <c r="N166" s="6" t="s">
        <v>200</v>
      </c>
    </row>
    <row r="167" spans="1:14" ht="12.5" x14ac:dyDescent="0.25">
      <c r="A167" s="14" t="s">
        <v>26</v>
      </c>
      <c r="B167" s="5"/>
      <c r="C167" s="5">
        <v>850000</v>
      </c>
      <c r="D167" s="6" t="s">
        <v>201</v>
      </c>
      <c r="E167" s="7"/>
      <c r="F167" s="7">
        <v>5</v>
      </c>
      <c r="G167" s="7"/>
      <c r="H167" s="7">
        <v>5</v>
      </c>
      <c r="I167" s="7"/>
      <c r="J167" s="7"/>
      <c r="K167" s="7"/>
      <c r="L167" s="7"/>
      <c r="M167" s="11" t="s">
        <v>11</v>
      </c>
    </row>
    <row r="168" spans="1:14" ht="12.5" x14ac:dyDescent="0.25">
      <c r="A168" s="14" t="s">
        <v>29</v>
      </c>
      <c r="B168" s="5"/>
      <c r="C168" s="5">
        <f>500000-25000</f>
        <v>475000</v>
      </c>
      <c r="D168" s="6" t="s">
        <v>202</v>
      </c>
      <c r="E168" s="7">
        <v>5</v>
      </c>
      <c r="F168" s="7"/>
      <c r="G168" s="7"/>
      <c r="H168" s="7"/>
      <c r="I168" s="7"/>
      <c r="J168" s="7"/>
      <c r="K168" s="7"/>
      <c r="L168" s="7"/>
      <c r="M168" s="10" t="s">
        <v>10</v>
      </c>
      <c r="N168" s="6" t="s">
        <v>203</v>
      </c>
    </row>
    <row r="169" spans="1:14" ht="12.5" x14ac:dyDescent="0.25">
      <c r="A169" s="14" t="s">
        <v>23</v>
      </c>
      <c r="B169" s="5"/>
      <c r="C169" s="5">
        <v>125000</v>
      </c>
      <c r="D169" s="6" t="s">
        <v>204</v>
      </c>
      <c r="E169" s="7"/>
      <c r="F169" s="7">
        <v>1</v>
      </c>
      <c r="G169" s="7"/>
      <c r="H169" s="7"/>
      <c r="I169" s="7"/>
      <c r="J169" s="7"/>
      <c r="K169" s="7"/>
      <c r="L169" s="7"/>
      <c r="M169" s="11" t="s">
        <v>11</v>
      </c>
    </row>
    <row r="170" spans="1:14" ht="12.5" x14ac:dyDescent="0.25">
      <c r="A170" s="14" t="s">
        <v>23</v>
      </c>
      <c r="B170" s="5"/>
      <c r="C170" s="5">
        <v>340000</v>
      </c>
      <c r="D170" s="6" t="s">
        <v>205</v>
      </c>
      <c r="E170" s="7"/>
      <c r="F170" s="7">
        <v>2</v>
      </c>
      <c r="G170" s="7"/>
      <c r="H170" s="7">
        <v>2</v>
      </c>
      <c r="I170" s="7"/>
      <c r="J170" s="7"/>
      <c r="K170" s="7"/>
      <c r="L170" s="7"/>
      <c r="M170" s="11" t="s">
        <v>11</v>
      </c>
    </row>
    <row r="171" spans="1:14" ht="12.5" x14ac:dyDescent="0.25">
      <c r="A171" s="14" t="s">
        <v>23</v>
      </c>
      <c r="B171" s="5"/>
      <c r="C171" s="5">
        <v>100000</v>
      </c>
      <c r="D171" s="6" t="s">
        <v>206</v>
      </c>
      <c r="E171" s="7">
        <v>1</v>
      </c>
      <c r="F171" s="7"/>
      <c r="G171" s="7"/>
      <c r="H171" s="7"/>
      <c r="I171" s="7"/>
      <c r="J171" s="7"/>
      <c r="K171" s="7"/>
      <c r="L171" s="7"/>
      <c r="M171" s="11" t="s">
        <v>11</v>
      </c>
    </row>
    <row r="172" spans="1:14" ht="12.5" x14ac:dyDescent="0.25">
      <c r="B172" s="5"/>
      <c r="C172" s="5">
        <f>(45000*5)+300000+40000+875000</f>
        <v>1440000</v>
      </c>
      <c r="D172" s="6" t="s">
        <v>207</v>
      </c>
      <c r="E172" s="7">
        <v>3</v>
      </c>
      <c r="F172" s="7"/>
      <c r="G172" s="7">
        <v>1</v>
      </c>
      <c r="H172" s="7"/>
      <c r="I172" s="7">
        <v>7</v>
      </c>
      <c r="J172" s="7"/>
      <c r="K172" s="7"/>
      <c r="L172" s="7"/>
      <c r="M172" s="11" t="s">
        <v>11</v>
      </c>
    </row>
    <row r="173" spans="1:14" ht="12.5" x14ac:dyDescent="0.25">
      <c r="B173" s="5"/>
      <c r="C173" s="5">
        <v>145000</v>
      </c>
      <c r="D173" s="6" t="s">
        <v>47</v>
      </c>
      <c r="E173" s="7">
        <v>1</v>
      </c>
      <c r="F173" s="7"/>
      <c r="G173" s="7"/>
      <c r="H173" s="7">
        <v>1</v>
      </c>
      <c r="I173" s="7"/>
      <c r="J173" s="7"/>
      <c r="K173" s="7"/>
      <c r="L173" s="7"/>
      <c r="M173" s="11" t="s">
        <v>11</v>
      </c>
    </row>
    <row r="174" spans="1:14" ht="12.5" x14ac:dyDescent="0.25">
      <c r="A174" s="13"/>
      <c r="B174" s="5"/>
      <c r="C174" s="5">
        <f>(45000*4)+200000+500000</f>
        <v>880000</v>
      </c>
      <c r="D174" s="6" t="s">
        <v>208</v>
      </c>
      <c r="E174" s="7">
        <v>2</v>
      </c>
      <c r="F174" s="7"/>
      <c r="G174" s="7"/>
      <c r="H174" s="7"/>
      <c r="I174" s="7">
        <v>4</v>
      </c>
      <c r="J174" s="7"/>
      <c r="K174" s="7"/>
      <c r="L174" s="7"/>
      <c r="M174" s="11" t="s">
        <v>11</v>
      </c>
    </row>
    <row r="175" spans="1:14" ht="12.5" x14ac:dyDescent="0.25">
      <c r="A175" s="13"/>
      <c r="B175" s="5"/>
      <c r="C175" s="5">
        <f>1375000-55000</f>
        <v>1320000</v>
      </c>
      <c r="D175" s="6" t="s">
        <v>47</v>
      </c>
      <c r="E175" s="7"/>
      <c r="F175" s="7"/>
      <c r="G175" s="7"/>
      <c r="H175" s="7"/>
      <c r="I175" s="7">
        <v>11</v>
      </c>
      <c r="J175" s="7"/>
      <c r="K175" s="7"/>
      <c r="L175" s="7"/>
      <c r="M175" s="11" t="s">
        <v>11</v>
      </c>
      <c r="N175" s="6" t="s">
        <v>209</v>
      </c>
    </row>
    <row r="176" spans="1:14" ht="12.5" x14ac:dyDescent="0.25">
      <c r="A176" s="13"/>
      <c r="B176" s="5"/>
      <c r="C176" s="5">
        <f>90000+200000+250000</f>
        <v>540000</v>
      </c>
      <c r="D176" s="6" t="s">
        <v>208</v>
      </c>
      <c r="E176" s="7">
        <v>2</v>
      </c>
      <c r="F176" s="7"/>
      <c r="G176" s="7"/>
      <c r="H176" s="7"/>
      <c r="I176" s="7">
        <v>2</v>
      </c>
      <c r="J176" s="7"/>
      <c r="K176" s="7"/>
      <c r="L176" s="7"/>
      <c r="M176" s="11" t="s">
        <v>11</v>
      </c>
    </row>
    <row r="177" spans="1:14" ht="12.5" x14ac:dyDescent="0.25">
      <c r="A177" s="13"/>
      <c r="B177" s="5"/>
      <c r="C177" s="24">
        <v>775000</v>
      </c>
      <c r="D177" s="25" t="s">
        <v>210</v>
      </c>
      <c r="E177" s="7">
        <v>4</v>
      </c>
      <c r="F177" s="7"/>
      <c r="G177" s="7"/>
      <c r="H177" s="7"/>
      <c r="I177" s="7">
        <v>3</v>
      </c>
      <c r="J177" s="7"/>
      <c r="K177" s="7"/>
      <c r="L177" s="7"/>
      <c r="M177" s="11" t="s">
        <v>11</v>
      </c>
    </row>
    <row r="178" spans="1:14" ht="12.5" x14ac:dyDescent="0.25">
      <c r="A178" s="14" t="s">
        <v>24</v>
      </c>
      <c r="B178" s="5"/>
      <c r="C178" s="5">
        <v>250000</v>
      </c>
      <c r="D178" s="6" t="s">
        <v>211</v>
      </c>
      <c r="E178" s="7"/>
      <c r="F178" s="7"/>
      <c r="G178" s="7"/>
      <c r="H178" s="7"/>
      <c r="I178" s="7">
        <v>2</v>
      </c>
      <c r="J178" s="7"/>
      <c r="K178" s="7"/>
      <c r="L178" s="7"/>
      <c r="M178" s="10" t="s">
        <v>10</v>
      </c>
    </row>
    <row r="179" spans="1:14" ht="12.5" x14ac:dyDescent="0.25">
      <c r="A179" s="14" t="s">
        <v>26</v>
      </c>
      <c r="B179" s="5"/>
      <c r="C179" s="5">
        <v>125000</v>
      </c>
      <c r="D179" s="6" t="s">
        <v>212</v>
      </c>
      <c r="E179" s="7"/>
      <c r="F179" s="7">
        <v>1</v>
      </c>
      <c r="G179" s="7"/>
      <c r="H179" s="7"/>
      <c r="I179" s="7"/>
      <c r="J179" s="7"/>
      <c r="K179" s="7"/>
      <c r="L179" s="7"/>
      <c r="M179" s="11" t="s">
        <v>11</v>
      </c>
    </row>
    <row r="180" spans="1:14" ht="12.5" x14ac:dyDescent="0.25">
      <c r="A180" s="14" t="s">
        <v>31</v>
      </c>
      <c r="B180" s="5"/>
      <c r="C180" s="5">
        <v>680000</v>
      </c>
      <c r="D180" s="6" t="s">
        <v>213</v>
      </c>
      <c r="E180" s="7"/>
      <c r="F180" s="7">
        <v>4</v>
      </c>
      <c r="G180" s="7"/>
      <c r="H180" s="7">
        <v>4</v>
      </c>
      <c r="I180" s="7"/>
      <c r="J180" s="7"/>
      <c r="K180" s="7"/>
      <c r="L180" s="7"/>
      <c r="M180" s="11" t="s">
        <v>11</v>
      </c>
    </row>
    <row r="181" spans="1:14" ht="12.5" x14ac:dyDescent="0.25">
      <c r="A181" s="14" t="s">
        <v>27</v>
      </c>
      <c r="B181" s="5"/>
      <c r="C181" s="5">
        <f>(45000*6)+400000+80000+750000</f>
        <v>1500000</v>
      </c>
      <c r="D181" s="6" t="s">
        <v>214</v>
      </c>
      <c r="E181" s="7"/>
      <c r="F181" s="7">
        <v>5</v>
      </c>
      <c r="G181" s="7">
        <v>2</v>
      </c>
      <c r="H181" s="7"/>
      <c r="I181" s="7">
        <v>6</v>
      </c>
      <c r="J181" s="7"/>
      <c r="K181" s="7"/>
      <c r="L181" s="7"/>
      <c r="M181" s="10" t="s">
        <v>10</v>
      </c>
    </row>
    <row r="182" spans="1:14" ht="12.5" x14ac:dyDescent="0.25">
      <c r="A182" s="14" t="s">
        <v>27</v>
      </c>
      <c r="B182" s="5"/>
      <c r="C182" s="5">
        <v>340000</v>
      </c>
      <c r="D182" s="6" t="s">
        <v>215</v>
      </c>
      <c r="E182" s="7"/>
      <c r="F182" s="7">
        <v>2</v>
      </c>
      <c r="G182" s="7"/>
      <c r="H182" s="7">
        <v>2</v>
      </c>
      <c r="I182" s="7"/>
      <c r="J182" s="7"/>
      <c r="K182" s="7"/>
      <c r="L182" s="7"/>
      <c r="M182" s="10" t="s">
        <v>10</v>
      </c>
    </row>
    <row r="183" spans="1:14" ht="12.5" x14ac:dyDescent="0.25">
      <c r="A183" s="14" t="s">
        <v>27</v>
      </c>
      <c r="B183" s="5"/>
      <c r="C183" s="5">
        <v>1785000</v>
      </c>
      <c r="D183" s="6" t="s">
        <v>216</v>
      </c>
      <c r="E183" s="7"/>
      <c r="F183" s="7"/>
      <c r="G183" s="7">
        <v>7</v>
      </c>
      <c r="H183" s="7">
        <v>7</v>
      </c>
      <c r="I183" s="7">
        <v>7</v>
      </c>
      <c r="J183" s="7"/>
      <c r="K183" s="7"/>
      <c r="L183" s="7"/>
      <c r="M183" s="10" t="s">
        <v>10</v>
      </c>
    </row>
    <row r="184" spans="1:14" ht="12.5" x14ac:dyDescent="0.25">
      <c r="A184" s="14" t="s">
        <v>27</v>
      </c>
      <c r="B184" s="5"/>
      <c r="C184" s="5">
        <v>285000</v>
      </c>
      <c r="D184" s="6" t="s">
        <v>217</v>
      </c>
      <c r="E184" s="7"/>
      <c r="F184" s="7">
        <v>2</v>
      </c>
      <c r="G184" s="7"/>
      <c r="H184" s="7"/>
      <c r="I184" s="7">
        <v>1</v>
      </c>
      <c r="J184" s="7">
        <v>2</v>
      </c>
      <c r="K184" s="7"/>
      <c r="L184" s="7"/>
      <c r="M184" s="10" t="s">
        <v>10</v>
      </c>
      <c r="N184" s="6" t="s">
        <v>218</v>
      </c>
    </row>
    <row r="185" spans="1:14" ht="12.5" x14ac:dyDescent="0.25">
      <c r="A185" s="14" t="s">
        <v>31</v>
      </c>
      <c r="B185" s="5"/>
      <c r="C185" s="5">
        <f>250000+80000+90000</f>
        <v>420000</v>
      </c>
      <c r="D185" s="6" t="s">
        <v>219</v>
      </c>
      <c r="E185" s="7"/>
      <c r="F185" s="7"/>
      <c r="G185" s="7">
        <v>2</v>
      </c>
      <c r="H185" s="7">
        <v>2</v>
      </c>
      <c r="I185" s="7">
        <v>2</v>
      </c>
      <c r="J185" s="7"/>
      <c r="K185" s="7"/>
      <c r="L185" s="7"/>
      <c r="M185" s="10" t="s">
        <v>10</v>
      </c>
    </row>
    <row r="186" spans="1:14" ht="12.5" x14ac:dyDescent="0.25">
      <c r="A186" s="14" t="s">
        <v>27</v>
      </c>
      <c r="B186" s="5"/>
      <c r="C186" s="5">
        <v>1680000</v>
      </c>
      <c r="D186" s="6" t="s">
        <v>220</v>
      </c>
      <c r="E186" s="7"/>
      <c r="F186" s="7"/>
      <c r="G186" s="7"/>
      <c r="H186" s="7"/>
      <c r="I186" s="7">
        <v>14</v>
      </c>
      <c r="J186" s="7"/>
      <c r="K186" s="7"/>
      <c r="L186" s="7"/>
      <c r="M186" s="10" t="s">
        <v>10</v>
      </c>
    </row>
    <row r="187" spans="1:14" ht="12.5" x14ac:dyDescent="0.25">
      <c r="A187" s="14" t="s">
        <v>29</v>
      </c>
      <c r="B187" s="5"/>
      <c r="C187" s="5">
        <v>180000</v>
      </c>
      <c r="D187" s="6" t="s">
        <v>221</v>
      </c>
      <c r="E187" s="7"/>
      <c r="F187" s="7"/>
      <c r="G187" s="7"/>
      <c r="H187" s="7">
        <v>4</v>
      </c>
      <c r="I187" s="7"/>
      <c r="J187" s="7"/>
      <c r="K187" s="7"/>
      <c r="L187" s="7"/>
      <c r="M187" s="10" t="s">
        <v>10</v>
      </c>
    </row>
    <row r="188" spans="1:14" ht="12.5" x14ac:dyDescent="0.25">
      <c r="A188" s="14" t="s">
        <v>29</v>
      </c>
      <c r="B188" s="5"/>
      <c r="C188" s="5">
        <v>255000</v>
      </c>
      <c r="D188" s="6" t="s">
        <v>222</v>
      </c>
      <c r="E188" s="7"/>
      <c r="F188" s="7"/>
      <c r="G188" s="7">
        <v>1</v>
      </c>
      <c r="H188" s="7">
        <v>1</v>
      </c>
      <c r="I188" s="7">
        <v>1</v>
      </c>
      <c r="J188" s="7"/>
      <c r="K188" s="7"/>
      <c r="L188" s="7"/>
      <c r="M188" s="10" t="s">
        <v>10</v>
      </c>
    </row>
    <row r="189" spans="1:14" ht="12.5" x14ac:dyDescent="0.25">
      <c r="A189" s="14" t="s">
        <v>29</v>
      </c>
      <c r="B189" s="5"/>
      <c r="C189" s="5">
        <f>600000-30000</f>
        <v>570000</v>
      </c>
      <c r="D189" s="6" t="s">
        <v>223</v>
      </c>
      <c r="E189" s="7">
        <v>6</v>
      </c>
      <c r="F189" s="7"/>
      <c r="G189" s="7"/>
      <c r="H189" s="7"/>
      <c r="I189" s="7"/>
      <c r="J189" s="7"/>
      <c r="K189" s="7"/>
      <c r="L189" s="7"/>
      <c r="M189" s="11" t="s">
        <v>11</v>
      </c>
      <c r="N189" s="6" t="s">
        <v>93</v>
      </c>
    </row>
    <row r="190" spans="1:14" ht="12.5" x14ac:dyDescent="0.25">
      <c r="A190" s="14" t="s">
        <v>31</v>
      </c>
      <c r="B190" s="5"/>
      <c r="C190" s="5">
        <v>250000</v>
      </c>
      <c r="D190" s="6" t="s">
        <v>224</v>
      </c>
      <c r="E190" s="7"/>
      <c r="F190" s="7">
        <v>2</v>
      </c>
      <c r="G190" s="7"/>
      <c r="H190" s="7"/>
      <c r="I190" s="7"/>
      <c r="J190" s="7"/>
      <c r="K190" s="7"/>
      <c r="L190" s="7"/>
      <c r="M190" s="11" t="s">
        <v>11</v>
      </c>
    </row>
    <row r="191" spans="1:14" ht="12.5" x14ac:dyDescent="0.25">
      <c r="A191" s="14" t="s">
        <v>31</v>
      </c>
      <c r="B191" s="5"/>
      <c r="C191" s="5">
        <v>170000</v>
      </c>
      <c r="D191" s="6" t="s">
        <v>225</v>
      </c>
      <c r="E191" s="7"/>
      <c r="F191" s="7">
        <v>1</v>
      </c>
      <c r="G191" s="7"/>
      <c r="H191" s="7">
        <v>1</v>
      </c>
      <c r="I191" s="7"/>
      <c r="J191" s="7"/>
      <c r="K191" s="7"/>
      <c r="L191" s="7"/>
      <c r="M191" s="11" t="s">
        <v>11</v>
      </c>
    </row>
    <row r="192" spans="1:14" ht="12.5" x14ac:dyDescent="0.25">
      <c r="A192" s="14" t="s">
        <v>30</v>
      </c>
      <c r="B192" s="5"/>
      <c r="C192" s="5">
        <f>1250000-50000</f>
        <v>1200000</v>
      </c>
      <c r="D192" s="5" t="s">
        <v>113</v>
      </c>
      <c r="E192" s="7"/>
      <c r="F192" s="7"/>
      <c r="G192" s="7"/>
      <c r="H192" s="7"/>
      <c r="I192" s="7">
        <v>10</v>
      </c>
      <c r="J192" s="7"/>
      <c r="K192" s="7"/>
      <c r="L192" s="7"/>
      <c r="M192" s="10" t="s">
        <v>10</v>
      </c>
    </row>
    <row r="193" spans="1:13" ht="12.5" x14ac:dyDescent="0.25">
      <c r="A193" s="14" t="s">
        <v>30</v>
      </c>
      <c r="B193" s="5"/>
      <c r="C193" s="5">
        <v>720000</v>
      </c>
      <c r="D193" s="6" t="s">
        <v>220</v>
      </c>
      <c r="E193" s="7"/>
      <c r="F193" s="7"/>
      <c r="G193" s="7"/>
      <c r="H193" s="7"/>
      <c r="I193" s="7">
        <v>6</v>
      </c>
      <c r="J193" s="7"/>
      <c r="K193" s="7"/>
      <c r="L193" s="7"/>
      <c r="M193" s="10" t="s">
        <v>10</v>
      </c>
    </row>
    <row r="194" spans="1:13" ht="12.5" x14ac:dyDescent="0.25">
      <c r="A194" s="14" t="s">
        <v>31</v>
      </c>
      <c r="B194" s="5"/>
      <c r="C194" s="5">
        <v>375000</v>
      </c>
      <c r="D194" s="6" t="s">
        <v>226</v>
      </c>
      <c r="E194" s="7"/>
      <c r="F194" s="7"/>
      <c r="G194" s="7"/>
      <c r="H194" s="7"/>
      <c r="I194" s="7">
        <v>3</v>
      </c>
      <c r="J194" s="7"/>
      <c r="K194" s="7"/>
      <c r="L194" s="7"/>
      <c r="M194" s="10" t="s">
        <v>10</v>
      </c>
    </row>
    <row r="195" spans="1:13" ht="12.5" x14ac:dyDescent="0.25">
      <c r="A195" s="14" t="s">
        <v>31</v>
      </c>
      <c r="B195" s="5"/>
      <c r="C195" s="5">
        <v>375000</v>
      </c>
      <c r="D195" s="6" t="s">
        <v>227</v>
      </c>
      <c r="E195" s="7"/>
      <c r="F195" s="7"/>
      <c r="G195" s="7"/>
      <c r="H195" s="7"/>
      <c r="I195" s="7">
        <v>3</v>
      </c>
      <c r="J195" s="7"/>
      <c r="K195" s="7"/>
      <c r="L195" s="7"/>
      <c r="M195" s="10" t="s">
        <v>10</v>
      </c>
    </row>
    <row r="196" spans="1:13" ht="12.5" x14ac:dyDescent="0.25">
      <c r="B196" s="5"/>
      <c r="C196" s="5">
        <f>125000-17000</f>
        <v>108000</v>
      </c>
      <c r="D196" s="6" t="s">
        <v>185</v>
      </c>
      <c r="E196" s="7"/>
      <c r="F196" s="7">
        <v>1</v>
      </c>
      <c r="G196" s="7"/>
      <c r="H196" s="7">
        <v>1</v>
      </c>
      <c r="I196" s="7"/>
      <c r="J196" s="7"/>
      <c r="K196" s="7"/>
      <c r="L196" s="7"/>
      <c r="M196" s="10" t="s">
        <v>10</v>
      </c>
    </row>
    <row r="197" spans="1:13" ht="12.5" x14ac:dyDescent="0.25">
      <c r="A197" s="14" t="s">
        <v>228</v>
      </c>
      <c r="B197" s="5"/>
      <c r="C197" s="5">
        <v>400000</v>
      </c>
      <c r="D197" s="6" t="s">
        <v>229</v>
      </c>
      <c r="E197" s="7">
        <v>4</v>
      </c>
      <c r="F197" s="7"/>
      <c r="G197" s="7"/>
      <c r="H197" s="7"/>
      <c r="I197" s="7"/>
      <c r="J197" s="7"/>
      <c r="K197" s="7"/>
      <c r="L197" s="7"/>
      <c r="M197" s="11" t="s">
        <v>11</v>
      </c>
    </row>
    <row r="198" spans="1:13" ht="12.5" x14ac:dyDescent="0.25">
      <c r="A198" s="14" t="s">
        <v>228</v>
      </c>
      <c r="B198" s="5"/>
      <c r="C198" s="5">
        <v>250000</v>
      </c>
      <c r="D198" s="6" t="s">
        <v>230</v>
      </c>
      <c r="E198" s="7"/>
      <c r="F198" s="7"/>
      <c r="G198" s="7"/>
      <c r="H198" s="7"/>
      <c r="I198" s="7">
        <v>2</v>
      </c>
      <c r="J198" s="7"/>
      <c r="K198" s="7"/>
      <c r="L198" s="7"/>
      <c r="M198" s="11" t="s">
        <v>11</v>
      </c>
    </row>
    <row r="199" spans="1:13" ht="12.5" x14ac:dyDescent="0.25">
      <c r="A199" s="14" t="s">
        <v>231</v>
      </c>
      <c r="B199" s="5"/>
      <c r="C199" s="5">
        <v>250000</v>
      </c>
      <c r="D199" s="6" t="s">
        <v>232</v>
      </c>
      <c r="E199" s="7"/>
      <c r="F199" s="7"/>
      <c r="G199" s="7"/>
      <c r="H199" s="7"/>
      <c r="I199" s="7">
        <v>2</v>
      </c>
      <c r="J199" s="7"/>
      <c r="K199" s="7"/>
      <c r="L199" s="7"/>
      <c r="M199" s="10" t="s">
        <v>10</v>
      </c>
    </row>
    <row r="200" spans="1:13" ht="12.5" x14ac:dyDescent="0.25">
      <c r="A200" s="14" t="s">
        <v>231</v>
      </c>
      <c r="B200" s="5"/>
      <c r="C200" s="5">
        <v>100000</v>
      </c>
      <c r="D200" s="6" t="s">
        <v>233</v>
      </c>
      <c r="E200" s="7">
        <v>1</v>
      </c>
      <c r="F200" s="7"/>
      <c r="G200" s="7"/>
      <c r="H200" s="7"/>
      <c r="I200" s="7"/>
      <c r="J200" s="7"/>
      <c r="K200" s="7"/>
      <c r="L200" s="7"/>
      <c r="M200" s="10" t="s">
        <v>10</v>
      </c>
    </row>
    <row r="201" spans="1:13" ht="12.5" x14ac:dyDescent="0.25">
      <c r="A201" s="14" t="s">
        <v>231</v>
      </c>
      <c r="B201" s="5"/>
      <c r="C201" s="5">
        <v>250000</v>
      </c>
      <c r="D201" s="6" t="s">
        <v>234</v>
      </c>
      <c r="E201" s="7"/>
      <c r="F201" s="7"/>
      <c r="G201" s="7"/>
      <c r="H201" s="7"/>
      <c r="I201" s="7">
        <v>2</v>
      </c>
      <c r="J201" s="7"/>
      <c r="K201" s="7"/>
      <c r="L201" s="7"/>
      <c r="M201" s="11" t="s">
        <v>11</v>
      </c>
    </row>
    <row r="202" spans="1:13" ht="12.5" x14ac:dyDescent="0.25">
      <c r="A202" s="14" t="s">
        <v>235</v>
      </c>
      <c r="B202" s="5"/>
      <c r="C202" s="5">
        <v>255000</v>
      </c>
      <c r="D202" s="6" t="s">
        <v>236</v>
      </c>
      <c r="E202" s="7"/>
      <c r="F202" s="7"/>
      <c r="G202" s="7">
        <v>1</v>
      </c>
      <c r="H202" s="7">
        <v>1</v>
      </c>
      <c r="I202" s="7">
        <v>1</v>
      </c>
      <c r="J202" s="7"/>
      <c r="K202" s="7"/>
      <c r="L202" s="7"/>
      <c r="M202" s="10" t="s">
        <v>10</v>
      </c>
    </row>
    <row r="203" spans="1:13" ht="12.5" x14ac:dyDescent="0.25">
      <c r="A203" s="14" t="s">
        <v>235</v>
      </c>
      <c r="B203" s="5"/>
      <c r="C203" s="5">
        <v>250000</v>
      </c>
      <c r="D203" s="6" t="s">
        <v>237</v>
      </c>
      <c r="E203" s="7"/>
      <c r="F203" s="7"/>
      <c r="G203" s="7"/>
      <c r="H203" s="7"/>
      <c r="I203" s="7">
        <v>2</v>
      </c>
      <c r="J203" s="7"/>
      <c r="K203" s="7"/>
      <c r="L203" s="7"/>
      <c r="M203" s="11" t="s">
        <v>11</v>
      </c>
    </row>
    <row r="204" spans="1:13" ht="12.5" x14ac:dyDescent="0.25">
      <c r="A204" s="13"/>
      <c r="B204" s="5"/>
      <c r="C204" s="5"/>
      <c r="D204" s="6"/>
      <c r="E204" s="7"/>
      <c r="F204" s="7"/>
      <c r="G204" s="7"/>
      <c r="H204" s="7"/>
      <c r="I204" s="7"/>
      <c r="J204" s="7"/>
      <c r="K204" s="7"/>
      <c r="L204" s="7"/>
      <c r="M204" s="9"/>
    </row>
    <row r="205" spans="1:13" ht="12.5" x14ac:dyDescent="0.25">
      <c r="A205" s="13"/>
      <c r="B205" s="5"/>
      <c r="C205" s="5"/>
      <c r="D205" s="6"/>
      <c r="E205" s="7"/>
      <c r="F205" s="7"/>
      <c r="G205" s="7"/>
      <c r="H205" s="7"/>
      <c r="I205" s="7"/>
      <c r="J205" s="7"/>
      <c r="K205" s="7"/>
      <c r="L205" s="7"/>
      <c r="M205" s="9"/>
    </row>
    <row r="207" spans="1:13" ht="12.5" x14ac:dyDescent="0.25">
      <c r="A207" s="14" t="s">
        <v>238</v>
      </c>
      <c r="B207" s="5"/>
      <c r="C207" s="5">
        <v>125000</v>
      </c>
      <c r="D207" s="6" t="s">
        <v>239</v>
      </c>
      <c r="E207" s="7"/>
      <c r="F207" s="7"/>
      <c r="G207" s="7"/>
      <c r="H207" s="7"/>
      <c r="I207" s="7">
        <v>1</v>
      </c>
      <c r="J207" s="7"/>
      <c r="K207" s="7"/>
      <c r="L207" s="7"/>
      <c r="M207" s="10" t="s">
        <v>10</v>
      </c>
    </row>
    <row r="208" spans="1:13" ht="12.5" x14ac:dyDescent="0.25">
      <c r="A208" s="14" t="s">
        <v>240</v>
      </c>
      <c r="B208" s="5"/>
      <c r="C208" s="5">
        <v>170000</v>
      </c>
      <c r="D208" s="6" t="s">
        <v>133</v>
      </c>
      <c r="E208" s="7"/>
      <c r="F208" s="7">
        <v>1</v>
      </c>
      <c r="G208" s="7"/>
      <c r="H208" s="7">
        <v>2</v>
      </c>
      <c r="I208" s="7"/>
      <c r="J208" s="7"/>
      <c r="K208" s="7"/>
      <c r="L208" s="7"/>
      <c r="M208" s="10" t="s">
        <v>10</v>
      </c>
    </row>
    <row r="209" spans="1:13" ht="12.5" x14ac:dyDescent="0.25">
      <c r="A209" s="14" t="s">
        <v>240</v>
      </c>
      <c r="B209" s="5"/>
      <c r="C209" s="5">
        <v>100000</v>
      </c>
      <c r="D209" s="6" t="s">
        <v>241</v>
      </c>
      <c r="E209" s="7">
        <v>1</v>
      </c>
      <c r="F209" s="7"/>
      <c r="G209" s="7"/>
      <c r="H209" s="7"/>
      <c r="I209" s="7"/>
      <c r="J209" s="7"/>
      <c r="K209" s="7"/>
      <c r="L209" s="7"/>
      <c r="M209" s="10" t="s">
        <v>10</v>
      </c>
    </row>
    <row r="210" spans="1:13" ht="12.5" x14ac:dyDescent="0.25">
      <c r="A210" s="14" t="s">
        <v>240</v>
      </c>
      <c r="B210" s="5"/>
      <c r="C210" s="5">
        <v>225000</v>
      </c>
      <c r="D210" s="6" t="s">
        <v>154</v>
      </c>
      <c r="E210" s="7">
        <v>1</v>
      </c>
      <c r="F210" s="7"/>
      <c r="G210" s="7"/>
      <c r="H210" s="7"/>
      <c r="I210" s="7">
        <v>1</v>
      </c>
      <c r="J210" s="7"/>
      <c r="K210" s="7"/>
      <c r="L210" s="7"/>
      <c r="M210" s="10" t="s">
        <v>10</v>
      </c>
    </row>
    <row r="211" spans="1:13" ht="12.5" x14ac:dyDescent="0.25">
      <c r="A211" s="14" t="s">
        <v>242</v>
      </c>
      <c r="B211" s="5"/>
      <c r="C211" s="5">
        <v>100000</v>
      </c>
      <c r="D211" s="6" t="s">
        <v>243</v>
      </c>
      <c r="E211" s="7">
        <v>1</v>
      </c>
      <c r="F211" s="7"/>
      <c r="G211" s="7"/>
      <c r="H211" s="7"/>
      <c r="I211" s="7"/>
      <c r="J211" s="7"/>
      <c r="K211" s="7"/>
      <c r="L211" s="7"/>
      <c r="M211" s="10" t="s">
        <v>10</v>
      </c>
    </row>
    <row r="212" spans="1:13" ht="12.5" x14ac:dyDescent="0.25">
      <c r="A212" s="14" t="s">
        <v>242</v>
      </c>
      <c r="B212" s="5"/>
      <c r="C212" s="5">
        <v>200000</v>
      </c>
      <c r="D212" s="6" t="s">
        <v>244</v>
      </c>
      <c r="E212" s="7">
        <v>2</v>
      </c>
      <c r="F212" s="7"/>
      <c r="G212" s="7"/>
      <c r="H212" s="7"/>
      <c r="I212" s="7"/>
      <c r="J212" s="7"/>
      <c r="K212" s="7"/>
      <c r="L212" s="7"/>
      <c r="M212" s="10" t="s">
        <v>10</v>
      </c>
    </row>
    <row r="213" spans="1:13" ht="12.5" x14ac:dyDescent="0.25">
      <c r="B213" s="5"/>
      <c r="C213" s="5">
        <v>100000</v>
      </c>
      <c r="D213" s="6" t="s">
        <v>245</v>
      </c>
      <c r="E213" s="7">
        <v>1</v>
      </c>
      <c r="F213" s="7"/>
      <c r="G213" s="7"/>
      <c r="H213" s="7"/>
      <c r="I213" s="7"/>
      <c r="J213" s="7"/>
      <c r="K213" s="7"/>
      <c r="L213" s="7"/>
      <c r="M213" s="8"/>
    </row>
    <row r="214" spans="1:13" ht="12.5" x14ac:dyDescent="0.25">
      <c r="A214" s="14" t="s">
        <v>242</v>
      </c>
      <c r="B214" s="5"/>
      <c r="C214" s="5">
        <v>90000</v>
      </c>
      <c r="D214" s="6" t="s">
        <v>246</v>
      </c>
      <c r="E214" s="7">
        <v>1</v>
      </c>
      <c r="F214" s="7"/>
      <c r="G214" s="7"/>
      <c r="H214" s="7"/>
      <c r="I214" s="7"/>
      <c r="J214" s="7"/>
      <c r="K214" s="7"/>
      <c r="L214" s="7"/>
      <c r="M214" s="8"/>
    </row>
    <row r="215" spans="1:13" ht="12.5" x14ac:dyDescent="0.25">
      <c r="A215" s="13"/>
      <c r="B215" s="5"/>
      <c r="C215" s="5">
        <v>0</v>
      </c>
      <c r="D215" s="6" t="s">
        <v>247</v>
      </c>
      <c r="E215" s="7">
        <v>1</v>
      </c>
      <c r="F215" s="7"/>
      <c r="G215" s="7"/>
      <c r="H215" s="7"/>
      <c r="I215" s="7"/>
      <c r="J215" s="7"/>
      <c r="K215" s="7"/>
      <c r="L215" s="7"/>
      <c r="M215" s="8"/>
    </row>
    <row r="216" spans="1:13" ht="12.5" x14ac:dyDescent="0.25">
      <c r="A216" s="13"/>
      <c r="B216" s="5"/>
      <c r="C216" s="5">
        <v>90000</v>
      </c>
      <c r="D216" s="6" t="s">
        <v>248</v>
      </c>
      <c r="E216" s="7">
        <v>1</v>
      </c>
      <c r="F216" s="7"/>
      <c r="G216" s="7"/>
      <c r="H216" s="7"/>
      <c r="I216" s="7"/>
      <c r="J216" s="7"/>
      <c r="K216" s="7"/>
      <c r="L216" s="7"/>
      <c r="M216" s="8"/>
    </row>
    <row r="217" spans="1:13" ht="12.5" x14ac:dyDescent="0.25">
      <c r="A217" s="14" t="s">
        <v>242</v>
      </c>
      <c r="B217" s="5"/>
      <c r="C217" s="5">
        <v>250000</v>
      </c>
      <c r="D217" s="6" t="s">
        <v>249</v>
      </c>
      <c r="E217" s="7"/>
      <c r="F217" s="7"/>
      <c r="G217" s="7"/>
      <c r="H217" s="7"/>
      <c r="I217" s="7">
        <v>2</v>
      </c>
      <c r="J217" s="7"/>
      <c r="K217" s="7"/>
      <c r="L217" s="7"/>
      <c r="M217" s="11" t="s">
        <v>11</v>
      </c>
    </row>
    <row r="218" spans="1:13" ht="12.5" x14ac:dyDescent="0.25">
      <c r="A218" s="14" t="s">
        <v>250</v>
      </c>
      <c r="B218" s="5"/>
      <c r="C218" s="5">
        <v>180000</v>
      </c>
      <c r="D218" s="6" t="s">
        <v>251</v>
      </c>
      <c r="E218" s="7">
        <v>2</v>
      </c>
      <c r="F218" s="7"/>
      <c r="G218" s="7"/>
      <c r="H218" s="7"/>
      <c r="I218" s="7"/>
      <c r="J218" s="7"/>
      <c r="K218" s="7"/>
      <c r="L218" s="7"/>
      <c r="M218" s="11" t="s">
        <v>11</v>
      </c>
    </row>
    <row r="219" spans="1:13" ht="12.5" x14ac:dyDescent="0.25">
      <c r="A219" s="14" t="s">
        <v>252</v>
      </c>
      <c r="B219" s="5"/>
      <c r="C219" s="5">
        <v>90000</v>
      </c>
      <c r="D219" s="6" t="s">
        <v>253</v>
      </c>
      <c r="E219" s="7">
        <v>1</v>
      </c>
      <c r="F219" s="7"/>
      <c r="G219" s="7"/>
      <c r="H219" s="7"/>
      <c r="I219" s="7"/>
      <c r="J219" s="7"/>
      <c r="K219" s="7"/>
      <c r="L219" s="7"/>
      <c r="M219" s="11" t="s">
        <v>11</v>
      </c>
    </row>
    <row r="220" spans="1:13" ht="12.5" x14ac:dyDescent="0.25">
      <c r="A220" s="14" t="s">
        <v>254</v>
      </c>
      <c r="B220" s="5"/>
      <c r="C220" s="5">
        <v>280000</v>
      </c>
      <c r="D220" s="6" t="s">
        <v>255</v>
      </c>
      <c r="E220" s="7"/>
      <c r="F220" s="7">
        <v>4</v>
      </c>
      <c r="G220" s="7"/>
      <c r="H220" s="7"/>
      <c r="I220" s="7"/>
      <c r="J220" s="7"/>
      <c r="K220" s="7"/>
      <c r="L220" s="7"/>
      <c r="M220" s="11" t="s">
        <v>11</v>
      </c>
    </row>
    <row r="221" spans="1:13" ht="12.5" x14ac:dyDescent="0.25">
      <c r="A221" s="14" t="s">
        <v>254</v>
      </c>
      <c r="B221" s="5"/>
      <c r="C221" s="5">
        <v>90000</v>
      </c>
      <c r="D221" s="6" t="s">
        <v>230</v>
      </c>
      <c r="E221" s="7">
        <v>1</v>
      </c>
      <c r="F221" s="7"/>
      <c r="G221" s="7"/>
      <c r="H221" s="7"/>
      <c r="I221" s="7"/>
      <c r="J221" s="7"/>
      <c r="K221" s="7"/>
      <c r="L221" s="7"/>
      <c r="M221" s="11" t="s">
        <v>11</v>
      </c>
    </row>
    <row r="222" spans="1:13" ht="12.5" x14ac:dyDescent="0.25">
      <c r="A222" s="14" t="s">
        <v>256</v>
      </c>
      <c r="B222" s="5"/>
      <c r="C222" s="5">
        <v>45000</v>
      </c>
      <c r="D222" s="6" t="s">
        <v>257</v>
      </c>
      <c r="E222" s="7"/>
      <c r="F222" s="7"/>
      <c r="G222" s="7"/>
      <c r="H222" s="7">
        <v>1</v>
      </c>
      <c r="I222" s="7"/>
      <c r="J222" s="7"/>
      <c r="K222" s="7"/>
      <c r="L222" s="7"/>
      <c r="M222" s="11" t="s">
        <v>11</v>
      </c>
    </row>
    <row r="223" spans="1:13" ht="12.5" x14ac:dyDescent="0.25">
      <c r="A223" s="14" t="s">
        <v>258</v>
      </c>
      <c r="B223" s="5"/>
      <c r="C223" s="5">
        <v>0</v>
      </c>
      <c r="D223" s="6" t="s">
        <v>259</v>
      </c>
      <c r="E223" s="7">
        <v>1</v>
      </c>
      <c r="F223" s="7"/>
      <c r="G223" s="7"/>
      <c r="H223" s="7">
        <v>1</v>
      </c>
      <c r="I223" s="7"/>
      <c r="J223" s="7"/>
      <c r="K223" s="7"/>
      <c r="L223" s="7"/>
      <c r="M223" s="11" t="s">
        <v>11</v>
      </c>
    </row>
    <row r="224" spans="1:13" ht="12.5" x14ac:dyDescent="0.25">
      <c r="A224" s="14" t="s">
        <v>260</v>
      </c>
      <c r="B224" s="5"/>
      <c r="C224" s="5">
        <v>270000</v>
      </c>
      <c r="D224" s="6" t="s">
        <v>261</v>
      </c>
      <c r="E224" s="7">
        <v>3</v>
      </c>
      <c r="F224" s="7"/>
      <c r="G224" s="7"/>
      <c r="H224" s="7"/>
      <c r="I224" s="7"/>
      <c r="J224" s="7"/>
      <c r="K224" s="7"/>
      <c r="L224" s="7"/>
      <c r="M224" s="11" t="s">
        <v>11</v>
      </c>
    </row>
    <row r="225" spans="1:13" ht="12.5" x14ac:dyDescent="0.25">
      <c r="A225" s="14" t="s">
        <v>262</v>
      </c>
      <c r="B225" s="5"/>
      <c r="C225" s="5">
        <v>500000</v>
      </c>
      <c r="D225" s="6" t="s">
        <v>229</v>
      </c>
      <c r="E225" s="7">
        <v>5</v>
      </c>
      <c r="F225" s="7"/>
      <c r="G225" s="7"/>
      <c r="H225" s="7"/>
      <c r="I225" s="7"/>
      <c r="J225" s="7"/>
      <c r="K225" s="7"/>
      <c r="L225" s="7"/>
      <c r="M225" s="11" t="s">
        <v>11</v>
      </c>
    </row>
    <row r="226" spans="1:13" ht="12.5" x14ac:dyDescent="0.25">
      <c r="A226" s="13"/>
      <c r="B226" s="5"/>
      <c r="C226" s="5"/>
      <c r="D226" s="6"/>
      <c r="E226" s="7"/>
      <c r="F226" s="7"/>
      <c r="G226" s="7"/>
      <c r="H226" s="7"/>
      <c r="I226" s="7"/>
      <c r="J226" s="7"/>
      <c r="K226" s="7"/>
      <c r="L226" s="7"/>
      <c r="M226" s="8"/>
    </row>
    <row r="227" spans="1:13" ht="12.5" x14ac:dyDescent="0.25">
      <c r="A227" s="13"/>
      <c r="B227" s="5"/>
      <c r="C227" s="5"/>
      <c r="D227" s="6"/>
      <c r="E227" s="7"/>
      <c r="F227" s="7"/>
      <c r="G227" s="7"/>
      <c r="H227" s="7"/>
      <c r="I227" s="7"/>
      <c r="J227" s="7"/>
      <c r="K227" s="7"/>
      <c r="L227" s="7"/>
      <c r="M227" s="8"/>
    </row>
    <row r="228" spans="1:13" ht="12.5" x14ac:dyDescent="0.25">
      <c r="A228" s="13"/>
      <c r="B228" s="5"/>
      <c r="C228" s="5"/>
      <c r="D228" s="6"/>
      <c r="E228" s="7"/>
      <c r="F228" s="7"/>
      <c r="G228" s="7"/>
      <c r="H228" s="7"/>
      <c r="I228" s="7"/>
      <c r="J228" s="7"/>
      <c r="K228" s="7"/>
      <c r="L228" s="7"/>
      <c r="M228" s="8"/>
    </row>
    <row r="229" spans="1:13" ht="12.5" x14ac:dyDescent="0.25">
      <c r="A229" s="14" t="s">
        <v>263</v>
      </c>
      <c r="B229" s="5"/>
      <c r="C229" s="5">
        <v>545000</v>
      </c>
      <c r="D229" s="6" t="s">
        <v>264</v>
      </c>
      <c r="E229" s="7">
        <v>2</v>
      </c>
      <c r="F229" s="7">
        <v>1</v>
      </c>
      <c r="G229" s="7">
        <v>1</v>
      </c>
      <c r="H229" s="7">
        <v>5</v>
      </c>
      <c r="I229" s="7"/>
      <c r="J229" s="7"/>
      <c r="K229" s="7"/>
      <c r="L229" s="7"/>
      <c r="M229" s="11" t="s">
        <v>11</v>
      </c>
    </row>
    <row r="230" spans="1:13" ht="12.5" x14ac:dyDescent="0.25">
      <c r="A230" s="13"/>
      <c r="B230" s="5"/>
      <c r="C230" s="5"/>
      <c r="D230" s="6"/>
      <c r="E230" s="7"/>
      <c r="F230" s="7"/>
      <c r="G230" s="7"/>
      <c r="H230" s="7"/>
      <c r="I230" s="7"/>
      <c r="J230" s="7"/>
      <c r="K230" s="7"/>
      <c r="L230" s="7"/>
      <c r="M230" s="8"/>
    </row>
    <row r="231" spans="1:13" ht="12.5" x14ac:dyDescent="0.25">
      <c r="A231" s="13"/>
      <c r="B231" s="5"/>
      <c r="C231" s="5"/>
      <c r="D231" s="6"/>
      <c r="E231" s="7"/>
      <c r="F231" s="7"/>
      <c r="G231" s="7"/>
      <c r="H231" s="7"/>
      <c r="I231" s="7"/>
      <c r="J231" s="7"/>
      <c r="K231" s="7"/>
      <c r="L231" s="7"/>
      <c r="M231" s="8"/>
    </row>
    <row r="232" spans="1:13" ht="12.5" x14ac:dyDescent="0.25">
      <c r="A232" s="14" t="s">
        <v>265</v>
      </c>
      <c r="B232" s="5"/>
      <c r="C232" s="5">
        <f>(100000*3)+(80000*3)+(135000*5)</f>
        <v>1215000</v>
      </c>
      <c r="D232" s="6" t="s">
        <v>47</v>
      </c>
      <c r="E232" s="7">
        <v>3</v>
      </c>
      <c r="F232" s="7">
        <v>3</v>
      </c>
      <c r="G232" s="7"/>
      <c r="H232" s="7"/>
      <c r="I232" s="7">
        <v>5</v>
      </c>
      <c r="J232" s="7"/>
      <c r="K232" s="7"/>
      <c r="L232" s="7"/>
      <c r="M232" s="11" t="s">
        <v>11</v>
      </c>
    </row>
    <row r="233" spans="1:13" ht="12.5" x14ac:dyDescent="0.25">
      <c r="A233" s="14" t="s">
        <v>32</v>
      </c>
      <c r="B233" s="5"/>
      <c r="C233" s="5">
        <f>(100000*2)+(135000*3)</f>
        <v>605000</v>
      </c>
      <c r="D233" s="6" t="s">
        <v>266</v>
      </c>
      <c r="E233" s="7">
        <v>2</v>
      </c>
      <c r="F233" s="7"/>
      <c r="G233" s="7"/>
      <c r="H233" s="7"/>
      <c r="I233" s="7">
        <v>3</v>
      </c>
      <c r="J233" s="7"/>
      <c r="K233" s="7"/>
      <c r="L233" s="7"/>
      <c r="M233" s="11" t="s">
        <v>11</v>
      </c>
    </row>
    <row r="234" spans="1:13" ht="12.5" x14ac:dyDescent="0.25">
      <c r="A234" s="13"/>
      <c r="B234" s="5"/>
      <c r="C234" s="5"/>
      <c r="D234" s="6"/>
      <c r="E234" s="7"/>
      <c r="F234" s="7"/>
      <c r="G234" s="7"/>
      <c r="H234" s="7"/>
      <c r="I234" s="7"/>
      <c r="J234" s="7"/>
      <c r="K234" s="7"/>
      <c r="L234" s="7"/>
      <c r="M234" s="9"/>
    </row>
    <row r="235" spans="1:13" ht="12.5" x14ac:dyDescent="0.25">
      <c r="A235" s="13"/>
      <c r="B235" s="5"/>
      <c r="C235" s="5"/>
      <c r="D235" s="6"/>
      <c r="E235" s="7"/>
      <c r="F235" s="7"/>
      <c r="G235" s="7"/>
      <c r="H235" s="7"/>
      <c r="I235" s="7"/>
      <c r="J235" s="7"/>
      <c r="K235" s="7"/>
      <c r="L235" s="7"/>
      <c r="M235" s="9"/>
    </row>
    <row r="236" spans="1:13" ht="12.5" x14ac:dyDescent="0.25">
      <c r="A236" s="14" t="s">
        <v>267</v>
      </c>
      <c r="B236" s="5"/>
      <c r="C236" s="5">
        <v>140000</v>
      </c>
      <c r="D236" s="6" t="s">
        <v>268</v>
      </c>
      <c r="E236" s="7">
        <v>1</v>
      </c>
      <c r="F236" s="7"/>
      <c r="G236" s="7">
        <v>1</v>
      </c>
      <c r="H236" s="7"/>
      <c r="I236" s="7"/>
      <c r="J236" s="7"/>
      <c r="K236" s="7"/>
      <c r="L236" s="7"/>
      <c r="M236" s="11" t="s">
        <v>11</v>
      </c>
    </row>
    <row r="237" spans="1:13" ht="12.5" x14ac:dyDescent="0.25">
      <c r="A237" s="13"/>
      <c r="B237" s="5"/>
      <c r="C237" s="5">
        <f>135000*5</f>
        <v>675000</v>
      </c>
      <c r="D237" s="6" t="s">
        <v>268</v>
      </c>
      <c r="E237" s="7"/>
      <c r="F237" s="7"/>
      <c r="G237" s="7"/>
      <c r="H237" s="7"/>
      <c r="I237" s="7">
        <v>5</v>
      </c>
      <c r="J237" s="7"/>
      <c r="K237" s="7"/>
      <c r="L237" s="7"/>
      <c r="M237" s="11" t="s">
        <v>11</v>
      </c>
    </row>
    <row r="238" spans="1:13" ht="12.5" x14ac:dyDescent="0.25">
      <c r="A238" s="13"/>
      <c r="B238" s="5"/>
      <c r="C238" s="5"/>
      <c r="D238" s="6"/>
      <c r="E238" s="7"/>
      <c r="F238" s="7"/>
      <c r="G238" s="7"/>
      <c r="H238" s="7"/>
      <c r="I238" s="7"/>
      <c r="J238" s="7"/>
      <c r="K238" s="7"/>
      <c r="L238" s="7"/>
      <c r="M238" s="8"/>
    </row>
    <row r="239" spans="1:13" ht="12.5" x14ac:dyDescent="0.25">
      <c r="A239" s="13"/>
      <c r="B239" s="5"/>
      <c r="C239" s="5"/>
      <c r="D239" s="6"/>
      <c r="E239" s="7"/>
      <c r="F239" s="7"/>
      <c r="G239" s="7"/>
      <c r="H239" s="7"/>
      <c r="I239" s="7"/>
      <c r="J239" s="7"/>
      <c r="K239" s="7"/>
      <c r="L239" s="7"/>
      <c r="M239" s="8"/>
    </row>
    <row r="240" spans="1:13" ht="12.5" x14ac:dyDescent="0.25">
      <c r="B240" s="5" t="e">
        <f>SUM(#REF!)</f>
        <v>#REF!</v>
      </c>
      <c r="C240" s="5">
        <f>SUM(C1:C183)</f>
        <v>312819025</v>
      </c>
      <c r="E240" s="26">
        <f>SUM(E2:E159)</f>
        <v>164</v>
      </c>
      <c r="F240" s="7">
        <f t="shared" ref="F240:L240" si="2">SUM(F3:F159)</f>
        <v>72</v>
      </c>
      <c r="G240" s="7">
        <f t="shared" si="2"/>
        <v>43</v>
      </c>
      <c r="H240" s="7">
        <f t="shared" si="2"/>
        <v>104</v>
      </c>
      <c r="I240" s="7">
        <f t="shared" si="2"/>
        <v>153</v>
      </c>
      <c r="J240" s="7">
        <f t="shared" si="2"/>
        <v>0</v>
      </c>
      <c r="K240" s="7">
        <f t="shared" si="2"/>
        <v>3</v>
      </c>
      <c r="L240" s="7">
        <f t="shared" si="2"/>
        <v>0</v>
      </c>
      <c r="M240" s="8" t="s">
        <v>269</v>
      </c>
    </row>
    <row r="241" spans="2:12" ht="12.5" x14ac:dyDescent="0.25">
      <c r="B241" s="27" t="s">
        <v>270</v>
      </c>
      <c r="C241" s="5" t="e">
        <f>C240-B240</f>
        <v>#REF!</v>
      </c>
      <c r="E241" s="7"/>
      <c r="F241" s="7"/>
      <c r="G241" s="7"/>
      <c r="H241" s="8"/>
      <c r="I241" s="8"/>
      <c r="J241" s="8"/>
      <c r="K241" s="8"/>
      <c r="L241" s="8"/>
    </row>
    <row r="242" spans="2:12" ht="12.5" x14ac:dyDescent="0.25">
      <c r="B242" s="28"/>
      <c r="C242" s="5"/>
      <c r="E242" s="7"/>
      <c r="F242" s="7"/>
      <c r="G242" s="7"/>
      <c r="H242" s="8"/>
      <c r="I242" s="8"/>
      <c r="J242" s="8"/>
      <c r="K242" s="8"/>
      <c r="L242" s="8"/>
    </row>
    <row r="243" spans="2:12" ht="12.5" x14ac:dyDescent="0.25">
      <c r="B243" s="5"/>
      <c r="C243" s="5"/>
      <c r="E243" s="7"/>
      <c r="F243" s="7"/>
      <c r="G243" s="7"/>
      <c r="H243" s="8"/>
      <c r="I243" s="8"/>
      <c r="J243" s="8"/>
      <c r="K243" s="8"/>
      <c r="L243" s="8"/>
    </row>
    <row r="244" spans="2:12" ht="12.5" x14ac:dyDescent="0.25">
      <c r="B244" s="29" t="s">
        <v>271</v>
      </c>
      <c r="C244" s="5"/>
      <c r="E244" s="7"/>
      <c r="F244" s="7"/>
      <c r="G244" s="7"/>
      <c r="H244" s="8"/>
      <c r="I244" s="8"/>
      <c r="J244" s="8"/>
      <c r="K244" s="8"/>
      <c r="L244" s="8"/>
    </row>
    <row r="245" spans="2:12" ht="12.5" x14ac:dyDescent="0.25">
      <c r="B245" s="5" t="s">
        <v>272</v>
      </c>
      <c r="C245" s="5"/>
      <c r="E245" s="7"/>
      <c r="F245" s="7"/>
      <c r="G245" s="7"/>
      <c r="H245" s="8"/>
      <c r="I245" s="8"/>
      <c r="J245" s="8"/>
      <c r="K245" s="8"/>
      <c r="L245" s="8"/>
    </row>
    <row r="246" spans="2:12" ht="12.5" x14ac:dyDescent="0.25">
      <c r="B246" s="5"/>
      <c r="C246" s="5"/>
      <c r="E246" s="7"/>
      <c r="F246" s="7"/>
      <c r="G246" s="7"/>
      <c r="H246" s="8"/>
      <c r="I246" s="8"/>
      <c r="J246" s="8"/>
      <c r="K246" s="8"/>
      <c r="L246" s="8"/>
    </row>
    <row r="247" spans="2:12" ht="12.5" x14ac:dyDescent="0.25">
      <c r="B247" s="5" t="s">
        <v>273</v>
      </c>
      <c r="C247" s="5"/>
      <c r="E247" s="7"/>
      <c r="F247" s="7"/>
      <c r="G247" s="7"/>
      <c r="H247" s="8"/>
      <c r="I247" s="8"/>
      <c r="J247" s="8"/>
      <c r="K247" s="8"/>
      <c r="L247" s="8"/>
    </row>
    <row r="248" spans="2:12" ht="12.5" x14ac:dyDescent="0.25">
      <c r="B248" s="5" t="s">
        <v>274</v>
      </c>
      <c r="C248" s="5" t="s">
        <v>275</v>
      </c>
      <c r="D248" s="30" t="s">
        <v>276</v>
      </c>
      <c r="E248" s="31">
        <f>'JAN21'!E107+'FEB21'!E137+'MAR21'!E87+'APR21'!E100+'MAY21'!E75+'JUN21'!E45+'JUL21'!E71+'AUG21'!E45+'SEP21'!E44+'OCT21'!E22+'NOV21'!E36+'DEC21'!E31+'JAN22'!E19+'FEB22'!E37+'MAR22'!E24+'APR22'!E72+'MAY22'!E14+'JUN22'!E24+'JUL22'!E18+'AUG22'!E21+'SEP22'!E30+'OCT22'!E27+'NOV22'!E21+E240</f>
        <v>1095</v>
      </c>
      <c r="F248" s="30">
        <f>'JAN21'!F107+'FEB21'!F137+'MAR21'!F87+'APR21'!F100+'MAY21'!F75+'JUN21'!F45+'JUL21'!F71+'AUG21'!F45+'SEP21'!F44+'OCT21'!F22+'NOV21'!F36+'DEC21'!F31+'JAN22'!F19+'FEB22'!F37+'MAR22'!F24+'APR22'!F72+'MAY22'!F14+'JUN22'!F24+'JUL22'!F18+'AUG22'!F21+'SEP22'!F30+'OCT22'!F27+'NOV22'!F21+F240</f>
        <v>438</v>
      </c>
      <c r="G248" s="30">
        <f>'JAN21'!G107+'FEB21'!G137+'MAR21'!G87+'APR21'!G100+'MAY21'!G75+'JUN21'!G45+'JUL21'!G71+'AUG21'!G45+'SEP21'!G44+'OCT21'!G22+'NOV21'!G36+'DEC21'!G31+'JAN22'!G19+'FEB22'!G37+'MAR22'!G24+'APR22'!G72+'MAY22'!G14+'JUN22'!G24+'JUL22'!G18+'AUG22'!G21+'SEP22'!G30+'OCT22'!G27+'NOV22'!G21+G240</f>
        <v>520</v>
      </c>
      <c r="H248" s="30">
        <f>'FEB21'!H137+'MAR21'!H87+'APR21'!H100+'MAY21'!H75+'JUN21'!H45+'JUL21'!H71+'AUG21'!H45+'SEP21'!H44+'OCT21'!H22+'NOV21'!H36+'DEC21'!H31+'JAN22'!H19+'FEB22'!H37+'MAR22'!H24+'APR22'!H72+'MAY22'!H14+'JUN22'!H24+'JUL22'!H18+'AUG22'!H21+'SEP22'!H30+'OCT22'!H27+'NOV22'!H21+H240</f>
        <v>1145</v>
      </c>
      <c r="I248" s="32">
        <f>'MAY21'!I75+'JUN21'!I45+'JUL21'!I71+'AUG21'!I45+'SEP21'!I44+'OCT21'!I22+'NOV21'!I36+'DEC21'!I31+'JAN22'!I19+'FEB22'!I37+'MAR22'!I24+'APR22'!I72+'MAY22'!I14+'JUN22'!I24+'JUL22'!I18+'AUG22'!I21+'SEP22'!I30+'OCT22'!I27+'NOV22'!I21+I240</f>
        <v>522</v>
      </c>
      <c r="J248" s="32">
        <f>'FEB22'!G37+'MAR22'!J24+'APR22'!J72+'MAY22'!J14+'JUN22'!J24+'JUL22'!J18+'AUG22'!J21+'SEP22'!J30+'OCT22'!J27+'NOV22'!J21+J240</f>
        <v>41</v>
      </c>
      <c r="K248" s="32">
        <f>'AUG22'!K21+'SEP22'!K30+'OCT22'!K27+'NOV22'!K21+K240</f>
        <v>6</v>
      </c>
      <c r="L248" s="32">
        <f>'AUG22'!L21+'SEP22'!L30+'OCT22'!L27+'NOV22'!L21+L240</f>
        <v>1</v>
      </c>
    </row>
    <row r="249" spans="2:12" ht="12.5" x14ac:dyDescent="0.25">
      <c r="C249" s="5" t="s">
        <v>277</v>
      </c>
      <c r="D249" s="30">
        <f>E249+F249+G249+H249</f>
        <v>58260</v>
      </c>
      <c r="E249" s="7">
        <f>30*E248</f>
        <v>32850</v>
      </c>
      <c r="F249" s="7">
        <f>20*F248</f>
        <v>8760</v>
      </c>
      <c r="G249" s="7">
        <f t="shared" ref="G249:H249" si="3">10*G248</f>
        <v>5200</v>
      </c>
      <c r="H249" s="7">
        <f t="shared" si="3"/>
        <v>11450</v>
      </c>
      <c r="I249" s="8"/>
      <c r="J249" s="8"/>
      <c r="K249" s="8"/>
      <c r="L249" s="8"/>
    </row>
    <row r="250" spans="2:12" ht="12.5" x14ac:dyDescent="0.25">
      <c r="B250" s="5"/>
      <c r="C250" s="5" t="s">
        <v>278</v>
      </c>
      <c r="E250" s="7"/>
      <c r="F250" s="7"/>
      <c r="G250" s="7"/>
      <c r="H250" s="8"/>
      <c r="I250" s="8"/>
      <c r="J250" s="8"/>
      <c r="K250" s="8"/>
      <c r="L250" s="8"/>
    </row>
    <row r="251" spans="2:12" ht="12.5" x14ac:dyDescent="0.25">
      <c r="B251" s="5"/>
      <c r="C251" s="5" t="s">
        <v>279</v>
      </c>
      <c r="D251" s="5"/>
      <c r="E251" s="7"/>
      <c r="F251" s="7"/>
      <c r="G251" s="7"/>
      <c r="H251" s="8"/>
      <c r="I251" s="8"/>
      <c r="J251" s="8"/>
      <c r="K251" s="8"/>
      <c r="L251" s="8"/>
    </row>
    <row r="252" spans="2:12" ht="12.5" x14ac:dyDescent="0.25">
      <c r="B252" s="5" t="s">
        <v>280</v>
      </c>
      <c r="C252" s="5" t="s">
        <v>281</v>
      </c>
      <c r="E252" s="7"/>
      <c r="F252" s="7"/>
      <c r="G252" s="7"/>
      <c r="H252" s="8"/>
      <c r="I252" s="8"/>
      <c r="J252" s="8"/>
      <c r="K252" s="8"/>
      <c r="L252" s="8"/>
    </row>
    <row r="253" spans="2:12" ht="12.5" x14ac:dyDescent="0.25">
      <c r="B253" s="5"/>
      <c r="C253" s="5" t="s">
        <v>282</v>
      </c>
      <c r="E253" s="7"/>
      <c r="F253" s="7"/>
      <c r="G253" s="7"/>
      <c r="H253" s="8"/>
      <c r="I253" s="8"/>
      <c r="J253" s="8"/>
      <c r="K253" s="8"/>
      <c r="L253" s="8"/>
    </row>
    <row r="254" spans="2:12" ht="12.5" x14ac:dyDescent="0.25">
      <c r="B254" s="5"/>
      <c r="C254" s="5" t="s">
        <v>283</v>
      </c>
      <c r="E254" s="7"/>
      <c r="F254" s="7"/>
      <c r="G254" s="7"/>
      <c r="H254" s="7"/>
      <c r="I254" s="8"/>
      <c r="J254" s="8"/>
      <c r="K254" s="8"/>
      <c r="L254" s="8"/>
    </row>
    <row r="255" spans="2:12" ht="12.5" x14ac:dyDescent="0.25">
      <c r="B255" s="5"/>
      <c r="C255" s="5"/>
      <c r="D255" s="6"/>
      <c r="E255" s="7"/>
      <c r="F255" s="7"/>
      <c r="G255" s="7"/>
      <c r="H255" s="7"/>
      <c r="I255" s="8"/>
      <c r="J255" s="8"/>
      <c r="K255" s="8"/>
      <c r="L255" s="8"/>
    </row>
    <row r="256" spans="2:12" ht="12.5" x14ac:dyDescent="0.25">
      <c r="B256" s="5" t="s">
        <v>284</v>
      </c>
      <c r="C256" s="5"/>
      <c r="D256" s="6">
        <v>600</v>
      </c>
      <c r="E256" s="7">
        <f>30*15</f>
        <v>450</v>
      </c>
      <c r="F256" s="7">
        <f>20*4</f>
        <v>80</v>
      </c>
      <c r="G256" s="7">
        <f>10*7</f>
        <v>70</v>
      </c>
      <c r="H256" s="7"/>
      <c r="I256" s="8"/>
      <c r="J256" s="8"/>
      <c r="K256" s="8"/>
      <c r="L256" s="8"/>
    </row>
    <row r="257" spans="2:12" ht="12.5" x14ac:dyDescent="0.25">
      <c r="C257" s="5"/>
      <c r="E257" s="8"/>
      <c r="F257" s="8"/>
      <c r="G257" s="8"/>
      <c r="H257" s="8"/>
      <c r="I257" s="8"/>
      <c r="J257" s="8"/>
      <c r="K257" s="8"/>
      <c r="L257" s="8"/>
    </row>
    <row r="258" spans="2:12" ht="12.5" x14ac:dyDescent="0.25">
      <c r="C258" s="5"/>
      <c r="E258" s="8"/>
      <c r="F258" s="8"/>
      <c r="G258" s="8"/>
      <c r="H258" s="8"/>
      <c r="I258" s="8"/>
      <c r="J258" s="8"/>
      <c r="K258" s="8"/>
      <c r="L258" s="8"/>
    </row>
    <row r="259" spans="2:12" ht="12.5" x14ac:dyDescent="0.25">
      <c r="C259" s="5"/>
      <c r="E259" s="8"/>
      <c r="F259" s="8"/>
      <c r="G259" s="8"/>
      <c r="H259" s="8"/>
      <c r="I259" s="8"/>
      <c r="J259" s="8"/>
      <c r="K259" s="8"/>
      <c r="L259" s="8"/>
    </row>
    <row r="260" spans="2:12" ht="12.5" x14ac:dyDescent="0.25">
      <c r="B260" s="6" t="s">
        <v>285</v>
      </c>
      <c r="C260" s="5"/>
      <c r="E260" s="8"/>
      <c r="F260" s="8"/>
      <c r="G260" s="8"/>
      <c r="H260" s="8"/>
      <c r="I260" s="8"/>
      <c r="J260" s="8"/>
      <c r="K260" s="8"/>
      <c r="L260" s="8"/>
    </row>
    <row r="261" spans="2:12" ht="12.5" x14ac:dyDescent="0.25">
      <c r="B261" s="6" t="s">
        <v>10</v>
      </c>
      <c r="C261" s="5" t="s">
        <v>286</v>
      </c>
      <c r="D261" s="6">
        <v>4</v>
      </c>
      <c r="E261" s="8"/>
      <c r="F261" s="8"/>
      <c r="G261" s="8"/>
      <c r="H261" s="8"/>
      <c r="I261" s="8"/>
      <c r="J261" s="8"/>
      <c r="K261" s="8"/>
      <c r="L261" s="8"/>
    </row>
    <row r="262" spans="2:12" ht="12.5" x14ac:dyDescent="0.25">
      <c r="C262" s="5" t="s">
        <v>287</v>
      </c>
      <c r="D262" s="6">
        <v>2</v>
      </c>
      <c r="E262" s="8"/>
      <c r="F262" s="8"/>
      <c r="G262" s="8"/>
      <c r="H262" s="8"/>
      <c r="I262" s="8"/>
      <c r="J262" s="8"/>
      <c r="K262" s="8"/>
      <c r="L262" s="8"/>
    </row>
    <row r="263" spans="2:12" ht="12.5" x14ac:dyDescent="0.25">
      <c r="B263" s="6" t="s">
        <v>11</v>
      </c>
      <c r="C263" s="5" t="s">
        <v>288</v>
      </c>
      <c r="D263" s="6">
        <v>280</v>
      </c>
      <c r="E263" s="8"/>
      <c r="F263" s="8"/>
      <c r="G263" s="8"/>
      <c r="H263" s="8"/>
      <c r="I263" s="8"/>
      <c r="J263" s="8"/>
      <c r="K263" s="8"/>
      <c r="L263" s="8"/>
    </row>
    <row r="264" spans="2:12" ht="12.5" x14ac:dyDescent="0.25">
      <c r="C264" s="5" t="s">
        <v>289</v>
      </c>
      <c r="D264" s="6">
        <v>200</v>
      </c>
      <c r="E264" s="8"/>
      <c r="F264" s="8"/>
      <c r="G264" s="8"/>
      <c r="H264" s="8"/>
      <c r="I264" s="8"/>
      <c r="J264" s="8"/>
      <c r="K264" s="8"/>
      <c r="L264" s="8"/>
    </row>
    <row r="265" spans="2:12" ht="12.5" x14ac:dyDescent="0.25">
      <c r="C265" s="5" t="s">
        <v>290</v>
      </c>
      <c r="D265" s="6">
        <v>15</v>
      </c>
      <c r="E265" s="8"/>
      <c r="F265" s="8"/>
      <c r="G265" s="8"/>
      <c r="H265" s="8"/>
      <c r="I265" s="8"/>
      <c r="J265" s="8"/>
      <c r="K265" s="8"/>
      <c r="L265" s="8"/>
    </row>
    <row r="266" spans="2:12" ht="12.5" x14ac:dyDescent="0.25">
      <c r="C266" s="5"/>
      <c r="E266" s="8"/>
      <c r="F266" s="8"/>
      <c r="G266" s="8"/>
      <c r="H266" s="8"/>
      <c r="I266" s="8"/>
      <c r="J266" s="8"/>
      <c r="K266" s="8"/>
      <c r="L266" s="8"/>
    </row>
    <row r="267" spans="2:12" ht="12.5" x14ac:dyDescent="0.25">
      <c r="C267" s="5"/>
      <c r="E267" s="8"/>
      <c r="F267" s="8"/>
      <c r="G267" s="8"/>
      <c r="H267" s="8"/>
      <c r="I267" s="8"/>
      <c r="J267" s="8"/>
      <c r="K267" s="8"/>
      <c r="L267" s="8"/>
    </row>
    <row r="268" spans="2:12" ht="12.5" x14ac:dyDescent="0.25">
      <c r="C268" s="5"/>
      <c r="E268" s="8"/>
      <c r="F268" s="8"/>
      <c r="G268" s="8"/>
      <c r="H268" s="8"/>
      <c r="I268" s="8"/>
      <c r="J268" s="8"/>
      <c r="K268" s="8"/>
      <c r="L268" s="8"/>
    </row>
    <row r="269" spans="2:12" ht="12.5" x14ac:dyDescent="0.25">
      <c r="C269" s="5"/>
      <c r="E269" s="8"/>
      <c r="F269" s="8"/>
      <c r="G269" s="8"/>
      <c r="H269" s="8"/>
      <c r="I269" s="8"/>
      <c r="J269" s="8"/>
      <c r="K269" s="8"/>
      <c r="L269" s="8"/>
    </row>
    <row r="270" spans="2:12" ht="12.5" x14ac:dyDescent="0.25">
      <c r="C270" s="5"/>
      <c r="E270" s="8"/>
      <c r="F270" s="8"/>
      <c r="G270" s="8"/>
      <c r="H270" s="8"/>
      <c r="I270" s="8"/>
      <c r="J270" s="8"/>
      <c r="K270" s="8"/>
      <c r="L270" s="8"/>
    </row>
    <row r="271" spans="2:12" ht="12.5" x14ac:dyDescent="0.25">
      <c r="C271" s="5"/>
      <c r="E271" s="8"/>
      <c r="F271" s="8"/>
      <c r="G271" s="8"/>
      <c r="H271" s="8"/>
      <c r="I271" s="8"/>
      <c r="J271" s="8"/>
      <c r="K271" s="8"/>
      <c r="L271" s="8"/>
    </row>
    <row r="272" spans="2:12" ht="12.5" x14ac:dyDescent="0.25">
      <c r="C272" s="5"/>
      <c r="E272" s="8"/>
      <c r="F272" s="8"/>
      <c r="G272" s="8"/>
      <c r="H272" s="8"/>
      <c r="I272" s="8"/>
      <c r="J272" s="8"/>
      <c r="K272" s="8"/>
      <c r="L272" s="8"/>
    </row>
    <row r="273" spans="2:12" ht="12.5" x14ac:dyDescent="0.25">
      <c r="C273" s="5"/>
      <c r="E273" s="8"/>
      <c r="F273" s="8"/>
      <c r="G273" s="8"/>
      <c r="H273" s="8"/>
      <c r="I273" s="8"/>
      <c r="J273" s="8"/>
      <c r="K273" s="8"/>
      <c r="L273" s="8"/>
    </row>
    <row r="274" spans="2:12" ht="12.5" x14ac:dyDescent="0.25">
      <c r="C274" s="5"/>
      <c r="E274" s="8"/>
      <c r="F274" s="8"/>
      <c r="G274" s="8"/>
      <c r="H274" s="8"/>
      <c r="I274" s="8"/>
      <c r="J274" s="8"/>
      <c r="K274" s="8"/>
      <c r="L274" s="8"/>
    </row>
    <row r="275" spans="2:12" ht="12.5" x14ac:dyDescent="0.25">
      <c r="B275" s="5"/>
      <c r="C275" s="5"/>
      <c r="E275" s="7"/>
      <c r="F275" s="7"/>
      <c r="G275" s="7"/>
      <c r="H275" s="8"/>
      <c r="I275" s="8"/>
      <c r="J275" s="8"/>
      <c r="K275" s="8"/>
      <c r="L275" s="8"/>
    </row>
    <row r="276" spans="2:12" ht="12.5" x14ac:dyDescent="0.25">
      <c r="B276" s="5"/>
      <c r="C276" s="5"/>
      <c r="E276" s="7"/>
      <c r="F276" s="7"/>
      <c r="G276" s="7"/>
      <c r="H276" s="8"/>
      <c r="I276" s="8"/>
      <c r="J276" s="8"/>
      <c r="K276" s="8"/>
      <c r="L276" s="8"/>
    </row>
    <row r="277" spans="2:12" ht="12.5" x14ac:dyDescent="0.25">
      <c r="B277" s="5"/>
      <c r="C277" s="5"/>
      <c r="E277" s="7"/>
      <c r="F277" s="7"/>
      <c r="G277" s="7"/>
      <c r="H277" s="8"/>
      <c r="I277" s="8"/>
      <c r="J277" s="8"/>
      <c r="K277" s="8"/>
      <c r="L277" s="8"/>
    </row>
    <row r="278" spans="2:12" ht="12.5" x14ac:dyDescent="0.25">
      <c r="B278" s="5"/>
      <c r="C278" s="5"/>
      <c r="E278" s="7"/>
      <c r="F278" s="7"/>
      <c r="G278" s="7"/>
      <c r="H278" s="8"/>
      <c r="I278" s="8"/>
      <c r="J278" s="8"/>
      <c r="K278" s="8"/>
      <c r="L278" s="8"/>
    </row>
    <row r="279" spans="2:12" ht="12.5" x14ac:dyDescent="0.25">
      <c r="B279" s="5"/>
      <c r="C279" s="5"/>
      <c r="E279" s="7"/>
      <c r="F279" s="7"/>
      <c r="G279" s="7"/>
      <c r="H279" s="8"/>
      <c r="I279" s="8"/>
      <c r="J279" s="8"/>
      <c r="K279" s="8"/>
      <c r="L279" s="8"/>
    </row>
    <row r="280" spans="2:12" ht="12.5" x14ac:dyDescent="0.25">
      <c r="B280" s="5"/>
      <c r="C280" s="5"/>
      <c r="D280" s="6"/>
      <c r="E280" s="7"/>
      <c r="F280" s="7"/>
      <c r="G280" s="7"/>
      <c r="H280" s="8"/>
      <c r="I280" s="8"/>
      <c r="J280" s="8"/>
      <c r="K280" s="8"/>
      <c r="L280" s="8"/>
    </row>
    <row r="281" spans="2:12" ht="12.5" x14ac:dyDescent="0.25">
      <c r="B281" s="5"/>
      <c r="C281" s="5"/>
      <c r="E281" s="7"/>
      <c r="F281" s="7"/>
      <c r="G281" s="7"/>
      <c r="H281" s="8"/>
      <c r="I281" s="8"/>
      <c r="J281" s="8"/>
      <c r="K281" s="8"/>
      <c r="L281" s="8"/>
    </row>
    <row r="282" spans="2:12" ht="12.5" x14ac:dyDescent="0.25">
      <c r="C282" s="5"/>
      <c r="E282" s="7"/>
      <c r="F282" s="7"/>
      <c r="G282" s="7"/>
      <c r="H282" s="8"/>
      <c r="I282" s="8"/>
      <c r="J282" s="8"/>
      <c r="K282" s="8"/>
      <c r="L282" s="8"/>
    </row>
    <row r="283" spans="2:12" ht="12.5" x14ac:dyDescent="0.25">
      <c r="C283" s="5"/>
      <c r="E283" s="8"/>
      <c r="F283" s="8"/>
      <c r="G283" s="8"/>
      <c r="H283" s="8"/>
      <c r="I283" s="8"/>
      <c r="J283" s="8"/>
      <c r="K283" s="8"/>
      <c r="L283" s="8"/>
    </row>
    <row r="284" spans="2:12" ht="12.5" x14ac:dyDescent="0.25">
      <c r="C284" s="5"/>
      <c r="E284" s="8"/>
      <c r="F284" s="8"/>
      <c r="G284" s="8"/>
      <c r="H284" s="8"/>
      <c r="I284" s="8"/>
      <c r="J284" s="8"/>
      <c r="K284" s="8"/>
      <c r="L284" s="8"/>
    </row>
    <row r="285" spans="2:12" ht="12.5" x14ac:dyDescent="0.25">
      <c r="C285" s="5"/>
      <c r="E285" s="8"/>
      <c r="F285" s="8"/>
      <c r="G285" s="8"/>
      <c r="H285" s="8"/>
      <c r="I285" s="8"/>
      <c r="J285" s="8"/>
      <c r="K285" s="8"/>
      <c r="L285" s="8"/>
    </row>
    <row r="286" spans="2:12" ht="12.5" x14ac:dyDescent="0.25">
      <c r="C286" s="5"/>
      <c r="E286" s="8"/>
      <c r="F286" s="8"/>
      <c r="G286" s="8"/>
      <c r="H286" s="8"/>
      <c r="I286" s="8"/>
      <c r="J286" s="8"/>
      <c r="K286" s="8"/>
      <c r="L286" s="8"/>
    </row>
    <row r="287" spans="2:12" ht="12.5" x14ac:dyDescent="0.25">
      <c r="C287" s="5"/>
      <c r="E287" s="8"/>
      <c r="F287" s="8"/>
      <c r="G287" s="8"/>
      <c r="H287" s="8"/>
      <c r="I287" s="8"/>
      <c r="J287" s="8"/>
      <c r="K287" s="8"/>
      <c r="L287" s="8"/>
    </row>
    <row r="288" spans="2:12" ht="12.5" x14ac:dyDescent="0.25">
      <c r="C288" s="5"/>
      <c r="E288" s="8"/>
      <c r="F288" s="8"/>
      <c r="G288" s="8"/>
      <c r="H288" s="8"/>
      <c r="I288" s="8"/>
      <c r="J288" s="8"/>
      <c r="K288" s="8"/>
      <c r="L288" s="8"/>
    </row>
    <row r="289" spans="3:12" ht="12.5" x14ac:dyDescent="0.25">
      <c r="C289" s="5"/>
      <c r="E289" s="8"/>
      <c r="F289" s="8"/>
      <c r="G289" s="8"/>
      <c r="H289" s="8"/>
      <c r="I289" s="8"/>
      <c r="J289" s="8"/>
      <c r="K289" s="8"/>
      <c r="L289" s="8"/>
    </row>
    <row r="290" spans="3:12" ht="12.5" x14ac:dyDescent="0.25">
      <c r="C290" s="5"/>
      <c r="E290" s="8"/>
      <c r="F290" s="8"/>
      <c r="G290" s="8"/>
      <c r="H290" s="8"/>
      <c r="I290" s="8"/>
      <c r="J290" s="8"/>
      <c r="K290" s="8"/>
      <c r="L290" s="8"/>
    </row>
    <row r="291" spans="3:12" ht="12.5" x14ac:dyDescent="0.25">
      <c r="C291" s="5"/>
      <c r="E291" s="8"/>
      <c r="F291" s="8"/>
      <c r="G291" s="8"/>
      <c r="H291" s="8"/>
      <c r="I291" s="8"/>
      <c r="J291" s="8"/>
      <c r="K291" s="8"/>
      <c r="L291" s="8"/>
    </row>
    <row r="292" spans="3:12" ht="12.5" x14ac:dyDescent="0.25">
      <c r="C292" s="5"/>
      <c r="E292" s="8"/>
      <c r="F292" s="8"/>
      <c r="G292" s="8"/>
      <c r="H292" s="8"/>
      <c r="I292" s="8"/>
      <c r="J292" s="8"/>
      <c r="K292" s="8"/>
      <c r="L292" s="8"/>
    </row>
    <row r="293" spans="3:12" ht="12.5" x14ac:dyDescent="0.25">
      <c r="C293" s="5"/>
      <c r="E293" s="8"/>
      <c r="F293" s="8"/>
      <c r="G293" s="8"/>
      <c r="H293" s="8"/>
      <c r="I293" s="8"/>
      <c r="J293" s="8"/>
      <c r="K293" s="8"/>
      <c r="L293" s="8"/>
    </row>
    <row r="294" spans="3:12" ht="12.5" x14ac:dyDescent="0.25">
      <c r="C294" s="5"/>
      <c r="E294" s="8"/>
      <c r="F294" s="8"/>
      <c r="G294" s="8"/>
      <c r="H294" s="8"/>
      <c r="I294" s="8"/>
      <c r="J294" s="8"/>
      <c r="K294" s="8"/>
      <c r="L294" s="8"/>
    </row>
    <row r="295" spans="3:12" ht="12.5" x14ac:dyDescent="0.25">
      <c r="C295" s="5"/>
      <c r="E295" s="8"/>
      <c r="F295" s="8"/>
      <c r="G295" s="8"/>
      <c r="H295" s="8"/>
      <c r="I295" s="8"/>
      <c r="J295" s="8"/>
      <c r="K295" s="8"/>
      <c r="L295" s="8"/>
    </row>
    <row r="296" spans="3:12" ht="12.5" x14ac:dyDescent="0.25">
      <c r="C296" s="5"/>
      <c r="E296" s="8"/>
      <c r="F296" s="8"/>
      <c r="G296" s="8"/>
      <c r="H296" s="8"/>
      <c r="I296" s="8"/>
      <c r="J296" s="8"/>
      <c r="K296" s="8"/>
      <c r="L296" s="8"/>
    </row>
    <row r="297" spans="3:12" ht="12.5" x14ac:dyDescent="0.25">
      <c r="C297" s="5"/>
      <c r="E297" s="8"/>
      <c r="F297" s="8"/>
      <c r="G297" s="8"/>
      <c r="H297" s="8"/>
      <c r="I297" s="8"/>
      <c r="J297" s="8"/>
      <c r="K297" s="8"/>
      <c r="L297" s="8"/>
    </row>
    <row r="298" spans="3:12" ht="12.5" x14ac:dyDescent="0.25">
      <c r="C298" s="5"/>
      <c r="E298" s="8"/>
      <c r="F298" s="8"/>
      <c r="G298" s="8"/>
      <c r="H298" s="8"/>
      <c r="I298" s="8"/>
      <c r="J298" s="8"/>
      <c r="K298" s="8"/>
      <c r="L298" s="8"/>
    </row>
    <row r="299" spans="3:12" ht="12.5" x14ac:dyDescent="0.25">
      <c r="C299" s="5"/>
      <c r="E299" s="8"/>
      <c r="F299" s="8"/>
      <c r="G299" s="8"/>
      <c r="H299" s="8"/>
      <c r="I299" s="8"/>
      <c r="J299" s="8"/>
      <c r="K299" s="8"/>
      <c r="L299" s="8"/>
    </row>
    <row r="300" spans="3:12" ht="12.5" x14ac:dyDescent="0.25">
      <c r="C300" s="5"/>
      <c r="E300" s="8"/>
      <c r="F300" s="8"/>
      <c r="G300" s="8"/>
      <c r="H300" s="8"/>
      <c r="I300" s="8"/>
      <c r="J300" s="8"/>
      <c r="K300" s="8"/>
      <c r="L300" s="8"/>
    </row>
    <row r="301" spans="3:12" ht="12.5" x14ac:dyDescent="0.25">
      <c r="C301" s="5"/>
      <c r="E301" s="8"/>
      <c r="F301" s="8"/>
      <c r="G301" s="8"/>
      <c r="H301" s="8"/>
      <c r="I301" s="8"/>
      <c r="J301" s="8"/>
      <c r="K301" s="8"/>
      <c r="L301" s="8"/>
    </row>
    <row r="302" spans="3:12" ht="12.5" x14ac:dyDescent="0.25">
      <c r="C302" s="5"/>
      <c r="E302" s="8"/>
      <c r="F302" s="8"/>
      <c r="G302" s="8"/>
      <c r="H302" s="8"/>
      <c r="I302" s="8"/>
      <c r="J302" s="8"/>
      <c r="K302" s="8"/>
      <c r="L302" s="8"/>
    </row>
    <row r="303" spans="3:12" ht="12.5" x14ac:dyDescent="0.25">
      <c r="C303" s="5"/>
      <c r="E303" s="8"/>
      <c r="F303" s="8"/>
      <c r="G303" s="8"/>
      <c r="H303" s="8"/>
      <c r="I303" s="8"/>
      <c r="J303" s="8"/>
      <c r="K303" s="8"/>
      <c r="L303" s="8"/>
    </row>
    <row r="304" spans="3:12" ht="12.5" x14ac:dyDescent="0.25">
      <c r="C304" s="5"/>
      <c r="E304" s="8"/>
      <c r="F304" s="8"/>
      <c r="G304" s="8"/>
      <c r="H304" s="8"/>
      <c r="I304" s="8"/>
      <c r="J304" s="8"/>
      <c r="K304" s="8"/>
      <c r="L304" s="8"/>
    </row>
    <row r="305" spans="3:12" ht="12.5" x14ac:dyDescent="0.25">
      <c r="C305" s="5"/>
      <c r="E305" s="8"/>
      <c r="F305" s="8"/>
      <c r="G305" s="8"/>
      <c r="H305" s="8"/>
      <c r="I305" s="8"/>
      <c r="J305" s="8"/>
      <c r="K305" s="8"/>
      <c r="L305" s="8"/>
    </row>
    <row r="306" spans="3:12" ht="12.5" x14ac:dyDescent="0.25">
      <c r="C306" s="5"/>
      <c r="E306" s="8"/>
      <c r="F306" s="8"/>
      <c r="G306" s="8"/>
      <c r="H306" s="8"/>
      <c r="I306" s="8"/>
      <c r="J306" s="8"/>
      <c r="K306" s="8"/>
      <c r="L306" s="8"/>
    </row>
    <row r="307" spans="3:12" ht="12.5" x14ac:dyDescent="0.25">
      <c r="C307" s="5"/>
      <c r="E307" s="8"/>
      <c r="F307" s="8"/>
      <c r="G307" s="8"/>
      <c r="H307" s="8"/>
      <c r="I307" s="8"/>
      <c r="J307" s="8"/>
      <c r="K307" s="8"/>
      <c r="L307" s="8"/>
    </row>
    <row r="308" spans="3:12" ht="12.5" x14ac:dyDescent="0.25">
      <c r="C308" s="5"/>
      <c r="E308" s="8"/>
      <c r="F308" s="8"/>
      <c r="G308" s="8"/>
      <c r="H308" s="8"/>
      <c r="I308" s="8"/>
      <c r="J308" s="8"/>
      <c r="K308" s="8"/>
      <c r="L308" s="8"/>
    </row>
    <row r="309" spans="3:12" ht="12.5" x14ac:dyDescent="0.25">
      <c r="C309" s="5"/>
      <c r="E309" s="8"/>
      <c r="F309" s="8"/>
      <c r="G309" s="8"/>
      <c r="H309" s="8"/>
      <c r="I309" s="8"/>
      <c r="J309" s="8"/>
      <c r="K309" s="8"/>
      <c r="L309" s="8"/>
    </row>
    <row r="310" spans="3:12" ht="12.5" x14ac:dyDescent="0.25">
      <c r="C310" s="5"/>
      <c r="E310" s="8"/>
      <c r="F310" s="8"/>
      <c r="G310" s="8"/>
      <c r="H310" s="8"/>
      <c r="I310" s="8"/>
      <c r="J310" s="8"/>
      <c r="K310" s="8"/>
      <c r="L310" s="8"/>
    </row>
    <row r="311" spans="3:12" ht="12.5" x14ac:dyDescent="0.25">
      <c r="C311" s="5"/>
      <c r="E311" s="8"/>
      <c r="F311" s="8"/>
      <c r="G311" s="8"/>
      <c r="H311" s="8"/>
      <c r="I311" s="8"/>
      <c r="J311" s="8"/>
      <c r="K311" s="8"/>
      <c r="L311" s="8"/>
    </row>
    <row r="312" spans="3:12" ht="12.5" x14ac:dyDescent="0.25">
      <c r="C312" s="5"/>
      <c r="E312" s="8"/>
      <c r="F312" s="8"/>
      <c r="G312" s="8"/>
      <c r="H312" s="8"/>
      <c r="I312" s="8"/>
      <c r="J312" s="8"/>
      <c r="K312" s="8"/>
      <c r="L312" s="8"/>
    </row>
    <row r="313" spans="3:12" ht="12.5" x14ac:dyDescent="0.25">
      <c r="C313" s="5"/>
      <c r="E313" s="8"/>
      <c r="F313" s="8"/>
      <c r="G313" s="8"/>
      <c r="H313" s="8"/>
      <c r="I313" s="8"/>
      <c r="J313" s="8"/>
      <c r="K313" s="8"/>
      <c r="L313" s="8"/>
    </row>
    <row r="314" spans="3:12" ht="12.5" x14ac:dyDescent="0.25">
      <c r="C314" s="5"/>
      <c r="E314" s="8"/>
      <c r="F314" s="8"/>
      <c r="G314" s="8"/>
      <c r="H314" s="8"/>
      <c r="I314" s="8"/>
      <c r="J314" s="8"/>
      <c r="K314" s="8"/>
      <c r="L314" s="8"/>
    </row>
    <row r="315" spans="3:12" ht="12.5" x14ac:dyDescent="0.25">
      <c r="C315" s="5"/>
      <c r="E315" s="8"/>
      <c r="F315" s="8"/>
      <c r="G315" s="8"/>
      <c r="H315" s="8"/>
      <c r="I315" s="8"/>
      <c r="J315" s="8"/>
      <c r="K315" s="8"/>
      <c r="L315" s="8"/>
    </row>
    <row r="316" spans="3:12" ht="12.5" x14ac:dyDescent="0.25">
      <c r="C316" s="5"/>
      <c r="E316" s="8"/>
      <c r="F316" s="8"/>
      <c r="G316" s="8"/>
      <c r="H316" s="8"/>
      <c r="I316" s="8"/>
      <c r="J316" s="8"/>
      <c r="K316" s="8"/>
      <c r="L316" s="8"/>
    </row>
    <row r="317" spans="3:12" ht="12.5" x14ac:dyDescent="0.25">
      <c r="C317" s="5"/>
      <c r="E317" s="8"/>
      <c r="F317" s="8"/>
      <c r="G317" s="8"/>
      <c r="H317" s="8"/>
      <c r="I317" s="8"/>
      <c r="J317" s="8"/>
      <c r="K317" s="8"/>
      <c r="L317" s="8"/>
    </row>
    <row r="318" spans="3:12" ht="12.5" x14ac:dyDescent="0.25">
      <c r="C318" s="5"/>
      <c r="E318" s="8"/>
      <c r="F318" s="8"/>
      <c r="G318" s="8"/>
      <c r="H318" s="8"/>
      <c r="I318" s="8"/>
      <c r="J318" s="8"/>
      <c r="K318" s="8"/>
      <c r="L318" s="8"/>
    </row>
    <row r="319" spans="3:12" ht="12.5" x14ac:dyDescent="0.25">
      <c r="C319" s="5"/>
      <c r="E319" s="8"/>
      <c r="F319" s="8"/>
      <c r="G319" s="8"/>
      <c r="H319" s="8"/>
      <c r="I319" s="8"/>
      <c r="J319" s="8"/>
      <c r="K319" s="8"/>
      <c r="L319" s="8"/>
    </row>
    <row r="320" spans="3:12" ht="12.5" x14ac:dyDescent="0.25">
      <c r="C320" s="5"/>
      <c r="E320" s="8"/>
      <c r="F320" s="8"/>
      <c r="G320" s="8"/>
      <c r="H320" s="8"/>
      <c r="I320" s="8"/>
      <c r="J320" s="8"/>
      <c r="K320" s="8"/>
      <c r="L320" s="8"/>
    </row>
    <row r="321" spans="3:12" ht="12.5" x14ac:dyDescent="0.25">
      <c r="C321" s="5"/>
      <c r="E321" s="8"/>
      <c r="F321" s="8"/>
      <c r="G321" s="8"/>
      <c r="H321" s="8"/>
      <c r="I321" s="8"/>
      <c r="J321" s="8"/>
      <c r="K321" s="8"/>
      <c r="L321" s="8"/>
    </row>
    <row r="322" spans="3:12" ht="12.5" x14ac:dyDescent="0.25">
      <c r="C322" s="5"/>
      <c r="E322" s="8"/>
      <c r="F322" s="8"/>
      <c r="G322" s="8"/>
      <c r="H322" s="8"/>
      <c r="I322" s="8"/>
      <c r="J322" s="8"/>
      <c r="K322" s="8"/>
      <c r="L322" s="8"/>
    </row>
    <row r="323" spans="3:12" ht="12.5" x14ac:dyDescent="0.25">
      <c r="C323" s="5"/>
      <c r="E323" s="8"/>
      <c r="F323" s="8"/>
      <c r="G323" s="8"/>
      <c r="H323" s="8"/>
      <c r="I323" s="8"/>
      <c r="J323" s="8"/>
      <c r="K323" s="8"/>
      <c r="L323" s="8"/>
    </row>
    <row r="324" spans="3:12" ht="12.5" x14ac:dyDescent="0.25">
      <c r="C324" s="5"/>
      <c r="E324" s="8"/>
      <c r="F324" s="8"/>
      <c r="G324" s="8"/>
      <c r="H324" s="8"/>
      <c r="I324" s="8"/>
      <c r="J324" s="8"/>
      <c r="K324" s="8"/>
      <c r="L324" s="8"/>
    </row>
    <row r="325" spans="3:12" ht="12.5" x14ac:dyDescent="0.25">
      <c r="C325" s="5"/>
      <c r="E325" s="8"/>
      <c r="F325" s="8"/>
      <c r="G325" s="8"/>
      <c r="H325" s="8"/>
      <c r="I325" s="8"/>
      <c r="J325" s="8"/>
      <c r="K325" s="8"/>
      <c r="L325" s="8"/>
    </row>
    <row r="326" spans="3:12" ht="12.5" x14ac:dyDescent="0.25">
      <c r="C326" s="5"/>
      <c r="E326" s="8"/>
      <c r="F326" s="8"/>
      <c r="G326" s="8"/>
      <c r="H326" s="8"/>
      <c r="I326" s="8"/>
      <c r="J326" s="8"/>
      <c r="K326" s="8"/>
      <c r="L326" s="8"/>
    </row>
    <row r="327" spans="3:12" ht="12.5" x14ac:dyDescent="0.25">
      <c r="C327" s="5"/>
      <c r="E327" s="8"/>
      <c r="F327" s="8"/>
      <c r="G327" s="8"/>
      <c r="H327" s="8"/>
      <c r="I327" s="8"/>
      <c r="J327" s="8"/>
      <c r="K327" s="8"/>
      <c r="L327" s="8"/>
    </row>
    <row r="328" spans="3:12" ht="12.5" x14ac:dyDescent="0.25">
      <c r="C328" s="5"/>
      <c r="E328" s="8"/>
      <c r="F328" s="8"/>
      <c r="G328" s="8"/>
      <c r="H328" s="8"/>
      <c r="I328" s="8"/>
      <c r="J328" s="8"/>
      <c r="K328" s="8"/>
      <c r="L328" s="8"/>
    </row>
    <row r="329" spans="3:12" ht="12.5" x14ac:dyDescent="0.25">
      <c r="C329" s="5"/>
      <c r="E329" s="8"/>
      <c r="F329" s="8"/>
      <c r="G329" s="8"/>
      <c r="H329" s="8"/>
      <c r="I329" s="8"/>
      <c r="J329" s="8"/>
      <c r="K329" s="8"/>
      <c r="L329" s="8"/>
    </row>
    <row r="330" spans="3:12" ht="12.5" x14ac:dyDescent="0.25">
      <c r="C330" s="5"/>
      <c r="E330" s="8"/>
      <c r="F330" s="8"/>
      <c r="G330" s="8"/>
      <c r="H330" s="8"/>
      <c r="I330" s="8"/>
      <c r="J330" s="8"/>
      <c r="K330" s="8"/>
      <c r="L330" s="8"/>
    </row>
    <row r="331" spans="3:12" ht="12.5" x14ac:dyDescent="0.25">
      <c r="C331" s="5"/>
      <c r="E331" s="8"/>
      <c r="F331" s="8"/>
      <c r="G331" s="8"/>
      <c r="H331" s="8"/>
      <c r="I331" s="8"/>
      <c r="J331" s="8"/>
      <c r="K331" s="8"/>
      <c r="L331" s="8"/>
    </row>
    <row r="332" spans="3:12" ht="12.5" x14ac:dyDescent="0.25">
      <c r="C332" s="5"/>
      <c r="E332" s="8"/>
      <c r="F332" s="8"/>
      <c r="G332" s="8"/>
      <c r="H332" s="8"/>
      <c r="I332" s="8"/>
      <c r="J332" s="8"/>
      <c r="K332" s="8"/>
      <c r="L332" s="8"/>
    </row>
    <row r="333" spans="3:12" ht="12.5" x14ac:dyDescent="0.25">
      <c r="C333" s="5"/>
      <c r="E333" s="8"/>
      <c r="F333" s="8"/>
      <c r="G333" s="8"/>
      <c r="H333" s="8"/>
      <c r="I333" s="8"/>
      <c r="J333" s="8"/>
      <c r="K333" s="8"/>
      <c r="L333" s="8"/>
    </row>
    <row r="334" spans="3:12" ht="12.5" x14ac:dyDescent="0.25">
      <c r="C334" s="5"/>
      <c r="E334" s="8"/>
      <c r="F334" s="8"/>
      <c r="G334" s="8"/>
      <c r="H334" s="8"/>
      <c r="I334" s="8"/>
      <c r="J334" s="8"/>
      <c r="K334" s="8"/>
      <c r="L334" s="8"/>
    </row>
    <row r="335" spans="3:12" ht="12.5" x14ac:dyDescent="0.25">
      <c r="C335" s="5"/>
      <c r="E335" s="8"/>
      <c r="F335" s="8"/>
      <c r="G335" s="8"/>
      <c r="H335" s="8"/>
      <c r="I335" s="8"/>
      <c r="J335" s="8"/>
      <c r="K335" s="8"/>
      <c r="L335" s="8"/>
    </row>
    <row r="336" spans="3:12" ht="12.5" x14ac:dyDescent="0.25">
      <c r="C336" s="5"/>
      <c r="E336" s="8"/>
      <c r="F336" s="8"/>
      <c r="G336" s="8"/>
      <c r="H336" s="8"/>
      <c r="I336" s="8"/>
      <c r="J336" s="8"/>
      <c r="K336" s="8"/>
      <c r="L336" s="8"/>
    </row>
    <row r="337" spans="3:12" ht="12.5" x14ac:dyDescent="0.25">
      <c r="C337" s="5"/>
      <c r="E337" s="8"/>
      <c r="F337" s="8"/>
      <c r="G337" s="8"/>
      <c r="H337" s="8"/>
      <c r="I337" s="8"/>
      <c r="J337" s="8"/>
      <c r="K337" s="8"/>
      <c r="L337" s="8"/>
    </row>
    <row r="338" spans="3:12" ht="12.5" x14ac:dyDescent="0.25">
      <c r="C338" s="5"/>
      <c r="E338" s="8"/>
      <c r="F338" s="8"/>
      <c r="G338" s="8"/>
      <c r="H338" s="8"/>
      <c r="I338" s="8"/>
      <c r="J338" s="8"/>
      <c r="K338" s="8"/>
      <c r="L338" s="8"/>
    </row>
    <row r="339" spans="3:12" ht="12.5" x14ac:dyDescent="0.25">
      <c r="C339" s="5"/>
      <c r="E339" s="8"/>
      <c r="F339" s="8"/>
      <c r="G339" s="8"/>
      <c r="H339" s="8"/>
      <c r="I339" s="8"/>
      <c r="J339" s="8"/>
      <c r="K339" s="8"/>
      <c r="L339" s="8"/>
    </row>
    <row r="340" spans="3:12" ht="12.5" x14ac:dyDescent="0.25">
      <c r="C340" s="5"/>
      <c r="E340" s="8"/>
      <c r="F340" s="8"/>
      <c r="G340" s="8"/>
      <c r="H340" s="8"/>
      <c r="I340" s="8"/>
      <c r="J340" s="8"/>
      <c r="K340" s="8"/>
      <c r="L340" s="8"/>
    </row>
    <row r="341" spans="3:12" ht="12.5" x14ac:dyDescent="0.25">
      <c r="C341" s="5"/>
      <c r="E341" s="8"/>
      <c r="F341" s="8"/>
      <c r="G341" s="8"/>
      <c r="H341" s="8"/>
      <c r="I341" s="8"/>
      <c r="J341" s="8"/>
      <c r="K341" s="8"/>
      <c r="L341" s="8"/>
    </row>
    <row r="342" spans="3:12" ht="12.5" x14ac:dyDescent="0.25">
      <c r="C342" s="5"/>
      <c r="E342" s="8"/>
      <c r="F342" s="8"/>
      <c r="G342" s="8"/>
      <c r="H342" s="8"/>
      <c r="I342" s="8"/>
      <c r="J342" s="8"/>
      <c r="K342" s="8"/>
      <c r="L342" s="8"/>
    </row>
    <row r="343" spans="3:12" ht="12.5" x14ac:dyDescent="0.25">
      <c r="C343" s="5"/>
      <c r="E343" s="8"/>
      <c r="F343" s="8"/>
      <c r="G343" s="8"/>
      <c r="H343" s="8"/>
      <c r="I343" s="8"/>
      <c r="J343" s="8"/>
      <c r="K343" s="8"/>
      <c r="L343" s="8"/>
    </row>
    <row r="344" spans="3:12" ht="12.5" x14ac:dyDescent="0.25">
      <c r="C344" s="5"/>
      <c r="E344" s="8"/>
      <c r="F344" s="8"/>
      <c r="G344" s="8"/>
      <c r="H344" s="8"/>
      <c r="I344" s="8"/>
      <c r="J344" s="8"/>
      <c r="K344" s="8"/>
      <c r="L344" s="8"/>
    </row>
    <row r="345" spans="3:12" ht="12.5" x14ac:dyDescent="0.25">
      <c r="C345" s="5"/>
      <c r="E345" s="8"/>
      <c r="F345" s="8"/>
      <c r="G345" s="8"/>
      <c r="H345" s="8"/>
      <c r="I345" s="8"/>
      <c r="J345" s="8"/>
      <c r="K345" s="8"/>
      <c r="L345" s="8"/>
    </row>
    <row r="346" spans="3:12" ht="12.5" x14ac:dyDescent="0.25">
      <c r="C346" s="5"/>
      <c r="E346" s="8"/>
      <c r="F346" s="8"/>
      <c r="G346" s="8"/>
      <c r="H346" s="8"/>
      <c r="I346" s="8"/>
      <c r="J346" s="8"/>
      <c r="K346" s="8"/>
      <c r="L346" s="8"/>
    </row>
    <row r="347" spans="3:12" ht="12.5" x14ac:dyDescent="0.25">
      <c r="C347" s="5"/>
      <c r="E347" s="8"/>
      <c r="F347" s="8"/>
      <c r="G347" s="8"/>
      <c r="H347" s="8"/>
      <c r="I347" s="8"/>
      <c r="J347" s="8"/>
      <c r="K347" s="8"/>
      <c r="L347" s="8"/>
    </row>
    <row r="348" spans="3:12" ht="12.5" x14ac:dyDescent="0.25">
      <c r="C348" s="5"/>
      <c r="E348" s="8"/>
      <c r="F348" s="8"/>
      <c r="G348" s="8"/>
      <c r="H348" s="8"/>
      <c r="I348" s="8"/>
      <c r="J348" s="8"/>
      <c r="K348" s="8"/>
      <c r="L348" s="8"/>
    </row>
    <row r="349" spans="3:12" ht="12.5" x14ac:dyDescent="0.25">
      <c r="C349" s="5"/>
      <c r="E349" s="8"/>
      <c r="F349" s="8"/>
      <c r="G349" s="8"/>
      <c r="H349" s="8"/>
      <c r="I349" s="8"/>
      <c r="J349" s="8"/>
      <c r="K349" s="8"/>
      <c r="L349" s="8"/>
    </row>
    <row r="350" spans="3:12" ht="12.5" x14ac:dyDescent="0.25">
      <c r="C350" s="5"/>
      <c r="E350" s="8"/>
      <c r="F350" s="8"/>
      <c r="G350" s="8"/>
      <c r="H350" s="8"/>
      <c r="I350" s="8"/>
      <c r="J350" s="8"/>
      <c r="K350" s="8"/>
      <c r="L350" s="8"/>
    </row>
    <row r="351" spans="3:12" ht="12.5" x14ac:dyDescent="0.25">
      <c r="C351" s="5"/>
      <c r="E351" s="8"/>
      <c r="F351" s="8"/>
      <c r="G351" s="8"/>
      <c r="H351" s="8"/>
      <c r="I351" s="8"/>
      <c r="J351" s="8"/>
      <c r="K351" s="8"/>
      <c r="L351" s="8"/>
    </row>
    <row r="352" spans="3:12" ht="12.5" x14ac:dyDescent="0.25">
      <c r="C352" s="5"/>
      <c r="E352" s="8"/>
      <c r="F352" s="8"/>
      <c r="G352" s="8"/>
      <c r="H352" s="8"/>
      <c r="I352" s="8"/>
      <c r="J352" s="8"/>
      <c r="K352" s="8"/>
      <c r="L352" s="8"/>
    </row>
    <row r="353" spans="3:12" ht="12.5" x14ac:dyDescent="0.25">
      <c r="C353" s="5"/>
      <c r="E353" s="8"/>
      <c r="F353" s="8"/>
      <c r="G353" s="8"/>
      <c r="H353" s="8"/>
      <c r="I353" s="8"/>
      <c r="J353" s="8"/>
      <c r="K353" s="8"/>
      <c r="L353" s="8"/>
    </row>
    <row r="354" spans="3:12" ht="12.5" x14ac:dyDescent="0.25">
      <c r="C354" s="5"/>
      <c r="E354" s="8"/>
      <c r="F354" s="8"/>
      <c r="G354" s="8"/>
      <c r="H354" s="8"/>
      <c r="I354" s="8"/>
      <c r="J354" s="8"/>
      <c r="K354" s="8"/>
      <c r="L354" s="8"/>
    </row>
    <row r="355" spans="3:12" ht="12.5" x14ac:dyDescent="0.25">
      <c r="C355" s="5"/>
      <c r="E355" s="8"/>
      <c r="F355" s="8"/>
      <c r="G355" s="8"/>
      <c r="H355" s="8"/>
      <c r="I355" s="8"/>
      <c r="J355" s="8"/>
      <c r="K355" s="8"/>
      <c r="L355" s="8"/>
    </row>
    <row r="356" spans="3:12" ht="12.5" x14ac:dyDescent="0.25">
      <c r="C356" s="5"/>
      <c r="E356" s="8"/>
      <c r="F356" s="8"/>
      <c r="G356" s="8"/>
      <c r="H356" s="8"/>
      <c r="I356" s="8"/>
      <c r="J356" s="8"/>
      <c r="K356" s="8"/>
      <c r="L356" s="8"/>
    </row>
    <row r="357" spans="3:12" ht="12.5" x14ac:dyDescent="0.25">
      <c r="C357" s="5"/>
      <c r="E357" s="8"/>
      <c r="F357" s="8"/>
      <c r="G357" s="8"/>
      <c r="H357" s="8"/>
      <c r="I357" s="8"/>
      <c r="J357" s="8"/>
      <c r="K357" s="8"/>
      <c r="L357" s="8"/>
    </row>
    <row r="358" spans="3:12" ht="12.5" x14ac:dyDescent="0.25">
      <c r="C358" s="5"/>
      <c r="E358" s="8"/>
      <c r="F358" s="8"/>
      <c r="G358" s="8"/>
      <c r="H358" s="8"/>
      <c r="I358" s="8"/>
      <c r="J358" s="8"/>
      <c r="K358" s="8"/>
      <c r="L358" s="8"/>
    </row>
    <row r="359" spans="3:12" ht="12.5" x14ac:dyDescent="0.25">
      <c r="C359" s="5"/>
      <c r="E359" s="8"/>
      <c r="F359" s="8"/>
      <c r="G359" s="8"/>
      <c r="H359" s="8"/>
      <c r="I359" s="8"/>
      <c r="J359" s="8"/>
      <c r="K359" s="8"/>
      <c r="L359" s="8"/>
    </row>
    <row r="360" spans="3:12" ht="12.5" x14ac:dyDescent="0.25">
      <c r="C360" s="5"/>
      <c r="E360" s="8"/>
      <c r="F360" s="8"/>
      <c r="G360" s="8"/>
      <c r="H360" s="8"/>
      <c r="I360" s="8"/>
      <c r="J360" s="8"/>
      <c r="K360" s="8"/>
      <c r="L360" s="8"/>
    </row>
    <row r="361" spans="3:12" ht="12.5" x14ac:dyDescent="0.25">
      <c r="C361" s="5"/>
      <c r="E361" s="8"/>
      <c r="F361" s="8"/>
      <c r="G361" s="8"/>
      <c r="H361" s="8"/>
      <c r="I361" s="8"/>
      <c r="J361" s="8"/>
      <c r="K361" s="8"/>
      <c r="L361" s="8"/>
    </row>
    <row r="362" spans="3:12" ht="12.5" x14ac:dyDescent="0.25">
      <c r="C362" s="5"/>
      <c r="E362" s="8"/>
      <c r="F362" s="8"/>
      <c r="G362" s="8"/>
      <c r="H362" s="8"/>
      <c r="I362" s="8"/>
      <c r="J362" s="8"/>
      <c r="K362" s="8"/>
      <c r="L362" s="8"/>
    </row>
    <row r="363" spans="3:12" ht="12.5" x14ac:dyDescent="0.25">
      <c r="C363" s="5"/>
      <c r="E363" s="8"/>
      <c r="F363" s="8"/>
      <c r="G363" s="8"/>
      <c r="H363" s="8"/>
      <c r="I363" s="8"/>
      <c r="J363" s="8"/>
      <c r="K363" s="8"/>
      <c r="L363" s="8"/>
    </row>
    <row r="364" spans="3:12" ht="12.5" x14ac:dyDescent="0.25">
      <c r="C364" s="5"/>
      <c r="E364" s="8"/>
      <c r="F364" s="8"/>
      <c r="G364" s="8"/>
      <c r="H364" s="8"/>
      <c r="I364" s="8"/>
      <c r="J364" s="8"/>
      <c r="K364" s="8"/>
      <c r="L364" s="8"/>
    </row>
    <row r="365" spans="3:12" ht="12.5" x14ac:dyDescent="0.25">
      <c r="C365" s="5"/>
      <c r="E365" s="8"/>
      <c r="F365" s="8"/>
      <c r="G365" s="8"/>
      <c r="H365" s="8"/>
      <c r="I365" s="8"/>
      <c r="J365" s="8"/>
      <c r="K365" s="8"/>
      <c r="L365" s="8"/>
    </row>
    <row r="366" spans="3:12" ht="12.5" x14ac:dyDescent="0.25">
      <c r="C366" s="5"/>
      <c r="E366" s="8"/>
      <c r="F366" s="8"/>
      <c r="G366" s="8"/>
      <c r="H366" s="8"/>
      <c r="I366" s="8"/>
      <c r="J366" s="8"/>
      <c r="K366" s="8"/>
      <c r="L366" s="8"/>
    </row>
    <row r="367" spans="3:12" ht="12.5" x14ac:dyDescent="0.25">
      <c r="C367" s="5"/>
      <c r="E367" s="8"/>
      <c r="F367" s="8"/>
      <c r="G367" s="8"/>
      <c r="H367" s="8"/>
      <c r="I367" s="8"/>
      <c r="J367" s="8"/>
      <c r="K367" s="8"/>
      <c r="L367" s="8"/>
    </row>
    <row r="368" spans="3:12" ht="12.5" x14ac:dyDescent="0.25">
      <c r="C368" s="5"/>
      <c r="E368" s="8"/>
      <c r="F368" s="8"/>
      <c r="G368" s="8"/>
      <c r="H368" s="8"/>
      <c r="I368" s="8"/>
      <c r="J368" s="8"/>
      <c r="K368" s="8"/>
      <c r="L368" s="8"/>
    </row>
    <row r="369" spans="3:12" ht="12.5" x14ac:dyDescent="0.25">
      <c r="C369" s="5"/>
      <c r="E369" s="8"/>
      <c r="F369" s="8"/>
      <c r="G369" s="8"/>
      <c r="H369" s="8"/>
      <c r="I369" s="8"/>
      <c r="J369" s="8"/>
      <c r="K369" s="8"/>
      <c r="L369" s="8"/>
    </row>
    <row r="370" spans="3:12" ht="12.5" x14ac:dyDescent="0.25">
      <c r="C370" s="5"/>
      <c r="E370" s="8"/>
      <c r="F370" s="8"/>
      <c r="G370" s="8"/>
      <c r="H370" s="8"/>
      <c r="I370" s="8"/>
      <c r="J370" s="8"/>
      <c r="K370" s="8"/>
      <c r="L370" s="8"/>
    </row>
    <row r="371" spans="3:12" ht="12.5" x14ac:dyDescent="0.25">
      <c r="C371" s="5"/>
      <c r="E371" s="8"/>
      <c r="F371" s="8"/>
      <c r="G371" s="8"/>
      <c r="H371" s="8"/>
      <c r="I371" s="8"/>
      <c r="J371" s="8"/>
      <c r="K371" s="8"/>
      <c r="L371" s="8"/>
    </row>
    <row r="372" spans="3:12" ht="12.5" x14ac:dyDescent="0.25">
      <c r="C372" s="5"/>
      <c r="E372" s="8"/>
      <c r="F372" s="8"/>
      <c r="G372" s="8"/>
      <c r="H372" s="8"/>
      <c r="I372" s="8"/>
      <c r="J372" s="8"/>
      <c r="K372" s="8"/>
      <c r="L372" s="8"/>
    </row>
    <row r="373" spans="3:12" ht="12.5" x14ac:dyDescent="0.25">
      <c r="C373" s="5"/>
      <c r="E373" s="8"/>
      <c r="F373" s="8"/>
      <c r="G373" s="8"/>
      <c r="H373" s="8"/>
      <c r="I373" s="8"/>
      <c r="J373" s="8"/>
      <c r="K373" s="8"/>
      <c r="L373" s="8"/>
    </row>
    <row r="374" spans="3:12" ht="12.5" x14ac:dyDescent="0.25">
      <c r="C374" s="5"/>
      <c r="E374" s="8"/>
      <c r="F374" s="8"/>
      <c r="G374" s="8"/>
      <c r="H374" s="8"/>
      <c r="I374" s="8"/>
      <c r="J374" s="8"/>
      <c r="K374" s="8"/>
      <c r="L374" s="8"/>
    </row>
    <row r="375" spans="3:12" ht="12.5" x14ac:dyDescent="0.25">
      <c r="C375" s="5"/>
      <c r="E375" s="8"/>
      <c r="F375" s="8"/>
      <c r="G375" s="8"/>
      <c r="H375" s="8"/>
      <c r="I375" s="8"/>
      <c r="J375" s="8"/>
      <c r="K375" s="8"/>
      <c r="L375" s="8"/>
    </row>
    <row r="376" spans="3:12" ht="12.5" x14ac:dyDescent="0.25">
      <c r="C376" s="5"/>
      <c r="E376" s="8"/>
      <c r="F376" s="8"/>
      <c r="G376" s="8"/>
      <c r="H376" s="8"/>
      <c r="I376" s="8"/>
      <c r="J376" s="8"/>
      <c r="K376" s="8"/>
      <c r="L376" s="8"/>
    </row>
    <row r="377" spans="3:12" ht="12.5" x14ac:dyDescent="0.25">
      <c r="C377" s="5"/>
      <c r="E377" s="8"/>
      <c r="F377" s="8"/>
      <c r="G377" s="8"/>
      <c r="H377" s="8"/>
      <c r="I377" s="8"/>
      <c r="J377" s="8"/>
      <c r="K377" s="8"/>
      <c r="L377" s="8"/>
    </row>
    <row r="378" spans="3:12" ht="12.5" x14ac:dyDescent="0.25">
      <c r="C378" s="5"/>
      <c r="E378" s="8"/>
      <c r="F378" s="8"/>
      <c r="G378" s="8"/>
      <c r="H378" s="8"/>
      <c r="I378" s="8"/>
      <c r="J378" s="8"/>
      <c r="K378" s="8"/>
      <c r="L378" s="8"/>
    </row>
    <row r="379" spans="3:12" ht="12.5" x14ac:dyDescent="0.25">
      <c r="C379" s="5"/>
      <c r="E379" s="8"/>
      <c r="F379" s="8"/>
      <c r="G379" s="8"/>
      <c r="H379" s="8"/>
      <c r="I379" s="8"/>
      <c r="J379" s="8"/>
      <c r="K379" s="8"/>
      <c r="L379" s="8"/>
    </row>
    <row r="380" spans="3:12" ht="12.5" x14ac:dyDescent="0.25">
      <c r="C380" s="5"/>
      <c r="E380" s="8"/>
      <c r="F380" s="8"/>
      <c r="G380" s="8"/>
      <c r="H380" s="8"/>
      <c r="I380" s="8"/>
      <c r="J380" s="8"/>
      <c r="K380" s="8"/>
      <c r="L380" s="8"/>
    </row>
    <row r="381" spans="3:12" ht="12.5" x14ac:dyDescent="0.25">
      <c r="C381" s="5"/>
      <c r="E381" s="8"/>
      <c r="F381" s="8"/>
      <c r="G381" s="8"/>
      <c r="H381" s="8"/>
      <c r="I381" s="8"/>
      <c r="J381" s="8"/>
      <c r="K381" s="8"/>
      <c r="L381" s="8"/>
    </row>
    <row r="382" spans="3:12" ht="12.5" x14ac:dyDescent="0.25">
      <c r="C382" s="5"/>
      <c r="E382" s="8"/>
      <c r="F382" s="8"/>
      <c r="G382" s="8"/>
      <c r="H382" s="8"/>
      <c r="I382" s="8"/>
      <c r="J382" s="8"/>
      <c r="K382" s="8"/>
      <c r="L382" s="8"/>
    </row>
    <row r="383" spans="3:12" ht="12.5" x14ac:dyDescent="0.25">
      <c r="C383" s="5"/>
      <c r="E383" s="8"/>
      <c r="F383" s="8"/>
      <c r="G383" s="8"/>
      <c r="H383" s="8"/>
      <c r="I383" s="8"/>
      <c r="J383" s="8"/>
      <c r="K383" s="8"/>
      <c r="L383" s="8"/>
    </row>
    <row r="384" spans="3:12" ht="12.5" x14ac:dyDescent="0.25">
      <c r="C384" s="5"/>
      <c r="E384" s="8"/>
      <c r="F384" s="8"/>
      <c r="G384" s="8"/>
      <c r="H384" s="8"/>
      <c r="I384" s="8"/>
      <c r="J384" s="8"/>
      <c r="K384" s="8"/>
      <c r="L384" s="8"/>
    </row>
    <row r="385" spans="3:12" ht="12.5" x14ac:dyDescent="0.25">
      <c r="C385" s="5"/>
      <c r="E385" s="8"/>
      <c r="F385" s="8"/>
      <c r="G385" s="8"/>
      <c r="H385" s="8"/>
      <c r="I385" s="8"/>
      <c r="J385" s="8"/>
      <c r="K385" s="8"/>
      <c r="L385" s="8"/>
    </row>
    <row r="386" spans="3:12" ht="12.5" x14ac:dyDescent="0.25">
      <c r="C386" s="5"/>
      <c r="E386" s="8"/>
      <c r="F386" s="8"/>
      <c r="G386" s="8"/>
      <c r="H386" s="8"/>
      <c r="I386" s="8"/>
      <c r="J386" s="8"/>
      <c r="K386" s="8"/>
      <c r="L386" s="8"/>
    </row>
    <row r="387" spans="3:12" ht="12.5" x14ac:dyDescent="0.25">
      <c r="C387" s="5"/>
      <c r="E387" s="8"/>
      <c r="F387" s="8"/>
      <c r="G387" s="8"/>
      <c r="H387" s="8"/>
      <c r="I387" s="8"/>
      <c r="J387" s="8"/>
      <c r="K387" s="8"/>
      <c r="L387" s="8"/>
    </row>
    <row r="388" spans="3:12" ht="12.5" x14ac:dyDescent="0.25">
      <c r="C388" s="5"/>
      <c r="E388" s="8"/>
      <c r="F388" s="8"/>
      <c r="G388" s="8"/>
      <c r="H388" s="8"/>
      <c r="I388" s="8"/>
      <c r="J388" s="8"/>
      <c r="K388" s="8"/>
      <c r="L388" s="8"/>
    </row>
    <row r="389" spans="3:12" ht="12.5" x14ac:dyDescent="0.25">
      <c r="C389" s="5"/>
      <c r="E389" s="8"/>
      <c r="F389" s="8"/>
      <c r="G389" s="8"/>
      <c r="H389" s="8"/>
      <c r="I389" s="8"/>
      <c r="J389" s="8"/>
      <c r="K389" s="8"/>
      <c r="L389" s="8"/>
    </row>
    <row r="390" spans="3:12" ht="12.5" x14ac:dyDescent="0.25">
      <c r="C390" s="5"/>
      <c r="E390" s="8"/>
      <c r="F390" s="8"/>
      <c r="G390" s="8"/>
      <c r="H390" s="8"/>
      <c r="I390" s="8"/>
      <c r="J390" s="8"/>
      <c r="K390" s="8"/>
      <c r="L390" s="8"/>
    </row>
    <row r="391" spans="3:12" ht="12.5" x14ac:dyDescent="0.25">
      <c r="C391" s="5"/>
      <c r="E391" s="8"/>
      <c r="F391" s="8"/>
      <c r="G391" s="8"/>
      <c r="H391" s="8"/>
      <c r="I391" s="8"/>
      <c r="J391" s="8"/>
      <c r="K391" s="8"/>
      <c r="L391" s="8"/>
    </row>
    <row r="392" spans="3:12" ht="12.5" x14ac:dyDescent="0.25">
      <c r="C392" s="5"/>
      <c r="E392" s="8"/>
      <c r="F392" s="8"/>
      <c r="G392" s="8"/>
      <c r="H392" s="8"/>
      <c r="I392" s="8"/>
      <c r="J392" s="8"/>
      <c r="K392" s="8"/>
      <c r="L392" s="8"/>
    </row>
    <row r="393" spans="3:12" ht="12.5" x14ac:dyDescent="0.25">
      <c r="C393" s="5"/>
      <c r="E393" s="8"/>
      <c r="F393" s="8"/>
      <c r="G393" s="8"/>
      <c r="H393" s="8"/>
      <c r="I393" s="8"/>
      <c r="J393" s="8"/>
      <c r="K393" s="8"/>
      <c r="L393" s="8"/>
    </row>
    <row r="394" spans="3:12" ht="12.5" x14ac:dyDescent="0.25">
      <c r="C394" s="5"/>
      <c r="E394" s="8"/>
      <c r="F394" s="8"/>
      <c r="G394" s="8"/>
      <c r="H394" s="8"/>
      <c r="I394" s="8"/>
      <c r="J394" s="8"/>
      <c r="K394" s="8"/>
      <c r="L394" s="8"/>
    </row>
    <row r="395" spans="3:12" ht="12.5" x14ac:dyDescent="0.25">
      <c r="C395" s="5"/>
      <c r="E395" s="8"/>
      <c r="F395" s="8"/>
      <c r="G395" s="8"/>
      <c r="H395" s="8"/>
      <c r="I395" s="8"/>
      <c r="J395" s="8"/>
      <c r="K395" s="8"/>
      <c r="L395" s="8"/>
    </row>
    <row r="396" spans="3:12" ht="12.5" x14ac:dyDescent="0.25">
      <c r="C396" s="5"/>
      <c r="E396" s="8"/>
      <c r="F396" s="8"/>
      <c r="G396" s="8"/>
      <c r="H396" s="8"/>
      <c r="I396" s="8"/>
      <c r="J396" s="8"/>
      <c r="K396" s="8"/>
      <c r="L396" s="8"/>
    </row>
    <row r="397" spans="3:12" ht="12.5" x14ac:dyDescent="0.25">
      <c r="C397" s="5"/>
      <c r="E397" s="8"/>
      <c r="F397" s="8"/>
      <c r="G397" s="8"/>
      <c r="H397" s="8"/>
      <c r="I397" s="8"/>
      <c r="J397" s="8"/>
      <c r="K397" s="8"/>
      <c r="L397" s="8"/>
    </row>
    <row r="398" spans="3:12" ht="12.5" x14ac:dyDescent="0.25">
      <c r="C398" s="5"/>
      <c r="E398" s="8"/>
      <c r="F398" s="8"/>
      <c r="G398" s="8"/>
      <c r="H398" s="8"/>
      <c r="I398" s="8"/>
      <c r="J398" s="8"/>
      <c r="K398" s="8"/>
      <c r="L398" s="8"/>
    </row>
    <row r="399" spans="3:12" ht="12.5" x14ac:dyDescent="0.25">
      <c r="C399" s="5"/>
      <c r="E399" s="8"/>
      <c r="F399" s="8"/>
      <c r="G399" s="8"/>
      <c r="H399" s="8"/>
      <c r="I399" s="8"/>
      <c r="J399" s="8"/>
      <c r="K399" s="8"/>
      <c r="L399" s="8"/>
    </row>
    <row r="400" spans="3:12" ht="12.5" x14ac:dyDescent="0.25">
      <c r="C400" s="5"/>
      <c r="E400" s="8"/>
      <c r="F400" s="8"/>
      <c r="G400" s="8"/>
      <c r="H400" s="8"/>
      <c r="I400" s="8"/>
      <c r="J400" s="8"/>
      <c r="K400" s="8"/>
      <c r="L400" s="8"/>
    </row>
    <row r="401" spans="3:12" ht="12.5" x14ac:dyDescent="0.25">
      <c r="C401" s="5"/>
      <c r="E401" s="8"/>
      <c r="F401" s="8"/>
      <c r="G401" s="8"/>
      <c r="H401" s="8"/>
      <c r="I401" s="8"/>
      <c r="J401" s="8"/>
      <c r="K401" s="8"/>
      <c r="L401" s="8"/>
    </row>
    <row r="402" spans="3:12" ht="12.5" x14ac:dyDescent="0.25">
      <c r="C402" s="5"/>
      <c r="E402" s="8"/>
      <c r="F402" s="8"/>
      <c r="G402" s="8"/>
      <c r="H402" s="8"/>
      <c r="I402" s="8"/>
      <c r="J402" s="8"/>
      <c r="K402" s="8"/>
      <c r="L402" s="8"/>
    </row>
    <row r="403" spans="3:12" ht="12.5" x14ac:dyDescent="0.25">
      <c r="C403" s="5"/>
      <c r="E403" s="8"/>
      <c r="F403" s="8"/>
      <c r="G403" s="8"/>
      <c r="H403" s="8"/>
      <c r="I403" s="8"/>
      <c r="J403" s="8"/>
      <c r="K403" s="8"/>
      <c r="L403" s="8"/>
    </row>
    <row r="404" spans="3:12" ht="12.5" x14ac:dyDescent="0.25">
      <c r="C404" s="5"/>
      <c r="E404" s="8"/>
      <c r="F404" s="8"/>
      <c r="G404" s="8"/>
      <c r="H404" s="8"/>
      <c r="I404" s="8"/>
      <c r="J404" s="8"/>
      <c r="K404" s="8"/>
      <c r="L404" s="8"/>
    </row>
    <row r="405" spans="3:12" ht="12.5" x14ac:dyDescent="0.25">
      <c r="C405" s="5"/>
      <c r="E405" s="8"/>
      <c r="F405" s="8"/>
      <c r="G405" s="8"/>
      <c r="H405" s="8"/>
      <c r="I405" s="8"/>
      <c r="J405" s="8"/>
      <c r="K405" s="8"/>
      <c r="L405" s="8"/>
    </row>
    <row r="406" spans="3:12" ht="12.5" x14ac:dyDescent="0.25">
      <c r="C406" s="5"/>
      <c r="E406" s="8"/>
      <c r="F406" s="8"/>
      <c r="G406" s="8"/>
      <c r="H406" s="8"/>
      <c r="I406" s="8"/>
      <c r="J406" s="8"/>
      <c r="K406" s="8"/>
      <c r="L406" s="8"/>
    </row>
    <row r="407" spans="3:12" ht="12.5" x14ac:dyDescent="0.25">
      <c r="C407" s="5"/>
      <c r="E407" s="8"/>
      <c r="F407" s="8"/>
      <c r="G407" s="8"/>
      <c r="H407" s="8"/>
      <c r="I407" s="8"/>
      <c r="J407" s="8"/>
      <c r="K407" s="8"/>
      <c r="L407" s="8"/>
    </row>
    <row r="408" spans="3:12" ht="12.5" x14ac:dyDescent="0.25">
      <c r="C408" s="5"/>
      <c r="E408" s="8"/>
      <c r="F408" s="8"/>
      <c r="G408" s="8"/>
      <c r="H408" s="8"/>
      <c r="I408" s="8"/>
      <c r="J408" s="8"/>
      <c r="K408" s="8"/>
      <c r="L408" s="8"/>
    </row>
    <row r="409" spans="3:12" ht="12.5" x14ac:dyDescent="0.25">
      <c r="C409" s="5"/>
      <c r="E409" s="8"/>
      <c r="F409" s="8"/>
      <c r="G409" s="8"/>
      <c r="H409" s="8"/>
      <c r="I409" s="8"/>
      <c r="J409" s="8"/>
      <c r="K409" s="8"/>
      <c r="L409" s="8"/>
    </row>
    <row r="410" spans="3:12" ht="12.5" x14ac:dyDescent="0.25">
      <c r="C410" s="5"/>
      <c r="E410" s="8"/>
      <c r="F410" s="8"/>
      <c r="G410" s="8"/>
      <c r="H410" s="8"/>
      <c r="I410" s="8"/>
      <c r="J410" s="8"/>
      <c r="K410" s="8"/>
      <c r="L410" s="8"/>
    </row>
    <row r="411" spans="3:12" ht="12.5" x14ac:dyDescent="0.25">
      <c r="C411" s="5"/>
      <c r="E411" s="8"/>
      <c r="F411" s="8"/>
      <c r="G411" s="8"/>
      <c r="H411" s="8"/>
      <c r="I411" s="8"/>
      <c r="J411" s="8"/>
      <c r="K411" s="8"/>
      <c r="L411" s="8"/>
    </row>
    <row r="412" spans="3:12" ht="12.5" x14ac:dyDescent="0.25">
      <c r="C412" s="5"/>
      <c r="E412" s="8"/>
      <c r="F412" s="8"/>
      <c r="G412" s="8"/>
      <c r="H412" s="8"/>
      <c r="I412" s="8"/>
      <c r="J412" s="8"/>
      <c r="K412" s="8"/>
      <c r="L412" s="8"/>
    </row>
    <row r="413" spans="3:12" ht="12.5" x14ac:dyDescent="0.25">
      <c r="C413" s="5"/>
      <c r="E413" s="8"/>
      <c r="F413" s="8"/>
      <c r="G413" s="8"/>
      <c r="H413" s="8"/>
      <c r="I413" s="8"/>
      <c r="J413" s="8"/>
      <c r="K413" s="8"/>
      <c r="L413" s="8"/>
    </row>
    <row r="414" spans="3:12" ht="12.5" x14ac:dyDescent="0.25">
      <c r="C414" s="5"/>
      <c r="E414" s="8"/>
      <c r="F414" s="8"/>
      <c r="G414" s="8"/>
      <c r="H414" s="8"/>
      <c r="I414" s="8"/>
      <c r="J414" s="8"/>
      <c r="K414" s="8"/>
      <c r="L414" s="8"/>
    </row>
    <row r="415" spans="3:12" ht="12.5" x14ac:dyDescent="0.25">
      <c r="C415" s="5"/>
      <c r="E415" s="8"/>
      <c r="F415" s="8"/>
      <c r="G415" s="8"/>
      <c r="H415" s="8"/>
      <c r="I415" s="8"/>
      <c r="J415" s="8"/>
      <c r="K415" s="8"/>
      <c r="L415" s="8"/>
    </row>
    <row r="416" spans="3:12" ht="12.5" x14ac:dyDescent="0.25">
      <c r="C416" s="5"/>
      <c r="E416" s="8"/>
      <c r="F416" s="8"/>
      <c r="G416" s="8"/>
      <c r="H416" s="8"/>
      <c r="I416" s="8"/>
      <c r="J416" s="8"/>
      <c r="K416" s="8"/>
      <c r="L416" s="8"/>
    </row>
    <row r="417" spans="3:12" ht="12.5" x14ac:dyDescent="0.25">
      <c r="C417" s="5"/>
      <c r="E417" s="8"/>
      <c r="F417" s="8"/>
      <c r="G417" s="8"/>
      <c r="H417" s="8"/>
      <c r="I417" s="8"/>
      <c r="J417" s="8"/>
      <c r="K417" s="8"/>
      <c r="L417" s="8"/>
    </row>
    <row r="418" spans="3:12" ht="12.5" x14ac:dyDescent="0.25">
      <c r="C418" s="5"/>
      <c r="E418" s="8"/>
      <c r="F418" s="8"/>
      <c r="G418" s="8"/>
      <c r="H418" s="8"/>
      <c r="I418" s="8"/>
      <c r="J418" s="8"/>
      <c r="K418" s="8"/>
      <c r="L418" s="8"/>
    </row>
    <row r="419" spans="3:12" ht="12.5" x14ac:dyDescent="0.25">
      <c r="C419" s="5"/>
      <c r="E419" s="8"/>
      <c r="F419" s="8"/>
      <c r="G419" s="8"/>
      <c r="H419" s="8"/>
      <c r="I419" s="8"/>
      <c r="J419" s="8"/>
      <c r="K419" s="8"/>
      <c r="L419" s="8"/>
    </row>
    <row r="420" spans="3:12" ht="12.5" x14ac:dyDescent="0.25">
      <c r="C420" s="5"/>
      <c r="E420" s="8"/>
      <c r="F420" s="8"/>
      <c r="G420" s="8"/>
      <c r="H420" s="8"/>
      <c r="I420" s="8"/>
      <c r="J420" s="8"/>
      <c r="K420" s="8"/>
      <c r="L420" s="8"/>
    </row>
    <row r="421" spans="3:12" ht="12.5" x14ac:dyDescent="0.25">
      <c r="C421" s="5"/>
      <c r="E421" s="8"/>
      <c r="F421" s="8"/>
      <c r="G421" s="8"/>
      <c r="H421" s="8"/>
      <c r="I421" s="8"/>
      <c r="J421" s="8"/>
      <c r="K421" s="8"/>
      <c r="L421" s="8"/>
    </row>
    <row r="422" spans="3:12" ht="12.5" x14ac:dyDescent="0.25">
      <c r="C422" s="5"/>
      <c r="E422" s="8"/>
      <c r="F422" s="8"/>
      <c r="G422" s="8"/>
      <c r="H422" s="8"/>
      <c r="I422" s="8"/>
      <c r="J422" s="8"/>
      <c r="K422" s="8"/>
      <c r="L422" s="8"/>
    </row>
    <row r="423" spans="3:12" ht="12.5" x14ac:dyDescent="0.25">
      <c r="C423" s="5"/>
      <c r="E423" s="8"/>
      <c r="F423" s="8"/>
      <c r="G423" s="8"/>
      <c r="H423" s="8"/>
      <c r="I423" s="8"/>
      <c r="J423" s="8"/>
      <c r="K423" s="8"/>
      <c r="L423" s="8"/>
    </row>
    <row r="424" spans="3:12" ht="12.5" x14ac:dyDescent="0.25">
      <c r="C424" s="5"/>
      <c r="E424" s="8"/>
      <c r="F424" s="8"/>
      <c r="G424" s="8"/>
      <c r="H424" s="8"/>
      <c r="I424" s="8"/>
      <c r="J424" s="8"/>
      <c r="K424" s="8"/>
      <c r="L424" s="8"/>
    </row>
    <row r="425" spans="3:12" ht="12.5" x14ac:dyDescent="0.25">
      <c r="C425" s="5"/>
      <c r="E425" s="8"/>
      <c r="F425" s="8"/>
      <c r="G425" s="8"/>
      <c r="H425" s="8"/>
      <c r="I425" s="8"/>
      <c r="J425" s="8"/>
      <c r="K425" s="8"/>
      <c r="L425" s="8"/>
    </row>
    <row r="426" spans="3:12" ht="12.5" x14ac:dyDescent="0.25">
      <c r="C426" s="5"/>
      <c r="E426" s="8"/>
      <c r="F426" s="8"/>
      <c r="G426" s="8"/>
      <c r="H426" s="8"/>
      <c r="I426" s="8"/>
      <c r="J426" s="8"/>
      <c r="K426" s="8"/>
      <c r="L426" s="8"/>
    </row>
    <row r="427" spans="3:12" ht="12.5" x14ac:dyDescent="0.25">
      <c r="C427" s="5"/>
      <c r="E427" s="8"/>
      <c r="F427" s="8"/>
      <c r="G427" s="8"/>
      <c r="H427" s="8"/>
      <c r="I427" s="8"/>
      <c r="J427" s="8"/>
      <c r="K427" s="8"/>
      <c r="L427" s="8"/>
    </row>
    <row r="428" spans="3:12" ht="12.5" x14ac:dyDescent="0.25">
      <c r="C428" s="5"/>
      <c r="E428" s="8"/>
      <c r="F428" s="8"/>
      <c r="G428" s="8"/>
      <c r="H428" s="8"/>
      <c r="I428" s="8"/>
      <c r="J428" s="8"/>
      <c r="K428" s="8"/>
      <c r="L428" s="8"/>
    </row>
    <row r="429" spans="3:12" ht="12.5" x14ac:dyDescent="0.25">
      <c r="C429" s="5"/>
      <c r="E429" s="8"/>
      <c r="F429" s="8"/>
      <c r="G429" s="8"/>
      <c r="H429" s="8"/>
      <c r="I429" s="8"/>
      <c r="J429" s="8"/>
      <c r="K429" s="8"/>
      <c r="L429" s="8"/>
    </row>
    <row r="430" spans="3:12" ht="12.5" x14ac:dyDescent="0.25">
      <c r="C430" s="5"/>
      <c r="E430" s="8"/>
      <c r="F430" s="8"/>
      <c r="G430" s="8"/>
      <c r="H430" s="8"/>
      <c r="I430" s="8"/>
      <c r="J430" s="8"/>
      <c r="K430" s="8"/>
      <c r="L430" s="8"/>
    </row>
    <row r="431" spans="3:12" ht="12.5" x14ac:dyDescent="0.25">
      <c r="C431" s="5"/>
      <c r="E431" s="8"/>
      <c r="F431" s="8"/>
      <c r="G431" s="8"/>
      <c r="H431" s="8"/>
      <c r="I431" s="8"/>
      <c r="J431" s="8"/>
      <c r="K431" s="8"/>
      <c r="L431" s="8"/>
    </row>
    <row r="432" spans="3:12" ht="12.5" x14ac:dyDescent="0.25">
      <c r="C432" s="5"/>
      <c r="E432" s="8"/>
      <c r="F432" s="8"/>
      <c r="G432" s="8"/>
      <c r="H432" s="8"/>
      <c r="I432" s="8"/>
      <c r="J432" s="8"/>
      <c r="K432" s="8"/>
      <c r="L432" s="8"/>
    </row>
    <row r="433" spans="3:12" ht="12.5" x14ac:dyDescent="0.25">
      <c r="C433" s="5"/>
      <c r="E433" s="8"/>
      <c r="F433" s="8"/>
      <c r="G433" s="8"/>
      <c r="H433" s="8"/>
      <c r="I433" s="8"/>
      <c r="J433" s="8"/>
      <c r="K433" s="8"/>
      <c r="L433" s="8"/>
    </row>
    <row r="434" spans="3:12" ht="12.5" x14ac:dyDescent="0.25">
      <c r="C434" s="5"/>
      <c r="E434" s="8"/>
      <c r="F434" s="8"/>
      <c r="G434" s="8"/>
      <c r="H434" s="8"/>
      <c r="I434" s="8"/>
      <c r="J434" s="8"/>
      <c r="K434" s="8"/>
      <c r="L434" s="8"/>
    </row>
    <row r="435" spans="3:12" ht="12.5" x14ac:dyDescent="0.25">
      <c r="C435" s="5"/>
      <c r="E435" s="8"/>
      <c r="F435" s="8"/>
      <c r="G435" s="8"/>
      <c r="H435" s="8"/>
      <c r="I435" s="8"/>
      <c r="J435" s="8"/>
      <c r="K435" s="8"/>
      <c r="L435" s="8"/>
    </row>
    <row r="436" spans="3:12" ht="12.5" x14ac:dyDescent="0.25">
      <c r="C436" s="5"/>
      <c r="E436" s="8"/>
      <c r="F436" s="8"/>
      <c r="G436" s="8"/>
      <c r="H436" s="8"/>
      <c r="I436" s="8"/>
      <c r="J436" s="8"/>
      <c r="K436" s="8"/>
      <c r="L436" s="8"/>
    </row>
    <row r="437" spans="3:12" ht="12.5" x14ac:dyDescent="0.25">
      <c r="C437" s="5"/>
      <c r="E437" s="8"/>
      <c r="F437" s="8"/>
      <c r="G437" s="8"/>
      <c r="H437" s="8"/>
      <c r="I437" s="8"/>
      <c r="J437" s="8"/>
      <c r="K437" s="8"/>
      <c r="L437" s="8"/>
    </row>
    <row r="438" spans="3:12" ht="12.5" x14ac:dyDescent="0.25">
      <c r="C438" s="5"/>
      <c r="E438" s="8"/>
      <c r="F438" s="8"/>
      <c r="G438" s="8"/>
      <c r="H438" s="8"/>
      <c r="I438" s="8"/>
      <c r="J438" s="8"/>
      <c r="K438" s="8"/>
      <c r="L438" s="8"/>
    </row>
    <row r="439" spans="3:12" ht="12.5" x14ac:dyDescent="0.25">
      <c r="C439" s="5"/>
      <c r="E439" s="8"/>
      <c r="F439" s="8"/>
      <c r="G439" s="8"/>
      <c r="H439" s="8"/>
      <c r="I439" s="8"/>
      <c r="J439" s="8"/>
      <c r="K439" s="8"/>
      <c r="L439" s="8"/>
    </row>
    <row r="440" spans="3:12" ht="12.5" x14ac:dyDescent="0.25">
      <c r="C440" s="5"/>
      <c r="E440" s="8"/>
      <c r="F440" s="8"/>
      <c r="G440" s="8"/>
      <c r="H440" s="8"/>
      <c r="I440" s="8"/>
      <c r="J440" s="8"/>
      <c r="K440" s="8"/>
      <c r="L440" s="8"/>
    </row>
    <row r="441" spans="3:12" ht="12.5" x14ac:dyDescent="0.25">
      <c r="C441" s="5"/>
      <c r="E441" s="8"/>
      <c r="F441" s="8"/>
      <c r="G441" s="8"/>
      <c r="H441" s="8"/>
      <c r="I441" s="8"/>
      <c r="J441" s="8"/>
      <c r="K441" s="8"/>
      <c r="L441" s="8"/>
    </row>
    <row r="442" spans="3:12" ht="12.5" x14ac:dyDescent="0.25">
      <c r="C442" s="5"/>
      <c r="E442" s="8"/>
      <c r="F442" s="8"/>
      <c r="G442" s="8"/>
      <c r="H442" s="8"/>
      <c r="I442" s="8"/>
      <c r="J442" s="8"/>
      <c r="K442" s="8"/>
      <c r="L442" s="8"/>
    </row>
    <row r="443" spans="3:12" ht="12.5" x14ac:dyDescent="0.25">
      <c r="C443" s="5"/>
      <c r="E443" s="8"/>
      <c r="F443" s="8"/>
      <c r="G443" s="8"/>
      <c r="H443" s="8"/>
      <c r="I443" s="8"/>
      <c r="J443" s="8"/>
      <c r="K443" s="8"/>
      <c r="L443" s="8"/>
    </row>
    <row r="444" spans="3:12" ht="12.5" x14ac:dyDescent="0.25">
      <c r="C444" s="5"/>
      <c r="E444" s="8"/>
      <c r="F444" s="8"/>
      <c r="G444" s="8"/>
      <c r="H444" s="8"/>
      <c r="I444" s="8"/>
      <c r="J444" s="8"/>
      <c r="K444" s="8"/>
      <c r="L444" s="8"/>
    </row>
    <row r="445" spans="3:12" ht="12.5" x14ac:dyDescent="0.25">
      <c r="C445" s="5"/>
      <c r="E445" s="8"/>
      <c r="F445" s="8"/>
      <c r="G445" s="8"/>
      <c r="H445" s="8"/>
      <c r="I445" s="8"/>
      <c r="J445" s="8"/>
      <c r="K445" s="8"/>
      <c r="L445" s="8"/>
    </row>
    <row r="446" spans="3:12" ht="12.5" x14ac:dyDescent="0.25">
      <c r="C446" s="5"/>
      <c r="E446" s="8"/>
      <c r="F446" s="8"/>
      <c r="G446" s="8"/>
      <c r="H446" s="8"/>
      <c r="I446" s="8"/>
      <c r="J446" s="8"/>
      <c r="K446" s="8"/>
      <c r="L446" s="8"/>
    </row>
    <row r="447" spans="3:12" ht="12.5" x14ac:dyDescent="0.25">
      <c r="C447" s="5"/>
      <c r="E447" s="8"/>
      <c r="F447" s="8"/>
      <c r="G447" s="8"/>
      <c r="H447" s="8"/>
      <c r="I447" s="8"/>
      <c r="J447" s="8"/>
      <c r="K447" s="8"/>
      <c r="L447" s="8"/>
    </row>
    <row r="448" spans="3:12" ht="12.5" x14ac:dyDescent="0.25">
      <c r="C448" s="5"/>
      <c r="E448" s="8"/>
      <c r="F448" s="8"/>
      <c r="G448" s="8"/>
      <c r="H448" s="8"/>
      <c r="I448" s="8"/>
      <c r="J448" s="8"/>
      <c r="K448" s="8"/>
      <c r="L448" s="8"/>
    </row>
    <row r="449" spans="3:12" ht="12.5" x14ac:dyDescent="0.25">
      <c r="C449" s="5"/>
      <c r="E449" s="8"/>
      <c r="F449" s="8"/>
      <c r="G449" s="8"/>
      <c r="H449" s="8"/>
      <c r="I449" s="8"/>
      <c r="J449" s="8"/>
      <c r="K449" s="8"/>
      <c r="L449" s="8"/>
    </row>
    <row r="450" spans="3:12" ht="12.5" x14ac:dyDescent="0.25">
      <c r="C450" s="5"/>
      <c r="E450" s="8"/>
      <c r="F450" s="8"/>
      <c r="G450" s="8"/>
      <c r="H450" s="8"/>
      <c r="I450" s="8"/>
      <c r="J450" s="8"/>
      <c r="K450" s="8"/>
      <c r="L450" s="8"/>
    </row>
    <row r="451" spans="3:12" ht="12.5" x14ac:dyDescent="0.25">
      <c r="C451" s="5"/>
      <c r="E451" s="8"/>
      <c r="F451" s="8"/>
      <c r="G451" s="8"/>
      <c r="H451" s="8"/>
      <c r="I451" s="8"/>
      <c r="J451" s="8"/>
      <c r="K451" s="8"/>
      <c r="L451" s="8"/>
    </row>
    <row r="452" spans="3:12" ht="12.5" x14ac:dyDescent="0.25">
      <c r="C452" s="5"/>
      <c r="E452" s="8"/>
      <c r="F452" s="8"/>
      <c r="G452" s="8"/>
      <c r="H452" s="8"/>
      <c r="I452" s="8"/>
      <c r="J452" s="8"/>
      <c r="K452" s="8"/>
      <c r="L452" s="8"/>
    </row>
    <row r="453" spans="3:12" ht="12.5" x14ac:dyDescent="0.25">
      <c r="C453" s="5"/>
      <c r="E453" s="8"/>
      <c r="F453" s="8"/>
      <c r="G453" s="8"/>
      <c r="H453" s="8"/>
      <c r="I453" s="8"/>
      <c r="J453" s="8"/>
      <c r="K453" s="8"/>
      <c r="L453" s="8"/>
    </row>
    <row r="454" spans="3:12" ht="12.5" x14ac:dyDescent="0.25">
      <c r="C454" s="5"/>
      <c r="E454" s="8"/>
      <c r="F454" s="8"/>
      <c r="G454" s="8"/>
      <c r="H454" s="8"/>
      <c r="I454" s="8"/>
      <c r="J454" s="8"/>
      <c r="K454" s="8"/>
      <c r="L454" s="8"/>
    </row>
    <row r="455" spans="3:12" ht="12.5" x14ac:dyDescent="0.25">
      <c r="C455" s="5"/>
      <c r="E455" s="8"/>
      <c r="F455" s="8"/>
      <c r="G455" s="8"/>
      <c r="H455" s="8"/>
      <c r="I455" s="8"/>
      <c r="J455" s="8"/>
      <c r="K455" s="8"/>
      <c r="L455" s="8"/>
    </row>
    <row r="456" spans="3:12" ht="12.5" x14ac:dyDescent="0.25">
      <c r="C456" s="5"/>
      <c r="E456" s="8"/>
      <c r="F456" s="8"/>
      <c r="G456" s="8"/>
      <c r="H456" s="8"/>
      <c r="I456" s="8"/>
      <c r="J456" s="8"/>
      <c r="K456" s="8"/>
      <c r="L456" s="8"/>
    </row>
    <row r="457" spans="3:12" ht="12.5" x14ac:dyDescent="0.25">
      <c r="C457" s="5"/>
      <c r="E457" s="8"/>
      <c r="F457" s="8"/>
      <c r="G457" s="8"/>
      <c r="H457" s="8"/>
      <c r="I457" s="8"/>
      <c r="J457" s="8"/>
      <c r="K457" s="8"/>
      <c r="L457" s="8"/>
    </row>
    <row r="458" spans="3:12" ht="12.5" x14ac:dyDescent="0.25">
      <c r="C458" s="5"/>
      <c r="E458" s="8"/>
      <c r="F458" s="8"/>
      <c r="G458" s="8"/>
      <c r="H458" s="8"/>
      <c r="I458" s="8"/>
      <c r="J458" s="8"/>
      <c r="K458" s="8"/>
      <c r="L458" s="8"/>
    </row>
    <row r="459" spans="3:12" ht="12.5" x14ac:dyDescent="0.25">
      <c r="C459" s="5"/>
      <c r="E459" s="8"/>
      <c r="F459" s="8"/>
      <c r="G459" s="8"/>
      <c r="H459" s="8"/>
      <c r="I459" s="8"/>
      <c r="J459" s="8"/>
      <c r="K459" s="8"/>
      <c r="L459" s="8"/>
    </row>
    <row r="460" spans="3:12" ht="12.5" x14ac:dyDescent="0.25">
      <c r="C460" s="5"/>
      <c r="E460" s="8"/>
      <c r="F460" s="8"/>
      <c r="G460" s="8"/>
      <c r="H460" s="8"/>
      <c r="I460" s="8"/>
      <c r="J460" s="8"/>
      <c r="K460" s="8"/>
      <c r="L460" s="8"/>
    </row>
    <row r="461" spans="3:12" ht="12.5" x14ac:dyDescent="0.25">
      <c r="C461" s="5"/>
      <c r="E461" s="8"/>
      <c r="F461" s="8"/>
      <c r="G461" s="8"/>
      <c r="H461" s="8"/>
      <c r="I461" s="8"/>
      <c r="J461" s="8"/>
      <c r="K461" s="8"/>
      <c r="L461" s="8"/>
    </row>
    <row r="462" spans="3:12" ht="12.5" x14ac:dyDescent="0.25">
      <c r="C462" s="5"/>
      <c r="E462" s="8"/>
      <c r="F462" s="8"/>
      <c r="G462" s="8"/>
      <c r="H462" s="8"/>
      <c r="I462" s="8"/>
      <c r="J462" s="8"/>
      <c r="K462" s="8"/>
      <c r="L462" s="8"/>
    </row>
    <row r="463" spans="3:12" ht="12.5" x14ac:dyDescent="0.25">
      <c r="C463" s="5"/>
      <c r="E463" s="8"/>
      <c r="F463" s="8"/>
      <c r="G463" s="8"/>
      <c r="H463" s="8"/>
      <c r="I463" s="8"/>
      <c r="J463" s="8"/>
      <c r="K463" s="8"/>
      <c r="L463" s="8"/>
    </row>
    <row r="464" spans="3:12" ht="12.5" x14ac:dyDescent="0.25">
      <c r="C464" s="5"/>
      <c r="E464" s="8"/>
      <c r="F464" s="8"/>
      <c r="G464" s="8"/>
      <c r="H464" s="8"/>
      <c r="I464" s="8"/>
      <c r="J464" s="8"/>
      <c r="K464" s="8"/>
      <c r="L464" s="8"/>
    </row>
    <row r="465" spans="3:12" ht="12.5" x14ac:dyDescent="0.25">
      <c r="C465" s="5"/>
      <c r="E465" s="8"/>
      <c r="F465" s="8"/>
      <c r="G465" s="8"/>
      <c r="H465" s="8"/>
      <c r="I465" s="8"/>
      <c r="J465" s="8"/>
      <c r="K465" s="8"/>
      <c r="L465" s="8"/>
    </row>
    <row r="466" spans="3:12" ht="12.5" x14ac:dyDescent="0.25">
      <c r="C466" s="5"/>
      <c r="E466" s="8"/>
      <c r="F466" s="8"/>
      <c r="G466" s="8"/>
      <c r="H466" s="8"/>
      <c r="I466" s="8"/>
      <c r="J466" s="8"/>
      <c r="K466" s="8"/>
      <c r="L466" s="8"/>
    </row>
    <row r="467" spans="3:12" ht="12.5" x14ac:dyDescent="0.25">
      <c r="C467" s="5"/>
      <c r="E467" s="8"/>
      <c r="F467" s="8"/>
      <c r="G467" s="8"/>
      <c r="H467" s="8"/>
      <c r="I467" s="8"/>
      <c r="J467" s="8"/>
      <c r="K467" s="8"/>
      <c r="L467" s="8"/>
    </row>
    <row r="468" spans="3:12" ht="12.5" x14ac:dyDescent="0.25">
      <c r="C468" s="5"/>
      <c r="E468" s="8"/>
      <c r="F468" s="8"/>
      <c r="G468" s="8"/>
      <c r="H468" s="8"/>
      <c r="I468" s="8"/>
      <c r="J468" s="8"/>
      <c r="K468" s="8"/>
      <c r="L468" s="8"/>
    </row>
    <row r="469" spans="3:12" ht="12.5" x14ac:dyDescent="0.25">
      <c r="C469" s="5"/>
      <c r="E469" s="8"/>
      <c r="F469" s="8"/>
      <c r="G469" s="8"/>
      <c r="H469" s="8"/>
      <c r="I469" s="8"/>
      <c r="J469" s="8"/>
      <c r="K469" s="8"/>
      <c r="L469" s="8"/>
    </row>
    <row r="470" spans="3:12" ht="12.5" x14ac:dyDescent="0.25">
      <c r="C470" s="5"/>
      <c r="E470" s="8"/>
      <c r="F470" s="8"/>
      <c r="G470" s="8"/>
      <c r="H470" s="8"/>
      <c r="I470" s="8"/>
      <c r="J470" s="8"/>
      <c r="K470" s="8"/>
      <c r="L470" s="8"/>
    </row>
    <row r="471" spans="3:12" ht="12.5" x14ac:dyDescent="0.25">
      <c r="C471" s="5"/>
      <c r="E471" s="8"/>
      <c r="F471" s="8"/>
      <c r="G471" s="8"/>
      <c r="H471" s="8"/>
      <c r="I471" s="8"/>
      <c r="J471" s="8"/>
      <c r="K471" s="8"/>
      <c r="L471" s="8"/>
    </row>
    <row r="472" spans="3:12" ht="12.5" x14ac:dyDescent="0.25">
      <c r="C472" s="5"/>
      <c r="E472" s="8"/>
      <c r="F472" s="8"/>
      <c r="G472" s="8"/>
      <c r="H472" s="8"/>
      <c r="I472" s="8"/>
      <c r="J472" s="8"/>
      <c r="K472" s="8"/>
      <c r="L472" s="8"/>
    </row>
    <row r="473" spans="3:12" ht="12.5" x14ac:dyDescent="0.25">
      <c r="C473" s="5"/>
      <c r="E473" s="8"/>
      <c r="F473" s="8"/>
      <c r="G473" s="8"/>
      <c r="H473" s="8"/>
      <c r="I473" s="8"/>
      <c r="J473" s="8"/>
      <c r="K473" s="8"/>
      <c r="L473" s="8"/>
    </row>
    <row r="474" spans="3:12" ht="12.5" x14ac:dyDescent="0.25">
      <c r="C474" s="5"/>
      <c r="E474" s="8"/>
      <c r="F474" s="8"/>
      <c r="G474" s="8"/>
      <c r="H474" s="8"/>
      <c r="I474" s="8"/>
      <c r="J474" s="8"/>
      <c r="K474" s="8"/>
      <c r="L474" s="8"/>
    </row>
    <row r="475" spans="3:12" ht="12.5" x14ac:dyDescent="0.25">
      <c r="C475" s="5"/>
      <c r="E475" s="8"/>
      <c r="F475" s="8"/>
      <c r="G475" s="8"/>
      <c r="H475" s="8"/>
      <c r="I475" s="8"/>
      <c r="J475" s="8"/>
      <c r="K475" s="8"/>
      <c r="L475" s="8"/>
    </row>
    <row r="476" spans="3:12" ht="12.5" x14ac:dyDescent="0.25">
      <c r="C476" s="5"/>
      <c r="E476" s="8"/>
      <c r="F476" s="8"/>
      <c r="G476" s="8"/>
      <c r="H476" s="8"/>
      <c r="I476" s="8"/>
      <c r="J476" s="8"/>
      <c r="K476" s="8"/>
      <c r="L476" s="8"/>
    </row>
    <row r="477" spans="3:12" ht="12.5" x14ac:dyDescent="0.25">
      <c r="C477" s="5"/>
      <c r="E477" s="8"/>
      <c r="F477" s="8"/>
      <c r="G477" s="8"/>
      <c r="H477" s="8"/>
      <c r="I477" s="8"/>
      <c r="J477" s="8"/>
      <c r="K477" s="8"/>
      <c r="L477" s="8"/>
    </row>
    <row r="478" spans="3:12" ht="12.5" x14ac:dyDescent="0.25">
      <c r="C478" s="5"/>
      <c r="E478" s="8"/>
      <c r="F478" s="8"/>
      <c r="G478" s="8"/>
      <c r="H478" s="8"/>
      <c r="I478" s="8"/>
      <c r="J478" s="8"/>
      <c r="K478" s="8"/>
      <c r="L478" s="8"/>
    </row>
    <row r="479" spans="3:12" ht="12.5" x14ac:dyDescent="0.25">
      <c r="C479" s="5"/>
      <c r="E479" s="8"/>
      <c r="F479" s="8"/>
      <c r="G479" s="8"/>
      <c r="H479" s="8"/>
      <c r="I479" s="8"/>
      <c r="J479" s="8"/>
      <c r="K479" s="8"/>
      <c r="L479" s="8"/>
    </row>
    <row r="480" spans="3:12" ht="12.5" x14ac:dyDescent="0.25">
      <c r="C480" s="5"/>
      <c r="E480" s="8"/>
      <c r="F480" s="8"/>
      <c r="G480" s="8"/>
      <c r="H480" s="8"/>
      <c r="I480" s="8"/>
      <c r="J480" s="8"/>
      <c r="K480" s="8"/>
      <c r="L480" s="8"/>
    </row>
    <row r="481" spans="3:12" ht="12.5" x14ac:dyDescent="0.25">
      <c r="C481" s="5"/>
      <c r="E481" s="8"/>
      <c r="F481" s="8"/>
      <c r="G481" s="8"/>
      <c r="H481" s="8"/>
      <c r="I481" s="8"/>
      <c r="J481" s="8"/>
      <c r="K481" s="8"/>
      <c r="L481" s="8"/>
    </row>
    <row r="482" spans="3:12" ht="12.5" x14ac:dyDescent="0.25">
      <c r="C482" s="5"/>
      <c r="E482" s="8"/>
      <c r="F482" s="8"/>
      <c r="G482" s="8"/>
      <c r="H482" s="8"/>
      <c r="I482" s="8"/>
      <c r="J482" s="8"/>
      <c r="K482" s="8"/>
      <c r="L482" s="8"/>
    </row>
    <row r="483" spans="3:12" ht="12.5" x14ac:dyDescent="0.25">
      <c r="C483" s="5"/>
      <c r="E483" s="8"/>
      <c r="F483" s="8"/>
      <c r="G483" s="8"/>
      <c r="H483" s="8"/>
      <c r="I483" s="8"/>
      <c r="J483" s="8"/>
      <c r="K483" s="8"/>
      <c r="L483" s="8"/>
    </row>
    <row r="484" spans="3:12" ht="12.5" x14ac:dyDescent="0.25">
      <c r="C484" s="5"/>
      <c r="E484" s="8"/>
      <c r="F484" s="8"/>
      <c r="G484" s="8"/>
      <c r="H484" s="8"/>
      <c r="I484" s="8"/>
      <c r="J484" s="8"/>
      <c r="K484" s="8"/>
      <c r="L484" s="8"/>
    </row>
    <row r="485" spans="3:12" ht="12.5" x14ac:dyDescent="0.25">
      <c r="C485" s="5"/>
      <c r="E485" s="8"/>
      <c r="F485" s="8"/>
      <c r="G485" s="8"/>
      <c r="H485" s="8"/>
      <c r="I485" s="8"/>
      <c r="J485" s="8"/>
      <c r="K485" s="8"/>
      <c r="L485" s="8"/>
    </row>
    <row r="486" spans="3:12" ht="12.5" x14ac:dyDescent="0.25">
      <c r="C486" s="5"/>
      <c r="E486" s="8"/>
      <c r="F486" s="8"/>
      <c r="G486" s="8"/>
      <c r="H486" s="8"/>
      <c r="I486" s="8"/>
      <c r="J486" s="8"/>
      <c r="K486" s="8"/>
      <c r="L486" s="8"/>
    </row>
    <row r="487" spans="3:12" ht="12.5" x14ac:dyDescent="0.25">
      <c r="C487" s="5"/>
      <c r="E487" s="8"/>
      <c r="F487" s="8"/>
      <c r="G487" s="8"/>
      <c r="H487" s="8"/>
      <c r="I487" s="8"/>
      <c r="J487" s="8"/>
      <c r="K487" s="8"/>
      <c r="L487" s="8"/>
    </row>
    <row r="488" spans="3:12" ht="12.5" x14ac:dyDescent="0.25">
      <c r="C488" s="5"/>
      <c r="E488" s="8"/>
      <c r="F488" s="8"/>
      <c r="G488" s="8"/>
      <c r="H488" s="8"/>
      <c r="I488" s="8"/>
      <c r="J488" s="8"/>
      <c r="K488" s="8"/>
      <c r="L488" s="8"/>
    </row>
    <row r="489" spans="3:12" ht="12.5" x14ac:dyDescent="0.25">
      <c r="C489" s="5"/>
      <c r="E489" s="8"/>
      <c r="F489" s="8"/>
      <c r="G489" s="8"/>
      <c r="H489" s="8"/>
      <c r="I489" s="8"/>
      <c r="J489" s="8"/>
      <c r="K489" s="8"/>
      <c r="L489" s="8"/>
    </row>
    <row r="490" spans="3:12" ht="12.5" x14ac:dyDescent="0.25">
      <c r="C490" s="5"/>
      <c r="E490" s="8"/>
      <c r="F490" s="8"/>
      <c r="G490" s="8"/>
      <c r="H490" s="8"/>
      <c r="I490" s="8"/>
      <c r="J490" s="8"/>
      <c r="K490" s="8"/>
      <c r="L490" s="8"/>
    </row>
    <row r="491" spans="3:12" ht="12.5" x14ac:dyDescent="0.25">
      <c r="C491" s="5"/>
      <c r="E491" s="8"/>
      <c r="F491" s="8"/>
      <c r="G491" s="8"/>
      <c r="H491" s="8"/>
      <c r="I491" s="8"/>
      <c r="J491" s="8"/>
      <c r="K491" s="8"/>
      <c r="L491" s="8"/>
    </row>
    <row r="492" spans="3:12" ht="12.5" x14ac:dyDescent="0.25">
      <c r="C492" s="5"/>
      <c r="E492" s="8"/>
      <c r="F492" s="8"/>
      <c r="G492" s="8"/>
      <c r="H492" s="8"/>
      <c r="I492" s="8"/>
      <c r="J492" s="8"/>
      <c r="K492" s="8"/>
      <c r="L492" s="8"/>
    </row>
    <row r="493" spans="3:12" ht="12.5" x14ac:dyDescent="0.25">
      <c r="C493" s="5"/>
      <c r="E493" s="8"/>
      <c r="F493" s="8"/>
      <c r="G493" s="8"/>
      <c r="H493" s="8"/>
      <c r="I493" s="8"/>
      <c r="J493" s="8"/>
      <c r="K493" s="8"/>
      <c r="L493" s="8"/>
    </row>
    <row r="494" spans="3:12" ht="12.5" x14ac:dyDescent="0.25">
      <c r="C494" s="5"/>
      <c r="E494" s="8"/>
      <c r="F494" s="8"/>
      <c r="G494" s="8"/>
      <c r="H494" s="8"/>
      <c r="I494" s="8"/>
      <c r="J494" s="8"/>
      <c r="K494" s="8"/>
      <c r="L494" s="8"/>
    </row>
    <row r="495" spans="3:12" ht="12.5" x14ac:dyDescent="0.25">
      <c r="C495" s="5"/>
      <c r="E495" s="8"/>
      <c r="F495" s="8"/>
      <c r="G495" s="8"/>
      <c r="H495" s="8"/>
      <c r="I495" s="8"/>
      <c r="J495" s="8"/>
      <c r="K495" s="8"/>
      <c r="L495" s="8"/>
    </row>
    <row r="496" spans="3:12" ht="12.5" x14ac:dyDescent="0.25">
      <c r="C496" s="5"/>
      <c r="E496" s="8"/>
      <c r="F496" s="8"/>
      <c r="G496" s="8"/>
      <c r="H496" s="8"/>
      <c r="I496" s="8"/>
      <c r="J496" s="8"/>
      <c r="K496" s="8"/>
      <c r="L496" s="8"/>
    </row>
    <row r="497" spans="3:12" ht="12.5" x14ac:dyDescent="0.25">
      <c r="C497" s="5"/>
      <c r="E497" s="8"/>
      <c r="F497" s="8"/>
      <c r="G497" s="8"/>
      <c r="H497" s="8"/>
      <c r="I497" s="8"/>
      <c r="J497" s="8"/>
      <c r="K497" s="8"/>
      <c r="L497" s="8"/>
    </row>
    <row r="498" spans="3:12" ht="12.5" x14ac:dyDescent="0.25">
      <c r="C498" s="5"/>
      <c r="E498" s="8"/>
      <c r="F498" s="8"/>
      <c r="G498" s="8"/>
      <c r="H498" s="8"/>
      <c r="I498" s="8"/>
      <c r="J498" s="8"/>
      <c r="K498" s="8"/>
      <c r="L498" s="8"/>
    </row>
    <row r="499" spans="3:12" ht="12.5" x14ac:dyDescent="0.25">
      <c r="C499" s="5"/>
      <c r="E499" s="8"/>
      <c r="F499" s="8"/>
      <c r="G499" s="8"/>
      <c r="H499" s="8"/>
      <c r="I499" s="8"/>
      <c r="J499" s="8"/>
      <c r="K499" s="8"/>
      <c r="L499" s="8"/>
    </row>
    <row r="500" spans="3:12" ht="12.5" x14ac:dyDescent="0.25">
      <c r="C500" s="5"/>
      <c r="E500" s="8"/>
      <c r="F500" s="8"/>
      <c r="G500" s="8"/>
      <c r="H500" s="8"/>
      <c r="I500" s="8"/>
      <c r="J500" s="8"/>
      <c r="K500" s="8"/>
      <c r="L500" s="8"/>
    </row>
    <row r="501" spans="3:12" ht="12.5" x14ac:dyDescent="0.25">
      <c r="C501" s="5"/>
      <c r="E501" s="8"/>
      <c r="F501" s="8"/>
      <c r="G501" s="8"/>
      <c r="H501" s="8"/>
      <c r="I501" s="8"/>
      <c r="J501" s="8"/>
      <c r="K501" s="8"/>
      <c r="L501" s="8"/>
    </row>
    <row r="502" spans="3:12" ht="12.5" x14ac:dyDescent="0.25">
      <c r="C502" s="5"/>
      <c r="E502" s="8"/>
      <c r="F502" s="8"/>
      <c r="G502" s="8"/>
      <c r="H502" s="8"/>
      <c r="I502" s="8"/>
      <c r="J502" s="8"/>
      <c r="K502" s="8"/>
      <c r="L502" s="8"/>
    </row>
    <row r="503" spans="3:12" ht="12.5" x14ac:dyDescent="0.25">
      <c r="C503" s="5"/>
      <c r="E503" s="8"/>
      <c r="F503" s="8"/>
      <c r="G503" s="8"/>
      <c r="H503" s="8"/>
      <c r="I503" s="8"/>
      <c r="J503" s="8"/>
      <c r="K503" s="8"/>
      <c r="L503" s="8"/>
    </row>
    <row r="504" spans="3:12" ht="12.5" x14ac:dyDescent="0.25">
      <c r="C504" s="5"/>
      <c r="E504" s="8"/>
      <c r="F504" s="8"/>
      <c r="G504" s="8"/>
      <c r="H504" s="8"/>
      <c r="I504" s="8"/>
      <c r="J504" s="8"/>
      <c r="K504" s="8"/>
      <c r="L504" s="8"/>
    </row>
    <row r="505" spans="3:12" ht="12.5" x14ac:dyDescent="0.25">
      <c r="C505" s="5"/>
      <c r="E505" s="8"/>
      <c r="F505" s="8"/>
      <c r="G505" s="8"/>
      <c r="H505" s="8"/>
      <c r="I505" s="8"/>
      <c r="J505" s="8"/>
      <c r="K505" s="8"/>
      <c r="L505" s="8"/>
    </row>
    <row r="506" spans="3:12" ht="12.5" x14ac:dyDescent="0.25">
      <c r="C506" s="5"/>
      <c r="E506" s="8"/>
      <c r="F506" s="8"/>
      <c r="G506" s="8"/>
      <c r="H506" s="8"/>
      <c r="I506" s="8"/>
      <c r="J506" s="8"/>
      <c r="K506" s="8"/>
      <c r="L506" s="8"/>
    </row>
    <row r="507" spans="3:12" ht="12.5" x14ac:dyDescent="0.25">
      <c r="C507" s="5"/>
      <c r="E507" s="8"/>
      <c r="F507" s="8"/>
      <c r="G507" s="8"/>
      <c r="H507" s="8"/>
      <c r="I507" s="8"/>
      <c r="J507" s="8"/>
      <c r="K507" s="8"/>
      <c r="L507" s="8"/>
    </row>
    <row r="508" spans="3:12" ht="12.5" x14ac:dyDescent="0.25">
      <c r="C508" s="5"/>
      <c r="E508" s="8"/>
      <c r="F508" s="8"/>
      <c r="G508" s="8"/>
      <c r="H508" s="8"/>
      <c r="I508" s="8"/>
      <c r="J508" s="8"/>
      <c r="K508" s="8"/>
      <c r="L508" s="8"/>
    </row>
    <row r="509" spans="3:12" ht="12.5" x14ac:dyDescent="0.25">
      <c r="C509" s="5"/>
      <c r="E509" s="8"/>
      <c r="F509" s="8"/>
      <c r="G509" s="8"/>
      <c r="H509" s="8"/>
      <c r="I509" s="8"/>
      <c r="J509" s="8"/>
      <c r="K509" s="8"/>
      <c r="L509" s="8"/>
    </row>
    <row r="510" spans="3:12" ht="12.5" x14ac:dyDescent="0.25">
      <c r="C510" s="5"/>
      <c r="E510" s="8"/>
      <c r="F510" s="8"/>
      <c r="G510" s="8"/>
      <c r="H510" s="8"/>
      <c r="I510" s="8"/>
      <c r="J510" s="8"/>
      <c r="K510" s="8"/>
      <c r="L510" s="8"/>
    </row>
    <row r="511" spans="3:12" ht="12.5" x14ac:dyDescent="0.25">
      <c r="C511" s="5"/>
      <c r="E511" s="8"/>
      <c r="F511" s="8"/>
      <c r="G511" s="8"/>
      <c r="H511" s="8"/>
      <c r="I511" s="8"/>
      <c r="J511" s="8"/>
      <c r="K511" s="8"/>
      <c r="L511" s="8"/>
    </row>
    <row r="512" spans="3:12" ht="12.5" x14ac:dyDescent="0.25">
      <c r="C512" s="5"/>
      <c r="E512" s="8"/>
      <c r="F512" s="8"/>
      <c r="G512" s="8"/>
      <c r="H512" s="8"/>
      <c r="I512" s="8"/>
      <c r="J512" s="8"/>
      <c r="K512" s="8"/>
      <c r="L512" s="8"/>
    </row>
    <row r="513" spans="3:12" ht="12.5" x14ac:dyDescent="0.25">
      <c r="C513" s="5"/>
      <c r="E513" s="8"/>
      <c r="F513" s="8"/>
      <c r="G513" s="8"/>
      <c r="H513" s="8"/>
      <c r="I513" s="8"/>
      <c r="J513" s="8"/>
      <c r="K513" s="8"/>
      <c r="L513" s="8"/>
    </row>
    <row r="514" spans="3:12" ht="12.5" x14ac:dyDescent="0.25">
      <c r="C514" s="5"/>
      <c r="E514" s="8"/>
      <c r="F514" s="8"/>
      <c r="G514" s="8"/>
      <c r="H514" s="8"/>
      <c r="I514" s="8"/>
      <c r="J514" s="8"/>
      <c r="K514" s="8"/>
      <c r="L514" s="8"/>
    </row>
    <row r="515" spans="3:12" ht="12.5" x14ac:dyDescent="0.25">
      <c r="C515" s="5"/>
      <c r="E515" s="8"/>
      <c r="F515" s="8"/>
      <c r="G515" s="8"/>
      <c r="H515" s="8"/>
      <c r="I515" s="8"/>
      <c r="J515" s="8"/>
      <c r="K515" s="8"/>
      <c r="L515" s="8"/>
    </row>
    <row r="516" spans="3:12" ht="12.5" x14ac:dyDescent="0.25">
      <c r="C516" s="5"/>
      <c r="E516" s="8"/>
      <c r="F516" s="8"/>
      <c r="G516" s="8"/>
      <c r="H516" s="8"/>
      <c r="I516" s="8"/>
      <c r="J516" s="8"/>
      <c r="K516" s="8"/>
      <c r="L516" s="8"/>
    </row>
    <row r="517" spans="3:12" ht="12.5" x14ac:dyDescent="0.25">
      <c r="C517" s="5"/>
      <c r="E517" s="8"/>
      <c r="F517" s="8"/>
      <c r="G517" s="8"/>
      <c r="H517" s="8"/>
      <c r="I517" s="8"/>
      <c r="J517" s="8"/>
      <c r="K517" s="8"/>
      <c r="L517" s="8"/>
    </row>
    <row r="518" spans="3:12" ht="12.5" x14ac:dyDescent="0.25">
      <c r="C518" s="5"/>
      <c r="E518" s="8"/>
      <c r="F518" s="8"/>
      <c r="G518" s="8"/>
      <c r="H518" s="8"/>
      <c r="I518" s="8"/>
      <c r="J518" s="8"/>
      <c r="K518" s="8"/>
      <c r="L518" s="8"/>
    </row>
    <row r="519" spans="3:12" ht="12.5" x14ac:dyDescent="0.25">
      <c r="C519" s="5"/>
      <c r="E519" s="8"/>
      <c r="F519" s="8"/>
      <c r="G519" s="8"/>
      <c r="H519" s="8"/>
      <c r="I519" s="8"/>
      <c r="J519" s="8"/>
      <c r="K519" s="8"/>
      <c r="L519" s="8"/>
    </row>
    <row r="520" spans="3:12" ht="12.5" x14ac:dyDescent="0.25">
      <c r="C520" s="5"/>
      <c r="E520" s="8"/>
      <c r="F520" s="8"/>
      <c r="G520" s="8"/>
      <c r="H520" s="8"/>
      <c r="I520" s="8"/>
      <c r="J520" s="8"/>
      <c r="K520" s="8"/>
      <c r="L520" s="8"/>
    </row>
    <row r="521" spans="3:12" ht="12.5" x14ac:dyDescent="0.25">
      <c r="C521" s="5"/>
      <c r="E521" s="8"/>
      <c r="F521" s="8"/>
      <c r="G521" s="8"/>
      <c r="H521" s="8"/>
      <c r="I521" s="8"/>
      <c r="J521" s="8"/>
      <c r="K521" s="8"/>
      <c r="L521" s="8"/>
    </row>
    <row r="522" spans="3:12" ht="12.5" x14ac:dyDescent="0.25">
      <c r="C522" s="5"/>
      <c r="E522" s="8"/>
      <c r="F522" s="8"/>
      <c r="G522" s="8"/>
      <c r="H522" s="8"/>
      <c r="I522" s="8"/>
      <c r="J522" s="8"/>
      <c r="K522" s="8"/>
      <c r="L522" s="8"/>
    </row>
    <row r="523" spans="3:12" ht="12.5" x14ac:dyDescent="0.25">
      <c r="C523" s="5"/>
      <c r="E523" s="8"/>
      <c r="F523" s="8"/>
      <c r="G523" s="8"/>
      <c r="H523" s="8"/>
      <c r="I523" s="8"/>
      <c r="J523" s="8"/>
      <c r="K523" s="8"/>
      <c r="L523" s="8"/>
    </row>
    <row r="524" spans="3:12" ht="12.5" x14ac:dyDescent="0.25">
      <c r="C524" s="5"/>
      <c r="E524" s="8"/>
      <c r="F524" s="8"/>
      <c r="G524" s="8"/>
      <c r="H524" s="8"/>
      <c r="I524" s="8"/>
      <c r="J524" s="8"/>
      <c r="K524" s="8"/>
      <c r="L524" s="8"/>
    </row>
    <row r="525" spans="3:12" ht="12.5" x14ac:dyDescent="0.25">
      <c r="C525" s="5"/>
      <c r="E525" s="8"/>
      <c r="F525" s="8"/>
      <c r="G525" s="8"/>
      <c r="H525" s="8"/>
      <c r="I525" s="8"/>
      <c r="J525" s="8"/>
      <c r="K525" s="8"/>
      <c r="L525" s="8"/>
    </row>
    <row r="526" spans="3:12" ht="12.5" x14ac:dyDescent="0.25">
      <c r="C526" s="5"/>
      <c r="E526" s="8"/>
      <c r="F526" s="8"/>
      <c r="G526" s="8"/>
      <c r="H526" s="8"/>
      <c r="I526" s="8"/>
      <c r="J526" s="8"/>
      <c r="K526" s="8"/>
      <c r="L526" s="8"/>
    </row>
    <row r="527" spans="3:12" ht="12.5" x14ac:dyDescent="0.25">
      <c r="C527" s="5"/>
      <c r="E527" s="8"/>
      <c r="F527" s="8"/>
      <c r="G527" s="8"/>
      <c r="H527" s="8"/>
      <c r="I527" s="8"/>
      <c r="J527" s="8"/>
      <c r="K527" s="8"/>
      <c r="L527" s="8"/>
    </row>
    <row r="528" spans="3:12" ht="12.5" x14ac:dyDescent="0.25">
      <c r="C528" s="5"/>
      <c r="E528" s="8"/>
      <c r="F528" s="8"/>
      <c r="G528" s="8"/>
      <c r="H528" s="8"/>
      <c r="I528" s="8"/>
      <c r="J528" s="8"/>
      <c r="K528" s="8"/>
      <c r="L528" s="8"/>
    </row>
    <row r="529" spans="3:12" ht="12.5" x14ac:dyDescent="0.25">
      <c r="C529" s="5"/>
      <c r="E529" s="8"/>
      <c r="F529" s="8"/>
      <c r="G529" s="8"/>
      <c r="H529" s="8"/>
      <c r="I529" s="8"/>
      <c r="J529" s="8"/>
      <c r="K529" s="8"/>
      <c r="L529" s="8"/>
    </row>
    <row r="530" spans="3:12" ht="12.5" x14ac:dyDescent="0.25">
      <c r="C530" s="5"/>
      <c r="E530" s="8"/>
      <c r="F530" s="8"/>
      <c r="G530" s="8"/>
      <c r="H530" s="8"/>
      <c r="I530" s="8"/>
      <c r="J530" s="8"/>
      <c r="K530" s="8"/>
      <c r="L530" s="8"/>
    </row>
    <row r="531" spans="3:12" ht="12.5" x14ac:dyDescent="0.25">
      <c r="C531" s="5"/>
      <c r="E531" s="8"/>
      <c r="F531" s="8"/>
      <c r="G531" s="8"/>
      <c r="H531" s="8"/>
      <c r="I531" s="8"/>
      <c r="J531" s="8"/>
      <c r="K531" s="8"/>
      <c r="L531" s="8"/>
    </row>
    <row r="532" spans="3:12" ht="12.5" x14ac:dyDescent="0.25">
      <c r="C532" s="5"/>
      <c r="E532" s="8"/>
      <c r="F532" s="8"/>
      <c r="G532" s="8"/>
      <c r="H532" s="8"/>
      <c r="I532" s="8"/>
      <c r="J532" s="8"/>
      <c r="K532" s="8"/>
      <c r="L532" s="8"/>
    </row>
    <row r="533" spans="3:12" ht="12.5" x14ac:dyDescent="0.25">
      <c r="C533" s="5"/>
      <c r="E533" s="8"/>
      <c r="F533" s="8"/>
      <c r="G533" s="8"/>
      <c r="H533" s="8"/>
      <c r="I533" s="8"/>
      <c r="J533" s="8"/>
      <c r="K533" s="8"/>
      <c r="L533" s="8"/>
    </row>
    <row r="534" spans="3:12" ht="12.5" x14ac:dyDescent="0.25">
      <c r="C534" s="5"/>
      <c r="E534" s="8"/>
      <c r="F534" s="8"/>
      <c r="G534" s="8"/>
      <c r="H534" s="8"/>
      <c r="I534" s="8"/>
      <c r="J534" s="8"/>
      <c r="K534" s="8"/>
      <c r="L534" s="8"/>
    </row>
    <row r="535" spans="3:12" ht="12.5" x14ac:dyDescent="0.25">
      <c r="C535" s="5"/>
      <c r="E535" s="8"/>
      <c r="F535" s="8"/>
      <c r="G535" s="8"/>
      <c r="H535" s="8"/>
      <c r="I535" s="8"/>
      <c r="J535" s="8"/>
      <c r="K535" s="8"/>
      <c r="L535" s="8"/>
    </row>
    <row r="536" spans="3:12" ht="12.5" x14ac:dyDescent="0.25">
      <c r="C536" s="5"/>
      <c r="E536" s="8"/>
      <c r="F536" s="8"/>
      <c r="G536" s="8"/>
      <c r="H536" s="8"/>
      <c r="I536" s="8"/>
      <c r="J536" s="8"/>
      <c r="K536" s="8"/>
      <c r="L536" s="8"/>
    </row>
    <row r="537" spans="3:12" ht="12.5" x14ac:dyDescent="0.25">
      <c r="C537" s="5"/>
      <c r="E537" s="8"/>
      <c r="F537" s="8"/>
      <c r="G537" s="8"/>
      <c r="H537" s="8"/>
      <c r="I537" s="8"/>
      <c r="J537" s="8"/>
      <c r="K537" s="8"/>
      <c r="L537" s="8"/>
    </row>
    <row r="538" spans="3:12" ht="12.5" x14ac:dyDescent="0.25">
      <c r="C538" s="5"/>
      <c r="E538" s="8"/>
      <c r="F538" s="8"/>
      <c r="G538" s="8"/>
      <c r="H538" s="8"/>
      <c r="I538" s="8"/>
      <c r="J538" s="8"/>
      <c r="K538" s="8"/>
      <c r="L538" s="8"/>
    </row>
    <row r="539" spans="3:12" ht="12.5" x14ac:dyDescent="0.25">
      <c r="C539" s="5"/>
      <c r="E539" s="8"/>
      <c r="F539" s="8"/>
      <c r="G539" s="8"/>
      <c r="H539" s="8"/>
      <c r="I539" s="8"/>
      <c r="J539" s="8"/>
      <c r="K539" s="8"/>
      <c r="L539" s="8"/>
    </row>
    <row r="540" spans="3:12" ht="12.5" x14ac:dyDescent="0.25">
      <c r="C540" s="5"/>
      <c r="E540" s="8"/>
      <c r="F540" s="8"/>
      <c r="G540" s="8"/>
      <c r="H540" s="8"/>
      <c r="I540" s="8"/>
      <c r="J540" s="8"/>
      <c r="K540" s="8"/>
      <c r="L540" s="8"/>
    </row>
    <row r="541" spans="3:12" ht="12.5" x14ac:dyDescent="0.25">
      <c r="C541" s="5"/>
      <c r="E541" s="8"/>
      <c r="F541" s="8"/>
      <c r="G541" s="8"/>
      <c r="H541" s="8"/>
      <c r="I541" s="8"/>
      <c r="J541" s="8"/>
      <c r="K541" s="8"/>
      <c r="L541" s="8"/>
    </row>
    <row r="542" spans="3:12" ht="12.5" x14ac:dyDescent="0.25">
      <c r="C542" s="5"/>
      <c r="E542" s="8"/>
      <c r="F542" s="8"/>
      <c r="G542" s="8"/>
      <c r="H542" s="8"/>
      <c r="I542" s="8"/>
      <c r="J542" s="8"/>
      <c r="K542" s="8"/>
      <c r="L542" s="8"/>
    </row>
    <row r="543" spans="3:12" ht="12.5" x14ac:dyDescent="0.25">
      <c r="C543" s="5"/>
      <c r="E543" s="8"/>
      <c r="F543" s="8"/>
      <c r="G543" s="8"/>
      <c r="H543" s="8"/>
      <c r="I543" s="8"/>
      <c r="J543" s="8"/>
      <c r="K543" s="8"/>
      <c r="L543" s="8"/>
    </row>
    <row r="544" spans="3:12" ht="12.5" x14ac:dyDescent="0.25">
      <c r="C544" s="5"/>
      <c r="E544" s="8"/>
      <c r="F544" s="8"/>
      <c r="G544" s="8"/>
      <c r="H544" s="8"/>
      <c r="I544" s="8"/>
      <c r="J544" s="8"/>
      <c r="K544" s="8"/>
      <c r="L544" s="8"/>
    </row>
    <row r="545" spans="3:12" ht="12.5" x14ac:dyDescent="0.25">
      <c r="C545" s="5"/>
      <c r="E545" s="8"/>
      <c r="F545" s="8"/>
      <c r="G545" s="8"/>
      <c r="H545" s="8"/>
      <c r="I545" s="8"/>
      <c r="J545" s="8"/>
      <c r="K545" s="8"/>
      <c r="L545" s="8"/>
    </row>
    <row r="546" spans="3:12" ht="12.5" x14ac:dyDescent="0.25">
      <c r="C546" s="5"/>
      <c r="E546" s="8"/>
      <c r="F546" s="8"/>
      <c r="G546" s="8"/>
      <c r="H546" s="8"/>
      <c r="I546" s="8"/>
      <c r="J546" s="8"/>
      <c r="K546" s="8"/>
      <c r="L546" s="8"/>
    </row>
    <row r="547" spans="3:12" ht="12.5" x14ac:dyDescent="0.25">
      <c r="C547" s="5"/>
      <c r="E547" s="8"/>
      <c r="F547" s="8"/>
      <c r="G547" s="8"/>
      <c r="H547" s="8"/>
      <c r="I547" s="8"/>
      <c r="J547" s="8"/>
      <c r="K547" s="8"/>
      <c r="L547" s="8"/>
    </row>
    <row r="548" spans="3:12" ht="12.5" x14ac:dyDescent="0.25">
      <c r="C548" s="5"/>
      <c r="E548" s="8"/>
      <c r="F548" s="8"/>
      <c r="G548" s="8"/>
      <c r="H548" s="8"/>
      <c r="I548" s="8"/>
      <c r="J548" s="8"/>
      <c r="K548" s="8"/>
      <c r="L548" s="8"/>
    </row>
    <row r="549" spans="3:12" ht="12.5" x14ac:dyDescent="0.25">
      <c r="C549" s="5"/>
      <c r="E549" s="8"/>
      <c r="F549" s="8"/>
      <c r="G549" s="8"/>
      <c r="H549" s="8"/>
      <c r="I549" s="8"/>
      <c r="J549" s="8"/>
      <c r="K549" s="8"/>
      <c r="L549" s="8"/>
    </row>
    <row r="550" spans="3:12" ht="12.5" x14ac:dyDescent="0.25">
      <c r="C550" s="5"/>
      <c r="E550" s="8"/>
      <c r="F550" s="8"/>
      <c r="G550" s="8"/>
      <c r="H550" s="8"/>
      <c r="I550" s="8"/>
      <c r="J550" s="8"/>
      <c r="K550" s="8"/>
      <c r="L550" s="8"/>
    </row>
    <row r="551" spans="3:12" ht="12.5" x14ac:dyDescent="0.25">
      <c r="C551" s="5"/>
      <c r="E551" s="8"/>
      <c r="F551" s="8"/>
      <c r="G551" s="8"/>
      <c r="H551" s="8"/>
      <c r="I551" s="8"/>
      <c r="J551" s="8"/>
      <c r="K551" s="8"/>
      <c r="L551" s="8"/>
    </row>
    <row r="552" spans="3:12" ht="12.5" x14ac:dyDescent="0.25">
      <c r="C552" s="5"/>
      <c r="E552" s="8"/>
      <c r="F552" s="8"/>
      <c r="G552" s="8"/>
      <c r="H552" s="8"/>
      <c r="I552" s="8"/>
      <c r="J552" s="8"/>
      <c r="K552" s="8"/>
      <c r="L552" s="8"/>
    </row>
    <row r="553" spans="3:12" ht="12.5" x14ac:dyDescent="0.25">
      <c r="C553" s="5"/>
      <c r="E553" s="8"/>
      <c r="F553" s="8"/>
      <c r="G553" s="8"/>
      <c r="H553" s="8"/>
      <c r="I553" s="8"/>
      <c r="J553" s="8"/>
      <c r="K553" s="8"/>
      <c r="L553" s="8"/>
    </row>
    <row r="554" spans="3:12" ht="12.5" x14ac:dyDescent="0.25">
      <c r="C554" s="5"/>
      <c r="E554" s="8"/>
      <c r="F554" s="8"/>
      <c r="G554" s="8"/>
      <c r="H554" s="8"/>
      <c r="I554" s="8"/>
      <c r="J554" s="8"/>
      <c r="K554" s="8"/>
      <c r="L554" s="8"/>
    </row>
    <row r="555" spans="3:12" ht="12.5" x14ac:dyDescent="0.25">
      <c r="C555" s="5"/>
      <c r="E555" s="8"/>
      <c r="F555" s="8"/>
      <c r="G555" s="8"/>
      <c r="H555" s="8"/>
      <c r="I555" s="8"/>
      <c r="J555" s="8"/>
      <c r="K555" s="8"/>
      <c r="L555" s="8"/>
    </row>
    <row r="556" spans="3:12" ht="12.5" x14ac:dyDescent="0.25">
      <c r="C556" s="5"/>
      <c r="E556" s="8"/>
      <c r="F556" s="8"/>
      <c r="G556" s="8"/>
      <c r="H556" s="8"/>
      <c r="I556" s="8"/>
      <c r="J556" s="8"/>
      <c r="K556" s="8"/>
      <c r="L556" s="8"/>
    </row>
    <row r="557" spans="3:12" ht="12.5" x14ac:dyDescent="0.25">
      <c r="C557" s="5"/>
      <c r="E557" s="8"/>
      <c r="F557" s="8"/>
      <c r="G557" s="8"/>
      <c r="H557" s="8"/>
      <c r="I557" s="8"/>
      <c r="J557" s="8"/>
      <c r="K557" s="8"/>
      <c r="L557" s="8"/>
    </row>
    <row r="558" spans="3:12" ht="12.5" x14ac:dyDescent="0.25">
      <c r="C558" s="5"/>
      <c r="E558" s="8"/>
      <c r="F558" s="8"/>
      <c r="G558" s="8"/>
      <c r="H558" s="8"/>
      <c r="I558" s="8"/>
      <c r="J558" s="8"/>
      <c r="K558" s="8"/>
      <c r="L558" s="8"/>
    </row>
    <row r="559" spans="3:12" ht="12.5" x14ac:dyDescent="0.25">
      <c r="C559" s="5"/>
      <c r="E559" s="8"/>
      <c r="F559" s="8"/>
      <c r="G559" s="8"/>
      <c r="H559" s="8"/>
      <c r="I559" s="8"/>
      <c r="J559" s="8"/>
      <c r="K559" s="8"/>
      <c r="L559" s="8"/>
    </row>
    <row r="560" spans="3:12" ht="12.5" x14ac:dyDescent="0.25">
      <c r="C560" s="5"/>
      <c r="E560" s="8"/>
      <c r="F560" s="8"/>
      <c r="G560" s="8"/>
      <c r="H560" s="8"/>
      <c r="I560" s="8"/>
      <c r="J560" s="8"/>
      <c r="K560" s="8"/>
      <c r="L560" s="8"/>
    </row>
    <row r="561" spans="3:12" ht="12.5" x14ac:dyDescent="0.25">
      <c r="C561" s="5"/>
      <c r="E561" s="8"/>
      <c r="F561" s="8"/>
      <c r="G561" s="8"/>
      <c r="H561" s="8"/>
      <c r="I561" s="8"/>
      <c r="J561" s="8"/>
      <c r="K561" s="8"/>
      <c r="L561" s="8"/>
    </row>
    <row r="562" spans="3:12" ht="12.5" x14ac:dyDescent="0.25">
      <c r="C562" s="5"/>
      <c r="E562" s="8"/>
      <c r="F562" s="8"/>
      <c r="G562" s="8"/>
      <c r="H562" s="8"/>
      <c r="I562" s="8"/>
      <c r="J562" s="8"/>
      <c r="K562" s="8"/>
      <c r="L562" s="8"/>
    </row>
    <row r="563" spans="3:12" ht="12.5" x14ac:dyDescent="0.25">
      <c r="C563" s="5"/>
      <c r="E563" s="8"/>
      <c r="F563" s="8"/>
      <c r="G563" s="8"/>
      <c r="H563" s="8"/>
      <c r="I563" s="8"/>
      <c r="J563" s="8"/>
      <c r="K563" s="8"/>
      <c r="L563" s="8"/>
    </row>
    <row r="564" spans="3:12" ht="12.5" x14ac:dyDescent="0.25">
      <c r="C564" s="5"/>
      <c r="E564" s="8"/>
      <c r="F564" s="8"/>
      <c r="G564" s="8"/>
      <c r="H564" s="8"/>
      <c r="I564" s="8"/>
      <c r="J564" s="8"/>
      <c r="K564" s="8"/>
      <c r="L564" s="8"/>
    </row>
    <row r="565" spans="3:12" ht="12.5" x14ac:dyDescent="0.25">
      <c r="C565" s="5"/>
      <c r="E565" s="8"/>
      <c r="F565" s="8"/>
      <c r="G565" s="8"/>
      <c r="H565" s="8"/>
      <c r="I565" s="8"/>
      <c r="J565" s="8"/>
      <c r="K565" s="8"/>
      <c r="L565" s="8"/>
    </row>
    <row r="566" spans="3:12" ht="12.5" x14ac:dyDescent="0.25">
      <c r="C566" s="5"/>
      <c r="E566" s="8"/>
      <c r="F566" s="8"/>
      <c r="G566" s="8"/>
      <c r="H566" s="8"/>
      <c r="I566" s="8"/>
      <c r="J566" s="8"/>
      <c r="K566" s="8"/>
      <c r="L566" s="8"/>
    </row>
    <row r="567" spans="3:12" ht="12.5" x14ac:dyDescent="0.25">
      <c r="C567" s="5"/>
      <c r="E567" s="8"/>
      <c r="F567" s="8"/>
      <c r="G567" s="8"/>
      <c r="H567" s="8"/>
      <c r="I567" s="8"/>
      <c r="J567" s="8"/>
      <c r="K567" s="8"/>
      <c r="L567" s="8"/>
    </row>
    <row r="568" spans="3:12" ht="12.5" x14ac:dyDescent="0.25">
      <c r="C568" s="5"/>
      <c r="E568" s="8"/>
      <c r="F568" s="8"/>
      <c r="G568" s="8"/>
      <c r="H568" s="8"/>
      <c r="I568" s="8"/>
      <c r="J568" s="8"/>
      <c r="K568" s="8"/>
      <c r="L568" s="8"/>
    </row>
    <row r="569" spans="3:12" ht="12.5" x14ac:dyDescent="0.25">
      <c r="C569" s="5"/>
      <c r="E569" s="8"/>
      <c r="F569" s="8"/>
      <c r="G569" s="8"/>
      <c r="H569" s="8"/>
      <c r="I569" s="8"/>
      <c r="J569" s="8"/>
      <c r="K569" s="8"/>
      <c r="L569" s="8"/>
    </row>
    <row r="570" spans="3:12" ht="12.5" x14ac:dyDescent="0.25">
      <c r="C570" s="5"/>
      <c r="E570" s="8"/>
      <c r="F570" s="8"/>
      <c r="G570" s="8"/>
      <c r="H570" s="8"/>
      <c r="I570" s="8"/>
      <c r="J570" s="8"/>
      <c r="K570" s="8"/>
      <c r="L570" s="8"/>
    </row>
    <row r="571" spans="3:12" ht="12.5" x14ac:dyDescent="0.25">
      <c r="C571" s="5"/>
      <c r="E571" s="8"/>
      <c r="F571" s="8"/>
      <c r="G571" s="8"/>
      <c r="H571" s="8"/>
      <c r="I571" s="8"/>
      <c r="J571" s="8"/>
      <c r="K571" s="8"/>
      <c r="L571" s="8"/>
    </row>
    <row r="572" spans="3:12" ht="12.5" x14ac:dyDescent="0.25">
      <c r="C572" s="5"/>
      <c r="E572" s="8"/>
      <c r="F572" s="8"/>
      <c r="G572" s="8"/>
      <c r="H572" s="8"/>
      <c r="I572" s="8"/>
      <c r="J572" s="8"/>
      <c r="K572" s="8"/>
      <c r="L572" s="8"/>
    </row>
    <row r="573" spans="3:12" ht="12.5" x14ac:dyDescent="0.25">
      <c r="C573" s="5"/>
      <c r="E573" s="8"/>
      <c r="F573" s="8"/>
      <c r="G573" s="8"/>
      <c r="H573" s="8"/>
      <c r="I573" s="8"/>
      <c r="J573" s="8"/>
      <c r="K573" s="8"/>
      <c r="L573" s="8"/>
    </row>
    <row r="574" spans="3:12" ht="12.5" x14ac:dyDescent="0.25">
      <c r="C574" s="5"/>
      <c r="E574" s="8"/>
      <c r="F574" s="8"/>
      <c r="G574" s="8"/>
      <c r="H574" s="8"/>
      <c r="I574" s="8"/>
      <c r="J574" s="8"/>
      <c r="K574" s="8"/>
      <c r="L574" s="8"/>
    </row>
    <row r="575" spans="3:12" ht="12.5" x14ac:dyDescent="0.25">
      <c r="C575" s="5"/>
      <c r="E575" s="8"/>
      <c r="F575" s="8"/>
      <c r="G575" s="8"/>
      <c r="H575" s="8"/>
      <c r="I575" s="8"/>
      <c r="J575" s="8"/>
      <c r="K575" s="8"/>
      <c r="L575" s="8"/>
    </row>
    <row r="576" spans="3:12" ht="12.5" x14ac:dyDescent="0.25">
      <c r="C576" s="5"/>
      <c r="E576" s="8"/>
      <c r="F576" s="8"/>
      <c r="G576" s="8"/>
      <c r="H576" s="8"/>
      <c r="I576" s="8"/>
      <c r="J576" s="8"/>
      <c r="K576" s="8"/>
      <c r="L576" s="8"/>
    </row>
    <row r="577" spans="3:12" ht="12.5" x14ac:dyDescent="0.25">
      <c r="C577" s="5"/>
      <c r="E577" s="8"/>
      <c r="F577" s="8"/>
      <c r="G577" s="8"/>
      <c r="H577" s="8"/>
      <c r="I577" s="8"/>
      <c r="J577" s="8"/>
      <c r="K577" s="8"/>
      <c r="L577" s="8"/>
    </row>
    <row r="578" spans="3:12" ht="12.5" x14ac:dyDescent="0.25">
      <c r="C578" s="5"/>
      <c r="E578" s="8"/>
      <c r="F578" s="8"/>
      <c r="G578" s="8"/>
      <c r="H578" s="8"/>
      <c r="I578" s="8"/>
      <c r="J578" s="8"/>
      <c r="K578" s="8"/>
      <c r="L578" s="8"/>
    </row>
    <row r="579" spans="3:12" ht="12.5" x14ac:dyDescent="0.25">
      <c r="C579" s="5"/>
      <c r="E579" s="8"/>
      <c r="F579" s="8"/>
      <c r="G579" s="8"/>
      <c r="H579" s="8"/>
      <c r="I579" s="8"/>
      <c r="J579" s="8"/>
      <c r="K579" s="8"/>
      <c r="L579" s="8"/>
    </row>
    <row r="580" spans="3:12" ht="12.5" x14ac:dyDescent="0.25">
      <c r="C580" s="5"/>
      <c r="E580" s="8"/>
      <c r="F580" s="8"/>
      <c r="G580" s="8"/>
      <c r="H580" s="8"/>
      <c r="I580" s="8"/>
      <c r="J580" s="8"/>
      <c r="K580" s="8"/>
      <c r="L580" s="8"/>
    </row>
    <row r="581" spans="3:12" ht="12.5" x14ac:dyDescent="0.25">
      <c r="C581" s="5"/>
      <c r="E581" s="8"/>
      <c r="F581" s="8"/>
      <c r="G581" s="8"/>
      <c r="H581" s="8"/>
      <c r="I581" s="8"/>
      <c r="J581" s="8"/>
      <c r="K581" s="8"/>
      <c r="L581" s="8"/>
    </row>
    <row r="582" spans="3:12" ht="12.5" x14ac:dyDescent="0.25">
      <c r="C582" s="5"/>
      <c r="E582" s="8"/>
      <c r="F582" s="8"/>
      <c r="G582" s="8"/>
      <c r="H582" s="8"/>
      <c r="I582" s="8"/>
      <c r="J582" s="8"/>
      <c r="K582" s="8"/>
      <c r="L582" s="8"/>
    </row>
    <row r="583" spans="3:12" ht="12.5" x14ac:dyDescent="0.25">
      <c r="C583" s="5"/>
      <c r="E583" s="8"/>
      <c r="F583" s="8"/>
      <c r="G583" s="8"/>
      <c r="H583" s="8"/>
      <c r="I583" s="8"/>
      <c r="J583" s="8"/>
      <c r="K583" s="8"/>
      <c r="L583" s="8"/>
    </row>
    <row r="584" spans="3:12" ht="12.5" x14ac:dyDescent="0.25">
      <c r="C584" s="5"/>
      <c r="E584" s="8"/>
      <c r="F584" s="8"/>
      <c r="G584" s="8"/>
      <c r="H584" s="8"/>
      <c r="I584" s="8"/>
      <c r="J584" s="8"/>
      <c r="K584" s="8"/>
      <c r="L584" s="8"/>
    </row>
    <row r="585" spans="3:12" ht="12.5" x14ac:dyDescent="0.25">
      <c r="C585" s="5"/>
      <c r="E585" s="8"/>
      <c r="F585" s="8"/>
      <c r="G585" s="8"/>
      <c r="H585" s="8"/>
      <c r="I585" s="8"/>
      <c r="J585" s="8"/>
      <c r="K585" s="8"/>
      <c r="L585" s="8"/>
    </row>
    <row r="586" spans="3:12" ht="12.5" x14ac:dyDescent="0.25">
      <c r="C586" s="5"/>
      <c r="E586" s="8"/>
      <c r="F586" s="8"/>
      <c r="G586" s="8"/>
      <c r="H586" s="8"/>
      <c r="I586" s="8"/>
      <c r="J586" s="8"/>
      <c r="K586" s="8"/>
      <c r="L586" s="8"/>
    </row>
    <row r="587" spans="3:12" ht="12.5" x14ac:dyDescent="0.25">
      <c r="C587" s="5"/>
      <c r="E587" s="8"/>
      <c r="F587" s="8"/>
      <c r="G587" s="8"/>
      <c r="H587" s="8"/>
      <c r="I587" s="8"/>
      <c r="J587" s="8"/>
      <c r="K587" s="8"/>
      <c r="L587" s="8"/>
    </row>
    <row r="588" spans="3:12" ht="12.5" x14ac:dyDescent="0.25">
      <c r="C588" s="5"/>
      <c r="E588" s="8"/>
      <c r="F588" s="8"/>
      <c r="G588" s="8"/>
      <c r="H588" s="8"/>
      <c r="I588" s="8"/>
      <c r="J588" s="8"/>
      <c r="K588" s="8"/>
      <c r="L588" s="8"/>
    </row>
    <row r="589" spans="3:12" ht="12.5" x14ac:dyDescent="0.25">
      <c r="C589" s="5"/>
      <c r="E589" s="8"/>
      <c r="F589" s="8"/>
      <c r="G589" s="8"/>
      <c r="H589" s="8"/>
      <c r="I589" s="8"/>
      <c r="J589" s="8"/>
      <c r="K589" s="8"/>
      <c r="L589" s="8"/>
    </row>
    <row r="590" spans="3:12" ht="12.5" x14ac:dyDescent="0.25">
      <c r="C590" s="5"/>
      <c r="E590" s="8"/>
      <c r="F590" s="8"/>
      <c r="G590" s="8"/>
      <c r="H590" s="8"/>
      <c r="I590" s="8"/>
      <c r="J590" s="8"/>
      <c r="K590" s="8"/>
      <c r="L590" s="8"/>
    </row>
    <row r="591" spans="3:12" ht="12.5" x14ac:dyDescent="0.25">
      <c r="C591" s="5"/>
      <c r="E591" s="8"/>
      <c r="F591" s="8"/>
      <c r="G591" s="8"/>
      <c r="H591" s="8"/>
      <c r="I591" s="8"/>
      <c r="J591" s="8"/>
      <c r="K591" s="8"/>
      <c r="L591" s="8"/>
    </row>
    <row r="592" spans="3:12" ht="12.5" x14ac:dyDescent="0.25">
      <c r="C592" s="5"/>
      <c r="E592" s="8"/>
      <c r="F592" s="8"/>
      <c r="G592" s="8"/>
      <c r="H592" s="8"/>
      <c r="I592" s="8"/>
      <c r="J592" s="8"/>
      <c r="K592" s="8"/>
      <c r="L592" s="8"/>
    </row>
    <row r="593" spans="3:12" ht="12.5" x14ac:dyDescent="0.25">
      <c r="C593" s="5"/>
      <c r="E593" s="8"/>
      <c r="F593" s="8"/>
      <c r="G593" s="8"/>
      <c r="H593" s="8"/>
      <c r="I593" s="8"/>
      <c r="J593" s="8"/>
      <c r="K593" s="8"/>
      <c r="L593" s="8"/>
    </row>
    <row r="594" spans="3:12" ht="12.5" x14ac:dyDescent="0.25">
      <c r="C594" s="5"/>
      <c r="E594" s="8"/>
      <c r="F594" s="8"/>
      <c r="G594" s="8"/>
      <c r="H594" s="8"/>
      <c r="I594" s="8"/>
      <c r="J594" s="8"/>
      <c r="K594" s="8"/>
      <c r="L594" s="8"/>
    </row>
    <row r="595" spans="3:12" ht="12.5" x14ac:dyDescent="0.25">
      <c r="C595" s="5"/>
      <c r="E595" s="8"/>
      <c r="F595" s="8"/>
      <c r="G595" s="8"/>
      <c r="H595" s="8"/>
      <c r="I595" s="8"/>
      <c r="J595" s="8"/>
      <c r="K595" s="8"/>
      <c r="L595" s="8"/>
    </row>
    <row r="596" spans="3:12" ht="12.5" x14ac:dyDescent="0.25">
      <c r="C596" s="5"/>
      <c r="E596" s="8"/>
      <c r="F596" s="8"/>
      <c r="G596" s="8"/>
      <c r="H596" s="8"/>
      <c r="I596" s="8"/>
      <c r="J596" s="8"/>
      <c r="K596" s="8"/>
      <c r="L596" s="8"/>
    </row>
    <row r="597" spans="3:12" ht="12.5" x14ac:dyDescent="0.25">
      <c r="C597" s="5"/>
      <c r="E597" s="8"/>
      <c r="F597" s="8"/>
      <c r="G597" s="8"/>
      <c r="H597" s="8"/>
      <c r="I597" s="8"/>
      <c r="J597" s="8"/>
      <c r="K597" s="8"/>
      <c r="L597" s="8"/>
    </row>
    <row r="598" spans="3:12" ht="12.5" x14ac:dyDescent="0.25">
      <c r="C598" s="5"/>
      <c r="E598" s="8"/>
      <c r="F598" s="8"/>
      <c r="G598" s="8"/>
      <c r="H598" s="8"/>
      <c r="I598" s="8"/>
      <c r="J598" s="8"/>
      <c r="K598" s="8"/>
      <c r="L598" s="8"/>
    </row>
    <row r="599" spans="3:12" ht="12.5" x14ac:dyDescent="0.25">
      <c r="C599" s="5"/>
      <c r="E599" s="8"/>
      <c r="F599" s="8"/>
      <c r="G599" s="8"/>
      <c r="H599" s="8"/>
      <c r="I599" s="8"/>
      <c r="J599" s="8"/>
      <c r="K599" s="8"/>
      <c r="L599" s="8"/>
    </row>
    <row r="600" spans="3:12" ht="12.5" x14ac:dyDescent="0.25">
      <c r="C600" s="5"/>
      <c r="E600" s="8"/>
      <c r="F600" s="8"/>
      <c r="G600" s="8"/>
      <c r="H600" s="8"/>
      <c r="I600" s="8"/>
      <c r="J600" s="8"/>
      <c r="K600" s="8"/>
      <c r="L600" s="8"/>
    </row>
    <row r="601" spans="3:12" ht="12.5" x14ac:dyDescent="0.25">
      <c r="C601" s="5"/>
      <c r="E601" s="8"/>
      <c r="F601" s="8"/>
      <c r="G601" s="8"/>
      <c r="H601" s="8"/>
      <c r="I601" s="8"/>
      <c r="J601" s="8"/>
      <c r="K601" s="8"/>
      <c r="L601" s="8"/>
    </row>
    <row r="602" spans="3:12" ht="12.5" x14ac:dyDescent="0.25">
      <c r="C602" s="5"/>
      <c r="E602" s="8"/>
      <c r="F602" s="8"/>
      <c r="G602" s="8"/>
      <c r="H602" s="8"/>
      <c r="I602" s="8"/>
      <c r="J602" s="8"/>
      <c r="K602" s="8"/>
      <c r="L602" s="8"/>
    </row>
    <row r="603" spans="3:12" ht="12.5" x14ac:dyDescent="0.25">
      <c r="C603" s="5"/>
      <c r="E603" s="8"/>
      <c r="F603" s="8"/>
      <c r="G603" s="8"/>
      <c r="H603" s="8"/>
      <c r="I603" s="8"/>
      <c r="J603" s="8"/>
      <c r="K603" s="8"/>
      <c r="L603" s="8"/>
    </row>
    <row r="604" spans="3:12" ht="12.5" x14ac:dyDescent="0.25">
      <c r="C604" s="5"/>
      <c r="E604" s="8"/>
      <c r="F604" s="8"/>
      <c r="G604" s="8"/>
      <c r="H604" s="8"/>
      <c r="I604" s="8"/>
      <c r="J604" s="8"/>
      <c r="K604" s="8"/>
      <c r="L604" s="8"/>
    </row>
    <row r="605" spans="3:12" ht="12.5" x14ac:dyDescent="0.25">
      <c r="C605" s="5"/>
      <c r="E605" s="8"/>
      <c r="F605" s="8"/>
      <c r="G605" s="8"/>
      <c r="H605" s="8"/>
      <c r="I605" s="8"/>
      <c r="J605" s="8"/>
      <c r="K605" s="8"/>
      <c r="L605" s="8"/>
    </row>
    <row r="606" spans="3:12" ht="12.5" x14ac:dyDescent="0.25">
      <c r="C606" s="5"/>
      <c r="E606" s="8"/>
      <c r="F606" s="8"/>
      <c r="G606" s="8"/>
      <c r="H606" s="8"/>
      <c r="I606" s="8"/>
      <c r="J606" s="8"/>
      <c r="K606" s="8"/>
      <c r="L606" s="8"/>
    </row>
    <row r="607" spans="3:12" ht="12.5" x14ac:dyDescent="0.25">
      <c r="C607" s="5"/>
      <c r="E607" s="8"/>
      <c r="F607" s="8"/>
      <c r="G607" s="8"/>
      <c r="H607" s="8"/>
      <c r="I607" s="8"/>
      <c r="J607" s="8"/>
      <c r="K607" s="8"/>
      <c r="L607" s="8"/>
    </row>
    <row r="608" spans="3:12" ht="12.5" x14ac:dyDescent="0.25">
      <c r="C608" s="5"/>
      <c r="E608" s="8"/>
      <c r="F608" s="8"/>
      <c r="G608" s="8"/>
      <c r="H608" s="8"/>
      <c r="I608" s="8"/>
      <c r="J608" s="8"/>
      <c r="K608" s="8"/>
      <c r="L608" s="8"/>
    </row>
    <row r="609" spans="3:12" ht="12.5" x14ac:dyDescent="0.25">
      <c r="C609" s="5"/>
      <c r="E609" s="8"/>
      <c r="F609" s="8"/>
      <c r="G609" s="8"/>
      <c r="H609" s="8"/>
      <c r="I609" s="8"/>
      <c r="J609" s="8"/>
      <c r="K609" s="8"/>
      <c r="L609" s="8"/>
    </row>
    <row r="610" spans="3:12" ht="12.5" x14ac:dyDescent="0.25">
      <c r="C610" s="5"/>
      <c r="E610" s="8"/>
      <c r="F610" s="8"/>
      <c r="G610" s="8"/>
      <c r="H610" s="8"/>
      <c r="I610" s="8"/>
      <c r="J610" s="8"/>
      <c r="K610" s="8"/>
      <c r="L610" s="8"/>
    </row>
    <row r="611" spans="3:12" ht="12.5" x14ac:dyDescent="0.25">
      <c r="C611" s="5"/>
      <c r="E611" s="8"/>
      <c r="F611" s="8"/>
      <c r="G611" s="8"/>
      <c r="H611" s="8"/>
      <c r="I611" s="8"/>
      <c r="J611" s="8"/>
      <c r="K611" s="8"/>
      <c r="L611" s="8"/>
    </row>
    <row r="612" spans="3:12" ht="12.5" x14ac:dyDescent="0.25">
      <c r="C612" s="5"/>
      <c r="E612" s="8"/>
      <c r="F612" s="8"/>
      <c r="G612" s="8"/>
      <c r="H612" s="8"/>
      <c r="I612" s="8"/>
      <c r="J612" s="8"/>
      <c r="K612" s="8"/>
      <c r="L612" s="8"/>
    </row>
    <row r="613" spans="3:12" ht="12.5" x14ac:dyDescent="0.25">
      <c r="C613" s="5"/>
      <c r="E613" s="8"/>
      <c r="F613" s="8"/>
      <c r="G613" s="8"/>
      <c r="H613" s="8"/>
      <c r="I613" s="8"/>
      <c r="J613" s="8"/>
      <c r="K613" s="8"/>
      <c r="L613" s="8"/>
    </row>
    <row r="614" spans="3:12" ht="12.5" x14ac:dyDescent="0.25">
      <c r="C614" s="5"/>
      <c r="E614" s="8"/>
      <c r="F614" s="8"/>
      <c r="G614" s="8"/>
      <c r="H614" s="8"/>
      <c r="I614" s="8"/>
      <c r="J614" s="8"/>
      <c r="K614" s="8"/>
      <c r="L614" s="8"/>
    </row>
    <row r="615" spans="3:12" ht="12.5" x14ac:dyDescent="0.25">
      <c r="C615" s="5"/>
      <c r="E615" s="8"/>
      <c r="F615" s="8"/>
      <c r="G615" s="8"/>
      <c r="H615" s="8"/>
      <c r="I615" s="8"/>
      <c r="J615" s="8"/>
      <c r="K615" s="8"/>
      <c r="L615" s="8"/>
    </row>
    <row r="616" spans="3:12" ht="12.5" x14ac:dyDescent="0.25">
      <c r="C616" s="5"/>
      <c r="E616" s="8"/>
      <c r="F616" s="8"/>
      <c r="G616" s="8"/>
      <c r="H616" s="8"/>
      <c r="I616" s="8"/>
      <c r="J616" s="8"/>
      <c r="K616" s="8"/>
      <c r="L616" s="8"/>
    </row>
    <row r="617" spans="3:12" ht="12.5" x14ac:dyDescent="0.25">
      <c r="C617" s="5"/>
      <c r="E617" s="8"/>
      <c r="F617" s="8"/>
      <c r="G617" s="8"/>
      <c r="H617" s="8"/>
      <c r="I617" s="8"/>
      <c r="J617" s="8"/>
      <c r="K617" s="8"/>
      <c r="L617" s="8"/>
    </row>
    <row r="618" spans="3:12" ht="12.5" x14ac:dyDescent="0.25">
      <c r="C618" s="5"/>
      <c r="E618" s="8"/>
      <c r="F618" s="8"/>
      <c r="G618" s="8"/>
      <c r="H618" s="8"/>
      <c r="I618" s="8"/>
      <c r="J618" s="8"/>
      <c r="K618" s="8"/>
      <c r="L618" s="8"/>
    </row>
    <row r="619" spans="3:12" ht="12.5" x14ac:dyDescent="0.25">
      <c r="C619" s="5"/>
      <c r="E619" s="8"/>
      <c r="F619" s="8"/>
      <c r="G619" s="8"/>
      <c r="H619" s="8"/>
      <c r="I619" s="8"/>
      <c r="J619" s="8"/>
      <c r="K619" s="8"/>
      <c r="L619" s="8"/>
    </row>
    <row r="620" spans="3:12" ht="12.5" x14ac:dyDescent="0.25">
      <c r="C620" s="5"/>
      <c r="E620" s="8"/>
      <c r="F620" s="8"/>
      <c r="G620" s="8"/>
      <c r="H620" s="8"/>
      <c r="I620" s="8"/>
      <c r="J620" s="8"/>
      <c r="K620" s="8"/>
      <c r="L620" s="8"/>
    </row>
    <row r="621" spans="3:12" ht="12.5" x14ac:dyDescent="0.25">
      <c r="C621" s="5"/>
      <c r="E621" s="8"/>
      <c r="F621" s="8"/>
      <c r="G621" s="8"/>
      <c r="H621" s="8"/>
      <c r="I621" s="8"/>
      <c r="J621" s="8"/>
      <c r="K621" s="8"/>
      <c r="L621" s="8"/>
    </row>
    <row r="622" spans="3:12" ht="12.5" x14ac:dyDescent="0.25">
      <c r="C622" s="5"/>
      <c r="E622" s="8"/>
      <c r="F622" s="8"/>
      <c r="G622" s="8"/>
      <c r="H622" s="8"/>
      <c r="I622" s="8"/>
      <c r="J622" s="8"/>
      <c r="K622" s="8"/>
      <c r="L622" s="8"/>
    </row>
    <row r="623" spans="3:12" ht="12.5" x14ac:dyDescent="0.25">
      <c r="C623" s="5"/>
      <c r="E623" s="8"/>
      <c r="F623" s="8"/>
      <c r="G623" s="8"/>
      <c r="H623" s="8"/>
      <c r="I623" s="8"/>
      <c r="J623" s="8"/>
      <c r="K623" s="8"/>
      <c r="L623" s="8"/>
    </row>
    <row r="624" spans="3:12" ht="12.5" x14ac:dyDescent="0.25">
      <c r="C624" s="5"/>
      <c r="E624" s="8"/>
      <c r="F624" s="8"/>
      <c r="G624" s="8"/>
      <c r="H624" s="8"/>
      <c r="I624" s="8"/>
      <c r="J624" s="8"/>
      <c r="K624" s="8"/>
      <c r="L624" s="8"/>
    </row>
    <row r="625" spans="3:12" ht="12.5" x14ac:dyDescent="0.25">
      <c r="C625" s="5"/>
      <c r="E625" s="8"/>
      <c r="F625" s="8"/>
      <c r="G625" s="8"/>
      <c r="H625" s="8"/>
      <c r="I625" s="8"/>
      <c r="J625" s="8"/>
      <c r="K625" s="8"/>
      <c r="L625" s="8"/>
    </row>
    <row r="626" spans="3:12" ht="12.5" x14ac:dyDescent="0.25">
      <c r="C626" s="5"/>
      <c r="E626" s="8"/>
      <c r="F626" s="8"/>
      <c r="G626" s="8"/>
      <c r="H626" s="8"/>
      <c r="I626" s="8"/>
      <c r="J626" s="8"/>
      <c r="K626" s="8"/>
      <c r="L626" s="8"/>
    </row>
    <row r="627" spans="3:12" ht="12.5" x14ac:dyDescent="0.25">
      <c r="C627" s="5"/>
      <c r="E627" s="8"/>
      <c r="F627" s="8"/>
      <c r="G627" s="8"/>
      <c r="H627" s="8"/>
      <c r="I627" s="8"/>
      <c r="J627" s="8"/>
      <c r="K627" s="8"/>
      <c r="L627" s="8"/>
    </row>
    <row r="628" spans="3:12" ht="12.5" x14ac:dyDescent="0.25">
      <c r="C628" s="5"/>
      <c r="E628" s="8"/>
      <c r="F628" s="8"/>
      <c r="G628" s="8"/>
      <c r="H628" s="8"/>
      <c r="I628" s="8"/>
      <c r="J628" s="8"/>
      <c r="K628" s="8"/>
      <c r="L628" s="8"/>
    </row>
    <row r="629" spans="3:12" ht="12.5" x14ac:dyDescent="0.25">
      <c r="C629" s="5"/>
      <c r="E629" s="8"/>
      <c r="F629" s="8"/>
      <c r="G629" s="8"/>
      <c r="H629" s="8"/>
      <c r="I629" s="8"/>
      <c r="J629" s="8"/>
      <c r="K629" s="8"/>
      <c r="L629" s="8"/>
    </row>
    <row r="630" spans="3:12" ht="12.5" x14ac:dyDescent="0.25">
      <c r="C630" s="5"/>
      <c r="E630" s="8"/>
      <c r="F630" s="8"/>
      <c r="G630" s="8"/>
      <c r="H630" s="8"/>
      <c r="I630" s="8"/>
      <c r="J630" s="8"/>
      <c r="K630" s="8"/>
      <c r="L630" s="8"/>
    </row>
    <row r="631" spans="3:12" ht="12.5" x14ac:dyDescent="0.25">
      <c r="C631" s="5"/>
      <c r="E631" s="8"/>
      <c r="F631" s="8"/>
      <c r="G631" s="8"/>
      <c r="H631" s="8"/>
      <c r="I631" s="8"/>
      <c r="J631" s="8"/>
      <c r="K631" s="8"/>
      <c r="L631" s="8"/>
    </row>
    <row r="632" spans="3:12" ht="12.5" x14ac:dyDescent="0.25">
      <c r="C632" s="5"/>
      <c r="E632" s="8"/>
      <c r="F632" s="8"/>
      <c r="G632" s="8"/>
      <c r="H632" s="8"/>
      <c r="I632" s="8"/>
      <c r="J632" s="8"/>
      <c r="K632" s="8"/>
      <c r="L632" s="8"/>
    </row>
    <row r="633" spans="3:12" ht="12.5" x14ac:dyDescent="0.25">
      <c r="C633" s="5"/>
      <c r="E633" s="8"/>
      <c r="F633" s="8"/>
      <c r="G633" s="8"/>
      <c r="H633" s="8"/>
      <c r="I633" s="8"/>
      <c r="J633" s="8"/>
      <c r="K633" s="8"/>
      <c r="L633" s="8"/>
    </row>
    <row r="634" spans="3:12" ht="12.5" x14ac:dyDescent="0.25">
      <c r="C634" s="5"/>
      <c r="E634" s="8"/>
      <c r="F634" s="8"/>
      <c r="G634" s="8"/>
      <c r="H634" s="8"/>
      <c r="I634" s="8"/>
      <c r="J634" s="8"/>
      <c r="K634" s="8"/>
      <c r="L634" s="8"/>
    </row>
    <row r="635" spans="3:12" ht="12.5" x14ac:dyDescent="0.25">
      <c r="C635" s="5"/>
      <c r="E635" s="8"/>
      <c r="F635" s="8"/>
      <c r="G635" s="8"/>
      <c r="H635" s="8"/>
      <c r="I635" s="8"/>
      <c r="J635" s="8"/>
      <c r="K635" s="8"/>
      <c r="L635" s="8"/>
    </row>
    <row r="636" spans="3:12" ht="12.5" x14ac:dyDescent="0.25">
      <c r="C636" s="5"/>
      <c r="E636" s="8"/>
      <c r="F636" s="8"/>
      <c r="G636" s="8"/>
      <c r="H636" s="8"/>
      <c r="I636" s="8"/>
      <c r="J636" s="8"/>
      <c r="K636" s="8"/>
      <c r="L636" s="8"/>
    </row>
    <row r="637" spans="3:12" ht="12.5" x14ac:dyDescent="0.25">
      <c r="C637" s="5"/>
      <c r="E637" s="8"/>
      <c r="F637" s="8"/>
      <c r="G637" s="8"/>
      <c r="H637" s="8"/>
      <c r="I637" s="8"/>
      <c r="J637" s="8"/>
      <c r="K637" s="8"/>
      <c r="L637" s="8"/>
    </row>
    <row r="638" spans="3:12" ht="12.5" x14ac:dyDescent="0.25">
      <c r="C638" s="5"/>
      <c r="E638" s="8"/>
      <c r="F638" s="8"/>
      <c r="G638" s="8"/>
      <c r="H638" s="8"/>
      <c r="I638" s="8"/>
      <c r="J638" s="8"/>
      <c r="K638" s="8"/>
      <c r="L638" s="8"/>
    </row>
    <row r="639" spans="3:12" ht="12.5" x14ac:dyDescent="0.25">
      <c r="C639" s="5"/>
      <c r="E639" s="8"/>
      <c r="F639" s="8"/>
      <c r="G639" s="8"/>
      <c r="H639" s="8"/>
      <c r="I639" s="8"/>
      <c r="J639" s="8"/>
      <c r="K639" s="8"/>
      <c r="L639" s="8"/>
    </row>
    <row r="640" spans="3:12" ht="12.5" x14ac:dyDescent="0.25">
      <c r="C640" s="5"/>
      <c r="E640" s="8"/>
      <c r="F640" s="8"/>
      <c r="G640" s="8"/>
      <c r="H640" s="8"/>
      <c r="I640" s="8"/>
      <c r="J640" s="8"/>
      <c r="K640" s="8"/>
      <c r="L640" s="8"/>
    </row>
    <row r="641" spans="3:12" ht="12.5" x14ac:dyDescent="0.25">
      <c r="C641" s="5"/>
      <c r="E641" s="8"/>
      <c r="F641" s="8"/>
      <c r="G641" s="8"/>
      <c r="H641" s="8"/>
      <c r="I641" s="8"/>
      <c r="J641" s="8"/>
      <c r="K641" s="8"/>
      <c r="L641" s="8"/>
    </row>
    <row r="642" spans="3:12" ht="12.5" x14ac:dyDescent="0.25">
      <c r="C642" s="5"/>
      <c r="E642" s="8"/>
      <c r="F642" s="8"/>
      <c r="G642" s="8"/>
      <c r="H642" s="8"/>
      <c r="I642" s="8"/>
      <c r="J642" s="8"/>
      <c r="K642" s="8"/>
      <c r="L642" s="8"/>
    </row>
    <row r="643" spans="3:12" ht="12.5" x14ac:dyDescent="0.25">
      <c r="C643" s="5"/>
      <c r="E643" s="8"/>
      <c r="F643" s="8"/>
      <c r="G643" s="8"/>
      <c r="H643" s="8"/>
      <c r="I643" s="8"/>
      <c r="J643" s="8"/>
      <c r="K643" s="8"/>
      <c r="L643" s="8"/>
    </row>
    <row r="644" spans="3:12" ht="12.5" x14ac:dyDescent="0.25">
      <c r="C644" s="5"/>
      <c r="E644" s="8"/>
      <c r="F644" s="8"/>
      <c r="G644" s="8"/>
      <c r="H644" s="8"/>
      <c r="I644" s="8"/>
      <c r="J644" s="8"/>
      <c r="K644" s="8"/>
      <c r="L644" s="8"/>
    </row>
    <row r="645" spans="3:12" ht="12.5" x14ac:dyDescent="0.25">
      <c r="C645" s="5"/>
      <c r="E645" s="8"/>
      <c r="F645" s="8"/>
      <c r="G645" s="8"/>
      <c r="H645" s="8"/>
      <c r="I645" s="8"/>
      <c r="J645" s="8"/>
      <c r="K645" s="8"/>
      <c r="L645" s="8"/>
    </row>
    <row r="646" spans="3:12" ht="12.5" x14ac:dyDescent="0.25">
      <c r="C646" s="5"/>
      <c r="E646" s="8"/>
      <c r="F646" s="8"/>
      <c r="G646" s="8"/>
      <c r="H646" s="8"/>
      <c r="I646" s="8"/>
      <c r="J646" s="8"/>
      <c r="K646" s="8"/>
      <c r="L646" s="8"/>
    </row>
    <row r="647" spans="3:12" ht="12.5" x14ac:dyDescent="0.25">
      <c r="C647" s="5"/>
      <c r="E647" s="8"/>
      <c r="F647" s="8"/>
      <c r="G647" s="8"/>
      <c r="H647" s="8"/>
      <c r="I647" s="8"/>
      <c r="J647" s="8"/>
      <c r="K647" s="8"/>
      <c r="L647" s="8"/>
    </row>
    <row r="648" spans="3:12" ht="12.5" x14ac:dyDescent="0.25">
      <c r="C648" s="5"/>
      <c r="E648" s="8"/>
      <c r="F648" s="8"/>
      <c r="G648" s="8"/>
      <c r="H648" s="8"/>
      <c r="I648" s="8"/>
      <c r="J648" s="8"/>
      <c r="K648" s="8"/>
      <c r="L648" s="8"/>
    </row>
    <row r="649" spans="3:12" ht="12.5" x14ac:dyDescent="0.25">
      <c r="C649" s="5"/>
      <c r="E649" s="8"/>
      <c r="F649" s="8"/>
      <c r="G649" s="8"/>
      <c r="H649" s="8"/>
      <c r="I649" s="8"/>
      <c r="J649" s="8"/>
      <c r="K649" s="8"/>
      <c r="L649" s="8"/>
    </row>
    <row r="650" spans="3:12" ht="12.5" x14ac:dyDescent="0.25">
      <c r="C650" s="5"/>
      <c r="E650" s="8"/>
      <c r="F650" s="8"/>
      <c r="G650" s="8"/>
      <c r="H650" s="8"/>
      <c r="I650" s="8"/>
      <c r="J650" s="8"/>
      <c r="K650" s="8"/>
      <c r="L650" s="8"/>
    </row>
    <row r="651" spans="3:12" ht="12.5" x14ac:dyDescent="0.25">
      <c r="C651" s="5"/>
      <c r="E651" s="8"/>
      <c r="F651" s="8"/>
      <c r="G651" s="8"/>
      <c r="H651" s="8"/>
      <c r="I651" s="8"/>
      <c r="J651" s="8"/>
      <c r="K651" s="8"/>
      <c r="L651" s="8"/>
    </row>
    <row r="652" spans="3:12" ht="12.5" x14ac:dyDescent="0.25">
      <c r="C652" s="5"/>
      <c r="E652" s="8"/>
      <c r="F652" s="8"/>
      <c r="G652" s="8"/>
      <c r="H652" s="8"/>
      <c r="I652" s="8"/>
      <c r="J652" s="8"/>
      <c r="K652" s="8"/>
      <c r="L652" s="8"/>
    </row>
    <row r="653" spans="3:12" ht="12.5" x14ac:dyDescent="0.25">
      <c r="C653" s="5"/>
      <c r="E653" s="8"/>
      <c r="F653" s="8"/>
      <c r="G653" s="8"/>
      <c r="H653" s="8"/>
      <c r="I653" s="8"/>
      <c r="J653" s="8"/>
      <c r="K653" s="8"/>
      <c r="L653" s="8"/>
    </row>
    <row r="654" spans="3:12" ht="12.5" x14ac:dyDescent="0.25">
      <c r="C654" s="5"/>
      <c r="E654" s="8"/>
      <c r="F654" s="8"/>
      <c r="G654" s="8"/>
      <c r="H654" s="8"/>
      <c r="I654" s="8"/>
      <c r="J654" s="8"/>
      <c r="K654" s="8"/>
      <c r="L654" s="8"/>
    </row>
    <row r="655" spans="3:12" ht="12.5" x14ac:dyDescent="0.25">
      <c r="C655" s="5"/>
      <c r="E655" s="8"/>
      <c r="F655" s="8"/>
      <c r="G655" s="8"/>
      <c r="H655" s="8"/>
      <c r="I655" s="8"/>
      <c r="J655" s="8"/>
      <c r="K655" s="8"/>
      <c r="L655" s="8"/>
    </row>
    <row r="656" spans="3:12" ht="12.5" x14ac:dyDescent="0.25">
      <c r="C656" s="5"/>
      <c r="E656" s="8"/>
      <c r="F656" s="8"/>
      <c r="G656" s="8"/>
      <c r="H656" s="8"/>
      <c r="I656" s="8"/>
      <c r="J656" s="8"/>
      <c r="K656" s="8"/>
      <c r="L656" s="8"/>
    </row>
    <row r="657" spans="3:12" ht="12.5" x14ac:dyDescent="0.25">
      <c r="C657" s="5"/>
      <c r="E657" s="8"/>
      <c r="F657" s="8"/>
      <c r="G657" s="8"/>
      <c r="H657" s="8"/>
      <c r="I657" s="8"/>
      <c r="J657" s="8"/>
      <c r="K657" s="8"/>
      <c r="L657" s="8"/>
    </row>
    <row r="658" spans="3:12" ht="12.5" x14ac:dyDescent="0.25">
      <c r="C658" s="5"/>
      <c r="E658" s="8"/>
      <c r="F658" s="8"/>
      <c r="G658" s="8"/>
      <c r="H658" s="8"/>
      <c r="I658" s="8"/>
      <c r="J658" s="8"/>
      <c r="K658" s="8"/>
      <c r="L658" s="8"/>
    </row>
    <row r="659" spans="3:12" ht="12.5" x14ac:dyDescent="0.25">
      <c r="C659" s="5"/>
      <c r="E659" s="8"/>
      <c r="F659" s="8"/>
      <c r="G659" s="8"/>
      <c r="H659" s="8"/>
      <c r="I659" s="8"/>
      <c r="J659" s="8"/>
      <c r="K659" s="8"/>
      <c r="L659" s="8"/>
    </row>
    <row r="660" spans="3:12" ht="12.5" x14ac:dyDescent="0.25">
      <c r="C660" s="5"/>
      <c r="E660" s="8"/>
      <c r="F660" s="8"/>
      <c r="G660" s="8"/>
      <c r="H660" s="8"/>
      <c r="I660" s="8"/>
      <c r="J660" s="8"/>
      <c r="K660" s="8"/>
      <c r="L660" s="8"/>
    </row>
    <row r="661" spans="3:12" ht="12.5" x14ac:dyDescent="0.25">
      <c r="C661" s="5"/>
      <c r="E661" s="8"/>
      <c r="F661" s="8"/>
      <c r="G661" s="8"/>
      <c r="H661" s="8"/>
      <c r="I661" s="8"/>
      <c r="J661" s="8"/>
      <c r="K661" s="8"/>
      <c r="L661" s="8"/>
    </row>
    <row r="662" spans="3:12" ht="12.5" x14ac:dyDescent="0.25">
      <c r="C662" s="5"/>
      <c r="E662" s="8"/>
      <c r="F662" s="8"/>
      <c r="G662" s="8"/>
      <c r="H662" s="8"/>
      <c r="I662" s="8"/>
      <c r="J662" s="8"/>
      <c r="K662" s="8"/>
      <c r="L662" s="8"/>
    </row>
    <row r="663" spans="3:12" ht="12.5" x14ac:dyDescent="0.25">
      <c r="C663" s="5"/>
      <c r="E663" s="8"/>
      <c r="F663" s="8"/>
      <c r="G663" s="8"/>
      <c r="H663" s="8"/>
      <c r="I663" s="8"/>
      <c r="J663" s="8"/>
      <c r="K663" s="8"/>
      <c r="L663" s="8"/>
    </row>
    <row r="664" spans="3:12" ht="12.5" x14ac:dyDescent="0.25">
      <c r="C664" s="5"/>
      <c r="E664" s="8"/>
      <c r="F664" s="8"/>
      <c r="G664" s="8"/>
      <c r="H664" s="8"/>
      <c r="I664" s="8"/>
      <c r="J664" s="8"/>
      <c r="K664" s="8"/>
      <c r="L664" s="8"/>
    </row>
    <row r="665" spans="3:12" ht="12.5" x14ac:dyDescent="0.25">
      <c r="C665" s="5"/>
      <c r="E665" s="8"/>
      <c r="F665" s="8"/>
      <c r="G665" s="8"/>
      <c r="H665" s="8"/>
      <c r="I665" s="8"/>
      <c r="J665" s="8"/>
      <c r="K665" s="8"/>
      <c r="L665" s="8"/>
    </row>
    <row r="666" spans="3:12" ht="12.5" x14ac:dyDescent="0.25">
      <c r="C666" s="5"/>
      <c r="E666" s="8"/>
      <c r="F666" s="8"/>
      <c r="G666" s="8"/>
      <c r="H666" s="8"/>
      <c r="I666" s="8"/>
      <c r="J666" s="8"/>
      <c r="K666" s="8"/>
      <c r="L666" s="8"/>
    </row>
    <row r="667" spans="3:12" ht="12.5" x14ac:dyDescent="0.25">
      <c r="C667" s="5"/>
      <c r="E667" s="8"/>
      <c r="F667" s="8"/>
      <c r="G667" s="8"/>
      <c r="H667" s="8"/>
      <c r="I667" s="8"/>
      <c r="J667" s="8"/>
      <c r="K667" s="8"/>
      <c r="L667" s="8"/>
    </row>
    <row r="668" spans="3:12" ht="12.5" x14ac:dyDescent="0.25">
      <c r="C668" s="5"/>
      <c r="E668" s="8"/>
      <c r="F668" s="8"/>
      <c r="G668" s="8"/>
      <c r="H668" s="8"/>
      <c r="I668" s="8"/>
      <c r="J668" s="8"/>
      <c r="K668" s="8"/>
      <c r="L668" s="8"/>
    </row>
    <row r="669" spans="3:12" ht="12.5" x14ac:dyDescent="0.25">
      <c r="C669" s="5"/>
      <c r="E669" s="8"/>
      <c r="F669" s="8"/>
      <c r="G669" s="8"/>
      <c r="H669" s="8"/>
      <c r="I669" s="8"/>
      <c r="J669" s="8"/>
      <c r="K669" s="8"/>
      <c r="L669" s="8"/>
    </row>
    <row r="670" spans="3:12" ht="12.5" x14ac:dyDescent="0.25">
      <c r="C670" s="5"/>
      <c r="E670" s="8"/>
      <c r="F670" s="8"/>
      <c r="G670" s="8"/>
      <c r="H670" s="8"/>
      <c r="I670" s="8"/>
      <c r="J670" s="8"/>
      <c r="K670" s="8"/>
      <c r="L670" s="8"/>
    </row>
    <row r="671" spans="3:12" ht="12.5" x14ac:dyDescent="0.25">
      <c r="C671" s="5"/>
      <c r="E671" s="8"/>
      <c r="F671" s="8"/>
      <c r="G671" s="8"/>
      <c r="H671" s="8"/>
      <c r="I671" s="8"/>
      <c r="J671" s="8"/>
      <c r="K671" s="8"/>
      <c r="L671" s="8"/>
    </row>
    <row r="672" spans="3:12" ht="12.5" x14ac:dyDescent="0.25">
      <c r="C672" s="5"/>
      <c r="E672" s="8"/>
      <c r="F672" s="8"/>
      <c r="G672" s="8"/>
      <c r="H672" s="8"/>
      <c r="I672" s="8"/>
      <c r="J672" s="8"/>
      <c r="K672" s="8"/>
      <c r="L672" s="8"/>
    </row>
    <row r="673" spans="3:12" ht="12.5" x14ac:dyDescent="0.25">
      <c r="C673" s="5"/>
      <c r="E673" s="8"/>
      <c r="F673" s="8"/>
      <c r="G673" s="8"/>
      <c r="H673" s="8"/>
      <c r="I673" s="8"/>
      <c r="J673" s="8"/>
      <c r="K673" s="8"/>
      <c r="L673" s="8"/>
    </row>
    <row r="674" spans="3:12" ht="12.5" x14ac:dyDescent="0.25">
      <c r="C674" s="5"/>
      <c r="E674" s="8"/>
      <c r="F674" s="8"/>
      <c r="G674" s="8"/>
      <c r="H674" s="8"/>
      <c r="I674" s="8"/>
      <c r="J674" s="8"/>
      <c r="K674" s="8"/>
      <c r="L674" s="8"/>
    </row>
    <row r="675" spans="3:12" ht="12.5" x14ac:dyDescent="0.25">
      <c r="C675" s="5"/>
      <c r="E675" s="8"/>
      <c r="F675" s="8"/>
      <c r="G675" s="8"/>
      <c r="H675" s="8"/>
      <c r="I675" s="8"/>
      <c r="J675" s="8"/>
      <c r="K675" s="8"/>
      <c r="L675" s="8"/>
    </row>
    <row r="676" spans="3:12" ht="12.5" x14ac:dyDescent="0.25">
      <c r="C676" s="5"/>
      <c r="E676" s="8"/>
      <c r="F676" s="8"/>
      <c r="G676" s="8"/>
      <c r="H676" s="8"/>
      <c r="I676" s="8"/>
      <c r="J676" s="8"/>
      <c r="K676" s="8"/>
      <c r="L676" s="8"/>
    </row>
    <row r="677" spans="3:12" ht="12.5" x14ac:dyDescent="0.25">
      <c r="C677" s="5"/>
      <c r="E677" s="8"/>
      <c r="F677" s="8"/>
      <c r="G677" s="8"/>
      <c r="H677" s="8"/>
      <c r="I677" s="8"/>
      <c r="J677" s="8"/>
      <c r="K677" s="8"/>
      <c r="L677" s="8"/>
    </row>
    <row r="678" spans="3:12" ht="12.5" x14ac:dyDescent="0.25">
      <c r="C678" s="5"/>
      <c r="E678" s="8"/>
      <c r="F678" s="8"/>
      <c r="G678" s="8"/>
      <c r="H678" s="8"/>
      <c r="I678" s="8"/>
      <c r="J678" s="8"/>
      <c r="K678" s="8"/>
      <c r="L678" s="8"/>
    </row>
    <row r="679" spans="3:12" ht="12.5" x14ac:dyDescent="0.25">
      <c r="C679" s="5"/>
      <c r="E679" s="8"/>
      <c r="F679" s="8"/>
      <c r="G679" s="8"/>
      <c r="H679" s="8"/>
      <c r="I679" s="8"/>
      <c r="J679" s="8"/>
      <c r="K679" s="8"/>
      <c r="L679" s="8"/>
    </row>
    <row r="680" spans="3:12" ht="12.5" x14ac:dyDescent="0.25">
      <c r="C680" s="5"/>
      <c r="E680" s="8"/>
      <c r="F680" s="8"/>
      <c r="G680" s="8"/>
      <c r="H680" s="8"/>
      <c r="I680" s="8"/>
      <c r="J680" s="8"/>
      <c r="K680" s="8"/>
      <c r="L680" s="8"/>
    </row>
    <row r="681" spans="3:12" ht="12.5" x14ac:dyDescent="0.25">
      <c r="C681" s="5"/>
      <c r="E681" s="8"/>
      <c r="F681" s="8"/>
      <c r="G681" s="8"/>
      <c r="H681" s="8"/>
      <c r="I681" s="8"/>
      <c r="J681" s="8"/>
      <c r="K681" s="8"/>
      <c r="L681" s="8"/>
    </row>
    <row r="682" spans="3:12" ht="12.5" x14ac:dyDescent="0.25">
      <c r="C682" s="5"/>
      <c r="E682" s="8"/>
      <c r="F682" s="8"/>
      <c r="G682" s="8"/>
      <c r="H682" s="8"/>
      <c r="I682" s="8"/>
      <c r="J682" s="8"/>
      <c r="K682" s="8"/>
      <c r="L682" s="8"/>
    </row>
    <row r="683" spans="3:12" ht="12.5" x14ac:dyDescent="0.25">
      <c r="C683" s="5"/>
      <c r="E683" s="8"/>
      <c r="F683" s="8"/>
      <c r="G683" s="8"/>
      <c r="H683" s="8"/>
      <c r="I683" s="8"/>
      <c r="J683" s="8"/>
      <c r="K683" s="8"/>
      <c r="L683" s="8"/>
    </row>
    <row r="684" spans="3:12" ht="12.5" x14ac:dyDescent="0.25">
      <c r="C684" s="5"/>
      <c r="E684" s="8"/>
      <c r="F684" s="8"/>
      <c r="G684" s="8"/>
      <c r="H684" s="8"/>
      <c r="I684" s="8"/>
      <c r="J684" s="8"/>
      <c r="K684" s="8"/>
      <c r="L684" s="8"/>
    </row>
    <row r="685" spans="3:12" ht="12.5" x14ac:dyDescent="0.25">
      <c r="C685" s="5"/>
      <c r="E685" s="8"/>
      <c r="F685" s="8"/>
      <c r="G685" s="8"/>
      <c r="H685" s="8"/>
      <c r="I685" s="8"/>
      <c r="J685" s="8"/>
      <c r="K685" s="8"/>
      <c r="L685" s="8"/>
    </row>
    <row r="686" spans="3:12" ht="12.5" x14ac:dyDescent="0.25">
      <c r="C686" s="5"/>
      <c r="E686" s="8"/>
      <c r="F686" s="8"/>
      <c r="G686" s="8"/>
      <c r="H686" s="8"/>
      <c r="I686" s="8"/>
      <c r="J686" s="8"/>
      <c r="K686" s="8"/>
      <c r="L686" s="8"/>
    </row>
    <row r="687" spans="3:12" ht="12.5" x14ac:dyDescent="0.25">
      <c r="C687" s="5"/>
      <c r="E687" s="8"/>
      <c r="F687" s="8"/>
      <c r="G687" s="8"/>
      <c r="H687" s="8"/>
      <c r="I687" s="8"/>
      <c r="J687" s="8"/>
      <c r="K687" s="8"/>
      <c r="L687" s="8"/>
    </row>
    <row r="688" spans="3:12" ht="12.5" x14ac:dyDescent="0.25">
      <c r="C688" s="5"/>
      <c r="E688" s="8"/>
      <c r="F688" s="8"/>
      <c r="G688" s="8"/>
      <c r="H688" s="8"/>
      <c r="I688" s="8"/>
      <c r="J688" s="8"/>
      <c r="K688" s="8"/>
      <c r="L688" s="8"/>
    </row>
    <row r="689" spans="3:12" ht="12.5" x14ac:dyDescent="0.25">
      <c r="C689" s="5"/>
      <c r="E689" s="8"/>
      <c r="F689" s="8"/>
      <c r="G689" s="8"/>
      <c r="H689" s="8"/>
      <c r="I689" s="8"/>
      <c r="J689" s="8"/>
      <c r="K689" s="8"/>
      <c r="L689" s="8"/>
    </row>
    <row r="690" spans="3:12" ht="12.5" x14ac:dyDescent="0.25">
      <c r="C690" s="5"/>
      <c r="E690" s="8"/>
      <c r="F690" s="8"/>
      <c r="G690" s="8"/>
      <c r="H690" s="8"/>
      <c r="I690" s="8"/>
      <c r="J690" s="8"/>
      <c r="K690" s="8"/>
      <c r="L690" s="8"/>
    </row>
    <row r="691" spans="3:12" ht="12.5" x14ac:dyDescent="0.25">
      <c r="C691" s="5"/>
      <c r="E691" s="8"/>
      <c r="F691" s="8"/>
      <c r="G691" s="8"/>
      <c r="H691" s="8"/>
      <c r="I691" s="8"/>
      <c r="J691" s="8"/>
      <c r="K691" s="8"/>
      <c r="L691" s="8"/>
    </row>
    <row r="692" spans="3:12" ht="12.5" x14ac:dyDescent="0.25">
      <c r="C692" s="5"/>
      <c r="E692" s="8"/>
      <c r="F692" s="8"/>
      <c r="G692" s="8"/>
      <c r="H692" s="8"/>
      <c r="I692" s="8"/>
      <c r="J692" s="8"/>
      <c r="K692" s="8"/>
      <c r="L692" s="8"/>
    </row>
    <row r="693" spans="3:12" ht="12.5" x14ac:dyDescent="0.25">
      <c r="C693" s="5"/>
      <c r="E693" s="8"/>
      <c r="F693" s="8"/>
      <c r="G693" s="8"/>
      <c r="H693" s="8"/>
      <c r="I693" s="8"/>
      <c r="J693" s="8"/>
      <c r="K693" s="8"/>
      <c r="L693" s="8"/>
    </row>
    <row r="694" spans="3:12" ht="12.5" x14ac:dyDescent="0.25">
      <c r="C694" s="5"/>
      <c r="E694" s="8"/>
      <c r="F694" s="8"/>
      <c r="G694" s="8"/>
      <c r="H694" s="8"/>
      <c r="I694" s="8"/>
      <c r="J694" s="8"/>
      <c r="K694" s="8"/>
      <c r="L694" s="8"/>
    </row>
    <row r="695" spans="3:12" ht="12.5" x14ac:dyDescent="0.25">
      <c r="C695" s="5"/>
      <c r="E695" s="8"/>
      <c r="F695" s="8"/>
      <c r="G695" s="8"/>
      <c r="H695" s="8"/>
      <c r="I695" s="8"/>
      <c r="J695" s="8"/>
      <c r="K695" s="8"/>
      <c r="L695" s="8"/>
    </row>
    <row r="696" spans="3:12" ht="12.5" x14ac:dyDescent="0.25">
      <c r="C696" s="5"/>
      <c r="E696" s="8"/>
      <c r="F696" s="8"/>
      <c r="G696" s="8"/>
      <c r="H696" s="8"/>
      <c r="I696" s="8"/>
      <c r="J696" s="8"/>
      <c r="K696" s="8"/>
      <c r="L696" s="8"/>
    </row>
    <row r="697" spans="3:12" ht="12.5" x14ac:dyDescent="0.25">
      <c r="C697" s="5"/>
      <c r="E697" s="8"/>
      <c r="F697" s="8"/>
      <c r="G697" s="8"/>
      <c r="H697" s="8"/>
      <c r="I697" s="8"/>
      <c r="J697" s="8"/>
      <c r="K697" s="8"/>
      <c r="L697" s="8"/>
    </row>
    <row r="698" spans="3:12" ht="12.5" x14ac:dyDescent="0.25">
      <c r="C698" s="5"/>
      <c r="E698" s="8"/>
      <c r="F698" s="8"/>
      <c r="G698" s="8"/>
      <c r="H698" s="8"/>
      <c r="I698" s="8"/>
      <c r="J698" s="8"/>
      <c r="K698" s="8"/>
      <c r="L698" s="8"/>
    </row>
    <row r="699" spans="3:12" ht="12.5" x14ac:dyDescent="0.25">
      <c r="C699" s="5"/>
      <c r="E699" s="8"/>
      <c r="F699" s="8"/>
      <c r="G699" s="8"/>
      <c r="H699" s="8"/>
      <c r="I699" s="8"/>
      <c r="J699" s="8"/>
      <c r="K699" s="8"/>
      <c r="L699" s="8"/>
    </row>
    <row r="700" spans="3:12" ht="12.5" x14ac:dyDescent="0.25">
      <c r="C700" s="5"/>
      <c r="E700" s="8"/>
      <c r="F700" s="8"/>
      <c r="G700" s="8"/>
      <c r="H700" s="8"/>
      <c r="I700" s="8"/>
      <c r="J700" s="8"/>
      <c r="K700" s="8"/>
      <c r="L700" s="8"/>
    </row>
    <row r="701" spans="3:12" ht="12.5" x14ac:dyDescent="0.25">
      <c r="C701" s="5"/>
      <c r="E701" s="8"/>
      <c r="F701" s="8"/>
      <c r="G701" s="8"/>
      <c r="H701" s="8"/>
      <c r="I701" s="8"/>
      <c r="J701" s="8"/>
      <c r="K701" s="8"/>
      <c r="L701" s="8"/>
    </row>
    <row r="702" spans="3:12" ht="12.5" x14ac:dyDescent="0.25">
      <c r="C702" s="5"/>
      <c r="E702" s="8"/>
      <c r="F702" s="8"/>
      <c r="G702" s="8"/>
      <c r="H702" s="8"/>
      <c r="I702" s="8"/>
      <c r="J702" s="8"/>
      <c r="K702" s="8"/>
      <c r="L702" s="8"/>
    </row>
    <row r="703" spans="3:12" ht="12.5" x14ac:dyDescent="0.25">
      <c r="C703" s="5"/>
      <c r="E703" s="8"/>
      <c r="F703" s="8"/>
      <c r="G703" s="8"/>
      <c r="H703" s="8"/>
      <c r="I703" s="8"/>
      <c r="J703" s="8"/>
      <c r="K703" s="8"/>
      <c r="L703" s="8"/>
    </row>
    <row r="704" spans="3:12" ht="12.5" x14ac:dyDescent="0.25">
      <c r="C704" s="5"/>
      <c r="E704" s="8"/>
      <c r="F704" s="8"/>
      <c r="G704" s="8"/>
      <c r="H704" s="8"/>
      <c r="I704" s="8"/>
      <c r="J704" s="8"/>
      <c r="K704" s="8"/>
      <c r="L704" s="8"/>
    </row>
    <row r="705" spans="3:12" ht="12.5" x14ac:dyDescent="0.25">
      <c r="C705" s="5"/>
      <c r="E705" s="8"/>
      <c r="F705" s="8"/>
      <c r="G705" s="8"/>
      <c r="H705" s="8"/>
      <c r="I705" s="8"/>
      <c r="J705" s="8"/>
      <c r="K705" s="8"/>
      <c r="L705" s="8"/>
    </row>
    <row r="706" spans="3:12" ht="12.5" x14ac:dyDescent="0.25">
      <c r="C706" s="5"/>
      <c r="E706" s="8"/>
      <c r="F706" s="8"/>
      <c r="G706" s="8"/>
      <c r="H706" s="8"/>
      <c r="I706" s="8"/>
      <c r="J706" s="8"/>
      <c r="K706" s="8"/>
      <c r="L706" s="8"/>
    </row>
    <row r="707" spans="3:12" ht="12.5" x14ac:dyDescent="0.25">
      <c r="C707" s="5"/>
      <c r="E707" s="8"/>
      <c r="F707" s="8"/>
      <c r="G707" s="8"/>
      <c r="H707" s="8"/>
      <c r="I707" s="8"/>
      <c r="J707" s="8"/>
      <c r="K707" s="8"/>
      <c r="L707" s="8"/>
    </row>
    <row r="708" spans="3:12" ht="12.5" x14ac:dyDescent="0.25">
      <c r="C708" s="5"/>
      <c r="E708" s="8"/>
      <c r="F708" s="8"/>
      <c r="G708" s="8"/>
      <c r="H708" s="8"/>
      <c r="I708" s="8"/>
      <c r="J708" s="8"/>
      <c r="K708" s="8"/>
      <c r="L708" s="8"/>
    </row>
    <row r="709" spans="3:12" ht="12.5" x14ac:dyDescent="0.25">
      <c r="C709" s="5"/>
      <c r="E709" s="8"/>
      <c r="F709" s="8"/>
      <c r="G709" s="8"/>
      <c r="H709" s="8"/>
      <c r="I709" s="8"/>
      <c r="J709" s="8"/>
      <c r="K709" s="8"/>
      <c r="L709" s="8"/>
    </row>
    <row r="710" spans="3:12" ht="12.5" x14ac:dyDescent="0.25">
      <c r="C710" s="5"/>
      <c r="E710" s="8"/>
      <c r="F710" s="8"/>
      <c r="G710" s="8"/>
      <c r="H710" s="8"/>
      <c r="I710" s="8"/>
      <c r="J710" s="8"/>
      <c r="K710" s="8"/>
      <c r="L710" s="8"/>
    </row>
    <row r="711" spans="3:12" ht="12.5" x14ac:dyDescent="0.25">
      <c r="C711" s="5"/>
      <c r="E711" s="8"/>
      <c r="F711" s="8"/>
      <c r="G711" s="8"/>
      <c r="H711" s="8"/>
      <c r="I711" s="8"/>
      <c r="J711" s="8"/>
      <c r="K711" s="8"/>
      <c r="L711" s="8"/>
    </row>
    <row r="712" spans="3:12" ht="12.5" x14ac:dyDescent="0.25">
      <c r="C712" s="5"/>
      <c r="E712" s="8"/>
      <c r="F712" s="8"/>
      <c r="G712" s="8"/>
      <c r="H712" s="8"/>
      <c r="I712" s="8"/>
      <c r="J712" s="8"/>
      <c r="K712" s="8"/>
      <c r="L712" s="8"/>
    </row>
    <row r="713" spans="3:12" ht="12.5" x14ac:dyDescent="0.25">
      <c r="C713" s="5"/>
      <c r="E713" s="8"/>
      <c r="F713" s="8"/>
      <c r="G713" s="8"/>
      <c r="H713" s="8"/>
      <c r="I713" s="8"/>
      <c r="J713" s="8"/>
      <c r="K713" s="8"/>
      <c r="L713" s="8"/>
    </row>
    <row r="714" spans="3:12" ht="12.5" x14ac:dyDescent="0.25">
      <c r="C714" s="5"/>
      <c r="E714" s="8"/>
      <c r="F714" s="8"/>
      <c r="G714" s="8"/>
      <c r="H714" s="8"/>
      <c r="I714" s="8"/>
      <c r="J714" s="8"/>
      <c r="K714" s="8"/>
      <c r="L714" s="8"/>
    </row>
    <row r="715" spans="3:12" ht="12.5" x14ac:dyDescent="0.25">
      <c r="C715" s="5"/>
      <c r="E715" s="8"/>
      <c r="F715" s="8"/>
      <c r="G715" s="8"/>
      <c r="H715" s="8"/>
      <c r="I715" s="8"/>
      <c r="J715" s="8"/>
      <c r="K715" s="8"/>
      <c r="L715" s="8"/>
    </row>
    <row r="716" spans="3:12" ht="12.5" x14ac:dyDescent="0.25">
      <c r="C716" s="5"/>
      <c r="E716" s="8"/>
      <c r="F716" s="8"/>
      <c r="G716" s="8"/>
      <c r="H716" s="8"/>
      <c r="I716" s="8"/>
      <c r="J716" s="8"/>
      <c r="K716" s="8"/>
      <c r="L716" s="8"/>
    </row>
    <row r="717" spans="3:12" ht="12.5" x14ac:dyDescent="0.25">
      <c r="C717" s="5"/>
      <c r="E717" s="8"/>
      <c r="F717" s="8"/>
      <c r="G717" s="8"/>
      <c r="H717" s="8"/>
      <c r="I717" s="8"/>
      <c r="J717" s="8"/>
      <c r="K717" s="8"/>
      <c r="L717" s="8"/>
    </row>
    <row r="718" spans="3:12" ht="12.5" x14ac:dyDescent="0.25">
      <c r="C718" s="5"/>
      <c r="E718" s="8"/>
      <c r="F718" s="8"/>
      <c r="G718" s="8"/>
      <c r="H718" s="8"/>
      <c r="I718" s="8"/>
      <c r="J718" s="8"/>
      <c r="K718" s="8"/>
      <c r="L718" s="8"/>
    </row>
    <row r="719" spans="3:12" ht="12.5" x14ac:dyDescent="0.25">
      <c r="C719" s="5"/>
      <c r="E719" s="8"/>
      <c r="F719" s="8"/>
      <c r="G719" s="8"/>
      <c r="H719" s="8"/>
      <c r="I719" s="8"/>
      <c r="J719" s="8"/>
      <c r="K719" s="8"/>
      <c r="L719" s="8"/>
    </row>
    <row r="720" spans="3:12" ht="12.5" x14ac:dyDescent="0.25">
      <c r="C720" s="5"/>
      <c r="E720" s="8"/>
      <c r="F720" s="8"/>
      <c r="G720" s="8"/>
      <c r="H720" s="8"/>
      <c r="I720" s="8"/>
      <c r="J720" s="8"/>
      <c r="K720" s="8"/>
      <c r="L720" s="8"/>
    </row>
    <row r="721" spans="3:12" ht="12.5" x14ac:dyDescent="0.25">
      <c r="C721" s="5"/>
      <c r="E721" s="8"/>
      <c r="F721" s="8"/>
      <c r="G721" s="8"/>
      <c r="H721" s="8"/>
      <c r="I721" s="8"/>
      <c r="J721" s="8"/>
      <c r="K721" s="8"/>
      <c r="L721" s="8"/>
    </row>
    <row r="722" spans="3:12" ht="12.5" x14ac:dyDescent="0.25">
      <c r="C722" s="5"/>
      <c r="E722" s="8"/>
      <c r="F722" s="8"/>
      <c r="G722" s="8"/>
      <c r="H722" s="8"/>
      <c r="I722" s="8"/>
      <c r="J722" s="8"/>
      <c r="K722" s="8"/>
      <c r="L722" s="8"/>
    </row>
    <row r="723" spans="3:12" ht="12.5" x14ac:dyDescent="0.25">
      <c r="C723" s="5"/>
      <c r="E723" s="8"/>
      <c r="F723" s="8"/>
      <c r="G723" s="8"/>
      <c r="H723" s="8"/>
      <c r="I723" s="8"/>
      <c r="J723" s="8"/>
      <c r="K723" s="8"/>
      <c r="L723" s="8"/>
    </row>
    <row r="724" spans="3:12" ht="12.5" x14ac:dyDescent="0.25">
      <c r="C724" s="5"/>
      <c r="E724" s="8"/>
      <c r="F724" s="8"/>
      <c r="G724" s="8"/>
      <c r="H724" s="8"/>
      <c r="I724" s="8"/>
      <c r="J724" s="8"/>
      <c r="K724" s="8"/>
      <c r="L724" s="8"/>
    </row>
    <row r="725" spans="3:12" ht="12.5" x14ac:dyDescent="0.25">
      <c r="C725" s="5"/>
      <c r="E725" s="8"/>
      <c r="F725" s="8"/>
      <c r="G725" s="8"/>
      <c r="H725" s="8"/>
      <c r="I725" s="8"/>
      <c r="J725" s="8"/>
      <c r="K725" s="8"/>
      <c r="L725" s="8"/>
    </row>
    <row r="726" spans="3:12" ht="12.5" x14ac:dyDescent="0.25">
      <c r="C726" s="5"/>
      <c r="E726" s="8"/>
      <c r="F726" s="8"/>
      <c r="G726" s="8"/>
      <c r="H726" s="8"/>
      <c r="I726" s="8"/>
      <c r="J726" s="8"/>
      <c r="K726" s="8"/>
      <c r="L726" s="8"/>
    </row>
    <row r="727" spans="3:12" ht="12.5" x14ac:dyDescent="0.25">
      <c r="C727" s="5"/>
      <c r="E727" s="8"/>
      <c r="F727" s="8"/>
      <c r="G727" s="8"/>
      <c r="H727" s="8"/>
      <c r="I727" s="8"/>
      <c r="J727" s="8"/>
      <c r="K727" s="8"/>
      <c r="L727" s="8"/>
    </row>
    <row r="728" spans="3:12" ht="12.5" x14ac:dyDescent="0.25">
      <c r="C728" s="5"/>
      <c r="E728" s="8"/>
      <c r="F728" s="8"/>
      <c r="G728" s="8"/>
      <c r="H728" s="8"/>
      <c r="I728" s="8"/>
      <c r="J728" s="8"/>
      <c r="K728" s="8"/>
      <c r="L728" s="8"/>
    </row>
    <row r="729" spans="3:12" ht="12.5" x14ac:dyDescent="0.25">
      <c r="C729" s="5"/>
      <c r="E729" s="8"/>
      <c r="F729" s="8"/>
      <c r="G729" s="8"/>
      <c r="H729" s="8"/>
      <c r="I729" s="8"/>
      <c r="J729" s="8"/>
      <c r="K729" s="8"/>
      <c r="L729" s="8"/>
    </row>
    <row r="730" spans="3:12" ht="12.5" x14ac:dyDescent="0.25">
      <c r="C730" s="5"/>
      <c r="E730" s="8"/>
      <c r="F730" s="8"/>
      <c r="G730" s="8"/>
      <c r="H730" s="8"/>
      <c r="I730" s="8"/>
      <c r="J730" s="8"/>
      <c r="K730" s="8"/>
      <c r="L730" s="8"/>
    </row>
    <row r="731" spans="3:12" ht="12.5" x14ac:dyDescent="0.25">
      <c r="C731" s="5"/>
      <c r="E731" s="8"/>
      <c r="F731" s="8"/>
      <c r="G731" s="8"/>
      <c r="H731" s="8"/>
      <c r="I731" s="8"/>
      <c r="J731" s="8"/>
      <c r="K731" s="8"/>
      <c r="L731" s="8"/>
    </row>
    <row r="732" spans="3:12" ht="12.5" x14ac:dyDescent="0.25">
      <c r="C732" s="5"/>
      <c r="E732" s="8"/>
      <c r="F732" s="8"/>
      <c r="G732" s="8"/>
      <c r="H732" s="8"/>
      <c r="I732" s="8"/>
      <c r="J732" s="8"/>
      <c r="K732" s="8"/>
      <c r="L732" s="8"/>
    </row>
    <row r="733" spans="3:12" ht="12.5" x14ac:dyDescent="0.25">
      <c r="C733" s="5"/>
      <c r="E733" s="8"/>
      <c r="F733" s="8"/>
      <c r="G733" s="8"/>
      <c r="H733" s="8"/>
      <c r="I733" s="8"/>
      <c r="J733" s="8"/>
      <c r="K733" s="8"/>
      <c r="L733" s="8"/>
    </row>
    <row r="734" spans="3:12" ht="12.5" x14ac:dyDescent="0.25">
      <c r="C734" s="5"/>
      <c r="E734" s="8"/>
      <c r="F734" s="8"/>
      <c r="G734" s="8"/>
      <c r="H734" s="8"/>
      <c r="I734" s="8"/>
      <c r="J734" s="8"/>
      <c r="K734" s="8"/>
      <c r="L734" s="8"/>
    </row>
    <row r="735" spans="3:12" ht="12.5" x14ac:dyDescent="0.25">
      <c r="C735" s="5"/>
      <c r="E735" s="8"/>
      <c r="F735" s="8"/>
      <c r="G735" s="8"/>
      <c r="H735" s="8"/>
      <c r="I735" s="8"/>
      <c r="J735" s="8"/>
      <c r="K735" s="8"/>
      <c r="L735" s="8"/>
    </row>
    <row r="736" spans="3:12" ht="12.5" x14ac:dyDescent="0.25">
      <c r="C736" s="5"/>
      <c r="E736" s="8"/>
      <c r="F736" s="8"/>
      <c r="G736" s="8"/>
      <c r="H736" s="8"/>
      <c r="I736" s="8"/>
      <c r="J736" s="8"/>
      <c r="K736" s="8"/>
      <c r="L736" s="8"/>
    </row>
    <row r="737" spans="3:12" ht="12.5" x14ac:dyDescent="0.25">
      <c r="C737" s="5"/>
      <c r="E737" s="8"/>
      <c r="F737" s="8"/>
      <c r="G737" s="8"/>
      <c r="H737" s="8"/>
      <c r="I737" s="8"/>
      <c r="J737" s="8"/>
      <c r="K737" s="8"/>
      <c r="L737" s="8"/>
    </row>
    <row r="738" spans="3:12" ht="12.5" x14ac:dyDescent="0.25">
      <c r="C738" s="5"/>
      <c r="E738" s="8"/>
      <c r="F738" s="8"/>
      <c r="G738" s="8"/>
      <c r="H738" s="8"/>
      <c r="I738" s="8"/>
      <c r="J738" s="8"/>
      <c r="K738" s="8"/>
      <c r="L738" s="8"/>
    </row>
    <row r="739" spans="3:12" ht="12.5" x14ac:dyDescent="0.25">
      <c r="C739" s="5"/>
      <c r="E739" s="8"/>
      <c r="F739" s="8"/>
      <c r="G739" s="8"/>
      <c r="H739" s="8"/>
      <c r="I739" s="8"/>
      <c r="J739" s="8"/>
      <c r="K739" s="8"/>
      <c r="L739" s="8"/>
    </row>
    <row r="740" spans="3:12" ht="12.5" x14ac:dyDescent="0.25">
      <c r="C740" s="5"/>
      <c r="E740" s="8"/>
      <c r="F740" s="8"/>
      <c r="G740" s="8"/>
      <c r="H740" s="8"/>
      <c r="I740" s="8"/>
      <c r="J740" s="8"/>
      <c r="K740" s="8"/>
      <c r="L740" s="8"/>
    </row>
    <row r="741" spans="3:12" ht="12.5" x14ac:dyDescent="0.25">
      <c r="C741" s="5"/>
      <c r="E741" s="8"/>
      <c r="F741" s="8"/>
      <c r="G741" s="8"/>
      <c r="H741" s="8"/>
      <c r="I741" s="8"/>
      <c r="J741" s="8"/>
      <c r="K741" s="8"/>
      <c r="L741" s="8"/>
    </row>
    <row r="742" spans="3:12" ht="12.5" x14ac:dyDescent="0.25">
      <c r="C742" s="5"/>
      <c r="E742" s="8"/>
      <c r="F742" s="8"/>
      <c r="G742" s="8"/>
      <c r="H742" s="8"/>
      <c r="I742" s="8"/>
      <c r="J742" s="8"/>
      <c r="K742" s="8"/>
      <c r="L742" s="8"/>
    </row>
    <row r="743" spans="3:12" ht="12.5" x14ac:dyDescent="0.25">
      <c r="C743" s="5"/>
      <c r="E743" s="8"/>
      <c r="F743" s="8"/>
      <c r="G743" s="8"/>
      <c r="H743" s="8"/>
      <c r="I743" s="8"/>
      <c r="J743" s="8"/>
      <c r="K743" s="8"/>
      <c r="L743" s="8"/>
    </row>
    <row r="744" spans="3:12" ht="12.5" x14ac:dyDescent="0.25">
      <c r="C744" s="5"/>
      <c r="E744" s="8"/>
      <c r="F744" s="8"/>
      <c r="G744" s="8"/>
      <c r="H744" s="8"/>
      <c r="I744" s="8"/>
      <c r="J744" s="8"/>
      <c r="K744" s="8"/>
      <c r="L744" s="8"/>
    </row>
    <row r="745" spans="3:12" ht="12.5" x14ac:dyDescent="0.25">
      <c r="C745" s="5"/>
      <c r="E745" s="8"/>
      <c r="F745" s="8"/>
      <c r="G745" s="8"/>
      <c r="H745" s="8"/>
      <c r="I745" s="8"/>
      <c r="J745" s="8"/>
      <c r="K745" s="8"/>
      <c r="L745" s="8"/>
    </row>
    <row r="746" spans="3:12" ht="12.5" x14ac:dyDescent="0.25">
      <c r="C746" s="5"/>
      <c r="E746" s="8"/>
      <c r="F746" s="8"/>
      <c r="G746" s="8"/>
      <c r="H746" s="8"/>
      <c r="I746" s="8"/>
      <c r="J746" s="8"/>
      <c r="K746" s="8"/>
      <c r="L746" s="8"/>
    </row>
    <row r="747" spans="3:12" ht="12.5" x14ac:dyDescent="0.25">
      <c r="C747" s="5"/>
      <c r="E747" s="8"/>
      <c r="F747" s="8"/>
      <c r="G747" s="8"/>
      <c r="H747" s="8"/>
      <c r="I747" s="8"/>
      <c r="J747" s="8"/>
      <c r="K747" s="8"/>
      <c r="L747" s="8"/>
    </row>
    <row r="748" spans="3:12" ht="12.5" x14ac:dyDescent="0.25">
      <c r="C748" s="5"/>
      <c r="E748" s="8"/>
      <c r="F748" s="8"/>
      <c r="G748" s="8"/>
      <c r="H748" s="8"/>
      <c r="I748" s="8"/>
      <c r="J748" s="8"/>
      <c r="K748" s="8"/>
      <c r="L748" s="8"/>
    </row>
    <row r="749" spans="3:12" ht="12.5" x14ac:dyDescent="0.25">
      <c r="C749" s="5"/>
      <c r="E749" s="8"/>
      <c r="F749" s="8"/>
      <c r="G749" s="8"/>
      <c r="H749" s="8"/>
      <c r="I749" s="8"/>
      <c r="J749" s="8"/>
      <c r="K749" s="8"/>
      <c r="L749" s="8"/>
    </row>
    <row r="750" spans="3:12" ht="12.5" x14ac:dyDescent="0.25">
      <c r="C750" s="5"/>
      <c r="E750" s="8"/>
      <c r="F750" s="8"/>
      <c r="G750" s="8"/>
      <c r="H750" s="8"/>
      <c r="I750" s="8"/>
      <c r="J750" s="8"/>
      <c r="K750" s="8"/>
      <c r="L750" s="8"/>
    </row>
    <row r="751" spans="3:12" ht="12.5" x14ac:dyDescent="0.25">
      <c r="C751" s="5"/>
      <c r="E751" s="8"/>
      <c r="F751" s="8"/>
      <c r="G751" s="8"/>
      <c r="H751" s="8"/>
      <c r="I751" s="8"/>
      <c r="J751" s="8"/>
      <c r="K751" s="8"/>
      <c r="L751" s="8"/>
    </row>
    <row r="752" spans="3:12" ht="12.5" x14ac:dyDescent="0.25">
      <c r="C752" s="5"/>
      <c r="E752" s="8"/>
      <c r="F752" s="8"/>
      <c r="G752" s="8"/>
      <c r="H752" s="8"/>
      <c r="I752" s="8"/>
      <c r="J752" s="8"/>
      <c r="K752" s="8"/>
      <c r="L752" s="8"/>
    </row>
    <row r="753" spans="3:12" ht="12.5" x14ac:dyDescent="0.25">
      <c r="C753" s="5"/>
      <c r="E753" s="8"/>
      <c r="F753" s="8"/>
      <c r="G753" s="8"/>
      <c r="H753" s="8"/>
      <c r="I753" s="8"/>
      <c r="J753" s="8"/>
      <c r="K753" s="8"/>
      <c r="L753" s="8"/>
    </row>
    <row r="754" spans="3:12" ht="12.5" x14ac:dyDescent="0.25">
      <c r="C754" s="5"/>
      <c r="E754" s="8"/>
      <c r="F754" s="8"/>
      <c r="G754" s="8"/>
      <c r="H754" s="8"/>
      <c r="I754" s="8"/>
      <c r="J754" s="8"/>
      <c r="K754" s="8"/>
      <c r="L754" s="8"/>
    </row>
    <row r="755" spans="3:12" ht="12.5" x14ac:dyDescent="0.25">
      <c r="C755" s="5"/>
      <c r="E755" s="8"/>
      <c r="F755" s="8"/>
      <c r="G755" s="8"/>
      <c r="H755" s="8"/>
      <c r="I755" s="8"/>
      <c r="J755" s="8"/>
      <c r="K755" s="8"/>
      <c r="L755" s="8"/>
    </row>
    <row r="756" spans="3:12" ht="12.5" x14ac:dyDescent="0.25">
      <c r="C756" s="5"/>
      <c r="E756" s="8"/>
      <c r="F756" s="8"/>
      <c r="G756" s="8"/>
      <c r="H756" s="8"/>
      <c r="I756" s="8"/>
      <c r="J756" s="8"/>
      <c r="K756" s="8"/>
      <c r="L756" s="8"/>
    </row>
    <row r="757" spans="3:12" ht="12.5" x14ac:dyDescent="0.25">
      <c r="C757" s="5"/>
      <c r="E757" s="8"/>
      <c r="F757" s="8"/>
      <c r="G757" s="8"/>
      <c r="H757" s="8"/>
      <c r="I757" s="8"/>
      <c r="J757" s="8"/>
      <c r="K757" s="8"/>
      <c r="L757" s="8"/>
    </row>
    <row r="758" spans="3:12" ht="12.5" x14ac:dyDescent="0.25">
      <c r="C758" s="5"/>
      <c r="E758" s="8"/>
      <c r="F758" s="8"/>
      <c r="G758" s="8"/>
      <c r="H758" s="8"/>
      <c r="I758" s="8"/>
      <c r="J758" s="8"/>
      <c r="K758" s="8"/>
      <c r="L758" s="8"/>
    </row>
    <row r="759" spans="3:12" ht="12.5" x14ac:dyDescent="0.25">
      <c r="C759" s="5"/>
      <c r="E759" s="8"/>
      <c r="F759" s="8"/>
      <c r="G759" s="8"/>
      <c r="H759" s="8"/>
      <c r="I759" s="8"/>
      <c r="J759" s="8"/>
      <c r="K759" s="8"/>
      <c r="L759" s="8"/>
    </row>
    <row r="760" spans="3:12" ht="12.5" x14ac:dyDescent="0.25">
      <c r="C760" s="5"/>
      <c r="E760" s="8"/>
      <c r="F760" s="8"/>
      <c r="G760" s="8"/>
      <c r="H760" s="8"/>
      <c r="I760" s="8"/>
      <c r="J760" s="8"/>
      <c r="K760" s="8"/>
      <c r="L760" s="8"/>
    </row>
    <row r="761" spans="3:12" ht="12.5" x14ac:dyDescent="0.25">
      <c r="C761" s="5"/>
      <c r="E761" s="8"/>
      <c r="F761" s="8"/>
      <c r="G761" s="8"/>
      <c r="H761" s="8"/>
      <c r="I761" s="8"/>
      <c r="J761" s="8"/>
      <c r="K761" s="8"/>
      <c r="L761" s="8"/>
    </row>
    <row r="762" spans="3:12" ht="12.5" x14ac:dyDescent="0.25">
      <c r="C762" s="5"/>
      <c r="E762" s="8"/>
      <c r="F762" s="8"/>
      <c r="G762" s="8"/>
      <c r="H762" s="8"/>
      <c r="I762" s="8"/>
      <c r="J762" s="8"/>
      <c r="K762" s="8"/>
      <c r="L762" s="8"/>
    </row>
    <row r="763" spans="3:12" ht="12.5" x14ac:dyDescent="0.25">
      <c r="C763" s="5"/>
      <c r="E763" s="8"/>
      <c r="F763" s="8"/>
      <c r="G763" s="8"/>
      <c r="H763" s="8"/>
      <c r="I763" s="8"/>
      <c r="J763" s="8"/>
      <c r="K763" s="8"/>
      <c r="L763" s="8"/>
    </row>
    <row r="764" spans="3:12" ht="12.5" x14ac:dyDescent="0.25">
      <c r="C764" s="5"/>
      <c r="E764" s="8"/>
      <c r="F764" s="8"/>
      <c r="G764" s="8"/>
      <c r="H764" s="8"/>
      <c r="I764" s="8"/>
      <c r="J764" s="8"/>
      <c r="K764" s="8"/>
      <c r="L764" s="8"/>
    </row>
    <row r="765" spans="3:12" ht="12.5" x14ac:dyDescent="0.25">
      <c r="C765" s="5"/>
      <c r="E765" s="8"/>
      <c r="F765" s="8"/>
      <c r="G765" s="8"/>
      <c r="H765" s="8"/>
      <c r="I765" s="8"/>
      <c r="J765" s="8"/>
      <c r="K765" s="8"/>
      <c r="L765" s="8"/>
    </row>
    <row r="766" spans="3:12" ht="12.5" x14ac:dyDescent="0.25">
      <c r="C766" s="5"/>
      <c r="E766" s="8"/>
      <c r="F766" s="8"/>
      <c r="G766" s="8"/>
      <c r="H766" s="8"/>
      <c r="I766" s="8"/>
      <c r="J766" s="8"/>
      <c r="K766" s="8"/>
      <c r="L766" s="8"/>
    </row>
    <row r="767" spans="3:12" ht="12.5" x14ac:dyDescent="0.25">
      <c r="C767" s="5"/>
      <c r="E767" s="8"/>
      <c r="F767" s="8"/>
      <c r="G767" s="8"/>
      <c r="H767" s="8"/>
      <c r="I767" s="8"/>
      <c r="J767" s="8"/>
      <c r="K767" s="8"/>
      <c r="L767" s="8"/>
    </row>
    <row r="768" spans="3:12" ht="12.5" x14ac:dyDescent="0.25">
      <c r="C768" s="5"/>
      <c r="E768" s="8"/>
      <c r="F768" s="8"/>
      <c r="G768" s="8"/>
      <c r="H768" s="8"/>
      <c r="I768" s="8"/>
      <c r="J768" s="8"/>
      <c r="K768" s="8"/>
      <c r="L768" s="8"/>
    </row>
    <row r="769" spans="3:12" ht="12.5" x14ac:dyDescent="0.25">
      <c r="C769" s="5"/>
      <c r="E769" s="8"/>
      <c r="F769" s="8"/>
      <c r="G769" s="8"/>
      <c r="H769" s="8"/>
      <c r="I769" s="8"/>
      <c r="J769" s="8"/>
      <c r="K769" s="8"/>
      <c r="L769" s="8"/>
    </row>
    <row r="770" spans="3:12" ht="12.5" x14ac:dyDescent="0.25">
      <c r="C770" s="5"/>
      <c r="E770" s="8"/>
      <c r="F770" s="8"/>
      <c r="G770" s="8"/>
      <c r="H770" s="8"/>
      <c r="I770" s="8"/>
      <c r="J770" s="8"/>
      <c r="K770" s="8"/>
      <c r="L770" s="8"/>
    </row>
    <row r="771" spans="3:12" ht="12.5" x14ac:dyDescent="0.25">
      <c r="C771" s="5"/>
      <c r="E771" s="8"/>
      <c r="F771" s="8"/>
      <c r="G771" s="8"/>
      <c r="H771" s="8"/>
      <c r="I771" s="8"/>
      <c r="J771" s="8"/>
      <c r="K771" s="8"/>
      <c r="L771" s="8"/>
    </row>
    <row r="772" spans="3:12" ht="12.5" x14ac:dyDescent="0.25">
      <c r="C772" s="5"/>
      <c r="E772" s="8"/>
      <c r="F772" s="8"/>
      <c r="G772" s="8"/>
      <c r="H772" s="8"/>
      <c r="I772" s="8"/>
      <c r="J772" s="8"/>
      <c r="K772" s="8"/>
      <c r="L772" s="8"/>
    </row>
    <row r="773" spans="3:12" ht="12.5" x14ac:dyDescent="0.25">
      <c r="C773" s="5"/>
      <c r="E773" s="8"/>
      <c r="F773" s="8"/>
      <c r="G773" s="8"/>
      <c r="H773" s="8"/>
      <c r="I773" s="8"/>
      <c r="J773" s="8"/>
      <c r="K773" s="8"/>
      <c r="L773" s="8"/>
    </row>
    <row r="774" spans="3:12" ht="12.5" x14ac:dyDescent="0.25">
      <c r="C774" s="5"/>
      <c r="E774" s="8"/>
      <c r="F774" s="8"/>
      <c r="G774" s="8"/>
      <c r="H774" s="8"/>
      <c r="I774" s="8"/>
      <c r="J774" s="8"/>
      <c r="K774" s="8"/>
      <c r="L774" s="8"/>
    </row>
    <row r="775" spans="3:12" ht="12.5" x14ac:dyDescent="0.25">
      <c r="C775" s="5"/>
      <c r="E775" s="8"/>
      <c r="F775" s="8"/>
      <c r="G775" s="8"/>
      <c r="H775" s="8"/>
      <c r="I775" s="8"/>
      <c r="J775" s="8"/>
      <c r="K775" s="8"/>
      <c r="L775" s="8"/>
    </row>
    <row r="776" spans="3:12" ht="12.5" x14ac:dyDescent="0.25">
      <c r="C776" s="5"/>
      <c r="E776" s="8"/>
      <c r="F776" s="8"/>
      <c r="G776" s="8"/>
      <c r="H776" s="8"/>
      <c r="I776" s="8"/>
      <c r="J776" s="8"/>
      <c r="K776" s="8"/>
      <c r="L776" s="8"/>
    </row>
    <row r="777" spans="3:12" ht="12.5" x14ac:dyDescent="0.25">
      <c r="C777" s="5"/>
      <c r="E777" s="8"/>
      <c r="F777" s="8"/>
      <c r="G777" s="8"/>
      <c r="H777" s="8"/>
      <c r="I777" s="8"/>
      <c r="J777" s="8"/>
      <c r="K777" s="8"/>
      <c r="L777" s="8"/>
    </row>
    <row r="778" spans="3:12" ht="12.5" x14ac:dyDescent="0.25">
      <c r="C778" s="5"/>
      <c r="E778" s="8"/>
      <c r="F778" s="8"/>
      <c r="G778" s="8"/>
      <c r="H778" s="8"/>
      <c r="I778" s="8"/>
      <c r="J778" s="8"/>
      <c r="K778" s="8"/>
      <c r="L778" s="8"/>
    </row>
    <row r="779" spans="3:12" ht="12.5" x14ac:dyDescent="0.25">
      <c r="C779" s="5"/>
      <c r="E779" s="8"/>
      <c r="F779" s="8"/>
      <c r="G779" s="8"/>
      <c r="H779" s="8"/>
      <c r="I779" s="8"/>
      <c r="J779" s="8"/>
      <c r="K779" s="8"/>
      <c r="L779" s="8"/>
    </row>
    <row r="780" spans="3:12" ht="12.5" x14ac:dyDescent="0.25">
      <c r="C780" s="5"/>
      <c r="E780" s="8"/>
      <c r="F780" s="8"/>
      <c r="G780" s="8"/>
      <c r="H780" s="8"/>
      <c r="I780" s="8"/>
      <c r="J780" s="8"/>
      <c r="K780" s="8"/>
      <c r="L780" s="8"/>
    </row>
    <row r="781" spans="3:12" ht="12.5" x14ac:dyDescent="0.25">
      <c r="C781" s="5"/>
      <c r="E781" s="8"/>
      <c r="F781" s="8"/>
      <c r="G781" s="8"/>
      <c r="H781" s="8"/>
      <c r="I781" s="8"/>
      <c r="J781" s="8"/>
      <c r="K781" s="8"/>
      <c r="L781" s="8"/>
    </row>
    <row r="782" spans="3:12" ht="12.5" x14ac:dyDescent="0.25">
      <c r="C782" s="5"/>
      <c r="E782" s="8"/>
      <c r="F782" s="8"/>
      <c r="G782" s="8"/>
      <c r="H782" s="8"/>
      <c r="I782" s="8"/>
      <c r="J782" s="8"/>
      <c r="K782" s="8"/>
      <c r="L782" s="8"/>
    </row>
    <row r="783" spans="3:12" ht="12.5" x14ac:dyDescent="0.25">
      <c r="C783" s="5"/>
      <c r="E783" s="8"/>
      <c r="F783" s="8"/>
      <c r="G783" s="8"/>
      <c r="H783" s="8"/>
      <c r="I783" s="8"/>
      <c r="J783" s="8"/>
      <c r="K783" s="8"/>
      <c r="L783" s="8"/>
    </row>
    <row r="784" spans="3:12" ht="12.5" x14ac:dyDescent="0.25">
      <c r="C784" s="5"/>
      <c r="E784" s="8"/>
      <c r="F784" s="8"/>
      <c r="G784" s="8"/>
      <c r="H784" s="8"/>
      <c r="I784" s="8"/>
      <c r="J784" s="8"/>
      <c r="K784" s="8"/>
      <c r="L784" s="8"/>
    </row>
    <row r="785" spans="3:12" ht="12.5" x14ac:dyDescent="0.25">
      <c r="C785" s="5"/>
      <c r="E785" s="8"/>
      <c r="F785" s="8"/>
      <c r="G785" s="8"/>
      <c r="H785" s="8"/>
      <c r="I785" s="8"/>
      <c r="J785" s="8"/>
      <c r="K785" s="8"/>
      <c r="L785" s="8"/>
    </row>
    <row r="786" spans="3:12" ht="12.5" x14ac:dyDescent="0.25">
      <c r="C786" s="5"/>
      <c r="E786" s="8"/>
      <c r="F786" s="8"/>
      <c r="G786" s="8"/>
      <c r="H786" s="8"/>
      <c r="I786" s="8"/>
      <c r="J786" s="8"/>
      <c r="K786" s="8"/>
      <c r="L786" s="8"/>
    </row>
    <row r="787" spans="3:12" ht="12.5" x14ac:dyDescent="0.25">
      <c r="C787" s="5"/>
      <c r="E787" s="8"/>
      <c r="F787" s="8"/>
      <c r="G787" s="8"/>
      <c r="H787" s="8"/>
      <c r="I787" s="8"/>
      <c r="J787" s="8"/>
      <c r="K787" s="8"/>
      <c r="L787" s="8"/>
    </row>
    <row r="788" spans="3:12" ht="12.5" x14ac:dyDescent="0.25">
      <c r="C788" s="5"/>
      <c r="E788" s="8"/>
      <c r="F788" s="8"/>
      <c r="G788" s="8"/>
      <c r="H788" s="8"/>
      <c r="I788" s="8"/>
      <c r="J788" s="8"/>
      <c r="K788" s="8"/>
      <c r="L788" s="8"/>
    </row>
    <row r="789" spans="3:12" ht="12.5" x14ac:dyDescent="0.25">
      <c r="C789" s="5"/>
      <c r="E789" s="8"/>
      <c r="F789" s="8"/>
      <c r="G789" s="8"/>
      <c r="H789" s="8"/>
      <c r="I789" s="8"/>
      <c r="J789" s="8"/>
      <c r="K789" s="8"/>
      <c r="L789" s="8"/>
    </row>
    <row r="790" spans="3:12" ht="12.5" x14ac:dyDescent="0.25">
      <c r="C790" s="5"/>
      <c r="E790" s="8"/>
      <c r="F790" s="8"/>
      <c r="G790" s="8"/>
      <c r="H790" s="8"/>
      <c r="I790" s="8"/>
      <c r="J790" s="8"/>
      <c r="K790" s="8"/>
      <c r="L790" s="8"/>
    </row>
    <row r="791" spans="3:12" ht="12.5" x14ac:dyDescent="0.25">
      <c r="C791" s="5"/>
      <c r="E791" s="8"/>
      <c r="F791" s="8"/>
      <c r="G791" s="8"/>
      <c r="H791" s="8"/>
      <c r="I791" s="8"/>
      <c r="J791" s="8"/>
      <c r="K791" s="8"/>
      <c r="L791" s="8"/>
    </row>
    <row r="792" spans="3:12" ht="12.5" x14ac:dyDescent="0.25">
      <c r="C792" s="5"/>
      <c r="E792" s="8"/>
      <c r="F792" s="8"/>
      <c r="G792" s="8"/>
      <c r="H792" s="8"/>
      <c r="I792" s="8"/>
      <c r="J792" s="8"/>
      <c r="K792" s="8"/>
      <c r="L792" s="8"/>
    </row>
    <row r="793" spans="3:12" ht="12.5" x14ac:dyDescent="0.25">
      <c r="C793" s="5"/>
      <c r="E793" s="8"/>
      <c r="F793" s="8"/>
      <c r="G793" s="8"/>
      <c r="H793" s="8"/>
      <c r="I793" s="8"/>
      <c r="J793" s="8"/>
      <c r="K793" s="8"/>
      <c r="L793" s="8"/>
    </row>
    <row r="794" spans="3:12" ht="12.5" x14ac:dyDescent="0.25">
      <c r="C794" s="5"/>
      <c r="E794" s="8"/>
      <c r="F794" s="8"/>
      <c r="G794" s="8"/>
      <c r="H794" s="8"/>
      <c r="I794" s="8"/>
      <c r="J794" s="8"/>
      <c r="K794" s="8"/>
      <c r="L794" s="8"/>
    </row>
    <row r="795" spans="3:12" ht="12.5" x14ac:dyDescent="0.25">
      <c r="C795" s="5"/>
      <c r="E795" s="8"/>
      <c r="F795" s="8"/>
      <c r="G795" s="8"/>
      <c r="H795" s="8"/>
      <c r="I795" s="8"/>
      <c r="J795" s="8"/>
      <c r="K795" s="8"/>
      <c r="L795" s="8"/>
    </row>
    <row r="796" spans="3:12" ht="12.5" x14ac:dyDescent="0.25">
      <c r="C796" s="5"/>
      <c r="E796" s="8"/>
      <c r="F796" s="8"/>
      <c r="G796" s="8"/>
      <c r="H796" s="8"/>
      <c r="I796" s="8"/>
      <c r="J796" s="8"/>
      <c r="K796" s="8"/>
      <c r="L796" s="8"/>
    </row>
    <row r="797" spans="3:12" ht="12.5" x14ac:dyDescent="0.25">
      <c r="C797" s="5"/>
      <c r="E797" s="8"/>
      <c r="F797" s="8"/>
      <c r="G797" s="8"/>
      <c r="H797" s="8"/>
      <c r="I797" s="8"/>
      <c r="J797" s="8"/>
      <c r="K797" s="8"/>
      <c r="L797" s="8"/>
    </row>
    <row r="798" spans="3:12" ht="12.5" x14ac:dyDescent="0.25">
      <c r="C798" s="5"/>
      <c r="E798" s="8"/>
      <c r="F798" s="8"/>
      <c r="G798" s="8"/>
      <c r="H798" s="8"/>
      <c r="I798" s="8"/>
      <c r="J798" s="8"/>
      <c r="K798" s="8"/>
      <c r="L798" s="8"/>
    </row>
    <row r="799" spans="3:12" ht="12.5" x14ac:dyDescent="0.25">
      <c r="C799" s="5"/>
      <c r="E799" s="8"/>
      <c r="F799" s="8"/>
      <c r="G799" s="8"/>
      <c r="H799" s="8"/>
      <c r="I799" s="8"/>
      <c r="J799" s="8"/>
      <c r="K799" s="8"/>
      <c r="L799" s="8"/>
    </row>
    <row r="800" spans="3:12" ht="12.5" x14ac:dyDescent="0.25">
      <c r="C800" s="5"/>
      <c r="E800" s="8"/>
      <c r="F800" s="8"/>
      <c r="G800" s="8"/>
      <c r="H800" s="8"/>
      <c r="I800" s="8"/>
      <c r="J800" s="8"/>
      <c r="K800" s="8"/>
      <c r="L800" s="8"/>
    </row>
    <row r="801" spans="3:12" ht="12.5" x14ac:dyDescent="0.25">
      <c r="C801" s="5"/>
      <c r="E801" s="8"/>
      <c r="F801" s="8"/>
      <c r="G801" s="8"/>
      <c r="H801" s="8"/>
      <c r="I801" s="8"/>
      <c r="J801" s="8"/>
      <c r="K801" s="8"/>
      <c r="L801" s="8"/>
    </row>
    <row r="802" spans="3:12" ht="12.5" x14ac:dyDescent="0.25">
      <c r="C802" s="5"/>
      <c r="E802" s="8"/>
      <c r="F802" s="8"/>
      <c r="G802" s="8"/>
      <c r="H802" s="8"/>
      <c r="I802" s="8"/>
      <c r="J802" s="8"/>
      <c r="K802" s="8"/>
      <c r="L802" s="8"/>
    </row>
    <row r="803" spans="3:12" ht="12.5" x14ac:dyDescent="0.25">
      <c r="C803" s="5"/>
      <c r="E803" s="8"/>
      <c r="F803" s="8"/>
      <c r="G803" s="8"/>
      <c r="H803" s="8"/>
      <c r="I803" s="8"/>
      <c r="J803" s="8"/>
      <c r="K803" s="8"/>
      <c r="L803" s="8"/>
    </row>
    <row r="804" spans="3:12" ht="12.5" x14ac:dyDescent="0.25">
      <c r="C804" s="5"/>
      <c r="E804" s="8"/>
      <c r="F804" s="8"/>
      <c r="G804" s="8"/>
      <c r="H804" s="8"/>
      <c r="I804" s="8"/>
      <c r="J804" s="8"/>
      <c r="K804" s="8"/>
      <c r="L804" s="8"/>
    </row>
    <row r="805" spans="3:12" ht="12.5" x14ac:dyDescent="0.25">
      <c r="C805" s="5"/>
      <c r="E805" s="8"/>
      <c r="F805" s="8"/>
      <c r="G805" s="8"/>
      <c r="H805" s="8"/>
      <c r="I805" s="8"/>
      <c r="J805" s="8"/>
      <c r="K805" s="8"/>
      <c r="L805" s="8"/>
    </row>
    <row r="806" spans="3:12" ht="12.5" x14ac:dyDescent="0.25">
      <c r="C806" s="5"/>
      <c r="E806" s="8"/>
      <c r="F806" s="8"/>
      <c r="G806" s="8"/>
      <c r="H806" s="8"/>
      <c r="I806" s="8"/>
      <c r="J806" s="8"/>
      <c r="K806" s="8"/>
      <c r="L806" s="8"/>
    </row>
    <row r="807" spans="3:12" ht="12.5" x14ac:dyDescent="0.25">
      <c r="C807" s="5"/>
      <c r="E807" s="8"/>
      <c r="F807" s="8"/>
      <c r="G807" s="8"/>
      <c r="H807" s="8"/>
      <c r="I807" s="8"/>
      <c r="J807" s="8"/>
      <c r="K807" s="8"/>
      <c r="L807" s="8"/>
    </row>
    <row r="808" spans="3:12" ht="12.5" x14ac:dyDescent="0.25">
      <c r="C808" s="5"/>
      <c r="E808" s="8"/>
      <c r="F808" s="8"/>
      <c r="G808" s="8"/>
      <c r="H808" s="8"/>
      <c r="I808" s="8"/>
      <c r="J808" s="8"/>
      <c r="K808" s="8"/>
      <c r="L808" s="8"/>
    </row>
    <row r="809" spans="3:12" ht="12.5" x14ac:dyDescent="0.25">
      <c r="C809" s="5"/>
      <c r="E809" s="8"/>
      <c r="F809" s="8"/>
      <c r="G809" s="8"/>
      <c r="H809" s="8"/>
      <c r="I809" s="8"/>
      <c r="J809" s="8"/>
      <c r="K809" s="8"/>
      <c r="L809" s="8"/>
    </row>
    <row r="810" spans="3:12" ht="12.5" x14ac:dyDescent="0.25">
      <c r="C810" s="5"/>
      <c r="E810" s="8"/>
      <c r="F810" s="8"/>
      <c r="G810" s="8"/>
      <c r="H810" s="8"/>
      <c r="I810" s="8"/>
      <c r="J810" s="8"/>
      <c r="K810" s="8"/>
      <c r="L810" s="8"/>
    </row>
    <row r="811" spans="3:12" ht="12.5" x14ac:dyDescent="0.25">
      <c r="C811" s="5"/>
      <c r="E811" s="8"/>
      <c r="F811" s="8"/>
      <c r="G811" s="8"/>
      <c r="H811" s="8"/>
      <c r="I811" s="8"/>
      <c r="J811" s="8"/>
      <c r="K811" s="8"/>
      <c r="L811" s="8"/>
    </row>
    <row r="812" spans="3:12" ht="12.5" x14ac:dyDescent="0.25">
      <c r="C812" s="5"/>
      <c r="E812" s="8"/>
      <c r="F812" s="8"/>
      <c r="G812" s="8"/>
      <c r="H812" s="8"/>
      <c r="I812" s="8"/>
      <c r="J812" s="8"/>
      <c r="K812" s="8"/>
      <c r="L812" s="8"/>
    </row>
    <row r="813" spans="3:12" ht="12.5" x14ac:dyDescent="0.25">
      <c r="C813" s="5"/>
      <c r="E813" s="8"/>
      <c r="F813" s="8"/>
      <c r="G813" s="8"/>
      <c r="H813" s="8"/>
      <c r="I813" s="8"/>
      <c r="J813" s="8"/>
      <c r="K813" s="8"/>
      <c r="L813" s="8"/>
    </row>
    <row r="814" spans="3:12" ht="12.5" x14ac:dyDescent="0.25">
      <c r="C814" s="5"/>
      <c r="E814" s="8"/>
      <c r="F814" s="8"/>
      <c r="G814" s="8"/>
      <c r="H814" s="8"/>
      <c r="I814" s="8"/>
      <c r="J814" s="8"/>
      <c r="K814" s="8"/>
      <c r="L814" s="8"/>
    </row>
    <row r="815" spans="3:12" ht="12.5" x14ac:dyDescent="0.25">
      <c r="C815" s="5"/>
      <c r="E815" s="8"/>
      <c r="F815" s="8"/>
      <c r="G815" s="8"/>
      <c r="H815" s="8"/>
      <c r="I815" s="8"/>
      <c r="J815" s="8"/>
      <c r="K815" s="8"/>
      <c r="L815" s="8"/>
    </row>
    <row r="816" spans="3:12" ht="12.5" x14ac:dyDescent="0.25">
      <c r="C816" s="5"/>
      <c r="E816" s="8"/>
      <c r="F816" s="8"/>
      <c r="G816" s="8"/>
      <c r="H816" s="8"/>
      <c r="I816" s="8"/>
      <c r="J816" s="8"/>
      <c r="K816" s="8"/>
      <c r="L816" s="8"/>
    </row>
    <row r="817" spans="3:12" ht="12.5" x14ac:dyDescent="0.25">
      <c r="C817" s="5"/>
      <c r="E817" s="8"/>
      <c r="F817" s="8"/>
      <c r="G817" s="8"/>
      <c r="H817" s="8"/>
      <c r="I817" s="8"/>
      <c r="J817" s="8"/>
      <c r="K817" s="8"/>
      <c r="L817" s="8"/>
    </row>
    <row r="818" spans="3:12" ht="12.5" x14ac:dyDescent="0.25">
      <c r="C818" s="5"/>
      <c r="E818" s="8"/>
      <c r="F818" s="8"/>
      <c r="G818" s="8"/>
      <c r="H818" s="8"/>
      <c r="I818" s="8"/>
      <c r="J818" s="8"/>
      <c r="K818" s="8"/>
      <c r="L818" s="8"/>
    </row>
    <row r="819" spans="3:12" ht="12.5" x14ac:dyDescent="0.25">
      <c r="C819" s="5"/>
      <c r="E819" s="8"/>
      <c r="F819" s="8"/>
      <c r="G819" s="8"/>
      <c r="H819" s="8"/>
      <c r="I819" s="8"/>
      <c r="J819" s="8"/>
      <c r="K819" s="8"/>
      <c r="L819" s="8"/>
    </row>
    <row r="820" spans="3:12" ht="12.5" x14ac:dyDescent="0.25">
      <c r="C820" s="5"/>
      <c r="E820" s="8"/>
      <c r="F820" s="8"/>
      <c r="G820" s="8"/>
      <c r="H820" s="8"/>
      <c r="I820" s="8"/>
      <c r="J820" s="8"/>
      <c r="K820" s="8"/>
      <c r="L820" s="8"/>
    </row>
    <row r="821" spans="3:12" ht="12.5" x14ac:dyDescent="0.25">
      <c r="C821" s="5"/>
      <c r="E821" s="8"/>
      <c r="F821" s="8"/>
      <c r="G821" s="8"/>
      <c r="H821" s="8"/>
      <c r="I821" s="8"/>
      <c r="J821" s="8"/>
      <c r="K821" s="8"/>
      <c r="L821" s="8"/>
    </row>
    <row r="822" spans="3:12" ht="12.5" x14ac:dyDescent="0.25">
      <c r="C822" s="5"/>
      <c r="E822" s="8"/>
      <c r="F822" s="8"/>
      <c r="G822" s="8"/>
      <c r="H822" s="8"/>
      <c r="I822" s="8"/>
      <c r="J822" s="8"/>
      <c r="K822" s="8"/>
      <c r="L822" s="8"/>
    </row>
    <row r="823" spans="3:12" ht="12.5" x14ac:dyDescent="0.25">
      <c r="C823" s="5"/>
      <c r="E823" s="8"/>
      <c r="F823" s="8"/>
      <c r="G823" s="8"/>
      <c r="H823" s="8"/>
      <c r="I823" s="8"/>
      <c r="J823" s="8"/>
      <c r="K823" s="8"/>
      <c r="L823" s="8"/>
    </row>
    <row r="824" spans="3:12" ht="12.5" x14ac:dyDescent="0.25">
      <c r="C824" s="5"/>
      <c r="E824" s="8"/>
      <c r="F824" s="8"/>
      <c r="G824" s="8"/>
      <c r="H824" s="8"/>
      <c r="I824" s="8"/>
      <c r="J824" s="8"/>
      <c r="K824" s="8"/>
      <c r="L824" s="8"/>
    </row>
    <row r="825" spans="3:12" ht="12.5" x14ac:dyDescent="0.25">
      <c r="C825" s="5"/>
      <c r="E825" s="8"/>
      <c r="F825" s="8"/>
      <c r="G825" s="8"/>
      <c r="H825" s="8"/>
      <c r="I825" s="8"/>
      <c r="J825" s="8"/>
      <c r="K825" s="8"/>
      <c r="L825" s="8"/>
    </row>
    <row r="826" spans="3:12" ht="12.5" x14ac:dyDescent="0.25">
      <c r="C826" s="5"/>
      <c r="E826" s="8"/>
      <c r="F826" s="8"/>
      <c r="G826" s="8"/>
      <c r="H826" s="8"/>
      <c r="I826" s="8"/>
      <c r="J826" s="8"/>
      <c r="K826" s="8"/>
      <c r="L826" s="8"/>
    </row>
    <row r="827" spans="3:12" ht="12.5" x14ac:dyDescent="0.25">
      <c r="C827" s="5"/>
      <c r="E827" s="8"/>
      <c r="F827" s="8"/>
      <c r="G827" s="8"/>
      <c r="H827" s="8"/>
      <c r="I827" s="8"/>
      <c r="J827" s="8"/>
      <c r="K827" s="8"/>
      <c r="L827" s="8"/>
    </row>
    <row r="828" spans="3:12" ht="12.5" x14ac:dyDescent="0.25">
      <c r="C828" s="5"/>
      <c r="E828" s="8"/>
      <c r="F828" s="8"/>
      <c r="G828" s="8"/>
      <c r="H828" s="8"/>
      <c r="I828" s="8"/>
      <c r="J828" s="8"/>
      <c r="K828" s="8"/>
      <c r="L828" s="8"/>
    </row>
    <row r="829" spans="3:12" ht="12.5" x14ac:dyDescent="0.25">
      <c r="C829" s="5"/>
      <c r="E829" s="8"/>
      <c r="F829" s="8"/>
      <c r="G829" s="8"/>
      <c r="H829" s="8"/>
      <c r="I829" s="8"/>
      <c r="J829" s="8"/>
      <c r="K829" s="8"/>
      <c r="L829" s="8"/>
    </row>
    <row r="830" spans="3:12" ht="12.5" x14ac:dyDescent="0.25">
      <c r="C830" s="5"/>
      <c r="E830" s="8"/>
      <c r="F830" s="8"/>
      <c r="G830" s="8"/>
      <c r="H830" s="8"/>
      <c r="I830" s="8"/>
      <c r="J830" s="8"/>
      <c r="K830" s="8"/>
      <c r="L830" s="8"/>
    </row>
    <row r="831" spans="3:12" ht="12.5" x14ac:dyDescent="0.25">
      <c r="C831" s="5"/>
      <c r="E831" s="8"/>
      <c r="F831" s="8"/>
      <c r="G831" s="8"/>
      <c r="H831" s="8"/>
      <c r="I831" s="8"/>
      <c r="J831" s="8"/>
      <c r="K831" s="8"/>
      <c r="L831" s="8"/>
    </row>
    <row r="832" spans="3:12" ht="12.5" x14ac:dyDescent="0.25">
      <c r="C832" s="5"/>
      <c r="E832" s="8"/>
      <c r="F832" s="8"/>
      <c r="G832" s="8"/>
      <c r="H832" s="8"/>
      <c r="I832" s="8"/>
      <c r="J832" s="8"/>
      <c r="K832" s="8"/>
      <c r="L832" s="8"/>
    </row>
    <row r="833" spans="3:12" ht="12.5" x14ac:dyDescent="0.25">
      <c r="C833" s="5"/>
      <c r="E833" s="8"/>
      <c r="F833" s="8"/>
      <c r="G833" s="8"/>
      <c r="H833" s="8"/>
      <c r="I833" s="8"/>
      <c r="J833" s="8"/>
      <c r="K833" s="8"/>
      <c r="L833" s="8"/>
    </row>
    <row r="834" spans="3:12" ht="12.5" x14ac:dyDescent="0.25">
      <c r="C834" s="5"/>
      <c r="E834" s="8"/>
      <c r="F834" s="8"/>
      <c r="G834" s="8"/>
      <c r="H834" s="8"/>
      <c r="I834" s="8"/>
      <c r="J834" s="8"/>
      <c r="K834" s="8"/>
      <c r="L834" s="8"/>
    </row>
    <row r="835" spans="3:12" ht="12.5" x14ac:dyDescent="0.25">
      <c r="C835" s="5"/>
      <c r="E835" s="8"/>
      <c r="F835" s="8"/>
      <c r="G835" s="8"/>
      <c r="H835" s="8"/>
      <c r="I835" s="8"/>
      <c r="J835" s="8"/>
      <c r="K835" s="8"/>
      <c r="L835" s="8"/>
    </row>
    <row r="836" spans="3:12" ht="12.5" x14ac:dyDescent="0.25">
      <c r="C836" s="5"/>
      <c r="E836" s="8"/>
      <c r="F836" s="8"/>
      <c r="G836" s="8"/>
      <c r="H836" s="8"/>
      <c r="I836" s="8"/>
      <c r="J836" s="8"/>
      <c r="K836" s="8"/>
      <c r="L836" s="8"/>
    </row>
    <row r="837" spans="3:12" ht="12.5" x14ac:dyDescent="0.25">
      <c r="C837" s="5"/>
      <c r="E837" s="8"/>
      <c r="F837" s="8"/>
      <c r="G837" s="8"/>
      <c r="H837" s="8"/>
      <c r="I837" s="8"/>
      <c r="J837" s="8"/>
      <c r="K837" s="8"/>
      <c r="L837" s="8"/>
    </row>
    <row r="838" spans="3:12" ht="12.5" x14ac:dyDescent="0.25">
      <c r="C838" s="5"/>
      <c r="E838" s="8"/>
      <c r="F838" s="8"/>
      <c r="G838" s="8"/>
      <c r="H838" s="8"/>
      <c r="I838" s="8"/>
      <c r="J838" s="8"/>
      <c r="K838" s="8"/>
      <c r="L838" s="8"/>
    </row>
    <row r="839" spans="3:12" ht="12.5" x14ac:dyDescent="0.25">
      <c r="C839" s="5"/>
      <c r="E839" s="8"/>
      <c r="F839" s="8"/>
      <c r="G839" s="8"/>
      <c r="H839" s="8"/>
      <c r="I839" s="8"/>
      <c r="J839" s="8"/>
      <c r="K839" s="8"/>
      <c r="L839" s="8"/>
    </row>
    <row r="840" spans="3:12" ht="12.5" x14ac:dyDescent="0.25">
      <c r="C840" s="5"/>
      <c r="E840" s="8"/>
      <c r="F840" s="8"/>
      <c r="G840" s="8"/>
      <c r="H840" s="8"/>
      <c r="I840" s="8"/>
      <c r="J840" s="8"/>
      <c r="K840" s="8"/>
      <c r="L840" s="8"/>
    </row>
    <row r="841" spans="3:12" ht="12.5" x14ac:dyDescent="0.25">
      <c r="C841" s="5"/>
      <c r="E841" s="8"/>
      <c r="F841" s="8"/>
      <c r="G841" s="8"/>
      <c r="H841" s="8"/>
      <c r="I841" s="8"/>
      <c r="J841" s="8"/>
      <c r="K841" s="8"/>
      <c r="L841" s="8"/>
    </row>
    <row r="842" spans="3:12" ht="12.5" x14ac:dyDescent="0.25">
      <c r="C842" s="5"/>
      <c r="E842" s="8"/>
      <c r="F842" s="8"/>
      <c r="G842" s="8"/>
      <c r="H842" s="8"/>
      <c r="I842" s="8"/>
      <c r="J842" s="8"/>
      <c r="K842" s="8"/>
      <c r="L842" s="8"/>
    </row>
    <row r="843" spans="3:12" ht="12.5" x14ac:dyDescent="0.25">
      <c r="C843" s="5"/>
      <c r="E843" s="8"/>
      <c r="F843" s="8"/>
      <c r="G843" s="8"/>
      <c r="H843" s="8"/>
      <c r="I843" s="8"/>
      <c r="J843" s="8"/>
      <c r="K843" s="8"/>
      <c r="L843" s="8"/>
    </row>
    <row r="844" spans="3:12" ht="12.5" x14ac:dyDescent="0.25">
      <c r="C844" s="5"/>
      <c r="E844" s="8"/>
      <c r="F844" s="8"/>
      <c r="G844" s="8"/>
      <c r="H844" s="8"/>
      <c r="I844" s="8"/>
      <c r="J844" s="8"/>
      <c r="K844" s="8"/>
      <c r="L844" s="8"/>
    </row>
    <row r="845" spans="3:12" ht="12.5" x14ac:dyDescent="0.25">
      <c r="C845" s="5"/>
      <c r="E845" s="8"/>
      <c r="F845" s="8"/>
      <c r="G845" s="8"/>
      <c r="H845" s="8"/>
      <c r="I845" s="8"/>
      <c r="J845" s="8"/>
      <c r="K845" s="8"/>
      <c r="L845" s="8"/>
    </row>
    <row r="846" spans="3:12" ht="12.5" x14ac:dyDescent="0.25">
      <c r="C846" s="5"/>
      <c r="E846" s="8"/>
      <c r="F846" s="8"/>
      <c r="G846" s="8"/>
      <c r="H846" s="8"/>
      <c r="I846" s="8"/>
      <c r="J846" s="8"/>
      <c r="K846" s="8"/>
      <c r="L846" s="8"/>
    </row>
    <row r="847" spans="3:12" ht="12.5" x14ac:dyDescent="0.25">
      <c r="C847" s="5"/>
      <c r="E847" s="8"/>
      <c r="F847" s="8"/>
      <c r="G847" s="8"/>
      <c r="H847" s="8"/>
      <c r="I847" s="8"/>
      <c r="J847" s="8"/>
      <c r="K847" s="8"/>
      <c r="L847" s="8"/>
    </row>
    <row r="848" spans="3:12" ht="12.5" x14ac:dyDescent="0.25">
      <c r="C848" s="5"/>
      <c r="E848" s="8"/>
      <c r="F848" s="8"/>
      <c r="G848" s="8"/>
      <c r="H848" s="8"/>
      <c r="I848" s="8"/>
      <c r="J848" s="8"/>
      <c r="K848" s="8"/>
      <c r="L848" s="8"/>
    </row>
    <row r="849" spans="3:12" ht="12.5" x14ac:dyDescent="0.25">
      <c r="C849" s="5"/>
      <c r="E849" s="8"/>
      <c r="F849" s="8"/>
      <c r="G849" s="8"/>
      <c r="H849" s="8"/>
      <c r="I849" s="8"/>
      <c r="J849" s="8"/>
      <c r="K849" s="8"/>
      <c r="L849" s="8"/>
    </row>
    <row r="850" spans="3:12" ht="12.5" x14ac:dyDescent="0.25">
      <c r="C850" s="5"/>
      <c r="E850" s="8"/>
      <c r="F850" s="8"/>
      <c r="G850" s="8"/>
      <c r="H850" s="8"/>
      <c r="I850" s="8"/>
      <c r="J850" s="8"/>
      <c r="K850" s="8"/>
      <c r="L850" s="8"/>
    </row>
    <row r="851" spans="3:12" ht="12.5" x14ac:dyDescent="0.25">
      <c r="C851" s="5"/>
      <c r="E851" s="8"/>
      <c r="F851" s="8"/>
      <c r="G851" s="8"/>
      <c r="H851" s="8"/>
      <c r="I851" s="8"/>
      <c r="J851" s="8"/>
      <c r="K851" s="8"/>
      <c r="L851" s="8"/>
    </row>
    <row r="852" spans="3:12" ht="12.5" x14ac:dyDescent="0.25">
      <c r="C852" s="5"/>
      <c r="E852" s="8"/>
      <c r="F852" s="8"/>
      <c r="G852" s="8"/>
      <c r="H852" s="8"/>
      <c r="I852" s="8"/>
      <c r="J852" s="8"/>
      <c r="K852" s="8"/>
      <c r="L852" s="8"/>
    </row>
    <row r="853" spans="3:12" ht="12.5" x14ac:dyDescent="0.25">
      <c r="C853" s="5"/>
      <c r="E853" s="8"/>
      <c r="F853" s="8"/>
      <c r="G853" s="8"/>
      <c r="H853" s="8"/>
      <c r="I853" s="8"/>
      <c r="J853" s="8"/>
      <c r="K853" s="8"/>
      <c r="L853" s="8"/>
    </row>
    <row r="854" spans="3:12" ht="12.5" x14ac:dyDescent="0.25">
      <c r="C854" s="5"/>
      <c r="E854" s="8"/>
      <c r="F854" s="8"/>
      <c r="G854" s="8"/>
      <c r="H854" s="8"/>
      <c r="I854" s="8"/>
      <c r="J854" s="8"/>
      <c r="K854" s="8"/>
      <c r="L854" s="8"/>
    </row>
    <row r="855" spans="3:12" ht="12.5" x14ac:dyDescent="0.25">
      <c r="C855" s="5"/>
      <c r="E855" s="8"/>
      <c r="F855" s="8"/>
      <c r="G855" s="8"/>
      <c r="H855" s="8"/>
      <c r="I855" s="8"/>
      <c r="J855" s="8"/>
      <c r="K855" s="8"/>
      <c r="L855" s="8"/>
    </row>
    <row r="856" spans="3:12" ht="12.5" x14ac:dyDescent="0.25">
      <c r="C856" s="5"/>
      <c r="E856" s="8"/>
      <c r="F856" s="8"/>
      <c r="G856" s="8"/>
      <c r="H856" s="8"/>
      <c r="I856" s="8"/>
      <c r="J856" s="8"/>
      <c r="K856" s="8"/>
      <c r="L856" s="8"/>
    </row>
    <row r="857" spans="3:12" ht="12.5" x14ac:dyDescent="0.25">
      <c r="C857" s="5"/>
      <c r="E857" s="8"/>
      <c r="F857" s="8"/>
      <c r="G857" s="8"/>
      <c r="H857" s="8"/>
      <c r="I857" s="8"/>
      <c r="J857" s="8"/>
      <c r="K857" s="8"/>
      <c r="L857" s="8"/>
    </row>
    <row r="858" spans="3:12" ht="12.5" x14ac:dyDescent="0.25">
      <c r="C858" s="5"/>
      <c r="E858" s="8"/>
      <c r="F858" s="8"/>
      <c r="G858" s="8"/>
      <c r="H858" s="8"/>
      <c r="I858" s="8"/>
      <c r="J858" s="8"/>
      <c r="K858" s="8"/>
      <c r="L858" s="8"/>
    </row>
    <row r="859" spans="3:12" ht="12.5" x14ac:dyDescent="0.25">
      <c r="C859" s="5"/>
      <c r="E859" s="8"/>
      <c r="F859" s="8"/>
      <c r="G859" s="8"/>
      <c r="H859" s="8"/>
      <c r="I859" s="8"/>
      <c r="J859" s="8"/>
      <c r="K859" s="8"/>
      <c r="L859" s="8"/>
    </row>
    <row r="860" spans="3:12" ht="12.5" x14ac:dyDescent="0.25">
      <c r="C860" s="5"/>
      <c r="E860" s="8"/>
      <c r="F860" s="8"/>
      <c r="G860" s="8"/>
      <c r="H860" s="8"/>
      <c r="I860" s="8"/>
      <c r="J860" s="8"/>
      <c r="K860" s="8"/>
      <c r="L860" s="8"/>
    </row>
    <row r="861" spans="3:12" ht="12.5" x14ac:dyDescent="0.25">
      <c r="C861" s="5"/>
      <c r="E861" s="8"/>
      <c r="F861" s="8"/>
      <c r="G861" s="8"/>
      <c r="H861" s="8"/>
      <c r="I861" s="8"/>
      <c r="J861" s="8"/>
      <c r="K861" s="8"/>
      <c r="L861" s="8"/>
    </row>
    <row r="862" spans="3:12" ht="12.5" x14ac:dyDescent="0.25">
      <c r="C862" s="5"/>
      <c r="E862" s="8"/>
      <c r="F862" s="8"/>
      <c r="G862" s="8"/>
      <c r="H862" s="8"/>
      <c r="I862" s="8"/>
      <c r="J862" s="8"/>
      <c r="K862" s="8"/>
      <c r="L862" s="8"/>
    </row>
    <row r="863" spans="3:12" ht="12.5" x14ac:dyDescent="0.25">
      <c r="C863" s="5"/>
      <c r="E863" s="8"/>
      <c r="F863" s="8"/>
      <c r="G863" s="8"/>
      <c r="H863" s="8"/>
      <c r="I863" s="8"/>
      <c r="J863" s="8"/>
      <c r="K863" s="8"/>
      <c r="L863" s="8"/>
    </row>
    <row r="864" spans="3:12" ht="12.5" x14ac:dyDescent="0.25">
      <c r="C864" s="5"/>
      <c r="E864" s="8"/>
      <c r="F864" s="8"/>
      <c r="G864" s="8"/>
      <c r="H864" s="8"/>
      <c r="I864" s="8"/>
      <c r="J864" s="8"/>
      <c r="K864" s="8"/>
      <c r="L864" s="8"/>
    </row>
    <row r="865" spans="3:12" ht="12.5" x14ac:dyDescent="0.25">
      <c r="C865" s="5"/>
      <c r="E865" s="8"/>
      <c r="F865" s="8"/>
      <c r="G865" s="8"/>
      <c r="H865" s="8"/>
      <c r="I865" s="8"/>
      <c r="J865" s="8"/>
      <c r="K865" s="8"/>
      <c r="L865" s="8"/>
    </row>
    <row r="866" spans="3:12" ht="12.5" x14ac:dyDescent="0.25">
      <c r="C866" s="5"/>
      <c r="E866" s="8"/>
      <c r="F866" s="8"/>
      <c r="G866" s="8"/>
      <c r="H866" s="8"/>
      <c r="I866" s="8"/>
      <c r="J866" s="8"/>
      <c r="K866" s="8"/>
      <c r="L866" s="8"/>
    </row>
    <row r="867" spans="3:12" ht="12.5" x14ac:dyDescent="0.25">
      <c r="C867" s="5"/>
      <c r="E867" s="8"/>
      <c r="F867" s="8"/>
      <c r="G867" s="8"/>
      <c r="H867" s="8"/>
      <c r="I867" s="8"/>
      <c r="J867" s="8"/>
      <c r="K867" s="8"/>
      <c r="L867" s="8"/>
    </row>
    <row r="868" spans="3:12" ht="12.5" x14ac:dyDescent="0.25">
      <c r="C868" s="5"/>
      <c r="E868" s="8"/>
      <c r="F868" s="8"/>
      <c r="G868" s="8"/>
      <c r="H868" s="8"/>
      <c r="I868" s="8"/>
      <c r="J868" s="8"/>
      <c r="K868" s="8"/>
      <c r="L868" s="8"/>
    </row>
    <row r="869" spans="3:12" ht="12.5" x14ac:dyDescent="0.25">
      <c r="C869" s="5"/>
      <c r="E869" s="8"/>
      <c r="F869" s="8"/>
      <c r="G869" s="8"/>
      <c r="H869" s="8"/>
      <c r="I869" s="8"/>
      <c r="J869" s="8"/>
      <c r="K869" s="8"/>
      <c r="L869" s="8"/>
    </row>
    <row r="870" spans="3:12" ht="12.5" x14ac:dyDescent="0.25">
      <c r="C870" s="5"/>
      <c r="E870" s="8"/>
      <c r="F870" s="8"/>
      <c r="G870" s="8"/>
      <c r="H870" s="8"/>
      <c r="I870" s="8"/>
      <c r="J870" s="8"/>
      <c r="K870" s="8"/>
      <c r="L870" s="8"/>
    </row>
    <row r="871" spans="3:12" ht="12.5" x14ac:dyDescent="0.25">
      <c r="C871" s="5"/>
      <c r="E871" s="8"/>
      <c r="F871" s="8"/>
      <c r="G871" s="8"/>
      <c r="H871" s="8"/>
      <c r="I871" s="8"/>
      <c r="J871" s="8"/>
      <c r="K871" s="8"/>
      <c r="L871" s="8"/>
    </row>
    <row r="872" spans="3:12" ht="12.5" x14ac:dyDescent="0.25">
      <c r="C872" s="5"/>
      <c r="E872" s="8"/>
      <c r="F872" s="8"/>
      <c r="G872" s="8"/>
      <c r="H872" s="8"/>
      <c r="I872" s="8"/>
      <c r="J872" s="8"/>
      <c r="K872" s="8"/>
      <c r="L872" s="8"/>
    </row>
    <row r="873" spans="3:12" ht="12.5" x14ac:dyDescent="0.25">
      <c r="C873" s="5"/>
      <c r="E873" s="8"/>
      <c r="F873" s="8"/>
      <c r="G873" s="8"/>
      <c r="H873" s="8"/>
      <c r="I873" s="8"/>
      <c r="J873" s="8"/>
      <c r="K873" s="8"/>
      <c r="L873" s="8"/>
    </row>
    <row r="874" spans="3:12" ht="12.5" x14ac:dyDescent="0.25">
      <c r="C874" s="5"/>
      <c r="E874" s="8"/>
      <c r="F874" s="8"/>
      <c r="G874" s="8"/>
      <c r="H874" s="8"/>
      <c r="I874" s="8"/>
      <c r="J874" s="8"/>
      <c r="K874" s="8"/>
      <c r="L874" s="8"/>
    </row>
    <row r="875" spans="3:12" ht="12.5" x14ac:dyDescent="0.25">
      <c r="C875" s="5"/>
      <c r="E875" s="8"/>
      <c r="F875" s="8"/>
      <c r="G875" s="8"/>
      <c r="H875" s="8"/>
      <c r="I875" s="8"/>
      <c r="J875" s="8"/>
      <c r="K875" s="8"/>
      <c r="L875" s="8"/>
    </row>
    <row r="876" spans="3:12" ht="12.5" x14ac:dyDescent="0.25">
      <c r="C876" s="5"/>
      <c r="E876" s="8"/>
      <c r="F876" s="8"/>
      <c r="G876" s="8"/>
      <c r="H876" s="8"/>
      <c r="I876" s="8"/>
      <c r="J876" s="8"/>
      <c r="K876" s="8"/>
      <c r="L876" s="8"/>
    </row>
    <row r="877" spans="3:12" ht="12.5" x14ac:dyDescent="0.25">
      <c r="C877" s="5"/>
      <c r="E877" s="8"/>
      <c r="F877" s="8"/>
      <c r="G877" s="8"/>
      <c r="H877" s="8"/>
      <c r="I877" s="8"/>
      <c r="J877" s="8"/>
      <c r="K877" s="8"/>
      <c r="L877" s="8"/>
    </row>
    <row r="878" spans="3:12" ht="12.5" x14ac:dyDescent="0.25">
      <c r="C878" s="5"/>
      <c r="E878" s="8"/>
      <c r="F878" s="8"/>
      <c r="G878" s="8"/>
      <c r="H878" s="8"/>
      <c r="I878" s="8"/>
      <c r="J878" s="8"/>
      <c r="K878" s="8"/>
      <c r="L878" s="8"/>
    </row>
    <row r="879" spans="3:12" ht="12.5" x14ac:dyDescent="0.25">
      <c r="C879" s="5"/>
      <c r="E879" s="8"/>
      <c r="F879" s="8"/>
      <c r="G879" s="8"/>
      <c r="H879" s="8"/>
      <c r="I879" s="8"/>
      <c r="J879" s="8"/>
      <c r="K879" s="8"/>
      <c r="L879" s="8"/>
    </row>
    <row r="880" spans="3:12" ht="12.5" x14ac:dyDescent="0.25">
      <c r="C880" s="5"/>
      <c r="E880" s="8"/>
      <c r="F880" s="8"/>
      <c r="G880" s="8"/>
      <c r="H880" s="8"/>
      <c r="I880" s="8"/>
      <c r="J880" s="8"/>
      <c r="K880" s="8"/>
      <c r="L880" s="8"/>
    </row>
    <row r="881" spans="3:12" ht="12.5" x14ac:dyDescent="0.25">
      <c r="C881" s="5"/>
      <c r="E881" s="8"/>
      <c r="F881" s="8"/>
      <c r="G881" s="8"/>
      <c r="H881" s="8"/>
      <c r="I881" s="8"/>
      <c r="J881" s="8"/>
      <c r="K881" s="8"/>
      <c r="L881" s="8"/>
    </row>
    <row r="882" spans="3:12" ht="12.5" x14ac:dyDescent="0.25">
      <c r="C882" s="5"/>
      <c r="E882" s="8"/>
      <c r="F882" s="8"/>
      <c r="G882" s="8"/>
      <c r="H882" s="8"/>
      <c r="I882" s="8"/>
      <c r="J882" s="8"/>
      <c r="K882" s="8"/>
      <c r="L882" s="8"/>
    </row>
    <row r="883" spans="3:12" ht="12.5" x14ac:dyDescent="0.25">
      <c r="C883" s="5"/>
      <c r="E883" s="8"/>
      <c r="F883" s="8"/>
      <c r="G883" s="8"/>
      <c r="H883" s="8"/>
      <c r="I883" s="8"/>
      <c r="J883" s="8"/>
      <c r="K883" s="8"/>
      <c r="L883" s="8"/>
    </row>
    <row r="884" spans="3:12" ht="12.5" x14ac:dyDescent="0.25">
      <c r="C884" s="5"/>
      <c r="E884" s="8"/>
      <c r="F884" s="8"/>
      <c r="G884" s="8"/>
      <c r="H884" s="8"/>
      <c r="I884" s="8"/>
      <c r="J884" s="8"/>
      <c r="K884" s="8"/>
      <c r="L884" s="8"/>
    </row>
    <row r="885" spans="3:12" ht="12.5" x14ac:dyDescent="0.25">
      <c r="C885" s="5"/>
      <c r="E885" s="8"/>
      <c r="F885" s="8"/>
      <c r="G885" s="8"/>
      <c r="H885" s="8"/>
      <c r="I885" s="8"/>
      <c r="J885" s="8"/>
      <c r="K885" s="8"/>
      <c r="L885" s="8"/>
    </row>
    <row r="886" spans="3:12" ht="12.5" x14ac:dyDescent="0.25">
      <c r="C886" s="5"/>
      <c r="E886" s="8"/>
      <c r="F886" s="8"/>
      <c r="G886" s="8"/>
      <c r="H886" s="8"/>
      <c r="I886" s="8"/>
      <c r="J886" s="8"/>
      <c r="K886" s="8"/>
      <c r="L886" s="8"/>
    </row>
    <row r="887" spans="3:12" ht="12.5" x14ac:dyDescent="0.25">
      <c r="C887" s="5"/>
      <c r="E887" s="8"/>
      <c r="F887" s="8"/>
      <c r="G887" s="8"/>
      <c r="H887" s="8"/>
      <c r="I887" s="8"/>
      <c r="J887" s="8"/>
      <c r="K887" s="8"/>
      <c r="L887" s="8"/>
    </row>
    <row r="888" spans="3:12" ht="12.5" x14ac:dyDescent="0.25">
      <c r="C888" s="5"/>
      <c r="E888" s="8"/>
      <c r="F888" s="8"/>
      <c r="G888" s="8"/>
      <c r="H888" s="8"/>
      <c r="I888" s="8"/>
      <c r="J888" s="8"/>
      <c r="K888" s="8"/>
      <c r="L888" s="8"/>
    </row>
    <row r="889" spans="3:12" ht="12.5" x14ac:dyDescent="0.25">
      <c r="C889" s="5"/>
      <c r="E889" s="8"/>
      <c r="F889" s="8"/>
      <c r="G889" s="8"/>
      <c r="H889" s="8"/>
      <c r="I889" s="8"/>
      <c r="J889" s="8"/>
      <c r="K889" s="8"/>
      <c r="L889" s="8"/>
    </row>
    <row r="890" spans="3:12" ht="12.5" x14ac:dyDescent="0.25">
      <c r="C890" s="5"/>
      <c r="E890" s="8"/>
      <c r="F890" s="8"/>
      <c r="G890" s="8"/>
      <c r="H890" s="8"/>
      <c r="I890" s="8"/>
      <c r="J890" s="8"/>
      <c r="K890" s="8"/>
      <c r="L890" s="8"/>
    </row>
    <row r="891" spans="3:12" ht="12.5" x14ac:dyDescent="0.25">
      <c r="C891" s="5"/>
      <c r="E891" s="8"/>
      <c r="F891" s="8"/>
      <c r="G891" s="8"/>
      <c r="H891" s="8"/>
      <c r="I891" s="8"/>
      <c r="J891" s="8"/>
      <c r="K891" s="8"/>
      <c r="L891" s="8"/>
    </row>
    <row r="892" spans="3:12" ht="12.5" x14ac:dyDescent="0.25">
      <c r="C892" s="5"/>
      <c r="E892" s="8"/>
      <c r="F892" s="8"/>
      <c r="G892" s="8"/>
      <c r="H892" s="8"/>
      <c r="I892" s="8"/>
      <c r="J892" s="8"/>
      <c r="K892" s="8"/>
      <c r="L892" s="8"/>
    </row>
    <row r="893" spans="3:12" ht="12.5" x14ac:dyDescent="0.25">
      <c r="C893" s="5"/>
      <c r="E893" s="8"/>
      <c r="F893" s="8"/>
      <c r="G893" s="8"/>
      <c r="H893" s="8"/>
      <c r="I893" s="8"/>
      <c r="J893" s="8"/>
      <c r="K893" s="8"/>
      <c r="L893" s="8"/>
    </row>
    <row r="894" spans="3:12" ht="12.5" x14ac:dyDescent="0.25">
      <c r="C894" s="5"/>
      <c r="E894" s="8"/>
      <c r="F894" s="8"/>
      <c r="G894" s="8"/>
      <c r="H894" s="8"/>
      <c r="I894" s="8"/>
      <c r="J894" s="8"/>
      <c r="K894" s="8"/>
      <c r="L894" s="8"/>
    </row>
    <row r="895" spans="3:12" ht="12.5" x14ac:dyDescent="0.25">
      <c r="C895" s="5"/>
      <c r="E895" s="8"/>
      <c r="F895" s="8"/>
      <c r="G895" s="8"/>
      <c r="H895" s="8"/>
      <c r="I895" s="8"/>
      <c r="J895" s="8"/>
      <c r="K895" s="8"/>
      <c r="L895" s="8"/>
    </row>
    <row r="896" spans="3:12" ht="12.5" x14ac:dyDescent="0.25">
      <c r="C896" s="5"/>
      <c r="E896" s="8"/>
      <c r="F896" s="8"/>
      <c r="G896" s="8"/>
      <c r="H896" s="8"/>
      <c r="I896" s="8"/>
      <c r="J896" s="8"/>
      <c r="K896" s="8"/>
      <c r="L896" s="8"/>
    </row>
    <row r="897" spans="3:12" ht="12.5" x14ac:dyDescent="0.25">
      <c r="C897" s="5"/>
      <c r="E897" s="8"/>
      <c r="F897" s="8"/>
      <c r="G897" s="8"/>
      <c r="H897" s="8"/>
      <c r="I897" s="8"/>
      <c r="J897" s="8"/>
      <c r="K897" s="8"/>
      <c r="L897" s="8"/>
    </row>
    <row r="898" spans="3:12" ht="12.5" x14ac:dyDescent="0.25">
      <c r="C898" s="5"/>
      <c r="E898" s="8"/>
      <c r="F898" s="8"/>
      <c r="G898" s="8"/>
      <c r="H898" s="8"/>
      <c r="I898" s="8"/>
      <c r="J898" s="8"/>
      <c r="K898" s="8"/>
      <c r="L898" s="8"/>
    </row>
    <row r="899" spans="3:12" ht="12.5" x14ac:dyDescent="0.25">
      <c r="C899" s="5"/>
      <c r="E899" s="8"/>
      <c r="F899" s="8"/>
      <c r="G899" s="8"/>
      <c r="H899" s="8"/>
      <c r="I899" s="8"/>
      <c r="J899" s="8"/>
      <c r="K899" s="8"/>
      <c r="L899" s="8"/>
    </row>
    <row r="900" spans="3:12" ht="12.5" x14ac:dyDescent="0.25">
      <c r="C900" s="5"/>
      <c r="E900" s="8"/>
      <c r="F900" s="8"/>
      <c r="G900" s="8"/>
      <c r="H900" s="8"/>
      <c r="I900" s="8"/>
      <c r="J900" s="8"/>
      <c r="K900" s="8"/>
      <c r="L900" s="8"/>
    </row>
    <row r="901" spans="3:12" ht="12.5" x14ac:dyDescent="0.25">
      <c r="C901" s="5"/>
      <c r="E901" s="8"/>
      <c r="F901" s="8"/>
      <c r="G901" s="8"/>
      <c r="H901" s="8"/>
      <c r="I901" s="8"/>
      <c r="J901" s="8"/>
      <c r="K901" s="8"/>
      <c r="L901" s="8"/>
    </row>
    <row r="902" spans="3:12" ht="12.5" x14ac:dyDescent="0.25">
      <c r="C902" s="5"/>
      <c r="E902" s="8"/>
      <c r="F902" s="8"/>
      <c r="G902" s="8"/>
      <c r="H902" s="8"/>
      <c r="I902" s="8"/>
      <c r="J902" s="8"/>
      <c r="K902" s="8"/>
      <c r="L902" s="8"/>
    </row>
    <row r="903" spans="3:12" ht="12.5" x14ac:dyDescent="0.25">
      <c r="C903" s="5"/>
      <c r="E903" s="8"/>
      <c r="F903" s="8"/>
      <c r="G903" s="8"/>
      <c r="H903" s="8"/>
      <c r="I903" s="8"/>
      <c r="J903" s="8"/>
      <c r="K903" s="8"/>
      <c r="L903" s="8"/>
    </row>
    <row r="904" spans="3:12" ht="12.5" x14ac:dyDescent="0.25">
      <c r="C904" s="5"/>
      <c r="E904" s="8"/>
      <c r="F904" s="8"/>
      <c r="G904" s="8"/>
      <c r="H904" s="8"/>
      <c r="I904" s="8"/>
      <c r="J904" s="8"/>
      <c r="K904" s="8"/>
      <c r="L904" s="8"/>
    </row>
    <row r="905" spans="3:12" ht="12.5" x14ac:dyDescent="0.25">
      <c r="C905" s="5"/>
      <c r="E905" s="8"/>
      <c r="F905" s="8"/>
      <c r="G905" s="8"/>
      <c r="H905" s="8"/>
      <c r="I905" s="8"/>
      <c r="J905" s="8"/>
      <c r="K905" s="8"/>
      <c r="L905" s="8"/>
    </row>
    <row r="906" spans="3:12" ht="12.5" x14ac:dyDescent="0.25">
      <c r="C906" s="5"/>
      <c r="E906" s="8"/>
      <c r="F906" s="8"/>
      <c r="G906" s="8"/>
      <c r="H906" s="8"/>
      <c r="I906" s="8"/>
      <c r="J906" s="8"/>
      <c r="K906" s="8"/>
      <c r="L906" s="8"/>
    </row>
    <row r="907" spans="3:12" ht="12.5" x14ac:dyDescent="0.25">
      <c r="C907" s="5"/>
      <c r="E907" s="8"/>
      <c r="F907" s="8"/>
      <c r="G907" s="8"/>
      <c r="H907" s="8"/>
      <c r="I907" s="8"/>
      <c r="J907" s="8"/>
      <c r="K907" s="8"/>
      <c r="L907" s="8"/>
    </row>
    <row r="908" spans="3:12" ht="12.5" x14ac:dyDescent="0.25">
      <c r="C908" s="5"/>
      <c r="E908" s="8"/>
      <c r="F908" s="8"/>
      <c r="G908" s="8"/>
      <c r="H908" s="8"/>
      <c r="I908" s="8"/>
      <c r="J908" s="8"/>
      <c r="K908" s="8"/>
      <c r="L908" s="8"/>
    </row>
    <row r="909" spans="3:12" ht="12.5" x14ac:dyDescent="0.25">
      <c r="C909" s="5"/>
      <c r="E909" s="8"/>
      <c r="F909" s="8"/>
      <c r="G909" s="8"/>
      <c r="H909" s="8"/>
      <c r="I909" s="8"/>
      <c r="J909" s="8"/>
      <c r="K909" s="8"/>
      <c r="L909" s="8"/>
    </row>
    <row r="910" spans="3:12" ht="12.5" x14ac:dyDescent="0.25">
      <c r="C910" s="5"/>
      <c r="E910" s="8"/>
      <c r="F910" s="8"/>
      <c r="G910" s="8"/>
      <c r="H910" s="8"/>
      <c r="I910" s="8"/>
      <c r="J910" s="8"/>
      <c r="K910" s="8"/>
      <c r="L910" s="8"/>
    </row>
    <row r="911" spans="3:12" ht="12.5" x14ac:dyDescent="0.25">
      <c r="C911" s="5"/>
      <c r="E911" s="8"/>
      <c r="F911" s="8"/>
      <c r="G911" s="8"/>
      <c r="H911" s="8"/>
      <c r="I911" s="8"/>
      <c r="J911" s="8"/>
      <c r="K911" s="8"/>
      <c r="L911" s="8"/>
    </row>
    <row r="912" spans="3:12" ht="12.5" x14ac:dyDescent="0.25">
      <c r="C912" s="5"/>
      <c r="E912" s="8"/>
      <c r="F912" s="8"/>
      <c r="G912" s="8"/>
      <c r="H912" s="8"/>
      <c r="I912" s="8"/>
      <c r="J912" s="8"/>
      <c r="K912" s="8"/>
      <c r="L912" s="8"/>
    </row>
    <row r="913" spans="3:12" ht="12.5" x14ac:dyDescent="0.25">
      <c r="C913" s="5"/>
      <c r="E913" s="8"/>
      <c r="F913" s="8"/>
      <c r="G913" s="8"/>
      <c r="H913" s="8"/>
      <c r="I913" s="8"/>
      <c r="J913" s="8"/>
      <c r="K913" s="8"/>
      <c r="L913" s="8"/>
    </row>
    <row r="914" spans="3:12" ht="12.5" x14ac:dyDescent="0.25">
      <c r="C914" s="5"/>
      <c r="E914" s="8"/>
      <c r="F914" s="8"/>
      <c r="G914" s="8"/>
      <c r="H914" s="8"/>
      <c r="I914" s="8"/>
      <c r="J914" s="8"/>
      <c r="K914" s="8"/>
      <c r="L914" s="8"/>
    </row>
    <row r="915" spans="3:12" ht="12.5" x14ac:dyDescent="0.25">
      <c r="C915" s="5"/>
      <c r="E915" s="8"/>
      <c r="F915" s="8"/>
      <c r="G915" s="8"/>
      <c r="H915" s="8"/>
      <c r="I915" s="8"/>
      <c r="J915" s="8"/>
      <c r="K915" s="8"/>
      <c r="L915" s="8"/>
    </row>
    <row r="916" spans="3:12" ht="12.5" x14ac:dyDescent="0.25">
      <c r="C916" s="5"/>
      <c r="E916" s="8"/>
      <c r="F916" s="8"/>
      <c r="G916" s="8"/>
      <c r="H916" s="8"/>
      <c r="I916" s="8"/>
      <c r="J916" s="8"/>
      <c r="K916" s="8"/>
      <c r="L916" s="8"/>
    </row>
    <row r="917" spans="3:12" ht="12.5" x14ac:dyDescent="0.25">
      <c r="C917" s="5"/>
      <c r="E917" s="8"/>
      <c r="F917" s="8"/>
      <c r="G917" s="8"/>
      <c r="H917" s="8"/>
      <c r="I917" s="8"/>
      <c r="J917" s="8"/>
      <c r="K917" s="8"/>
      <c r="L917" s="8"/>
    </row>
    <row r="918" spans="3:12" ht="12.5" x14ac:dyDescent="0.25">
      <c r="C918" s="5"/>
      <c r="E918" s="8"/>
      <c r="F918" s="8"/>
      <c r="G918" s="8"/>
      <c r="H918" s="8"/>
      <c r="I918" s="8"/>
      <c r="J918" s="8"/>
      <c r="K918" s="8"/>
      <c r="L918" s="8"/>
    </row>
    <row r="919" spans="3:12" ht="12.5" x14ac:dyDescent="0.25">
      <c r="C919" s="5"/>
      <c r="E919" s="8"/>
      <c r="F919" s="8"/>
      <c r="G919" s="8"/>
      <c r="H919" s="8"/>
      <c r="I919" s="8"/>
      <c r="J919" s="8"/>
      <c r="K919" s="8"/>
      <c r="L919" s="8"/>
    </row>
    <row r="920" spans="3:12" ht="12.5" x14ac:dyDescent="0.25">
      <c r="C920" s="5"/>
      <c r="E920" s="8"/>
      <c r="F920" s="8"/>
      <c r="G920" s="8"/>
      <c r="H920" s="8"/>
      <c r="I920" s="8"/>
      <c r="J920" s="8"/>
      <c r="K920" s="8"/>
      <c r="L920" s="8"/>
    </row>
    <row r="921" spans="3:12" ht="12.5" x14ac:dyDescent="0.25">
      <c r="C921" s="5"/>
      <c r="E921" s="8"/>
      <c r="F921" s="8"/>
      <c r="G921" s="8"/>
      <c r="H921" s="8"/>
      <c r="I921" s="8"/>
      <c r="J921" s="8"/>
      <c r="K921" s="8"/>
      <c r="L921" s="8"/>
    </row>
    <row r="922" spans="3:12" ht="12.5" x14ac:dyDescent="0.25">
      <c r="C922" s="5"/>
      <c r="E922" s="8"/>
      <c r="F922" s="8"/>
      <c r="G922" s="8"/>
      <c r="H922" s="8"/>
      <c r="I922" s="8"/>
      <c r="J922" s="8"/>
      <c r="K922" s="8"/>
      <c r="L922" s="8"/>
    </row>
    <row r="923" spans="3:12" ht="12.5" x14ac:dyDescent="0.25">
      <c r="C923" s="5"/>
      <c r="E923" s="8"/>
      <c r="F923" s="8"/>
      <c r="G923" s="8"/>
      <c r="H923" s="8"/>
      <c r="I923" s="8"/>
      <c r="J923" s="8"/>
      <c r="K923" s="8"/>
      <c r="L923" s="8"/>
    </row>
    <row r="924" spans="3:12" ht="12.5" x14ac:dyDescent="0.25">
      <c r="C924" s="5"/>
      <c r="E924" s="8"/>
      <c r="F924" s="8"/>
      <c r="G924" s="8"/>
      <c r="H924" s="8"/>
      <c r="I924" s="8"/>
      <c r="J924" s="8"/>
      <c r="K924" s="8"/>
      <c r="L924" s="8"/>
    </row>
    <row r="925" spans="3:12" ht="12.5" x14ac:dyDescent="0.25">
      <c r="C925" s="5"/>
      <c r="E925" s="8"/>
      <c r="F925" s="8"/>
      <c r="G925" s="8"/>
      <c r="H925" s="8"/>
      <c r="I925" s="8"/>
      <c r="J925" s="8"/>
      <c r="K925" s="8"/>
      <c r="L925" s="8"/>
    </row>
    <row r="926" spans="3:12" ht="12.5" x14ac:dyDescent="0.25">
      <c r="C926" s="5"/>
      <c r="E926" s="8"/>
      <c r="F926" s="8"/>
      <c r="G926" s="8"/>
      <c r="H926" s="8"/>
      <c r="I926" s="8"/>
      <c r="J926" s="8"/>
      <c r="K926" s="8"/>
      <c r="L926" s="8"/>
    </row>
    <row r="927" spans="3:12" ht="12.5" x14ac:dyDescent="0.25">
      <c r="C927" s="5"/>
      <c r="E927" s="8"/>
      <c r="F927" s="8"/>
      <c r="G927" s="8"/>
      <c r="H927" s="8"/>
      <c r="I927" s="8"/>
      <c r="J927" s="8"/>
      <c r="K927" s="8"/>
      <c r="L927" s="8"/>
    </row>
    <row r="928" spans="3:12" ht="12.5" x14ac:dyDescent="0.25">
      <c r="C928" s="5"/>
      <c r="E928" s="8"/>
      <c r="F928" s="8"/>
      <c r="G928" s="8"/>
      <c r="H928" s="8"/>
      <c r="I928" s="8"/>
      <c r="J928" s="8"/>
      <c r="K928" s="8"/>
      <c r="L928" s="8"/>
    </row>
    <row r="929" spans="3:12" ht="12.5" x14ac:dyDescent="0.25">
      <c r="C929" s="5"/>
      <c r="E929" s="8"/>
      <c r="F929" s="8"/>
      <c r="G929" s="8"/>
      <c r="H929" s="8"/>
      <c r="I929" s="8"/>
      <c r="J929" s="8"/>
      <c r="K929" s="8"/>
      <c r="L929" s="8"/>
    </row>
    <row r="930" spans="3:12" ht="12.5" x14ac:dyDescent="0.25">
      <c r="C930" s="5"/>
      <c r="E930" s="8"/>
      <c r="F930" s="8"/>
      <c r="G930" s="8"/>
      <c r="H930" s="8"/>
      <c r="I930" s="8"/>
      <c r="J930" s="8"/>
      <c r="K930" s="8"/>
      <c r="L930" s="8"/>
    </row>
    <row r="931" spans="3:12" ht="12.5" x14ac:dyDescent="0.25">
      <c r="C931" s="5"/>
      <c r="E931" s="8"/>
      <c r="F931" s="8"/>
      <c r="G931" s="8"/>
      <c r="H931" s="8"/>
      <c r="I931" s="8"/>
      <c r="J931" s="8"/>
      <c r="K931" s="8"/>
      <c r="L931" s="8"/>
    </row>
    <row r="932" spans="3:12" ht="12.5" x14ac:dyDescent="0.25">
      <c r="C932" s="5"/>
      <c r="E932" s="8"/>
      <c r="F932" s="8"/>
      <c r="G932" s="8"/>
      <c r="H932" s="8"/>
      <c r="I932" s="8"/>
      <c r="J932" s="8"/>
      <c r="K932" s="8"/>
      <c r="L932" s="8"/>
    </row>
    <row r="933" spans="3:12" ht="12.5" x14ac:dyDescent="0.25">
      <c r="C933" s="5"/>
      <c r="E933" s="8"/>
      <c r="F933" s="8"/>
      <c r="G933" s="8"/>
      <c r="H933" s="8"/>
      <c r="I933" s="8"/>
      <c r="J933" s="8"/>
      <c r="K933" s="8"/>
      <c r="L933" s="8"/>
    </row>
    <row r="934" spans="3:12" ht="12.5" x14ac:dyDescent="0.25">
      <c r="C934" s="5"/>
      <c r="E934" s="8"/>
      <c r="F934" s="8"/>
      <c r="G934" s="8"/>
      <c r="H934" s="8"/>
      <c r="I934" s="8"/>
      <c r="J934" s="8"/>
      <c r="K934" s="8"/>
      <c r="L934" s="8"/>
    </row>
    <row r="935" spans="3:12" ht="12.5" x14ac:dyDescent="0.25">
      <c r="C935" s="5"/>
      <c r="E935" s="8"/>
      <c r="F935" s="8"/>
      <c r="G935" s="8"/>
      <c r="H935" s="8"/>
      <c r="I935" s="8"/>
      <c r="J935" s="8"/>
      <c r="K935" s="8"/>
      <c r="L935" s="8"/>
    </row>
    <row r="936" spans="3:12" ht="12.5" x14ac:dyDescent="0.25">
      <c r="C936" s="5"/>
      <c r="E936" s="8"/>
      <c r="F936" s="8"/>
      <c r="G936" s="8"/>
      <c r="H936" s="8"/>
      <c r="I936" s="8"/>
      <c r="J936" s="8"/>
      <c r="K936" s="8"/>
      <c r="L936" s="8"/>
    </row>
    <row r="937" spans="3:12" ht="12.5" x14ac:dyDescent="0.25">
      <c r="C937" s="5"/>
      <c r="E937" s="8"/>
      <c r="F937" s="8"/>
      <c r="G937" s="8"/>
      <c r="H937" s="8"/>
      <c r="I937" s="8"/>
      <c r="J937" s="8"/>
      <c r="K937" s="8"/>
      <c r="L937" s="8"/>
    </row>
    <row r="938" spans="3:12" ht="12.5" x14ac:dyDescent="0.25">
      <c r="C938" s="5"/>
      <c r="E938" s="8"/>
      <c r="F938" s="8"/>
      <c r="G938" s="8"/>
      <c r="H938" s="8"/>
      <c r="I938" s="8"/>
      <c r="J938" s="8"/>
      <c r="K938" s="8"/>
      <c r="L938" s="8"/>
    </row>
    <row r="939" spans="3:12" ht="12.5" x14ac:dyDescent="0.25">
      <c r="C939" s="5"/>
      <c r="E939" s="8"/>
      <c r="F939" s="8"/>
      <c r="G939" s="8"/>
      <c r="H939" s="8"/>
      <c r="I939" s="8"/>
      <c r="J939" s="8"/>
      <c r="K939" s="8"/>
      <c r="L939" s="8"/>
    </row>
    <row r="940" spans="3:12" ht="12.5" x14ac:dyDescent="0.25">
      <c r="C940" s="5"/>
      <c r="E940" s="8"/>
      <c r="F940" s="8"/>
      <c r="G940" s="8"/>
      <c r="H940" s="8"/>
      <c r="I940" s="8"/>
      <c r="J940" s="8"/>
      <c r="K940" s="8"/>
      <c r="L940" s="8"/>
    </row>
    <row r="941" spans="3:12" ht="12.5" x14ac:dyDescent="0.25">
      <c r="C941" s="5"/>
      <c r="E941" s="8"/>
      <c r="F941" s="8"/>
      <c r="G941" s="8"/>
      <c r="H941" s="8"/>
      <c r="I941" s="8"/>
      <c r="J941" s="8"/>
      <c r="K941" s="8"/>
      <c r="L941" s="8"/>
    </row>
    <row r="942" spans="3:12" ht="12.5" x14ac:dyDescent="0.25">
      <c r="C942" s="5"/>
      <c r="E942" s="8"/>
      <c r="F942" s="8"/>
      <c r="G942" s="8"/>
      <c r="H942" s="8"/>
      <c r="I942" s="8"/>
      <c r="J942" s="8"/>
      <c r="K942" s="8"/>
      <c r="L942" s="8"/>
    </row>
    <row r="943" spans="3:12" ht="12.5" x14ac:dyDescent="0.25">
      <c r="C943" s="5"/>
      <c r="E943" s="8"/>
      <c r="F943" s="8"/>
      <c r="G943" s="8"/>
      <c r="H943" s="8"/>
      <c r="I943" s="8"/>
      <c r="J943" s="8"/>
      <c r="K943" s="8"/>
      <c r="L943" s="8"/>
    </row>
    <row r="944" spans="3:12" ht="12.5" x14ac:dyDescent="0.25">
      <c r="C944" s="5"/>
      <c r="E944" s="8"/>
      <c r="F944" s="8"/>
      <c r="G944" s="8"/>
      <c r="H944" s="8"/>
      <c r="I944" s="8"/>
      <c r="J944" s="8"/>
      <c r="K944" s="8"/>
      <c r="L944" s="8"/>
    </row>
    <row r="945" spans="3:12" ht="12.5" x14ac:dyDescent="0.25">
      <c r="C945" s="5"/>
      <c r="E945" s="8"/>
      <c r="F945" s="8"/>
      <c r="G945" s="8"/>
      <c r="H945" s="8"/>
      <c r="I945" s="8"/>
      <c r="J945" s="8"/>
      <c r="K945" s="8"/>
      <c r="L945" s="8"/>
    </row>
    <row r="946" spans="3:12" ht="12.5" x14ac:dyDescent="0.25">
      <c r="C946" s="5"/>
      <c r="E946" s="8"/>
      <c r="F946" s="8"/>
      <c r="G946" s="8"/>
      <c r="H946" s="8"/>
      <c r="I946" s="8"/>
      <c r="J946" s="8"/>
      <c r="K946" s="8"/>
      <c r="L946" s="8"/>
    </row>
    <row r="947" spans="3:12" ht="12.5" x14ac:dyDescent="0.25">
      <c r="C947" s="5"/>
      <c r="E947" s="8"/>
      <c r="F947" s="8"/>
      <c r="G947" s="8"/>
      <c r="H947" s="8"/>
      <c r="I947" s="8"/>
      <c r="J947" s="8"/>
      <c r="K947" s="8"/>
      <c r="L947" s="8"/>
    </row>
    <row r="948" spans="3:12" ht="12.5" x14ac:dyDescent="0.25">
      <c r="C948" s="5"/>
      <c r="E948" s="8"/>
      <c r="F948" s="8"/>
      <c r="G948" s="8"/>
      <c r="H948" s="8"/>
      <c r="I948" s="8"/>
      <c r="J948" s="8"/>
      <c r="K948" s="8"/>
      <c r="L948" s="8"/>
    </row>
    <row r="949" spans="3:12" ht="12.5" x14ac:dyDescent="0.25">
      <c r="C949" s="5"/>
      <c r="E949" s="8"/>
      <c r="F949" s="8"/>
      <c r="G949" s="8"/>
      <c r="H949" s="8"/>
      <c r="I949" s="8"/>
      <c r="J949" s="8"/>
      <c r="K949" s="8"/>
      <c r="L949" s="8"/>
    </row>
    <row r="950" spans="3:12" ht="12.5" x14ac:dyDescent="0.25">
      <c r="C950" s="5"/>
      <c r="E950" s="8"/>
      <c r="F950" s="8"/>
      <c r="G950" s="8"/>
      <c r="H950" s="8"/>
      <c r="I950" s="8"/>
      <c r="J950" s="8"/>
      <c r="K950" s="8"/>
      <c r="L950" s="8"/>
    </row>
    <row r="951" spans="3:12" ht="12.5" x14ac:dyDescent="0.25">
      <c r="C951" s="5"/>
      <c r="E951" s="8"/>
      <c r="F951" s="8"/>
      <c r="G951" s="8"/>
      <c r="H951" s="8"/>
      <c r="I951" s="8"/>
      <c r="J951" s="8"/>
      <c r="K951" s="8"/>
      <c r="L951" s="8"/>
    </row>
    <row r="952" spans="3:12" ht="12.5" x14ac:dyDescent="0.25">
      <c r="C952" s="5"/>
      <c r="E952" s="8"/>
      <c r="F952" s="8"/>
      <c r="G952" s="8"/>
      <c r="H952" s="8"/>
      <c r="I952" s="8"/>
      <c r="J952" s="8"/>
      <c r="K952" s="8"/>
      <c r="L952" s="8"/>
    </row>
    <row r="953" spans="3:12" ht="12.5" x14ac:dyDescent="0.25">
      <c r="C953" s="5"/>
      <c r="E953" s="8"/>
      <c r="F953" s="8"/>
      <c r="G953" s="8"/>
      <c r="H953" s="8"/>
      <c r="I953" s="8"/>
      <c r="J953" s="8"/>
      <c r="K953" s="8"/>
      <c r="L953" s="8"/>
    </row>
    <row r="954" spans="3:12" ht="12.5" x14ac:dyDescent="0.25">
      <c r="C954" s="5"/>
      <c r="E954" s="8"/>
      <c r="F954" s="8"/>
      <c r="G954" s="8"/>
      <c r="H954" s="8"/>
      <c r="I954" s="8"/>
      <c r="J954" s="8"/>
      <c r="K954" s="8"/>
      <c r="L954" s="8"/>
    </row>
    <row r="955" spans="3:12" ht="12.5" x14ac:dyDescent="0.25">
      <c r="C955" s="5"/>
      <c r="E955" s="8"/>
      <c r="F955" s="8"/>
      <c r="G955" s="8"/>
      <c r="H955" s="8"/>
      <c r="I955" s="8"/>
      <c r="J955" s="8"/>
      <c r="K955" s="8"/>
      <c r="L955" s="8"/>
    </row>
    <row r="956" spans="3:12" ht="12.5" x14ac:dyDescent="0.25">
      <c r="C956" s="5"/>
      <c r="E956" s="8"/>
      <c r="F956" s="8"/>
      <c r="G956" s="8"/>
      <c r="H956" s="8"/>
      <c r="I956" s="8"/>
      <c r="J956" s="8"/>
      <c r="K956" s="8"/>
      <c r="L956" s="8"/>
    </row>
    <row r="957" spans="3:12" ht="12.5" x14ac:dyDescent="0.25">
      <c r="C957" s="5"/>
      <c r="E957" s="8"/>
      <c r="F957" s="8"/>
      <c r="G957" s="8"/>
      <c r="H957" s="8"/>
      <c r="I957" s="8"/>
      <c r="J957" s="8"/>
      <c r="K957" s="8"/>
      <c r="L957" s="8"/>
    </row>
    <row r="958" spans="3:12" ht="12.5" x14ac:dyDescent="0.25">
      <c r="C958" s="5"/>
      <c r="E958" s="8"/>
      <c r="F958" s="8"/>
      <c r="G958" s="8"/>
      <c r="H958" s="8"/>
      <c r="I958" s="8"/>
      <c r="J958" s="8"/>
      <c r="K958" s="8"/>
      <c r="L958" s="8"/>
    </row>
    <row r="959" spans="3:12" ht="12.5" x14ac:dyDescent="0.25">
      <c r="C959" s="5"/>
      <c r="E959" s="8"/>
      <c r="F959" s="8"/>
      <c r="G959" s="8"/>
      <c r="H959" s="8"/>
      <c r="I959" s="8"/>
      <c r="J959" s="8"/>
      <c r="K959" s="8"/>
      <c r="L959" s="8"/>
    </row>
    <row r="960" spans="3:12" ht="12.5" x14ac:dyDescent="0.25">
      <c r="C960" s="5"/>
      <c r="E960" s="8"/>
      <c r="F960" s="8"/>
      <c r="G960" s="8"/>
      <c r="H960" s="8"/>
      <c r="I960" s="8"/>
      <c r="J960" s="8"/>
      <c r="K960" s="8"/>
      <c r="L960" s="8"/>
    </row>
    <row r="961" spans="3:12" ht="12.5" x14ac:dyDescent="0.25">
      <c r="C961" s="5"/>
      <c r="E961" s="8"/>
      <c r="F961" s="8"/>
      <c r="G961" s="8"/>
      <c r="H961" s="8"/>
      <c r="I961" s="8"/>
      <c r="J961" s="8"/>
      <c r="K961" s="8"/>
      <c r="L961" s="8"/>
    </row>
    <row r="962" spans="3:12" ht="12.5" x14ac:dyDescent="0.25">
      <c r="C962" s="5"/>
      <c r="E962" s="8"/>
      <c r="F962" s="8"/>
      <c r="G962" s="8"/>
      <c r="H962" s="8"/>
      <c r="I962" s="8"/>
      <c r="J962" s="8"/>
      <c r="K962" s="8"/>
      <c r="L962" s="8"/>
    </row>
    <row r="963" spans="3:12" ht="12.5" x14ac:dyDescent="0.25">
      <c r="C963" s="5"/>
      <c r="E963" s="8"/>
      <c r="F963" s="8"/>
      <c r="G963" s="8"/>
      <c r="H963" s="8"/>
      <c r="I963" s="8"/>
      <c r="J963" s="8"/>
      <c r="K963" s="8"/>
      <c r="L963" s="8"/>
    </row>
    <row r="964" spans="3:12" ht="12.5" x14ac:dyDescent="0.25">
      <c r="C964" s="5"/>
      <c r="E964" s="8"/>
      <c r="F964" s="8"/>
      <c r="G964" s="8"/>
      <c r="H964" s="8"/>
      <c r="I964" s="8"/>
      <c r="J964" s="8"/>
      <c r="K964" s="8"/>
      <c r="L964" s="8"/>
    </row>
    <row r="965" spans="3:12" ht="12.5" x14ac:dyDescent="0.25">
      <c r="C965" s="5"/>
      <c r="E965" s="8"/>
      <c r="F965" s="8"/>
      <c r="G965" s="8"/>
      <c r="H965" s="8"/>
      <c r="I965" s="8"/>
      <c r="J965" s="8"/>
      <c r="K965" s="8"/>
      <c r="L965" s="8"/>
    </row>
    <row r="966" spans="3:12" ht="12.5" x14ac:dyDescent="0.25">
      <c r="C966" s="5"/>
      <c r="E966" s="8"/>
      <c r="F966" s="8"/>
      <c r="G966" s="8"/>
      <c r="H966" s="8"/>
      <c r="I966" s="8"/>
      <c r="J966" s="8"/>
      <c r="K966" s="8"/>
      <c r="L966" s="8"/>
    </row>
    <row r="967" spans="3:12" ht="12.5" x14ac:dyDescent="0.25">
      <c r="C967" s="5"/>
      <c r="E967" s="8"/>
      <c r="F967" s="8"/>
      <c r="G967" s="8"/>
      <c r="H967" s="8"/>
      <c r="I967" s="8"/>
      <c r="J967" s="8"/>
      <c r="K967" s="8"/>
      <c r="L967" s="8"/>
    </row>
    <row r="968" spans="3:12" ht="12.5" x14ac:dyDescent="0.25">
      <c r="C968" s="5"/>
      <c r="E968" s="8"/>
      <c r="F968" s="8"/>
      <c r="G968" s="8"/>
      <c r="H968" s="8"/>
      <c r="I968" s="8"/>
      <c r="J968" s="8"/>
      <c r="K968" s="8"/>
      <c r="L968" s="8"/>
    </row>
    <row r="969" spans="3:12" ht="12.5" x14ac:dyDescent="0.25">
      <c r="C969" s="5"/>
      <c r="E969" s="8"/>
      <c r="F969" s="8"/>
      <c r="G969" s="8"/>
      <c r="H969" s="8"/>
      <c r="I969" s="8"/>
      <c r="J969" s="8"/>
      <c r="K969" s="8"/>
      <c r="L969" s="8"/>
    </row>
    <row r="970" spans="3:12" ht="12.5" x14ac:dyDescent="0.25">
      <c r="C970" s="5"/>
      <c r="E970" s="8"/>
      <c r="F970" s="8"/>
      <c r="G970" s="8"/>
      <c r="H970" s="8"/>
      <c r="I970" s="8"/>
      <c r="J970" s="8"/>
      <c r="K970" s="8"/>
      <c r="L970" s="8"/>
    </row>
    <row r="971" spans="3:12" ht="12.5" x14ac:dyDescent="0.25">
      <c r="C971" s="5"/>
      <c r="E971" s="8"/>
      <c r="F971" s="8"/>
      <c r="G971" s="8"/>
      <c r="H971" s="8"/>
      <c r="I971" s="8"/>
      <c r="J971" s="8"/>
      <c r="K971" s="8"/>
      <c r="L971" s="8"/>
    </row>
    <row r="972" spans="3:12" ht="12.5" x14ac:dyDescent="0.25">
      <c r="C972" s="5"/>
      <c r="E972" s="8"/>
      <c r="F972" s="8"/>
      <c r="G972" s="8"/>
      <c r="H972" s="8"/>
      <c r="I972" s="8"/>
      <c r="J972" s="8"/>
      <c r="K972" s="8"/>
      <c r="L972" s="8"/>
    </row>
    <row r="973" spans="3:12" ht="12.5" x14ac:dyDescent="0.25">
      <c r="C973" s="5"/>
      <c r="E973" s="8"/>
      <c r="F973" s="8"/>
      <c r="G973" s="8"/>
      <c r="H973" s="8"/>
      <c r="I973" s="8"/>
      <c r="J973" s="8"/>
      <c r="K973" s="8"/>
      <c r="L973" s="8"/>
    </row>
    <row r="974" spans="3:12" ht="12.5" x14ac:dyDescent="0.25">
      <c r="C974" s="5"/>
      <c r="E974" s="8"/>
      <c r="F974" s="8"/>
      <c r="G974" s="8"/>
      <c r="H974" s="8"/>
      <c r="I974" s="8"/>
      <c r="J974" s="8"/>
      <c r="K974" s="8"/>
      <c r="L974" s="8"/>
    </row>
    <row r="975" spans="3:12" ht="12.5" x14ac:dyDescent="0.25">
      <c r="C975" s="5"/>
      <c r="E975" s="8"/>
      <c r="F975" s="8"/>
      <c r="G975" s="8"/>
      <c r="H975" s="8"/>
      <c r="I975" s="8"/>
      <c r="J975" s="8"/>
      <c r="K975" s="8"/>
      <c r="L975" s="8"/>
    </row>
    <row r="976" spans="3:12" ht="12.5" x14ac:dyDescent="0.25">
      <c r="C976" s="5"/>
      <c r="E976" s="8"/>
      <c r="F976" s="8"/>
      <c r="G976" s="8"/>
      <c r="H976" s="8"/>
      <c r="I976" s="8"/>
      <c r="J976" s="8"/>
      <c r="K976" s="8"/>
      <c r="L976" s="8"/>
    </row>
    <row r="977" spans="3:12" ht="12.5" x14ac:dyDescent="0.25">
      <c r="C977" s="5"/>
      <c r="E977" s="8"/>
      <c r="F977" s="8"/>
      <c r="G977" s="8"/>
      <c r="H977" s="8"/>
      <c r="I977" s="8"/>
      <c r="J977" s="8"/>
      <c r="K977" s="8"/>
      <c r="L977" s="8"/>
    </row>
    <row r="978" spans="3:12" ht="12.5" x14ac:dyDescent="0.25">
      <c r="C978" s="5"/>
      <c r="E978" s="8"/>
      <c r="F978" s="8"/>
      <c r="G978" s="8"/>
      <c r="H978" s="8"/>
      <c r="I978" s="8"/>
      <c r="J978" s="8"/>
      <c r="K978" s="8"/>
      <c r="L978" s="8"/>
    </row>
    <row r="979" spans="3:12" ht="12.5" x14ac:dyDescent="0.25">
      <c r="C979" s="5"/>
      <c r="E979" s="8"/>
      <c r="F979" s="8"/>
      <c r="G979" s="8"/>
      <c r="H979" s="8"/>
      <c r="I979" s="8"/>
      <c r="J979" s="8"/>
      <c r="K979" s="8"/>
      <c r="L979" s="8"/>
    </row>
    <row r="980" spans="3:12" ht="12.5" x14ac:dyDescent="0.25">
      <c r="C980" s="5"/>
      <c r="E980" s="8"/>
      <c r="F980" s="8"/>
      <c r="G980" s="8"/>
      <c r="H980" s="8"/>
      <c r="I980" s="8"/>
      <c r="J980" s="8"/>
      <c r="K980" s="8"/>
      <c r="L980" s="8"/>
    </row>
    <row r="981" spans="3:12" ht="12.5" x14ac:dyDescent="0.25">
      <c r="C981" s="5"/>
      <c r="E981" s="8"/>
      <c r="F981" s="8"/>
      <c r="G981" s="8"/>
      <c r="H981" s="8"/>
      <c r="I981" s="8"/>
      <c r="J981" s="8"/>
      <c r="K981" s="8"/>
      <c r="L981" s="8"/>
    </row>
    <row r="982" spans="3:12" ht="12.5" x14ac:dyDescent="0.25">
      <c r="C982" s="5"/>
      <c r="E982" s="8"/>
      <c r="F982" s="8"/>
      <c r="G982" s="8"/>
      <c r="H982" s="8"/>
      <c r="I982" s="8"/>
      <c r="J982" s="8"/>
      <c r="K982" s="8"/>
      <c r="L982" s="8"/>
    </row>
    <row r="983" spans="3:12" ht="12.5" x14ac:dyDescent="0.25">
      <c r="C983" s="5"/>
      <c r="E983" s="8"/>
      <c r="F983" s="8"/>
      <c r="G983" s="8"/>
      <c r="H983" s="8"/>
      <c r="I983" s="8"/>
      <c r="J983" s="8"/>
      <c r="K983" s="8"/>
      <c r="L983" s="8"/>
    </row>
    <row r="984" spans="3:12" ht="12.5" x14ac:dyDescent="0.25">
      <c r="C984" s="5"/>
      <c r="E984" s="8"/>
      <c r="F984" s="8"/>
      <c r="G984" s="8"/>
      <c r="H984" s="8"/>
      <c r="I984" s="8"/>
      <c r="J984" s="8"/>
      <c r="K984" s="8"/>
      <c r="L984" s="8"/>
    </row>
    <row r="985" spans="3:12" ht="12.5" x14ac:dyDescent="0.25">
      <c r="C985" s="5"/>
      <c r="E985" s="8"/>
      <c r="F985" s="8"/>
      <c r="G985" s="8"/>
      <c r="H985" s="8"/>
      <c r="I985" s="8"/>
      <c r="J985" s="8"/>
      <c r="K985" s="8"/>
      <c r="L985" s="8"/>
    </row>
    <row r="986" spans="3:12" ht="12.5" x14ac:dyDescent="0.25">
      <c r="C986" s="5"/>
      <c r="E986" s="8"/>
      <c r="F986" s="8"/>
      <c r="G986" s="8"/>
      <c r="H986" s="8"/>
      <c r="I986" s="8"/>
      <c r="J986" s="8"/>
      <c r="K986" s="8"/>
      <c r="L986" s="8"/>
    </row>
    <row r="987" spans="3:12" ht="12.5" x14ac:dyDescent="0.25">
      <c r="C987" s="5"/>
      <c r="E987" s="8"/>
      <c r="F987" s="8"/>
      <c r="G987" s="8"/>
      <c r="H987" s="8"/>
      <c r="I987" s="8"/>
      <c r="J987" s="8"/>
      <c r="K987" s="8"/>
      <c r="L987" s="8"/>
    </row>
    <row r="988" spans="3:12" ht="12.5" x14ac:dyDescent="0.25">
      <c r="C988" s="5"/>
      <c r="E988" s="8"/>
      <c r="F988" s="8"/>
      <c r="G988" s="8"/>
      <c r="H988" s="8"/>
      <c r="I988" s="8"/>
      <c r="J988" s="8"/>
      <c r="K988" s="8"/>
      <c r="L988" s="8"/>
    </row>
    <row r="989" spans="3:12" ht="12.5" x14ac:dyDescent="0.25">
      <c r="C989" s="5"/>
      <c r="E989" s="8"/>
      <c r="F989" s="8"/>
      <c r="G989" s="8"/>
      <c r="H989" s="8"/>
      <c r="I989" s="8"/>
      <c r="J989" s="8"/>
      <c r="K989" s="8"/>
      <c r="L989" s="8"/>
    </row>
    <row r="990" spans="3:12" ht="12.5" x14ac:dyDescent="0.25">
      <c r="C990" s="5"/>
      <c r="E990" s="8"/>
      <c r="F990" s="8"/>
      <c r="G990" s="8"/>
      <c r="H990" s="8"/>
      <c r="I990" s="8"/>
      <c r="J990" s="8"/>
      <c r="K990" s="8"/>
      <c r="L990" s="8"/>
    </row>
    <row r="991" spans="3:12" ht="12.5" x14ac:dyDescent="0.25">
      <c r="C991" s="5"/>
      <c r="E991" s="8"/>
      <c r="F991" s="8"/>
      <c r="G991" s="8"/>
      <c r="H991" s="8"/>
      <c r="I991" s="8"/>
      <c r="J991" s="8"/>
      <c r="K991" s="8"/>
      <c r="L991" s="8"/>
    </row>
    <row r="992" spans="3:12" ht="12.5" x14ac:dyDescent="0.25">
      <c r="C992" s="5"/>
      <c r="E992" s="8"/>
      <c r="F992" s="8"/>
      <c r="G992" s="8"/>
      <c r="H992" s="8"/>
      <c r="I992" s="8"/>
      <c r="J992" s="8"/>
      <c r="K992" s="8"/>
      <c r="L992" s="8"/>
    </row>
    <row r="993" spans="3:12" ht="12.5" x14ac:dyDescent="0.25">
      <c r="C993" s="5"/>
      <c r="E993" s="8"/>
      <c r="F993" s="8"/>
      <c r="G993" s="8"/>
      <c r="H993" s="8"/>
      <c r="I993" s="8"/>
      <c r="J993" s="8"/>
      <c r="K993" s="8"/>
      <c r="L993" s="8"/>
    </row>
    <row r="994" spans="3:12" ht="12.5" x14ac:dyDescent="0.25">
      <c r="C994" s="5"/>
      <c r="E994" s="8"/>
      <c r="F994" s="8"/>
      <c r="G994" s="8"/>
      <c r="H994" s="8"/>
      <c r="I994" s="8"/>
      <c r="J994" s="8"/>
      <c r="K994" s="8"/>
      <c r="L994" s="8"/>
    </row>
    <row r="995" spans="3:12" ht="12.5" x14ac:dyDescent="0.25">
      <c r="C995" s="5"/>
      <c r="E995" s="8"/>
      <c r="F995" s="8"/>
      <c r="G995" s="8"/>
      <c r="H995" s="8"/>
      <c r="I995" s="8"/>
      <c r="J995" s="8"/>
      <c r="K995" s="8"/>
      <c r="L995" s="8"/>
    </row>
    <row r="996" spans="3:12" ht="12.5" x14ac:dyDescent="0.25">
      <c r="C996" s="5"/>
      <c r="E996" s="8"/>
      <c r="F996" s="8"/>
      <c r="G996" s="8"/>
      <c r="H996" s="8"/>
      <c r="I996" s="8"/>
      <c r="J996" s="8"/>
      <c r="K996" s="8"/>
      <c r="L996" s="8"/>
    </row>
    <row r="997" spans="3:12" ht="12.5" x14ac:dyDescent="0.25">
      <c r="C997" s="5"/>
      <c r="E997" s="8"/>
      <c r="F997" s="8"/>
      <c r="G997" s="8"/>
      <c r="H997" s="8"/>
      <c r="I997" s="8"/>
      <c r="J997" s="8"/>
      <c r="K997" s="8"/>
      <c r="L997" s="8"/>
    </row>
    <row r="998" spans="3:12" ht="12.5" x14ac:dyDescent="0.25">
      <c r="C998" s="5"/>
      <c r="E998" s="8"/>
      <c r="F998" s="8"/>
      <c r="G998" s="8"/>
      <c r="H998" s="8"/>
      <c r="I998" s="8"/>
      <c r="J998" s="8"/>
      <c r="K998" s="8"/>
      <c r="L998" s="8"/>
    </row>
    <row r="999" spans="3:12" ht="12.5" x14ac:dyDescent="0.25">
      <c r="C999" s="5"/>
      <c r="E999" s="8"/>
      <c r="F999" s="8"/>
      <c r="G999" s="8"/>
      <c r="H999" s="8"/>
      <c r="I999" s="8"/>
      <c r="J999" s="8"/>
      <c r="K999" s="8"/>
      <c r="L999" s="8"/>
    </row>
    <row r="1000" spans="3:12" ht="12.5" x14ac:dyDescent="0.25">
      <c r="C1000" s="5"/>
      <c r="E1000" s="8"/>
      <c r="F1000" s="8"/>
      <c r="G1000" s="8"/>
      <c r="H1000" s="8"/>
      <c r="I1000" s="8"/>
      <c r="J1000" s="8"/>
      <c r="K1000" s="8"/>
      <c r="L1000" s="8"/>
    </row>
    <row r="1001" spans="3:12" ht="12.5" x14ac:dyDescent="0.25">
      <c r="C1001" s="5"/>
      <c r="E1001" s="8"/>
      <c r="F1001" s="8"/>
      <c r="G1001" s="8"/>
      <c r="H1001" s="8"/>
      <c r="I1001" s="8"/>
      <c r="J1001" s="8"/>
      <c r="K1001" s="8"/>
      <c r="L1001" s="8"/>
    </row>
    <row r="1002" spans="3:12" ht="12.5" x14ac:dyDescent="0.25">
      <c r="C1002" s="5"/>
      <c r="E1002" s="8"/>
      <c r="F1002" s="8"/>
      <c r="G1002" s="8"/>
      <c r="H1002" s="8"/>
      <c r="I1002" s="8"/>
      <c r="J1002" s="8"/>
      <c r="K1002" s="8"/>
      <c r="L1002" s="8"/>
    </row>
    <row r="1003" spans="3:12" ht="12.5" x14ac:dyDescent="0.25">
      <c r="C1003" s="5"/>
      <c r="E1003" s="8"/>
      <c r="F1003" s="8"/>
      <c r="G1003" s="8"/>
      <c r="H1003" s="8"/>
      <c r="I1003" s="8"/>
      <c r="J1003" s="8"/>
      <c r="K1003" s="8"/>
      <c r="L1003" s="8"/>
    </row>
    <row r="1004" spans="3:12" ht="12.5" x14ac:dyDescent="0.25">
      <c r="C1004" s="5"/>
      <c r="E1004" s="8"/>
      <c r="F1004" s="8"/>
      <c r="G1004" s="8"/>
      <c r="H1004" s="8"/>
      <c r="I1004" s="8"/>
      <c r="J1004" s="8"/>
      <c r="K1004" s="8"/>
      <c r="L1004" s="8"/>
    </row>
    <row r="1005" spans="3:12" ht="12.5" x14ac:dyDescent="0.25">
      <c r="C1005" s="5"/>
      <c r="E1005" s="8"/>
      <c r="F1005" s="8"/>
      <c r="G1005" s="8"/>
      <c r="H1005" s="8"/>
      <c r="I1005" s="8"/>
      <c r="J1005" s="8"/>
      <c r="K1005" s="8"/>
      <c r="L1005" s="8"/>
    </row>
    <row r="1006" spans="3:12" ht="12.5" x14ac:dyDescent="0.25">
      <c r="C1006" s="5"/>
      <c r="E1006" s="8"/>
      <c r="F1006" s="8"/>
      <c r="G1006" s="8"/>
      <c r="H1006" s="8"/>
      <c r="I1006" s="8"/>
      <c r="J1006" s="8"/>
      <c r="K1006" s="8"/>
      <c r="L1006" s="8"/>
    </row>
    <row r="1007" spans="3:12" ht="12.5" x14ac:dyDescent="0.25">
      <c r="C1007" s="5"/>
      <c r="E1007" s="8"/>
      <c r="F1007" s="8"/>
      <c r="G1007" s="8"/>
      <c r="H1007" s="8"/>
      <c r="I1007" s="8"/>
      <c r="J1007" s="8"/>
      <c r="K1007" s="8"/>
      <c r="L1007" s="8"/>
    </row>
    <row r="1008" spans="3:12" ht="12.5" x14ac:dyDescent="0.25">
      <c r="C1008" s="5"/>
      <c r="E1008" s="8"/>
      <c r="F1008" s="8"/>
      <c r="G1008" s="8"/>
      <c r="H1008" s="8"/>
      <c r="I1008" s="8"/>
      <c r="J1008" s="8"/>
      <c r="K1008" s="8"/>
      <c r="L1008" s="8"/>
    </row>
    <row r="1009" spans="3:12" ht="12.5" x14ac:dyDescent="0.25">
      <c r="C1009" s="5"/>
      <c r="E1009" s="8"/>
      <c r="F1009" s="8"/>
      <c r="G1009" s="8"/>
      <c r="H1009" s="8"/>
      <c r="I1009" s="8"/>
      <c r="J1009" s="8"/>
      <c r="K1009" s="8"/>
      <c r="L1009" s="8"/>
    </row>
    <row r="1010" spans="3:12" ht="12.5" x14ac:dyDescent="0.25">
      <c r="C1010" s="5"/>
      <c r="E1010" s="8"/>
      <c r="F1010" s="8"/>
      <c r="G1010" s="8"/>
      <c r="H1010" s="8"/>
      <c r="I1010" s="8"/>
      <c r="J1010" s="8"/>
      <c r="K1010" s="8"/>
      <c r="L1010" s="8"/>
    </row>
    <row r="1011" spans="3:12" ht="12.5" x14ac:dyDescent="0.25">
      <c r="C1011" s="5"/>
      <c r="E1011" s="8"/>
      <c r="F1011" s="8"/>
      <c r="G1011" s="8"/>
      <c r="H1011" s="8"/>
      <c r="I1011" s="8"/>
      <c r="J1011" s="8"/>
      <c r="K1011" s="8"/>
      <c r="L1011" s="8"/>
    </row>
    <row r="1012" spans="3:12" ht="12.5" x14ac:dyDescent="0.25">
      <c r="C1012" s="5"/>
      <c r="E1012" s="8"/>
      <c r="F1012" s="8"/>
      <c r="G1012" s="8"/>
      <c r="H1012" s="8"/>
      <c r="I1012" s="8"/>
      <c r="J1012" s="8"/>
      <c r="K1012" s="8"/>
      <c r="L1012" s="8"/>
    </row>
    <row r="1013" spans="3:12" ht="12.5" x14ac:dyDescent="0.25">
      <c r="C1013" s="5"/>
      <c r="E1013" s="8"/>
      <c r="F1013" s="8"/>
      <c r="G1013" s="8"/>
      <c r="H1013" s="8"/>
      <c r="I1013" s="8"/>
      <c r="J1013" s="8"/>
      <c r="K1013" s="8"/>
      <c r="L1013" s="8"/>
    </row>
    <row r="1014" spans="3:12" ht="12.5" x14ac:dyDescent="0.25">
      <c r="C1014" s="5"/>
      <c r="E1014" s="8"/>
      <c r="F1014" s="8"/>
      <c r="G1014" s="8"/>
      <c r="H1014" s="8"/>
      <c r="I1014" s="8"/>
      <c r="J1014" s="8"/>
      <c r="K1014" s="8"/>
      <c r="L1014" s="8"/>
    </row>
    <row r="1015" spans="3:12" ht="12.5" x14ac:dyDescent="0.25">
      <c r="C1015" s="5"/>
      <c r="E1015" s="8"/>
      <c r="F1015" s="8"/>
      <c r="G1015" s="8"/>
      <c r="H1015" s="8"/>
      <c r="I1015" s="8"/>
      <c r="J1015" s="8"/>
      <c r="K1015" s="8"/>
      <c r="L1015" s="8"/>
    </row>
    <row r="1016" spans="3:12" ht="12.5" x14ac:dyDescent="0.25">
      <c r="C1016" s="5"/>
      <c r="E1016" s="8"/>
      <c r="F1016" s="8"/>
      <c r="G1016" s="8"/>
      <c r="H1016" s="8"/>
      <c r="I1016" s="8"/>
      <c r="J1016" s="8"/>
      <c r="K1016" s="8"/>
      <c r="L1016" s="8"/>
    </row>
    <row r="1017" spans="3:12" ht="12.5" x14ac:dyDescent="0.25">
      <c r="C1017" s="5"/>
      <c r="E1017" s="8"/>
      <c r="F1017" s="8"/>
      <c r="G1017" s="8"/>
      <c r="H1017" s="8"/>
      <c r="I1017" s="8"/>
      <c r="J1017" s="8"/>
      <c r="K1017" s="8"/>
      <c r="L1017" s="8"/>
    </row>
    <row r="1018" spans="3:12" ht="12.5" x14ac:dyDescent="0.25">
      <c r="C1018" s="5"/>
      <c r="E1018" s="8"/>
      <c r="F1018" s="8"/>
      <c r="G1018" s="8"/>
      <c r="H1018" s="8"/>
      <c r="I1018" s="8"/>
      <c r="J1018" s="8"/>
      <c r="K1018" s="8"/>
      <c r="L1018" s="8"/>
    </row>
    <row r="1019" spans="3:12" ht="12.5" x14ac:dyDescent="0.25">
      <c r="C1019" s="5"/>
      <c r="E1019" s="8"/>
      <c r="F1019" s="8"/>
      <c r="G1019" s="8"/>
      <c r="H1019" s="8"/>
      <c r="I1019" s="8"/>
      <c r="J1019" s="8"/>
      <c r="K1019" s="8"/>
      <c r="L1019" s="8"/>
    </row>
    <row r="1020" spans="3:12" ht="12.5" x14ac:dyDescent="0.25">
      <c r="C1020" s="5"/>
      <c r="E1020" s="8"/>
      <c r="F1020" s="8"/>
      <c r="G1020" s="8"/>
      <c r="H1020" s="8"/>
      <c r="I1020" s="8"/>
      <c r="J1020" s="8"/>
      <c r="K1020" s="8"/>
      <c r="L1020" s="8"/>
    </row>
    <row r="1021" spans="3:12" ht="12.5" x14ac:dyDescent="0.25">
      <c r="C1021" s="5"/>
      <c r="E1021" s="8"/>
      <c r="F1021" s="8"/>
      <c r="G1021" s="8"/>
      <c r="H1021" s="8"/>
      <c r="I1021" s="8"/>
      <c r="J1021" s="8"/>
      <c r="K1021" s="8"/>
      <c r="L1021" s="8"/>
    </row>
    <row r="1022" spans="3:12" ht="12.5" x14ac:dyDescent="0.25">
      <c r="C1022" s="5"/>
      <c r="E1022" s="8"/>
      <c r="F1022" s="8"/>
      <c r="G1022" s="8"/>
      <c r="H1022" s="8"/>
      <c r="I1022" s="8"/>
      <c r="J1022" s="8"/>
      <c r="K1022" s="8"/>
      <c r="L1022" s="8"/>
    </row>
    <row r="1023" spans="3:12" ht="12.5" x14ac:dyDescent="0.25">
      <c r="C1023" s="5"/>
      <c r="E1023" s="8"/>
      <c r="F1023" s="8"/>
      <c r="G1023" s="8"/>
      <c r="H1023" s="8"/>
      <c r="I1023" s="8"/>
      <c r="J1023" s="8"/>
      <c r="K1023" s="8"/>
      <c r="L1023" s="8"/>
    </row>
    <row r="1024" spans="3:12" ht="12.5" x14ac:dyDescent="0.25">
      <c r="C1024" s="5"/>
      <c r="E1024" s="8"/>
      <c r="F1024" s="8"/>
      <c r="G1024" s="8"/>
      <c r="H1024" s="8"/>
      <c r="I1024" s="8"/>
      <c r="J1024" s="8"/>
      <c r="K1024" s="8"/>
      <c r="L1024" s="8"/>
    </row>
    <row r="1025" spans="3:12" ht="12.5" x14ac:dyDescent="0.25">
      <c r="C1025" s="5"/>
      <c r="E1025" s="8"/>
      <c r="F1025" s="8"/>
      <c r="G1025" s="8"/>
      <c r="H1025" s="8"/>
      <c r="I1025" s="8"/>
      <c r="J1025" s="8"/>
      <c r="K1025" s="8"/>
      <c r="L1025" s="8"/>
    </row>
    <row r="1026" spans="3:12" ht="12.5" x14ac:dyDescent="0.25">
      <c r="C1026" s="5"/>
      <c r="E1026" s="8"/>
      <c r="F1026" s="8"/>
      <c r="G1026" s="8"/>
      <c r="H1026" s="8"/>
      <c r="I1026" s="8"/>
      <c r="J1026" s="8"/>
      <c r="K1026" s="8"/>
      <c r="L1026" s="8"/>
    </row>
    <row r="1027" spans="3:12" ht="12.5" x14ac:dyDescent="0.25">
      <c r="C1027" s="5"/>
      <c r="E1027" s="8"/>
      <c r="F1027" s="8"/>
      <c r="G1027" s="8"/>
      <c r="H1027" s="8"/>
      <c r="I1027" s="8"/>
      <c r="J1027" s="8"/>
      <c r="K1027" s="8"/>
      <c r="L1027" s="8"/>
    </row>
    <row r="1028" spans="3:12" ht="12.5" x14ac:dyDescent="0.25">
      <c r="C1028" s="5"/>
      <c r="E1028" s="8"/>
      <c r="F1028" s="8"/>
      <c r="G1028" s="8"/>
      <c r="H1028" s="8"/>
      <c r="I1028" s="8"/>
      <c r="J1028" s="8"/>
      <c r="K1028" s="8"/>
      <c r="L1028" s="8"/>
    </row>
    <row r="1029" spans="3:12" ht="12.5" x14ac:dyDescent="0.25">
      <c r="C1029" s="5"/>
      <c r="E1029" s="8"/>
      <c r="F1029" s="8"/>
      <c r="G1029" s="8"/>
      <c r="H1029" s="8"/>
      <c r="I1029" s="8"/>
      <c r="J1029" s="8"/>
      <c r="K1029" s="8"/>
      <c r="L1029" s="8"/>
    </row>
    <row r="1030" spans="3:12" ht="12.5" x14ac:dyDescent="0.25">
      <c r="C1030" s="5"/>
      <c r="E1030" s="8"/>
      <c r="F1030" s="8"/>
      <c r="G1030" s="8"/>
      <c r="H1030" s="8"/>
      <c r="I1030" s="8"/>
      <c r="J1030" s="8"/>
      <c r="K1030" s="8"/>
      <c r="L1030" s="8"/>
    </row>
    <row r="1031" spans="3:12" ht="12.5" x14ac:dyDescent="0.25">
      <c r="C1031" s="5"/>
      <c r="E1031" s="8"/>
      <c r="F1031" s="8"/>
      <c r="G1031" s="8"/>
      <c r="H1031" s="8"/>
      <c r="I1031" s="8"/>
      <c r="J1031" s="8"/>
      <c r="K1031" s="8"/>
      <c r="L1031" s="8"/>
    </row>
    <row r="1032" spans="3:12" ht="12.5" x14ac:dyDescent="0.25">
      <c r="C1032" s="5"/>
      <c r="E1032" s="8"/>
      <c r="F1032" s="8"/>
      <c r="G1032" s="8"/>
      <c r="H1032" s="8"/>
      <c r="I1032" s="8"/>
      <c r="J1032" s="8"/>
      <c r="K1032" s="8"/>
      <c r="L1032" s="8"/>
    </row>
    <row r="1033" spans="3:12" ht="12.5" x14ac:dyDescent="0.25">
      <c r="C1033" s="5"/>
      <c r="E1033" s="8"/>
      <c r="F1033" s="8"/>
      <c r="G1033" s="8"/>
      <c r="H1033" s="8"/>
      <c r="I1033" s="8"/>
      <c r="J1033" s="8"/>
      <c r="K1033" s="8"/>
      <c r="L1033" s="8"/>
    </row>
    <row r="1034" spans="3:12" ht="12.5" x14ac:dyDescent="0.25">
      <c r="C1034" s="5"/>
      <c r="E1034" s="8"/>
      <c r="F1034" s="8"/>
      <c r="G1034" s="8"/>
      <c r="H1034" s="8"/>
      <c r="I1034" s="8"/>
      <c r="J1034" s="8"/>
      <c r="K1034" s="8"/>
      <c r="L1034" s="8"/>
    </row>
    <row r="1035" spans="3:12" ht="12.5" x14ac:dyDescent="0.25">
      <c r="C1035" s="5"/>
      <c r="E1035" s="8"/>
      <c r="F1035" s="8"/>
      <c r="G1035" s="8"/>
      <c r="H1035" s="8"/>
      <c r="I1035" s="8"/>
      <c r="J1035" s="8"/>
      <c r="K1035" s="8"/>
      <c r="L1035" s="8"/>
    </row>
    <row r="1036" spans="3:12" ht="12.5" x14ac:dyDescent="0.25">
      <c r="C1036" s="5"/>
      <c r="E1036" s="8"/>
      <c r="F1036" s="8"/>
      <c r="G1036" s="8"/>
      <c r="H1036" s="8"/>
      <c r="I1036" s="8"/>
      <c r="J1036" s="8"/>
      <c r="K1036" s="8"/>
      <c r="L1036" s="8"/>
    </row>
    <row r="1037" spans="3:12" ht="12.5" x14ac:dyDescent="0.25">
      <c r="C1037" s="5"/>
      <c r="E1037" s="8"/>
      <c r="F1037" s="8"/>
      <c r="G1037" s="8"/>
      <c r="H1037" s="8"/>
      <c r="I1037" s="8"/>
      <c r="J1037" s="8"/>
      <c r="K1037" s="8"/>
      <c r="L1037" s="8"/>
    </row>
    <row r="1038" spans="3:12" ht="12.5" x14ac:dyDescent="0.25">
      <c r="C1038" s="5"/>
      <c r="E1038" s="8"/>
      <c r="F1038" s="8"/>
      <c r="G1038" s="8"/>
      <c r="H1038" s="8"/>
      <c r="I1038" s="8"/>
      <c r="J1038" s="8"/>
      <c r="K1038" s="8"/>
      <c r="L1038" s="8"/>
    </row>
    <row r="1039" spans="3:12" ht="12.5" x14ac:dyDescent="0.25">
      <c r="C1039" s="5"/>
      <c r="E1039" s="8"/>
      <c r="F1039" s="8"/>
      <c r="G1039" s="8"/>
      <c r="H1039" s="8"/>
      <c r="I1039" s="8"/>
      <c r="J1039" s="8"/>
      <c r="K1039" s="8"/>
      <c r="L1039" s="8"/>
    </row>
    <row r="1040" spans="3:12" ht="12.5" x14ac:dyDescent="0.25">
      <c r="C1040" s="5"/>
      <c r="E1040" s="8"/>
      <c r="F1040" s="8"/>
      <c r="G1040" s="8"/>
      <c r="H1040" s="8"/>
      <c r="I1040" s="8"/>
      <c r="J1040" s="8"/>
      <c r="K1040" s="8"/>
      <c r="L1040" s="8"/>
    </row>
    <row r="1041" spans="3:12" ht="12.5" x14ac:dyDescent="0.25">
      <c r="C1041" s="5"/>
      <c r="E1041" s="8"/>
      <c r="F1041" s="8"/>
      <c r="G1041" s="8"/>
      <c r="H1041" s="8"/>
      <c r="I1041" s="8"/>
      <c r="J1041" s="8"/>
      <c r="K1041" s="8"/>
      <c r="L1041" s="8"/>
    </row>
    <row r="1042" spans="3:12" ht="12.5" x14ac:dyDescent="0.25">
      <c r="C1042" s="5"/>
      <c r="E1042" s="8"/>
      <c r="F1042" s="8"/>
      <c r="G1042" s="8"/>
      <c r="H1042" s="8"/>
      <c r="I1042" s="8"/>
      <c r="J1042" s="8"/>
      <c r="K1042" s="8"/>
      <c r="L1042" s="8"/>
    </row>
    <row r="1043" spans="3:12" ht="12.5" x14ac:dyDescent="0.25">
      <c r="C1043" s="5"/>
      <c r="E1043" s="8"/>
      <c r="F1043" s="8"/>
      <c r="G1043" s="8"/>
      <c r="H1043" s="8"/>
      <c r="I1043" s="8"/>
      <c r="J1043" s="8"/>
      <c r="K1043" s="8"/>
      <c r="L1043" s="8"/>
    </row>
    <row r="1044" spans="3:12" ht="12.5" x14ac:dyDescent="0.25">
      <c r="C1044" s="5"/>
      <c r="E1044" s="8"/>
      <c r="F1044" s="8"/>
      <c r="G1044" s="8"/>
      <c r="H1044" s="8"/>
      <c r="I1044" s="8"/>
      <c r="J1044" s="8"/>
      <c r="K1044" s="8"/>
      <c r="L1044" s="8"/>
    </row>
    <row r="1045" spans="3:12" ht="12.5" x14ac:dyDescent="0.25">
      <c r="C1045" s="5"/>
      <c r="E1045" s="8"/>
      <c r="F1045" s="8"/>
      <c r="G1045" s="8"/>
      <c r="H1045" s="8"/>
      <c r="I1045" s="8"/>
      <c r="J1045" s="8"/>
      <c r="K1045" s="8"/>
      <c r="L1045" s="8"/>
    </row>
    <row r="1046" spans="3:12" ht="12.5" x14ac:dyDescent="0.25">
      <c r="C1046" s="5"/>
      <c r="E1046" s="8"/>
      <c r="F1046" s="8"/>
      <c r="G1046" s="8"/>
      <c r="H1046" s="8"/>
      <c r="I1046" s="8"/>
      <c r="J1046" s="8"/>
      <c r="K1046" s="8"/>
      <c r="L1046" s="8"/>
    </row>
    <row r="1047" spans="3:12" ht="12.5" x14ac:dyDescent="0.25">
      <c r="C1047" s="5"/>
      <c r="E1047" s="8"/>
      <c r="F1047" s="8"/>
      <c r="G1047" s="8"/>
      <c r="H1047" s="8"/>
      <c r="I1047" s="8"/>
      <c r="J1047" s="8"/>
      <c r="K1047" s="8"/>
      <c r="L1047" s="8"/>
    </row>
    <row r="1048" spans="3:12" ht="12.5" x14ac:dyDescent="0.25">
      <c r="C1048" s="5"/>
      <c r="E1048" s="8"/>
      <c r="F1048" s="8"/>
      <c r="G1048" s="8"/>
      <c r="H1048" s="8"/>
      <c r="I1048" s="8"/>
      <c r="J1048" s="8"/>
      <c r="K1048" s="8"/>
      <c r="L1048" s="8"/>
    </row>
    <row r="1049" spans="3:12" ht="12.5" x14ac:dyDescent="0.25">
      <c r="C1049" s="5"/>
      <c r="E1049" s="8"/>
      <c r="F1049" s="8"/>
      <c r="G1049" s="8"/>
      <c r="H1049" s="8"/>
      <c r="I1049" s="8"/>
      <c r="J1049" s="8"/>
      <c r="K1049" s="8"/>
      <c r="L1049" s="8"/>
    </row>
    <row r="1050" spans="3:12" ht="12.5" x14ac:dyDescent="0.25">
      <c r="C1050" s="5"/>
      <c r="E1050" s="8"/>
      <c r="F1050" s="8"/>
      <c r="G1050" s="8"/>
      <c r="H1050" s="8"/>
      <c r="I1050" s="8"/>
      <c r="J1050" s="8"/>
      <c r="K1050" s="8"/>
      <c r="L1050" s="8"/>
    </row>
    <row r="1051" spans="3:12" ht="12.5" x14ac:dyDescent="0.25">
      <c r="C1051" s="5"/>
      <c r="E1051" s="8"/>
      <c r="F1051" s="8"/>
      <c r="G1051" s="8"/>
      <c r="H1051" s="8"/>
      <c r="I1051" s="8"/>
      <c r="J1051" s="8"/>
      <c r="K1051" s="8"/>
      <c r="L1051" s="8"/>
    </row>
    <row r="1052" spans="3:12" ht="12.5" x14ac:dyDescent="0.25">
      <c r="C1052" s="5"/>
      <c r="E1052" s="8"/>
      <c r="F1052" s="8"/>
      <c r="G1052" s="8"/>
      <c r="H1052" s="8"/>
      <c r="I1052" s="8"/>
      <c r="J1052" s="8"/>
      <c r="K1052" s="8"/>
      <c r="L1052" s="8"/>
    </row>
    <row r="1053" spans="3:12" ht="12.5" x14ac:dyDescent="0.25">
      <c r="C1053" s="5"/>
      <c r="E1053" s="8"/>
      <c r="F1053" s="8"/>
      <c r="G1053" s="8"/>
      <c r="H1053" s="8"/>
      <c r="I1053" s="8"/>
      <c r="J1053" s="8"/>
      <c r="K1053" s="8"/>
      <c r="L1053" s="8"/>
    </row>
    <row r="1054" spans="3:12" ht="12.5" x14ac:dyDescent="0.25">
      <c r="C1054" s="5"/>
      <c r="E1054" s="8"/>
      <c r="F1054" s="8"/>
      <c r="G1054" s="8"/>
      <c r="H1054" s="8"/>
      <c r="I1054" s="8"/>
      <c r="J1054" s="8"/>
      <c r="K1054" s="8"/>
      <c r="L1054" s="8"/>
    </row>
    <row r="1055" spans="3:12" ht="12.5" x14ac:dyDescent="0.25">
      <c r="C1055" s="5"/>
      <c r="E1055" s="8"/>
      <c r="F1055" s="8"/>
      <c r="G1055" s="8"/>
      <c r="H1055" s="8"/>
      <c r="I1055" s="8"/>
      <c r="J1055" s="8"/>
      <c r="K1055" s="8"/>
      <c r="L1055" s="8"/>
    </row>
    <row r="1056" spans="3:12" ht="12.5" x14ac:dyDescent="0.25">
      <c r="C1056" s="5"/>
      <c r="E1056" s="8"/>
      <c r="F1056" s="8"/>
      <c r="G1056" s="8"/>
      <c r="H1056" s="8"/>
      <c r="I1056" s="8"/>
      <c r="J1056" s="8"/>
      <c r="K1056" s="8"/>
      <c r="L1056" s="8"/>
    </row>
    <row r="1057" spans="3:12" ht="12.5" x14ac:dyDescent="0.25">
      <c r="C1057" s="5"/>
      <c r="E1057" s="8"/>
      <c r="F1057" s="8"/>
      <c r="G1057" s="8"/>
      <c r="H1057" s="8"/>
      <c r="I1057" s="8"/>
      <c r="J1057" s="8"/>
      <c r="K1057" s="8"/>
      <c r="L1057" s="8"/>
    </row>
    <row r="1058" spans="3:12" ht="12.5" x14ac:dyDescent="0.25">
      <c r="C1058" s="5"/>
      <c r="E1058" s="8"/>
      <c r="F1058" s="8"/>
      <c r="G1058" s="8"/>
      <c r="H1058" s="8"/>
      <c r="I1058" s="8"/>
      <c r="J1058" s="8"/>
      <c r="K1058" s="8"/>
      <c r="L1058" s="8"/>
    </row>
    <row r="1059" spans="3:12" ht="12.5" x14ac:dyDescent="0.25">
      <c r="C1059" s="5"/>
      <c r="E1059" s="8"/>
      <c r="F1059" s="8"/>
      <c r="G1059" s="8"/>
      <c r="H1059" s="8"/>
      <c r="I1059" s="8"/>
      <c r="J1059" s="8"/>
      <c r="K1059" s="8"/>
      <c r="L1059" s="8"/>
    </row>
    <row r="1060" spans="3:12" ht="12.5" x14ac:dyDescent="0.25">
      <c r="C1060" s="5"/>
      <c r="E1060" s="8"/>
      <c r="F1060" s="8"/>
      <c r="G1060" s="8"/>
      <c r="H1060" s="8"/>
      <c r="I1060" s="8"/>
      <c r="J1060" s="8"/>
      <c r="K1060" s="8"/>
      <c r="L1060" s="8"/>
    </row>
    <row r="1061" spans="3:12" ht="12.5" x14ac:dyDescent="0.25">
      <c r="C1061" s="5"/>
      <c r="E1061" s="8"/>
      <c r="F1061" s="8"/>
      <c r="G1061" s="8"/>
      <c r="H1061" s="8"/>
      <c r="I1061" s="8"/>
      <c r="J1061" s="8"/>
      <c r="K1061" s="8"/>
      <c r="L1061" s="8"/>
    </row>
    <row r="1062" spans="3:12" ht="12.5" x14ac:dyDescent="0.25">
      <c r="C1062" s="5"/>
      <c r="E1062" s="8"/>
      <c r="F1062" s="8"/>
      <c r="G1062" s="8"/>
      <c r="H1062" s="8"/>
      <c r="I1062" s="8"/>
      <c r="J1062" s="8"/>
      <c r="K1062" s="8"/>
      <c r="L1062" s="8"/>
    </row>
    <row r="1063" spans="3:12" ht="12.5" x14ac:dyDescent="0.25">
      <c r="C1063" s="5"/>
      <c r="E1063" s="8"/>
      <c r="F1063" s="8"/>
      <c r="G1063" s="8"/>
      <c r="H1063" s="8"/>
      <c r="I1063" s="8"/>
      <c r="J1063" s="8"/>
      <c r="K1063" s="8"/>
      <c r="L1063" s="8"/>
    </row>
    <row r="1064" spans="3:12" ht="12.5" x14ac:dyDescent="0.25">
      <c r="C1064" s="5"/>
      <c r="E1064" s="8"/>
      <c r="F1064" s="8"/>
      <c r="G1064" s="8"/>
      <c r="H1064" s="8"/>
      <c r="I1064" s="8"/>
      <c r="J1064" s="8"/>
      <c r="K1064" s="8"/>
      <c r="L1064" s="8"/>
    </row>
    <row r="1065" spans="3:12" ht="12.5" x14ac:dyDescent="0.25">
      <c r="C1065" s="5"/>
      <c r="E1065" s="8"/>
      <c r="F1065" s="8"/>
      <c r="G1065" s="8"/>
      <c r="H1065" s="8"/>
      <c r="I1065" s="8"/>
      <c r="J1065" s="8"/>
      <c r="K1065" s="8"/>
      <c r="L1065" s="8"/>
    </row>
    <row r="1066" spans="3:12" ht="12.5" x14ac:dyDescent="0.25">
      <c r="C1066" s="5"/>
      <c r="E1066" s="8"/>
      <c r="F1066" s="8"/>
      <c r="G1066" s="8"/>
      <c r="H1066" s="8"/>
      <c r="I1066" s="8"/>
      <c r="J1066" s="8"/>
      <c r="K1066" s="8"/>
      <c r="L1066" s="8"/>
    </row>
    <row r="1067" spans="3:12" ht="12.5" x14ac:dyDescent="0.25">
      <c r="C1067" s="5"/>
      <c r="E1067" s="8"/>
      <c r="F1067" s="8"/>
      <c r="G1067" s="8"/>
      <c r="H1067" s="8"/>
      <c r="I1067" s="8"/>
      <c r="J1067" s="8"/>
      <c r="K1067" s="8"/>
      <c r="L1067" s="8"/>
    </row>
    <row r="1068" spans="3:12" ht="12.5" x14ac:dyDescent="0.25">
      <c r="C1068" s="5"/>
      <c r="E1068" s="8"/>
      <c r="F1068" s="8"/>
      <c r="G1068" s="8"/>
      <c r="H1068" s="8"/>
      <c r="I1068" s="8"/>
      <c r="J1068" s="8"/>
      <c r="K1068" s="8"/>
      <c r="L1068" s="8"/>
    </row>
    <row r="1069" spans="3:12" ht="12.5" x14ac:dyDescent="0.25">
      <c r="C1069" s="5"/>
      <c r="E1069" s="8"/>
      <c r="F1069" s="8"/>
      <c r="G1069" s="8"/>
      <c r="H1069" s="8"/>
      <c r="I1069" s="8"/>
      <c r="J1069" s="8"/>
      <c r="K1069" s="8"/>
      <c r="L1069" s="8"/>
    </row>
    <row r="1070" spans="3:12" ht="12.5" x14ac:dyDescent="0.25">
      <c r="C1070" s="5"/>
      <c r="E1070" s="8"/>
      <c r="F1070" s="8"/>
      <c r="G1070" s="8"/>
      <c r="H1070" s="8"/>
      <c r="I1070" s="8"/>
      <c r="J1070" s="8"/>
      <c r="K1070" s="8"/>
      <c r="L1070" s="8"/>
    </row>
    <row r="1071" spans="3:12" ht="12.5" x14ac:dyDescent="0.25">
      <c r="C1071" s="5"/>
      <c r="E1071" s="8"/>
      <c r="F1071" s="8"/>
      <c r="G1071" s="8"/>
      <c r="H1071" s="8"/>
      <c r="I1071" s="8"/>
      <c r="J1071" s="8"/>
      <c r="K1071" s="8"/>
      <c r="L1071" s="8"/>
    </row>
    <row r="1072" spans="3:12" ht="12.5" x14ac:dyDescent="0.25">
      <c r="C1072" s="5"/>
      <c r="E1072" s="8"/>
      <c r="F1072" s="8"/>
      <c r="G1072" s="8"/>
      <c r="H1072" s="8"/>
      <c r="I1072" s="8"/>
      <c r="J1072" s="8"/>
      <c r="K1072" s="8"/>
      <c r="L1072" s="8"/>
    </row>
    <row r="1073" spans="3:12" ht="12.5" x14ac:dyDescent="0.25">
      <c r="C1073" s="5"/>
      <c r="E1073" s="8"/>
      <c r="F1073" s="8"/>
      <c r="G1073" s="8"/>
      <c r="H1073" s="8"/>
      <c r="I1073" s="8"/>
      <c r="J1073" s="8"/>
      <c r="K1073" s="8"/>
      <c r="L1073" s="8"/>
    </row>
    <row r="1074" spans="3:12" ht="12.5" x14ac:dyDescent="0.25">
      <c r="C1074" s="5"/>
      <c r="E1074" s="8"/>
      <c r="F1074" s="8"/>
      <c r="G1074" s="8"/>
      <c r="H1074" s="8"/>
      <c r="I1074" s="8"/>
      <c r="J1074" s="8"/>
      <c r="K1074" s="8"/>
      <c r="L1074" s="8"/>
    </row>
    <row r="1075" spans="3:12" ht="12.5" x14ac:dyDescent="0.25">
      <c r="C1075" s="5"/>
      <c r="E1075" s="8"/>
      <c r="F1075" s="8"/>
      <c r="G1075" s="8"/>
      <c r="H1075" s="8"/>
      <c r="I1075" s="8"/>
      <c r="J1075" s="8"/>
      <c r="K1075" s="8"/>
      <c r="L1075" s="8"/>
    </row>
    <row r="1076" spans="3:12" ht="12.5" x14ac:dyDescent="0.25">
      <c r="C1076" s="5"/>
      <c r="E1076" s="8"/>
      <c r="F1076" s="8"/>
      <c r="G1076" s="8"/>
      <c r="H1076" s="8"/>
      <c r="I1076" s="8"/>
      <c r="J1076" s="8"/>
      <c r="K1076" s="8"/>
      <c r="L1076" s="8"/>
    </row>
    <row r="1077" spans="3:12" ht="12.5" x14ac:dyDescent="0.25">
      <c r="C1077" s="5"/>
      <c r="E1077" s="8"/>
      <c r="F1077" s="8"/>
      <c r="G1077" s="8"/>
      <c r="H1077" s="8"/>
      <c r="I1077" s="8"/>
      <c r="J1077" s="8"/>
      <c r="K1077" s="8"/>
      <c r="L1077" s="8"/>
    </row>
    <row r="1078" spans="3:12" ht="12.5" x14ac:dyDescent="0.25">
      <c r="C1078" s="5"/>
      <c r="E1078" s="8"/>
      <c r="F1078" s="8"/>
      <c r="G1078" s="8"/>
      <c r="H1078" s="8"/>
      <c r="I1078" s="8"/>
      <c r="J1078" s="8"/>
      <c r="K1078" s="8"/>
      <c r="L1078" s="8"/>
    </row>
    <row r="1079" spans="3:12" ht="12.5" x14ac:dyDescent="0.25">
      <c r="C1079" s="5"/>
      <c r="E1079" s="8"/>
      <c r="F1079" s="8"/>
      <c r="G1079" s="8"/>
      <c r="H1079" s="8"/>
      <c r="I1079" s="8"/>
      <c r="J1079" s="8"/>
      <c r="K1079" s="8"/>
      <c r="L1079" s="8"/>
    </row>
    <row r="1080" spans="3:12" ht="12.5" x14ac:dyDescent="0.25">
      <c r="C1080" s="5"/>
      <c r="E1080" s="8"/>
      <c r="F1080" s="8"/>
      <c r="G1080" s="8"/>
      <c r="H1080" s="8"/>
      <c r="I1080" s="8"/>
      <c r="J1080" s="8"/>
      <c r="K1080" s="8"/>
      <c r="L1080" s="8"/>
    </row>
    <row r="1081" spans="3:12" ht="12.5" x14ac:dyDescent="0.25">
      <c r="C1081" s="5"/>
      <c r="E1081" s="8"/>
      <c r="F1081" s="8"/>
      <c r="G1081" s="8"/>
      <c r="H1081" s="8"/>
      <c r="I1081" s="8"/>
      <c r="J1081" s="8"/>
      <c r="K1081" s="8"/>
      <c r="L1081" s="8"/>
    </row>
    <row r="1082" spans="3:12" ht="12.5" x14ac:dyDescent="0.25">
      <c r="C1082" s="5"/>
      <c r="E1082" s="8"/>
      <c r="F1082" s="8"/>
      <c r="G1082" s="8"/>
      <c r="H1082" s="8"/>
      <c r="I1082" s="8"/>
      <c r="J1082" s="8"/>
      <c r="K1082" s="8"/>
      <c r="L1082" s="8"/>
    </row>
    <row r="1083" spans="3:12" ht="12.5" x14ac:dyDescent="0.25">
      <c r="C1083" s="5"/>
      <c r="E1083" s="8"/>
      <c r="F1083" s="8"/>
      <c r="G1083" s="8"/>
      <c r="H1083" s="8"/>
      <c r="I1083" s="8"/>
      <c r="J1083" s="8"/>
      <c r="K1083" s="8"/>
      <c r="L1083" s="8"/>
    </row>
    <row r="1084" spans="3:12" ht="12.5" x14ac:dyDescent="0.25">
      <c r="C1084" s="5"/>
      <c r="E1084" s="8"/>
      <c r="F1084" s="8"/>
      <c r="G1084" s="8"/>
      <c r="H1084" s="8"/>
      <c r="I1084" s="8"/>
      <c r="J1084" s="8"/>
      <c r="K1084" s="8"/>
      <c r="L1084" s="8"/>
    </row>
    <row r="1085" spans="3:12" ht="12.5" x14ac:dyDescent="0.25">
      <c r="C1085" s="5"/>
      <c r="E1085" s="8"/>
      <c r="F1085" s="8"/>
      <c r="G1085" s="8"/>
      <c r="H1085" s="8"/>
      <c r="I1085" s="8"/>
      <c r="J1085" s="8"/>
      <c r="K1085" s="8"/>
      <c r="L1085" s="8"/>
    </row>
    <row r="1086" spans="3:12" ht="12.5" x14ac:dyDescent="0.25">
      <c r="C1086" s="5"/>
      <c r="E1086" s="8"/>
      <c r="F1086" s="8"/>
      <c r="G1086" s="8"/>
      <c r="H1086" s="8"/>
      <c r="I1086" s="8"/>
      <c r="J1086" s="8"/>
      <c r="K1086" s="8"/>
      <c r="L1086" s="8"/>
    </row>
    <row r="1087" spans="3:12" ht="12.5" x14ac:dyDescent="0.25">
      <c r="C1087" s="5"/>
      <c r="E1087" s="8"/>
      <c r="F1087" s="8"/>
      <c r="G1087" s="8"/>
      <c r="H1087" s="8"/>
      <c r="I1087" s="8"/>
      <c r="J1087" s="8"/>
      <c r="K1087" s="8"/>
      <c r="L1087" s="8"/>
    </row>
    <row r="1088" spans="3:12" ht="12.5" x14ac:dyDescent="0.25">
      <c r="C1088" s="5"/>
      <c r="E1088" s="8"/>
      <c r="F1088" s="8"/>
      <c r="G1088" s="8"/>
      <c r="H1088" s="8"/>
      <c r="I1088" s="8"/>
      <c r="J1088" s="8"/>
      <c r="K1088" s="8"/>
      <c r="L1088" s="8"/>
    </row>
    <row r="1089" spans="3:12" ht="12.5" x14ac:dyDescent="0.25">
      <c r="C1089" s="5"/>
      <c r="E1089" s="8"/>
      <c r="F1089" s="8"/>
      <c r="G1089" s="8"/>
      <c r="H1089" s="8"/>
      <c r="I1089" s="8"/>
      <c r="J1089" s="8"/>
      <c r="K1089" s="8"/>
      <c r="L1089" s="8"/>
    </row>
    <row r="1090" spans="3:12" ht="12.5" x14ac:dyDescent="0.25">
      <c r="C1090" s="5"/>
      <c r="E1090" s="8"/>
      <c r="F1090" s="8"/>
      <c r="G1090" s="8"/>
      <c r="H1090" s="8"/>
      <c r="I1090" s="8"/>
      <c r="J1090" s="8"/>
      <c r="K1090" s="8"/>
      <c r="L1090" s="8"/>
    </row>
    <row r="1091" spans="3:12" ht="12.5" x14ac:dyDescent="0.25">
      <c r="C1091" s="5"/>
      <c r="E1091" s="8"/>
      <c r="F1091" s="8"/>
      <c r="G1091" s="8"/>
      <c r="H1091" s="8"/>
      <c r="I1091" s="8"/>
      <c r="J1091" s="8"/>
      <c r="K1091" s="8"/>
      <c r="L1091" s="8"/>
    </row>
    <row r="1092" spans="3:12" ht="12.5" x14ac:dyDescent="0.25">
      <c r="C1092" s="5"/>
      <c r="E1092" s="8"/>
      <c r="F1092" s="8"/>
      <c r="G1092" s="8"/>
      <c r="H1092" s="8"/>
      <c r="I1092" s="8"/>
      <c r="J1092" s="8"/>
      <c r="K1092" s="8"/>
      <c r="L1092" s="8"/>
    </row>
    <row r="1093" spans="3:12" ht="12.5" x14ac:dyDescent="0.25">
      <c r="C1093" s="5"/>
      <c r="E1093" s="8"/>
      <c r="F1093" s="8"/>
      <c r="G1093" s="8"/>
      <c r="H1093" s="8"/>
      <c r="I1093" s="8"/>
      <c r="J1093" s="8"/>
      <c r="K1093" s="8"/>
      <c r="L1093" s="8"/>
    </row>
    <row r="1094" spans="3:12" ht="12.5" x14ac:dyDescent="0.25">
      <c r="C1094" s="5"/>
      <c r="E1094" s="8"/>
      <c r="F1094" s="8"/>
      <c r="G1094" s="8"/>
      <c r="H1094" s="8"/>
      <c r="I1094" s="8"/>
      <c r="J1094" s="8"/>
      <c r="K1094" s="8"/>
      <c r="L1094" s="8"/>
    </row>
    <row r="1095" spans="3:12" ht="12.5" x14ac:dyDescent="0.25">
      <c r="C1095" s="5"/>
      <c r="E1095" s="8"/>
      <c r="F1095" s="8"/>
      <c r="G1095" s="8"/>
      <c r="H1095" s="8"/>
      <c r="I1095" s="8"/>
      <c r="J1095" s="8"/>
      <c r="K1095" s="8"/>
      <c r="L1095" s="8"/>
    </row>
    <row r="1096" spans="3:12" ht="12.5" x14ac:dyDescent="0.25">
      <c r="C1096" s="5"/>
      <c r="E1096" s="8"/>
      <c r="F1096" s="8"/>
      <c r="G1096" s="8"/>
      <c r="H1096" s="8"/>
      <c r="I1096" s="8"/>
      <c r="J1096" s="8"/>
      <c r="K1096" s="8"/>
      <c r="L1096" s="8"/>
    </row>
    <row r="1097" spans="3:12" ht="12.5" x14ac:dyDescent="0.25">
      <c r="C1097" s="5"/>
      <c r="E1097" s="8"/>
      <c r="F1097" s="8"/>
      <c r="G1097" s="8"/>
      <c r="H1097" s="8"/>
      <c r="I1097" s="8"/>
      <c r="J1097" s="8"/>
      <c r="K1097" s="8"/>
      <c r="L1097" s="8"/>
    </row>
    <row r="1098" spans="3:12" ht="12.5" x14ac:dyDescent="0.25">
      <c r="C1098" s="5"/>
      <c r="E1098" s="8"/>
      <c r="F1098" s="8"/>
      <c r="G1098" s="8"/>
      <c r="H1098" s="8"/>
      <c r="I1098" s="8"/>
      <c r="J1098" s="8"/>
      <c r="K1098" s="8"/>
      <c r="L1098" s="8"/>
    </row>
    <row r="1099" spans="3:12" ht="12.5" x14ac:dyDescent="0.25">
      <c r="C1099" s="5"/>
      <c r="E1099" s="8"/>
      <c r="F1099" s="8"/>
      <c r="G1099" s="8"/>
      <c r="H1099" s="8"/>
      <c r="I1099" s="8"/>
      <c r="J1099" s="8"/>
      <c r="K1099" s="8"/>
      <c r="L1099" s="8"/>
    </row>
    <row r="1100" spans="3:12" ht="12.5" x14ac:dyDescent="0.25">
      <c r="C1100" s="5"/>
      <c r="E1100" s="8"/>
      <c r="F1100" s="8"/>
      <c r="G1100" s="8"/>
      <c r="H1100" s="8"/>
      <c r="I1100" s="8"/>
      <c r="J1100" s="8"/>
      <c r="K1100" s="8"/>
      <c r="L1100" s="8"/>
    </row>
    <row r="1101" spans="3:12" ht="12.5" x14ac:dyDescent="0.25">
      <c r="C1101" s="5"/>
      <c r="E1101" s="8"/>
      <c r="F1101" s="8"/>
      <c r="G1101" s="8"/>
      <c r="H1101" s="8"/>
      <c r="I1101" s="8"/>
      <c r="J1101" s="8"/>
      <c r="K1101" s="8"/>
      <c r="L1101" s="8"/>
    </row>
    <row r="1102" spans="3:12" ht="12.5" x14ac:dyDescent="0.25">
      <c r="C1102" s="5"/>
      <c r="E1102" s="8"/>
      <c r="F1102" s="8"/>
      <c r="G1102" s="8"/>
      <c r="H1102" s="8"/>
      <c r="I1102" s="8"/>
      <c r="J1102" s="8"/>
      <c r="K1102" s="8"/>
      <c r="L1102" s="8"/>
    </row>
    <row r="1103" spans="3:12" ht="12.5" x14ac:dyDescent="0.25">
      <c r="C1103" s="5"/>
      <c r="E1103" s="8"/>
      <c r="F1103" s="8"/>
      <c r="G1103" s="8"/>
      <c r="H1103" s="8"/>
      <c r="I1103" s="8"/>
      <c r="J1103" s="8"/>
      <c r="K1103" s="8"/>
      <c r="L1103" s="8"/>
    </row>
    <row r="1104" spans="3:12" ht="12.5" x14ac:dyDescent="0.25">
      <c r="C1104" s="5"/>
      <c r="E1104" s="8"/>
      <c r="F1104" s="8"/>
      <c r="G1104" s="8"/>
      <c r="H1104" s="8"/>
      <c r="I1104" s="8"/>
      <c r="J1104" s="8"/>
      <c r="K1104" s="8"/>
      <c r="L1104" s="8"/>
    </row>
    <row r="1105" spans="3:12" ht="12.5" x14ac:dyDescent="0.25">
      <c r="C1105" s="5"/>
      <c r="E1105" s="8"/>
      <c r="F1105" s="8"/>
      <c r="G1105" s="8"/>
      <c r="H1105" s="8"/>
      <c r="I1105" s="8"/>
      <c r="J1105" s="8"/>
      <c r="K1105" s="8"/>
      <c r="L1105" s="8"/>
    </row>
    <row r="1106" spans="3:12" ht="12.5" x14ac:dyDescent="0.25">
      <c r="C1106" s="5"/>
      <c r="E1106" s="8"/>
      <c r="F1106" s="8"/>
      <c r="G1106" s="8"/>
      <c r="H1106" s="8"/>
      <c r="I1106" s="8"/>
      <c r="J1106" s="8"/>
      <c r="K1106" s="8"/>
      <c r="L1106" s="8"/>
    </row>
    <row r="1107" spans="3:12" ht="12.5" x14ac:dyDescent="0.25">
      <c r="C1107" s="5"/>
      <c r="E1107" s="8"/>
      <c r="F1107" s="8"/>
      <c r="G1107" s="8"/>
      <c r="H1107" s="8"/>
      <c r="I1107" s="8"/>
      <c r="J1107" s="8"/>
      <c r="K1107" s="8"/>
      <c r="L1107" s="8"/>
    </row>
    <row r="1108" spans="3:12" ht="12.5" x14ac:dyDescent="0.25">
      <c r="C1108" s="5"/>
      <c r="E1108" s="8"/>
      <c r="F1108" s="8"/>
      <c r="G1108" s="8"/>
      <c r="H1108" s="8"/>
      <c r="I1108" s="8"/>
      <c r="J1108" s="8"/>
      <c r="K1108" s="8"/>
      <c r="L1108" s="8"/>
    </row>
    <row r="1109" spans="3:12" ht="12.5" x14ac:dyDescent="0.25">
      <c r="C1109" s="5"/>
      <c r="E1109" s="8"/>
      <c r="F1109" s="8"/>
      <c r="G1109" s="8"/>
      <c r="H1109" s="8"/>
      <c r="I1109" s="8"/>
      <c r="J1109" s="8"/>
      <c r="K1109" s="8"/>
      <c r="L1109" s="8"/>
    </row>
    <row r="1110" spans="3:12" ht="12.5" x14ac:dyDescent="0.25">
      <c r="C1110" s="5"/>
      <c r="E1110" s="8"/>
      <c r="F1110" s="8"/>
      <c r="G1110" s="8"/>
      <c r="H1110" s="8"/>
      <c r="I1110" s="8"/>
      <c r="J1110" s="8"/>
      <c r="K1110" s="8"/>
      <c r="L1110" s="8"/>
    </row>
    <row r="1111" spans="3:12" ht="12.5" x14ac:dyDescent="0.25">
      <c r="C1111" s="5"/>
      <c r="E1111" s="8"/>
      <c r="F1111" s="8"/>
      <c r="G1111" s="8"/>
      <c r="H1111" s="8"/>
      <c r="I1111" s="8"/>
      <c r="J1111" s="8"/>
      <c r="K1111" s="8"/>
      <c r="L1111" s="8"/>
    </row>
    <row r="1112" spans="3:12" ht="12.5" x14ac:dyDescent="0.25">
      <c r="C1112" s="5"/>
      <c r="E1112" s="8"/>
      <c r="F1112" s="8"/>
      <c r="G1112" s="8"/>
      <c r="H1112" s="8"/>
      <c r="I1112" s="8"/>
      <c r="J1112" s="8"/>
      <c r="K1112" s="8"/>
      <c r="L1112" s="8"/>
    </row>
    <row r="1113" spans="3:12" ht="12.5" x14ac:dyDescent="0.25">
      <c r="C1113" s="5"/>
      <c r="E1113" s="8"/>
      <c r="F1113" s="8"/>
      <c r="G1113" s="8"/>
      <c r="H1113" s="8"/>
      <c r="I1113" s="8"/>
      <c r="J1113" s="8"/>
      <c r="K1113" s="8"/>
      <c r="L1113" s="8"/>
    </row>
    <row r="1114" spans="3:12" ht="12.5" x14ac:dyDescent="0.25">
      <c r="C1114" s="5"/>
      <c r="E1114" s="8"/>
      <c r="F1114" s="8"/>
      <c r="G1114" s="8"/>
      <c r="H1114" s="8"/>
      <c r="I1114" s="8"/>
      <c r="J1114" s="8"/>
      <c r="K1114" s="8"/>
      <c r="L1114" s="8"/>
    </row>
    <row r="1115" spans="3:12" ht="12.5" x14ac:dyDescent="0.25">
      <c r="C1115" s="5"/>
      <c r="E1115" s="8"/>
      <c r="F1115" s="8"/>
      <c r="G1115" s="8"/>
      <c r="H1115" s="8"/>
      <c r="I1115" s="8"/>
      <c r="J1115" s="8"/>
      <c r="K1115" s="8"/>
      <c r="L1115" s="8"/>
    </row>
    <row r="1116" spans="3:12" ht="12.5" x14ac:dyDescent="0.25">
      <c r="C1116" s="5"/>
      <c r="E1116" s="8"/>
      <c r="F1116" s="8"/>
      <c r="G1116" s="8"/>
      <c r="H1116" s="8"/>
      <c r="I1116" s="8"/>
      <c r="J1116" s="8"/>
      <c r="K1116" s="8"/>
      <c r="L1116" s="8"/>
    </row>
    <row r="1117" spans="3:12" ht="12.5" x14ac:dyDescent="0.25">
      <c r="C1117" s="5"/>
      <c r="E1117" s="8"/>
      <c r="F1117" s="8"/>
      <c r="G1117" s="8"/>
      <c r="H1117" s="8"/>
      <c r="I1117" s="8"/>
      <c r="J1117" s="8"/>
      <c r="K1117" s="8"/>
      <c r="L1117" s="8"/>
    </row>
    <row r="1118" spans="3:12" ht="12.5" x14ac:dyDescent="0.25">
      <c r="C1118" s="5"/>
      <c r="E1118" s="8"/>
      <c r="F1118" s="8"/>
      <c r="G1118" s="8"/>
      <c r="H1118" s="8"/>
      <c r="I1118" s="8"/>
      <c r="J1118" s="8"/>
      <c r="K1118" s="8"/>
      <c r="L1118" s="8"/>
    </row>
    <row r="1119" spans="3:12" ht="12.5" x14ac:dyDescent="0.25">
      <c r="C1119" s="5"/>
      <c r="E1119" s="8"/>
      <c r="F1119" s="8"/>
      <c r="G1119" s="8"/>
      <c r="H1119" s="8"/>
      <c r="I1119" s="8"/>
      <c r="J1119" s="8"/>
      <c r="K1119" s="8"/>
      <c r="L1119" s="8"/>
    </row>
    <row r="1120" spans="3:12" ht="12.5" x14ac:dyDescent="0.25">
      <c r="C1120" s="5"/>
      <c r="E1120" s="8"/>
      <c r="F1120" s="8"/>
      <c r="G1120" s="8"/>
      <c r="H1120" s="8"/>
      <c r="I1120" s="8"/>
      <c r="J1120" s="8"/>
      <c r="K1120" s="8"/>
      <c r="L1120" s="8"/>
    </row>
    <row r="1121" spans="3:12" ht="12.5" x14ac:dyDescent="0.25">
      <c r="C1121" s="5"/>
      <c r="E1121" s="8"/>
      <c r="F1121" s="8"/>
      <c r="G1121" s="8"/>
      <c r="H1121" s="8"/>
      <c r="I1121" s="8"/>
      <c r="J1121" s="8"/>
      <c r="K1121" s="8"/>
      <c r="L1121" s="8"/>
    </row>
    <row r="1122" spans="3:12" ht="12.5" x14ac:dyDescent="0.25">
      <c r="C1122" s="5"/>
      <c r="E1122" s="8"/>
      <c r="F1122" s="8"/>
      <c r="G1122" s="8"/>
      <c r="H1122" s="8"/>
      <c r="I1122" s="8"/>
      <c r="J1122" s="8"/>
      <c r="K1122" s="8"/>
      <c r="L1122" s="8"/>
    </row>
    <row r="1123" spans="3:12" ht="12.5" x14ac:dyDescent="0.25">
      <c r="C1123" s="5"/>
      <c r="E1123" s="8"/>
      <c r="F1123" s="8"/>
      <c r="G1123" s="8"/>
      <c r="H1123" s="8"/>
      <c r="I1123" s="8"/>
      <c r="J1123" s="8"/>
      <c r="K1123" s="8"/>
      <c r="L1123" s="8"/>
    </row>
    <row r="1124" spans="3:12" ht="12.5" x14ac:dyDescent="0.25">
      <c r="C1124" s="5"/>
      <c r="E1124" s="8"/>
      <c r="F1124" s="8"/>
      <c r="G1124" s="8"/>
      <c r="H1124" s="8"/>
      <c r="I1124" s="8"/>
      <c r="J1124" s="8"/>
      <c r="K1124" s="8"/>
      <c r="L1124" s="8"/>
    </row>
    <row r="1125" spans="3:12" ht="12.5" x14ac:dyDescent="0.25">
      <c r="C1125" s="5"/>
      <c r="E1125" s="8"/>
      <c r="F1125" s="8"/>
      <c r="G1125" s="8"/>
      <c r="H1125" s="8"/>
      <c r="I1125" s="8"/>
      <c r="J1125" s="8"/>
      <c r="K1125" s="8"/>
      <c r="L1125" s="8"/>
    </row>
    <row r="1126" spans="3:12" ht="12.5" x14ac:dyDescent="0.25">
      <c r="C1126" s="5"/>
      <c r="E1126" s="8"/>
      <c r="F1126" s="8"/>
      <c r="G1126" s="8"/>
      <c r="H1126" s="8"/>
      <c r="I1126" s="8"/>
      <c r="J1126" s="8"/>
      <c r="K1126" s="8"/>
      <c r="L1126" s="8"/>
    </row>
    <row r="1127" spans="3:12" ht="12.5" x14ac:dyDescent="0.25">
      <c r="C1127" s="5"/>
      <c r="E1127" s="8"/>
      <c r="F1127" s="8"/>
      <c r="G1127" s="8"/>
      <c r="H1127" s="8"/>
      <c r="I1127" s="8"/>
      <c r="J1127" s="8"/>
      <c r="K1127" s="8"/>
      <c r="L1127" s="8"/>
    </row>
    <row r="1128" spans="3:12" ht="12.5" x14ac:dyDescent="0.25">
      <c r="C1128" s="5"/>
      <c r="E1128" s="8"/>
      <c r="F1128" s="8"/>
      <c r="G1128" s="8"/>
      <c r="H1128" s="8"/>
      <c r="I1128" s="8"/>
      <c r="J1128" s="8"/>
      <c r="K1128" s="8"/>
      <c r="L1128" s="8"/>
    </row>
    <row r="1129" spans="3:12" ht="12.5" x14ac:dyDescent="0.25">
      <c r="C1129" s="5"/>
      <c r="E1129" s="8"/>
      <c r="F1129" s="8"/>
      <c r="G1129" s="8"/>
      <c r="H1129" s="8"/>
      <c r="I1129" s="8"/>
      <c r="J1129" s="8"/>
      <c r="K1129" s="8"/>
      <c r="L1129" s="8"/>
    </row>
    <row r="1130" spans="3:12" ht="12.5" x14ac:dyDescent="0.25">
      <c r="C1130" s="5"/>
      <c r="E1130" s="8"/>
      <c r="F1130" s="8"/>
      <c r="G1130" s="8"/>
      <c r="H1130" s="8"/>
      <c r="I1130" s="8"/>
      <c r="J1130" s="8"/>
      <c r="K1130" s="8"/>
      <c r="L1130" s="8"/>
    </row>
    <row r="1131" spans="3:12" ht="12.5" x14ac:dyDescent="0.25">
      <c r="C1131" s="5"/>
      <c r="E1131" s="8"/>
      <c r="F1131" s="8"/>
      <c r="G1131" s="8"/>
      <c r="H1131" s="8"/>
      <c r="I1131" s="8"/>
      <c r="J1131" s="8"/>
      <c r="K1131" s="8"/>
      <c r="L1131" s="8"/>
    </row>
    <row r="1132" spans="3:12" ht="12.5" x14ac:dyDescent="0.25">
      <c r="C1132" s="5"/>
      <c r="E1132" s="8"/>
      <c r="F1132" s="8"/>
      <c r="G1132" s="8"/>
      <c r="H1132" s="8"/>
      <c r="I1132" s="8"/>
      <c r="J1132" s="8"/>
      <c r="K1132" s="8"/>
      <c r="L1132" s="8"/>
    </row>
    <row r="1133" spans="3:12" ht="12.5" x14ac:dyDescent="0.25">
      <c r="C1133" s="5"/>
      <c r="E1133" s="8"/>
      <c r="F1133" s="8"/>
      <c r="G1133" s="8"/>
      <c r="H1133" s="8"/>
      <c r="I1133" s="8"/>
      <c r="J1133" s="8"/>
      <c r="K1133" s="8"/>
      <c r="L1133" s="8"/>
    </row>
    <row r="1134" spans="3:12" ht="12.5" x14ac:dyDescent="0.25">
      <c r="C1134" s="5"/>
      <c r="E1134" s="8"/>
      <c r="F1134" s="8"/>
      <c r="G1134" s="8"/>
      <c r="H1134" s="8"/>
      <c r="I1134" s="8"/>
      <c r="J1134" s="8"/>
      <c r="K1134" s="8"/>
      <c r="L1134" s="8"/>
    </row>
    <row r="1135" spans="3:12" ht="12.5" x14ac:dyDescent="0.25">
      <c r="C1135" s="5"/>
      <c r="E1135" s="8"/>
      <c r="F1135" s="8"/>
      <c r="G1135" s="8"/>
      <c r="H1135" s="8"/>
      <c r="I1135" s="8"/>
      <c r="J1135" s="8"/>
      <c r="K1135" s="8"/>
      <c r="L1135" s="8"/>
    </row>
    <row r="1136" spans="3:12" ht="12.5" x14ac:dyDescent="0.25">
      <c r="C1136" s="5"/>
      <c r="E1136" s="8"/>
      <c r="F1136" s="8"/>
      <c r="G1136" s="8"/>
      <c r="H1136" s="8"/>
      <c r="I1136" s="8"/>
      <c r="J1136" s="8"/>
      <c r="K1136" s="8"/>
      <c r="L1136" s="8"/>
    </row>
    <row r="1137" spans="3:12" ht="12.5" x14ac:dyDescent="0.25">
      <c r="C1137" s="5"/>
      <c r="E1137" s="8"/>
      <c r="F1137" s="8"/>
      <c r="G1137" s="8"/>
      <c r="H1137" s="8"/>
      <c r="I1137" s="8"/>
      <c r="J1137" s="8"/>
      <c r="K1137" s="8"/>
      <c r="L1137" s="8"/>
    </row>
    <row r="1138" spans="3:12" ht="12.5" x14ac:dyDescent="0.25">
      <c r="C1138" s="5"/>
      <c r="E1138" s="8"/>
      <c r="F1138" s="8"/>
      <c r="G1138" s="8"/>
      <c r="H1138" s="8"/>
      <c r="I1138" s="8"/>
      <c r="J1138" s="8"/>
      <c r="K1138" s="8"/>
      <c r="L1138" s="8"/>
    </row>
    <row r="1139" spans="3:12" ht="12.5" x14ac:dyDescent="0.25">
      <c r="C1139" s="5"/>
      <c r="E1139" s="8"/>
      <c r="F1139" s="8"/>
      <c r="G1139" s="8"/>
      <c r="H1139" s="8"/>
      <c r="I1139" s="8"/>
      <c r="J1139" s="8"/>
      <c r="K1139" s="8"/>
      <c r="L1139" s="8"/>
    </row>
    <row r="1140" spans="3:12" ht="12.5" x14ac:dyDescent="0.25">
      <c r="C1140" s="5"/>
      <c r="E1140" s="8"/>
      <c r="F1140" s="8"/>
      <c r="G1140" s="8"/>
      <c r="H1140" s="8"/>
      <c r="I1140" s="8"/>
      <c r="J1140" s="8"/>
      <c r="K1140" s="8"/>
      <c r="L1140" s="8"/>
    </row>
    <row r="1141" spans="3:12" ht="12.5" x14ac:dyDescent="0.25">
      <c r="C1141" s="5"/>
      <c r="E1141" s="8"/>
      <c r="F1141" s="8"/>
      <c r="G1141" s="8"/>
      <c r="H1141" s="8"/>
      <c r="I1141" s="8"/>
      <c r="J1141" s="8"/>
      <c r="K1141" s="8"/>
      <c r="L1141" s="8"/>
    </row>
    <row r="1142" spans="3:12" ht="12.5" x14ac:dyDescent="0.25">
      <c r="C1142" s="5"/>
      <c r="E1142" s="8"/>
      <c r="F1142" s="8"/>
      <c r="G1142" s="8"/>
      <c r="H1142" s="8"/>
      <c r="I1142" s="8"/>
      <c r="J1142" s="8"/>
      <c r="K1142" s="8"/>
      <c r="L1142" s="8"/>
    </row>
    <row r="1143" spans="3:12" ht="12.5" x14ac:dyDescent="0.25">
      <c r="C1143" s="5"/>
      <c r="E1143" s="8"/>
      <c r="F1143" s="8"/>
      <c r="G1143" s="8"/>
      <c r="H1143" s="8"/>
      <c r="I1143" s="8"/>
      <c r="J1143" s="8"/>
      <c r="K1143" s="8"/>
      <c r="L1143" s="8"/>
    </row>
    <row r="1144" spans="3:12" ht="12.5" x14ac:dyDescent="0.25">
      <c r="C1144" s="5"/>
      <c r="E1144" s="8"/>
      <c r="F1144" s="8"/>
      <c r="G1144" s="8"/>
      <c r="H1144" s="8"/>
      <c r="I1144" s="8"/>
      <c r="J1144" s="8"/>
      <c r="K1144" s="8"/>
      <c r="L1144" s="8"/>
    </row>
    <row r="1145" spans="3:12" ht="12.5" x14ac:dyDescent="0.25">
      <c r="C1145" s="5"/>
      <c r="E1145" s="8"/>
      <c r="F1145" s="8"/>
      <c r="G1145" s="8"/>
      <c r="H1145" s="8"/>
      <c r="I1145" s="8"/>
      <c r="J1145" s="8"/>
      <c r="K1145" s="8"/>
      <c r="L1145" s="8"/>
    </row>
    <row r="1146" spans="3:12" ht="12.5" x14ac:dyDescent="0.25">
      <c r="C1146" s="5"/>
      <c r="E1146" s="8"/>
      <c r="F1146" s="8"/>
      <c r="G1146" s="8"/>
      <c r="H1146" s="8"/>
      <c r="I1146" s="8"/>
      <c r="J1146" s="8"/>
      <c r="K1146" s="8"/>
      <c r="L1146" s="8"/>
    </row>
    <row r="1147" spans="3:12" ht="12.5" x14ac:dyDescent="0.25">
      <c r="C1147" s="5"/>
      <c r="E1147" s="8"/>
      <c r="F1147" s="8"/>
      <c r="G1147" s="8"/>
      <c r="H1147" s="8"/>
      <c r="I1147" s="8"/>
      <c r="J1147" s="8"/>
      <c r="K1147" s="8"/>
      <c r="L1147" s="8"/>
    </row>
    <row r="1148" spans="3:12" ht="12.5" x14ac:dyDescent="0.25">
      <c r="C1148" s="5"/>
      <c r="E1148" s="8"/>
      <c r="F1148" s="8"/>
      <c r="G1148" s="8"/>
      <c r="H1148" s="8"/>
      <c r="I1148" s="8"/>
      <c r="J1148" s="8"/>
      <c r="K1148" s="8"/>
      <c r="L1148" s="8"/>
    </row>
    <row r="1149" spans="3:12" ht="12.5" x14ac:dyDescent="0.25">
      <c r="C1149" s="5"/>
      <c r="E1149" s="8"/>
      <c r="F1149" s="8"/>
      <c r="G1149" s="8"/>
      <c r="H1149" s="8"/>
      <c r="I1149" s="8"/>
      <c r="J1149" s="8"/>
      <c r="K1149" s="8"/>
      <c r="L1149" s="8"/>
    </row>
    <row r="1150" spans="3:12" ht="12.5" x14ac:dyDescent="0.25">
      <c r="C1150" s="5"/>
      <c r="E1150" s="8"/>
      <c r="F1150" s="8"/>
      <c r="G1150" s="8"/>
      <c r="H1150" s="8"/>
      <c r="I1150" s="8"/>
      <c r="J1150" s="8"/>
      <c r="K1150" s="8"/>
      <c r="L1150" s="8"/>
    </row>
    <row r="1151" spans="3:12" ht="12.5" x14ac:dyDescent="0.25">
      <c r="C1151" s="5"/>
      <c r="E1151" s="8"/>
      <c r="F1151" s="8"/>
      <c r="G1151" s="8"/>
      <c r="H1151" s="8"/>
      <c r="I1151" s="8"/>
      <c r="J1151" s="8"/>
      <c r="K1151" s="8"/>
      <c r="L1151" s="8"/>
    </row>
    <row r="1152" spans="3:12" ht="12.5" x14ac:dyDescent="0.25">
      <c r="C1152" s="5"/>
      <c r="E1152" s="8"/>
      <c r="F1152" s="8"/>
      <c r="G1152" s="8"/>
      <c r="H1152" s="8"/>
      <c r="I1152" s="8"/>
      <c r="J1152" s="8"/>
      <c r="K1152" s="8"/>
      <c r="L1152" s="8"/>
    </row>
    <row r="1153" spans="3:12" ht="12.5" x14ac:dyDescent="0.25">
      <c r="C1153" s="5"/>
      <c r="E1153" s="8"/>
      <c r="F1153" s="8"/>
      <c r="G1153" s="8"/>
      <c r="H1153" s="8"/>
      <c r="I1153" s="8"/>
      <c r="J1153" s="8"/>
      <c r="K1153" s="8"/>
      <c r="L1153" s="8"/>
    </row>
    <row r="1154" spans="3:12" ht="12.5" x14ac:dyDescent="0.25">
      <c r="C1154" s="5"/>
      <c r="E1154" s="8"/>
      <c r="F1154" s="8"/>
      <c r="G1154" s="8"/>
      <c r="H1154" s="8"/>
      <c r="I1154" s="8"/>
      <c r="J1154" s="8"/>
      <c r="K1154" s="8"/>
      <c r="L1154" s="8"/>
    </row>
    <row r="1155" spans="3:12" ht="12.5" x14ac:dyDescent="0.25">
      <c r="C1155" s="5"/>
      <c r="E1155" s="8"/>
      <c r="F1155" s="8"/>
      <c r="G1155" s="8"/>
      <c r="H1155" s="8"/>
      <c r="I1155" s="8"/>
      <c r="J1155" s="8"/>
      <c r="K1155" s="8"/>
      <c r="L1155" s="8"/>
    </row>
    <row r="1156" spans="3:12" ht="12.5" x14ac:dyDescent="0.25">
      <c r="C1156" s="5"/>
      <c r="E1156" s="8"/>
      <c r="F1156" s="8"/>
      <c r="G1156" s="8"/>
      <c r="H1156" s="8"/>
      <c r="I1156" s="8"/>
      <c r="J1156" s="8"/>
      <c r="K1156" s="8"/>
      <c r="L1156" s="8"/>
    </row>
    <row r="1157" spans="3:12" ht="12.5" x14ac:dyDescent="0.25">
      <c r="C1157" s="5"/>
      <c r="E1157" s="8"/>
      <c r="F1157" s="8"/>
      <c r="G1157" s="8"/>
      <c r="H1157" s="8"/>
      <c r="I1157" s="8"/>
      <c r="J1157" s="8"/>
      <c r="K1157" s="8"/>
      <c r="L1157" s="8"/>
    </row>
    <row r="1158" spans="3:12" ht="12.5" x14ac:dyDescent="0.25">
      <c r="C1158" s="5"/>
      <c r="E1158" s="8"/>
      <c r="F1158" s="8"/>
      <c r="G1158" s="8"/>
      <c r="H1158" s="8"/>
      <c r="I1158" s="8"/>
      <c r="J1158" s="8"/>
      <c r="K1158" s="8"/>
      <c r="L1158" s="8"/>
    </row>
    <row r="1159" spans="3:12" ht="12.5" x14ac:dyDescent="0.25">
      <c r="C1159" s="5"/>
      <c r="E1159" s="8"/>
      <c r="F1159" s="8"/>
      <c r="G1159" s="8"/>
      <c r="H1159" s="8"/>
      <c r="I1159" s="8"/>
      <c r="J1159" s="8"/>
      <c r="K1159" s="8"/>
      <c r="L1159" s="8"/>
    </row>
    <row r="1160" spans="3:12" ht="12.5" x14ac:dyDescent="0.25">
      <c r="C1160" s="5"/>
      <c r="E1160" s="8"/>
      <c r="F1160" s="8"/>
      <c r="G1160" s="8"/>
      <c r="H1160" s="8"/>
      <c r="I1160" s="8"/>
      <c r="J1160" s="8"/>
      <c r="K1160" s="8"/>
      <c r="L1160" s="8"/>
    </row>
    <row r="1161" spans="3:12" ht="12.5" x14ac:dyDescent="0.25">
      <c r="C1161" s="5"/>
      <c r="E1161" s="8"/>
      <c r="F1161" s="8"/>
      <c r="G1161" s="8"/>
      <c r="H1161" s="8"/>
      <c r="I1161" s="8"/>
      <c r="J1161" s="8"/>
      <c r="K1161" s="8"/>
      <c r="L1161" s="8"/>
    </row>
    <row r="1162" spans="3:12" ht="12.5" x14ac:dyDescent="0.25">
      <c r="C1162" s="5"/>
      <c r="E1162" s="8"/>
      <c r="F1162" s="8"/>
      <c r="G1162" s="8"/>
      <c r="H1162" s="8"/>
      <c r="I1162" s="8"/>
      <c r="J1162" s="8"/>
      <c r="K1162" s="8"/>
      <c r="L1162" s="8"/>
    </row>
    <row r="1163" spans="3:12" ht="12.5" x14ac:dyDescent="0.25">
      <c r="C1163" s="5"/>
      <c r="E1163" s="8"/>
      <c r="F1163" s="8"/>
      <c r="G1163" s="8"/>
      <c r="H1163" s="8"/>
      <c r="I1163" s="8"/>
      <c r="J1163" s="8"/>
      <c r="K1163" s="8"/>
      <c r="L1163" s="8"/>
    </row>
    <row r="1164" spans="3:12" ht="12.5" x14ac:dyDescent="0.25">
      <c r="C1164" s="5"/>
      <c r="E1164" s="8"/>
      <c r="F1164" s="8"/>
      <c r="G1164" s="8"/>
      <c r="H1164" s="8"/>
      <c r="I1164" s="8"/>
      <c r="J1164" s="8"/>
      <c r="K1164" s="8"/>
      <c r="L1164" s="8"/>
    </row>
    <row r="1165" spans="3:12" ht="12.5" x14ac:dyDescent="0.25">
      <c r="C1165" s="5"/>
      <c r="E1165" s="8"/>
      <c r="F1165" s="8"/>
      <c r="G1165" s="8"/>
      <c r="H1165" s="8"/>
      <c r="I1165" s="8"/>
      <c r="J1165" s="8"/>
      <c r="K1165" s="8"/>
      <c r="L1165" s="8"/>
    </row>
    <row r="1166" spans="3:12" ht="12.5" x14ac:dyDescent="0.25">
      <c r="C1166" s="5"/>
      <c r="E1166" s="8"/>
      <c r="F1166" s="8"/>
      <c r="G1166" s="8"/>
      <c r="H1166" s="8"/>
      <c r="I1166" s="8"/>
      <c r="J1166" s="8"/>
      <c r="K1166" s="8"/>
      <c r="L1166" s="8"/>
    </row>
    <row r="1167" spans="3:12" ht="12.5" x14ac:dyDescent="0.25">
      <c r="C1167" s="5"/>
      <c r="E1167" s="8"/>
      <c r="F1167" s="8"/>
      <c r="G1167" s="8"/>
      <c r="H1167" s="8"/>
      <c r="I1167" s="8"/>
      <c r="J1167" s="8"/>
      <c r="K1167" s="8"/>
      <c r="L1167" s="8"/>
    </row>
    <row r="1168" spans="3:12" ht="12.5" x14ac:dyDescent="0.25">
      <c r="C1168" s="5"/>
      <c r="E1168" s="8"/>
      <c r="F1168" s="8"/>
      <c r="G1168" s="8"/>
      <c r="H1168" s="8"/>
      <c r="I1168" s="8"/>
      <c r="J1168" s="8"/>
      <c r="K1168" s="8"/>
      <c r="L1168" s="8"/>
    </row>
    <row r="1169" spans="3:12" ht="12.5" x14ac:dyDescent="0.25">
      <c r="C1169" s="5"/>
      <c r="E1169" s="8"/>
      <c r="F1169" s="8"/>
      <c r="G1169" s="8"/>
      <c r="H1169" s="8"/>
      <c r="I1169" s="8"/>
      <c r="J1169" s="8"/>
      <c r="K1169" s="8"/>
      <c r="L1169" s="8"/>
    </row>
    <row r="1170" spans="3:12" ht="12.5" x14ac:dyDescent="0.25">
      <c r="C1170" s="5"/>
      <c r="E1170" s="8"/>
      <c r="F1170" s="8"/>
      <c r="G1170" s="8"/>
      <c r="H1170" s="8"/>
      <c r="I1170" s="8"/>
      <c r="J1170" s="8"/>
      <c r="K1170" s="8"/>
      <c r="L1170" s="8"/>
    </row>
    <row r="1171" spans="3:12" ht="12.5" x14ac:dyDescent="0.25">
      <c r="C1171" s="5"/>
      <c r="E1171" s="8"/>
      <c r="F1171" s="8"/>
      <c r="G1171" s="8"/>
      <c r="H1171" s="8"/>
      <c r="I1171" s="8"/>
      <c r="J1171" s="8"/>
      <c r="K1171" s="8"/>
      <c r="L1171" s="8"/>
    </row>
    <row r="1172" spans="3:12" ht="12.5" x14ac:dyDescent="0.25">
      <c r="C1172" s="5"/>
      <c r="E1172" s="8"/>
      <c r="F1172" s="8"/>
      <c r="G1172" s="8"/>
      <c r="H1172" s="8"/>
      <c r="I1172" s="8"/>
      <c r="J1172" s="8"/>
      <c r="K1172" s="8"/>
      <c r="L1172" s="8"/>
    </row>
    <row r="1173" spans="3:12" ht="12.5" x14ac:dyDescent="0.25">
      <c r="C1173" s="5"/>
      <c r="E1173" s="8"/>
      <c r="F1173" s="8"/>
      <c r="G1173" s="8"/>
      <c r="H1173" s="8"/>
      <c r="I1173" s="8"/>
      <c r="J1173" s="8"/>
      <c r="K1173" s="8"/>
      <c r="L1173" s="8"/>
    </row>
    <row r="1174" spans="3:12" ht="12.5" x14ac:dyDescent="0.25">
      <c r="C1174" s="5"/>
      <c r="E1174" s="8"/>
      <c r="F1174" s="8"/>
      <c r="G1174" s="8"/>
      <c r="H1174" s="8"/>
      <c r="I1174" s="8"/>
      <c r="J1174" s="8"/>
      <c r="K1174" s="8"/>
      <c r="L1174" s="8"/>
    </row>
    <row r="1175" spans="3:12" ht="12.5" x14ac:dyDescent="0.25">
      <c r="C1175" s="5"/>
      <c r="E1175" s="8"/>
      <c r="F1175" s="8"/>
      <c r="G1175" s="8"/>
      <c r="H1175" s="8"/>
      <c r="I1175" s="8"/>
      <c r="J1175" s="8"/>
      <c r="K1175" s="8"/>
      <c r="L1175" s="8"/>
    </row>
    <row r="1176" spans="3:12" ht="12.5" x14ac:dyDescent="0.25">
      <c r="C1176" s="5"/>
      <c r="E1176" s="8"/>
      <c r="F1176" s="8"/>
      <c r="G1176" s="8"/>
      <c r="H1176" s="8"/>
      <c r="I1176" s="8"/>
      <c r="J1176" s="8"/>
      <c r="K1176" s="8"/>
      <c r="L1176" s="8"/>
    </row>
    <row r="1177" spans="3:12" ht="12.5" x14ac:dyDescent="0.25">
      <c r="C1177" s="5"/>
      <c r="E1177" s="8"/>
      <c r="F1177" s="8"/>
      <c r="G1177" s="8"/>
      <c r="H1177" s="8"/>
      <c r="I1177" s="8"/>
      <c r="J1177" s="8"/>
      <c r="K1177" s="8"/>
      <c r="L1177" s="8"/>
    </row>
    <row r="1178" spans="3:12" ht="12.5" x14ac:dyDescent="0.25">
      <c r="C1178" s="5"/>
      <c r="E1178" s="8"/>
      <c r="F1178" s="8"/>
      <c r="G1178" s="8"/>
      <c r="H1178" s="8"/>
      <c r="I1178" s="8"/>
      <c r="J1178" s="8"/>
      <c r="K1178" s="8"/>
      <c r="L1178" s="8"/>
    </row>
    <row r="1179" spans="3:12" ht="12.5" x14ac:dyDescent="0.25">
      <c r="C1179" s="5"/>
      <c r="E1179" s="8"/>
      <c r="F1179" s="8"/>
      <c r="G1179" s="8"/>
      <c r="H1179" s="8"/>
      <c r="I1179" s="8"/>
      <c r="J1179" s="8"/>
      <c r="K1179" s="8"/>
      <c r="L1179" s="8"/>
    </row>
    <row r="1180" spans="3:12" ht="12.5" x14ac:dyDescent="0.25">
      <c r="C1180" s="5"/>
      <c r="E1180" s="8"/>
      <c r="F1180" s="8"/>
      <c r="G1180" s="8"/>
      <c r="H1180" s="8"/>
      <c r="I1180" s="8"/>
      <c r="J1180" s="8"/>
      <c r="K1180" s="8"/>
      <c r="L1180" s="8"/>
    </row>
    <row r="1181" spans="3:12" ht="12.5" x14ac:dyDescent="0.25">
      <c r="C1181" s="5"/>
      <c r="E1181" s="8"/>
      <c r="F1181" s="8"/>
      <c r="G1181" s="8"/>
      <c r="H1181" s="8"/>
      <c r="I1181" s="8"/>
      <c r="J1181" s="8"/>
      <c r="K1181" s="8"/>
      <c r="L1181" s="8"/>
    </row>
    <row r="1182" spans="3:12" ht="12.5" x14ac:dyDescent="0.25">
      <c r="C1182" s="5"/>
      <c r="E1182" s="8"/>
      <c r="F1182" s="8"/>
      <c r="G1182" s="8"/>
      <c r="H1182" s="8"/>
      <c r="I1182" s="8"/>
      <c r="J1182" s="8"/>
      <c r="K1182" s="8"/>
      <c r="L1182" s="8"/>
    </row>
    <row r="1183" spans="3:12" ht="12.5" x14ac:dyDescent="0.25">
      <c r="C1183" s="5"/>
      <c r="E1183" s="8"/>
      <c r="F1183" s="8"/>
      <c r="G1183" s="8"/>
      <c r="H1183" s="8"/>
      <c r="I1183" s="8"/>
      <c r="J1183" s="8"/>
      <c r="K1183" s="8"/>
      <c r="L1183" s="8"/>
    </row>
    <row r="1184" spans="3:12" ht="12.5" x14ac:dyDescent="0.25">
      <c r="C1184" s="5"/>
      <c r="E1184" s="8"/>
      <c r="F1184" s="8"/>
      <c r="G1184" s="8"/>
      <c r="H1184" s="8"/>
      <c r="I1184" s="8"/>
      <c r="J1184" s="8"/>
      <c r="K1184" s="8"/>
      <c r="L1184" s="8"/>
    </row>
    <row r="1185" spans="3:12" ht="12.5" x14ac:dyDescent="0.25">
      <c r="C1185" s="5"/>
      <c r="E1185" s="8"/>
      <c r="F1185" s="8"/>
      <c r="G1185" s="8"/>
      <c r="H1185" s="8"/>
      <c r="I1185" s="8"/>
      <c r="J1185" s="8"/>
      <c r="K1185" s="8"/>
      <c r="L1185" s="8"/>
    </row>
    <row r="1186" spans="3:12" ht="12.5" x14ac:dyDescent="0.25">
      <c r="C1186" s="5"/>
      <c r="E1186" s="8"/>
      <c r="F1186" s="8"/>
      <c r="G1186" s="8"/>
      <c r="H1186" s="8"/>
      <c r="I1186" s="8"/>
      <c r="J1186" s="8"/>
      <c r="K1186" s="8"/>
      <c r="L1186" s="8"/>
    </row>
    <row r="1187" spans="3:12" ht="12.5" x14ac:dyDescent="0.25">
      <c r="C1187" s="5"/>
      <c r="E1187" s="8"/>
      <c r="F1187" s="8"/>
      <c r="G1187" s="8"/>
      <c r="H1187" s="8"/>
      <c r="I1187" s="8"/>
      <c r="J1187" s="8"/>
      <c r="K1187" s="8"/>
      <c r="L1187" s="8"/>
    </row>
    <row r="1188" spans="3:12" ht="12.5" x14ac:dyDescent="0.25">
      <c r="C1188" s="5"/>
      <c r="E1188" s="8"/>
      <c r="F1188" s="8"/>
      <c r="G1188" s="8"/>
      <c r="H1188" s="8"/>
      <c r="I1188" s="8"/>
      <c r="J1188" s="8"/>
      <c r="K1188" s="8"/>
      <c r="L1188" s="8"/>
    </row>
    <row r="1189" spans="3:12" ht="12.5" x14ac:dyDescent="0.25">
      <c r="C1189" s="5"/>
      <c r="E1189" s="8"/>
      <c r="F1189" s="8"/>
      <c r="G1189" s="8"/>
      <c r="H1189" s="8"/>
      <c r="I1189" s="8"/>
      <c r="J1189" s="8"/>
      <c r="K1189" s="8"/>
      <c r="L1189" s="8"/>
    </row>
    <row r="1190" spans="3:12" ht="12.5" x14ac:dyDescent="0.25">
      <c r="C1190" s="5"/>
      <c r="E1190" s="8"/>
      <c r="F1190" s="8"/>
      <c r="G1190" s="8"/>
      <c r="H1190" s="8"/>
      <c r="I1190" s="8"/>
      <c r="J1190" s="8"/>
      <c r="K1190" s="8"/>
      <c r="L1190" s="8"/>
    </row>
    <row r="1191" spans="3:12" ht="12.5" x14ac:dyDescent="0.25">
      <c r="C1191" s="5"/>
      <c r="E1191" s="8"/>
      <c r="F1191" s="8"/>
      <c r="G1191" s="8"/>
      <c r="H1191" s="8"/>
      <c r="I1191" s="8"/>
      <c r="J1191" s="8"/>
      <c r="K1191" s="8"/>
      <c r="L1191" s="8"/>
    </row>
    <row r="1192" spans="3:12" ht="12.5" x14ac:dyDescent="0.25">
      <c r="C1192" s="5"/>
      <c r="E1192" s="8"/>
      <c r="F1192" s="8"/>
      <c r="G1192" s="8"/>
      <c r="H1192" s="8"/>
      <c r="I1192" s="8"/>
      <c r="J1192" s="8"/>
      <c r="K1192" s="8"/>
      <c r="L1192" s="8"/>
    </row>
    <row r="1193" spans="3:12" ht="12.5" x14ac:dyDescent="0.25">
      <c r="C1193" s="5"/>
      <c r="E1193" s="8"/>
      <c r="F1193" s="8"/>
      <c r="G1193" s="8"/>
      <c r="H1193" s="8"/>
      <c r="I1193" s="8"/>
      <c r="J1193" s="8"/>
      <c r="K1193" s="8"/>
      <c r="L1193" s="8"/>
    </row>
    <row r="1194" spans="3:12" ht="12.5" x14ac:dyDescent="0.25">
      <c r="C1194" s="5"/>
      <c r="E1194" s="8"/>
      <c r="F1194" s="8"/>
      <c r="G1194" s="8"/>
      <c r="H1194" s="8"/>
      <c r="I1194" s="8"/>
      <c r="J1194" s="8"/>
      <c r="K1194" s="8"/>
      <c r="L1194" s="8"/>
    </row>
    <row r="1195" spans="3:12" ht="12.5" x14ac:dyDescent="0.25">
      <c r="C1195" s="5"/>
      <c r="E1195" s="8"/>
      <c r="F1195" s="8"/>
      <c r="G1195" s="8"/>
      <c r="H1195" s="8"/>
      <c r="I1195" s="8"/>
      <c r="J1195" s="8"/>
      <c r="K1195" s="8"/>
      <c r="L1195" s="8"/>
    </row>
    <row r="1196" spans="3:12" ht="12.5" x14ac:dyDescent="0.25">
      <c r="C1196" s="5"/>
      <c r="E1196" s="8"/>
      <c r="F1196" s="8"/>
      <c r="G1196" s="8"/>
      <c r="H1196" s="8"/>
      <c r="I1196" s="8"/>
      <c r="J1196" s="8"/>
      <c r="K1196" s="8"/>
      <c r="L1196" s="8"/>
    </row>
    <row r="1197" spans="3:12" ht="12.5" x14ac:dyDescent="0.25">
      <c r="C1197" s="5"/>
      <c r="E1197" s="8"/>
      <c r="F1197" s="8"/>
      <c r="G1197" s="8"/>
      <c r="H1197" s="8"/>
      <c r="I1197" s="8"/>
      <c r="J1197" s="8"/>
      <c r="K1197" s="8"/>
      <c r="L1197" s="8"/>
    </row>
    <row r="1198" spans="3:12" ht="12.5" x14ac:dyDescent="0.25">
      <c r="C1198" s="5"/>
      <c r="E1198" s="8"/>
      <c r="F1198" s="8"/>
      <c r="G1198" s="8"/>
      <c r="H1198" s="8"/>
      <c r="I1198" s="8"/>
      <c r="J1198" s="8"/>
      <c r="K1198" s="8"/>
      <c r="L1198" s="8"/>
    </row>
    <row r="1199" spans="3:12" ht="12.5" x14ac:dyDescent="0.25">
      <c r="C1199" s="5"/>
      <c r="E1199" s="8"/>
      <c r="F1199" s="8"/>
      <c r="G1199" s="8"/>
      <c r="H1199" s="8"/>
      <c r="I1199" s="8"/>
      <c r="J1199" s="8"/>
      <c r="K1199" s="8"/>
      <c r="L1199" s="8"/>
    </row>
    <row r="1200" spans="3:12" ht="12.5" x14ac:dyDescent="0.25">
      <c r="C1200" s="5"/>
      <c r="E1200" s="8"/>
      <c r="F1200" s="8"/>
      <c r="G1200" s="8"/>
      <c r="H1200" s="8"/>
      <c r="I1200" s="8"/>
      <c r="J1200" s="8"/>
      <c r="K1200" s="8"/>
      <c r="L1200" s="8"/>
    </row>
    <row r="1201" spans="3:12" ht="12.5" x14ac:dyDescent="0.25">
      <c r="C1201" s="5"/>
      <c r="E1201" s="8"/>
      <c r="F1201" s="8"/>
      <c r="G1201" s="8"/>
      <c r="H1201" s="8"/>
      <c r="I1201" s="8"/>
      <c r="J1201" s="8"/>
      <c r="K1201" s="8"/>
      <c r="L1201" s="8"/>
    </row>
    <row r="1202" spans="3:12" ht="12.5" x14ac:dyDescent="0.25">
      <c r="C1202" s="5"/>
      <c r="E1202" s="8"/>
      <c r="F1202" s="8"/>
      <c r="G1202" s="8"/>
      <c r="H1202" s="8"/>
      <c r="I1202" s="8"/>
      <c r="J1202" s="8"/>
      <c r="K1202" s="8"/>
      <c r="L1202" s="8"/>
    </row>
    <row r="1203" spans="3:12" ht="12.5" x14ac:dyDescent="0.25">
      <c r="C1203" s="5"/>
      <c r="E1203" s="8"/>
      <c r="F1203" s="8"/>
      <c r="G1203" s="8"/>
      <c r="H1203" s="8"/>
      <c r="I1203" s="8"/>
      <c r="J1203" s="8"/>
      <c r="K1203" s="8"/>
      <c r="L1203" s="8"/>
    </row>
    <row r="1204" spans="3:12" ht="12.5" x14ac:dyDescent="0.25">
      <c r="C1204" s="5"/>
      <c r="E1204" s="8"/>
      <c r="F1204" s="8"/>
      <c r="G1204" s="8"/>
      <c r="H1204" s="8"/>
      <c r="I1204" s="8"/>
      <c r="J1204" s="8"/>
      <c r="K1204" s="8"/>
      <c r="L1204" s="8"/>
    </row>
    <row r="1205" spans="3:12" ht="12.5" x14ac:dyDescent="0.25">
      <c r="C1205" s="5"/>
      <c r="E1205" s="8"/>
      <c r="F1205" s="8"/>
      <c r="G1205" s="8"/>
      <c r="H1205" s="8"/>
      <c r="I1205" s="8"/>
      <c r="J1205" s="8"/>
      <c r="K1205" s="8"/>
      <c r="L1205" s="8"/>
    </row>
    <row r="1206" spans="3:12" ht="12.5" x14ac:dyDescent="0.25">
      <c r="C1206" s="5"/>
      <c r="E1206" s="8"/>
      <c r="F1206" s="8"/>
      <c r="G1206" s="8"/>
      <c r="H1206" s="8"/>
      <c r="I1206" s="8"/>
      <c r="J1206" s="8"/>
      <c r="K1206" s="8"/>
      <c r="L1206" s="8"/>
    </row>
    <row r="1207" spans="3:12" ht="12.5" x14ac:dyDescent="0.25">
      <c r="C1207" s="5"/>
      <c r="E1207" s="8"/>
      <c r="F1207" s="8"/>
      <c r="G1207" s="8"/>
      <c r="H1207" s="8"/>
      <c r="I1207" s="8"/>
      <c r="J1207" s="8"/>
      <c r="K1207" s="8"/>
      <c r="L1207" s="8"/>
    </row>
    <row r="1208" spans="3:12" ht="12.5" x14ac:dyDescent="0.25">
      <c r="C1208" s="5"/>
      <c r="E1208" s="8"/>
      <c r="F1208" s="8"/>
      <c r="G1208" s="8"/>
      <c r="H1208" s="8"/>
      <c r="I1208" s="8"/>
      <c r="J1208" s="8"/>
      <c r="K1208" s="8"/>
      <c r="L1208" s="8"/>
    </row>
    <row r="1209" spans="3:12" ht="12.5" x14ac:dyDescent="0.25">
      <c r="C1209" s="5"/>
      <c r="E1209" s="8"/>
      <c r="F1209" s="8"/>
      <c r="G1209" s="8"/>
      <c r="H1209" s="8"/>
      <c r="I1209" s="8"/>
      <c r="J1209" s="8"/>
      <c r="K1209" s="8"/>
      <c r="L1209" s="8"/>
    </row>
    <row r="1210" spans="3:12" ht="12.5" x14ac:dyDescent="0.25">
      <c r="C1210" s="5"/>
      <c r="E1210" s="8"/>
      <c r="F1210" s="8"/>
      <c r="G1210" s="8"/>
      <c r="H1210" s="8"/>
      <c r="I1210" s="8"/>
      <c r="J1210" s="8"/>
      <c r="K1210" s="8"/>
      <c r="L1210" s="8"/>
    </row>
    <row r="1211" spans="3:12" ht="12.5" x14ac:dyDescent="0.25">
      <c r="C1211" s="5"/>
      <c r="E1211" s="8"/>
      <c r="F1211" s="8"/>
      <c r="G1211" s="8"/>
      <c r="H1211" s="8"/>
      <c r="I1211" s="8"/>
      <c r="J1211" s="8"/>
      <c r="K1211" s="8"/>
      <c r="L1211" s="8"/>
    </row>
    <row r="1212" spans="3:12" ht="12.5" x14ac:dyDescent="0.25">
      <c r="C1212" s="5"/>
      <c r="E1212" s="8"/>
      <c r="F1212" s="8"/>
      <c r="G1212" s="8"/>
      <c r="H1212" s="8"/>
      <c r="I1212" s="8"/>
      <c r="J1212" s="8"/>
      <c r="K1212" s="8"/>
      <c r="L1212" s="8"/>
    </row>
    <row r="1213" spans="3:12" ht="12.5" x14ac:dyDescent="0.25">
      <c r="C1213" s="5"/>
      <c r="E1213" s="8"/>
      <c r="F1213" s="8"/>
      <c r="G1213" s="8"/>
      <c r="H1213" s="8"/>
      <c r="I1213" s="8"/>
      <c r="J1213" s="8"/>
      <c r="K1213" s="8"/>
      <c r="L1213" s="8"/>
    </row>
    <row r="1214" spans="3:12" ht="12.5" x14ac:dyDescent="0.25">
      <c r="C1214" s="5"/>
      <c r="E1214" s="8"/>
      <c r="F1214" s="8"/>
      <c r="G1214" s="8"/>
      <c r="H1214" s="8"/>
      <c r="I1214" s="8"/>
      <c r="J1214" s="8"/>
      <c r="K1214" s="8"/>
      <c r="L1214" s="8"/>
    </row>
    <row r="1215" spans="3:12" ht="12.5" x14ac:dyDescent="0.25">
      <c r="C1215" s="5"/>
      <c r="E1215" s="8"/>
      <c r="F1215" s="8"/>
      <c r="G1215" s="8"/>
      <c r="H1215" s="8"/>
      <c r="I1215" s="8"/>
      <c r="J1215" s="8"/>
      <c r="K1215" s="8"/>
      <c r="L1215" s="8"/>
    </row>
    <row r="1216" spans="3:12" ht="12.5" x14ac:dyDescent="0.25">
      <c r="C1216" s="5"/>
      <c r="E1216" s="8"/>
      <c r="F1216" s="8"/>
      <c r="G1216" s="8"/>
      <c r="H1216" s="8"/>
      <c r="I1216" s="8"/>
      <c r="J1216" s="8"/>
      <c r="K1216" s="8"/>
      <c r="L1216" s="8"/>
    </row>
    <row r="1217" spans="3:12" ht="12.5" x14ac:dyDescent="0.25">
      <c r="C1217" s="5"/>
      <c r="E1217" s="8"/>
      <c r="F1217" s="8"/>
      <c r="G1217" s="8"/>
      <c r="H1217" s="8"/>
      <c r="I1217" s="8"/>
      <c r="J1217" s="8"/>
      <c r="K1217" s="8"/>
      <c r="L1217" s="8"/>
    </row>
    <row r="1218" spans="3:12" ht="12.5" x14ac:dyDescent="0.25">
      <c r="C1218" s="5"/>
      <c r="E1218" s="8"/>
      <c r="F1218" s="8"/>
      <c r="G1218" s="8"/>
      <c r="H1218" s="8"/>
      <c r="I1218" s="8"/>
      <c r="J1218" s="8"/>
      <c r="K1218" s="8"/>
      <c r="L1218" s="8"/>
    </row>
    <row r="1219" spans="3:12" ht="12.5" x14ac:dyDescent="0.25">
      <c r="C1219" s="5"/>
      <c r="E1219" s="8"/>
      <c r="F1219" s="8"/>
      <c r="G1219" s="8"/>
      <c r="H1219" s="8"/>
      <c r="I1219" s="8"/>
      <c r="J1219" s="8"/>
      <c r="K1219" s="8"/>
      <c r="L121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48"/>
  <sheetViews>
    <sheetView topLeftCell="E1" workbookViewId="0">
      <pane ySplit="1" topLeftCell="A2" activePane="bottomLeft" state="frozen"/>
      <selection pane="bottomLeft" activeCell="M3" sqref="M3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0" width="5.26953125" customWidth="1"/>
  </cols>
  <sheetData>
    <row r="1" spans="1:12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5</v>
      </c>
      <c r="K1" s="1" t="s">
        <v>8</v>
      </c>
    </row>
    <row r="2" spans="1:12" ht="12.5" x14ac:dyDescent="0.25">
      <c r="A2" s="3">
        <v>44621</v>
      </c>
      <c r="B2" s="5"/>
      <c r="C2" s="4">
        <f>'FEB22'!C37</f>
        <v>180636025</v>
      </c>
      <c r="D2" s="6" t="s">
        <v>458</v>
      </c>
      <c r="E2" s="7">
        <f>'FEB22'!E37</f>
        <v>40</v>
      </c>
      <c r="F2" s="7">
        <f>'FEB22'!F37</f>
        <v>17</v>
      </c>
      <c r="G2" s="7">
        <f>'FEB22'!G37</f>
        <v>13</v>
      </c>
      <c r="H2" s="7">
        <f>'FEB22'!H37</f>
        <v>28</v>
      </c>
      <c r="I2" s="7">
        <f>'FEB22'!I37</f>
        <v>13</v>
      </c>
      <c r="J2" s="7">
        <f>'FEB22'!J37</f>
        <v>8</v>
      </c>
      <c r="K2" s="6"/>
      <c r="L2" s="6"/>
    </row>
    <row r="3" spans="1:12" ht="12.5" x14ac:dyDescent="0.25">
      <c r="A3" s="3">
        <v>44623</v>
      </c>
      <c r="B3" s="5"/>
      <c r="C3" s="5">
        <v>285000</v>
      </c>
      <c r="D3" s="6" t="s">
        <v>459</v>
      </c>
      <c r="E3" s="7">
        <v>1</v>
      </c>
      <c r="F3" s="7">
        <v>1</v>
      </c>
      <c r="G3" s="7">
        <v>1</v>
      </c>
      <c r="H3" s="7">
        <v>1</v>
      </c>
      <c r="I3" s="7"/>
      <c r="J3" s="7">
        <v>1</v>
      </c>
      <c r="K3" s="10" t="s">
        <v>10</v>
      </c>
      <c r="L3" s="6" t="s">
        <v>460</v>
      </c>
    </row>
    <row r="4" spans="1:12" ht="12.5" x14ac:dyDescent="0.25">
      <c r="A4" s="3">
        <v>44621</v>
      </c>
      <c r="B4" s="5"/>
      <c r="C4" s="5">
        <v>205000</v>
      </c>
      <c r="D4" s="6" t="s">
        <v>461</v>
      </c>
      <c r="E4" s="7"/>
      <c r="F4" s="7"/>
      <c r="G4" s="7"/>
      <c r="H4" s="7">
        <v>1</v>
      </c>
      <c r="I4" s="7"/>
      <c r="J4" s="7"/>
      <c r="K4" s="11" t="s">
        <v>11</v>
      </c>
    </row>
    <row r="5" spans="1:12" ht="12.5" x14ac:dyDescent="0.25">
      <c r="A5" s="3">
        <v>44622</v>
      </c>
      <c r="B5" s="5"/>
      <c r="C5" s="5">
        <v>125000</v>
      </c>
      <c r="D5" s="6" t="s">
        <v>462</v>
      </c>
      <c r="E5" s="7"/>
      <c r="F5" s="7"/>
      <c r="G5" s="7"/>
      <c r="H5" s="7"/>
      <c r="I5" s="7">
        <v>1</v>
      </c>
      <c r="J5" s="7"/>
      <c r="K5" s="10" t="s">
        <v>10</v>
      </c>
    </row>
    <row r="6" spans="1:12" ht="12.5" x14ac:dyDescent="0.25">
      <c r="A6" s="3">
        <v>44623</v>
      </c>
      <c r="B6" s="5"/>
      <c r="C6" s="5">
        <v>425000</v>
      </c>
      <c r="D6" s="6" t="s">
        <v>463</v>
      </c>
      <c r="E6" s="7">
        <v>1</v>
      </c>
      <c r="F6" s="7">
        <v>3</v>
      </c>
      <c r="G6" s="7"/>
      <c r="H6" s="7">
        <v>1</v>
      </c>
      <c r="I6" s="7"/>
      <c r="J6" s="7">
        <v>1</v>
      </c>
      <c r="K6" s="10" t="s">
        <v>10</v>
      </c>
      <c r="L6" s="6" t="s">
        <v>301</v>
      </c>
    </row>
    <row r="7" spans="1:12" ht="12.5" x14ac:dyDescent="0.25">
      <c r="A7" s="3">
        <v>44624</v>
      </c>
      <c r="B7" s="5"/>
      <c r="C7" s="5">
        <v>530000</v>
      </c>
      <c r="D7" s="6" t="s">
        <v>464</v>
      </c>
      <c r="E7" s="7">
        <v>4</v>
      </c>
      <c r="F7" s="7"/>
      <c r="G7" s="7">
        <v>1</v>
      </c>
      <c r="H7" s="7">
        <v>2</v>
      </c>
      <c r="I7" s="7"/>
      <c r="J7" s="7"/>
      <c r="K7" s="11" t="s">
        <v>11</v>
      </c>
      <c r="L7" s="6" t="s">
        <v>465</v>
      </c>
    </row>
    <row r="8" spans="1:12" ht="12.5" x14ac:dyDescent="0.25">
      <c r="A8" s="3">
        <v>44630</v>
      </c>
      <c r="C8" s="5">
        <v>250000</v>
      </c>
      <c r="D8" s="6" t="s">
        <v>374</v>
      </c>
      <c r="E8" s="8"/>
      <c r="F8" s="8"/>
      <c r="G8" s="8"/>
      <c r="H8" s="8"/>
      <c r="I8" s="8">
        <v>2</v>
      </c>
      <c r="J8" s="8"/>
      <c r="K8" s="10" t="s">
        <v>10</v>
      </c>
    </row>
    <row r="9" spans="1:12" ht="12.5" x14ac:dyDescent="0.25">
      <c r="A9" s="3">
        <v>44634</v>
      </c>
      <c r="C9" s="5">
        <v>610000</v>
      </c>
      <c r="D9" s="6" t="s">
        <v>466</v>
      </c>
      <c r="E9" s="8">
        <v>5</v>
      </c>
      <c r="F9" s="8"/>
      <c r="G9" s="8"/>
      <c r="H9" s="8">
        <v>3</v>
      </c>
      <c r="I9" s="8"/>
      <c r="J9" s="8"/>
      <c r="K9" s="10" t="s">
        <v>10</v>
      </c>
    </row>
    <row r="10" spans="1:12" ht="12.5" x14ac:dyDescent="0.25">
      <c r="A10" s="3">
        <v>44627</v>
      </c>
      <c r="C10" s="5">
        <v>270000</v>
      </c>
      <c r="D10" s="6" t="s">
        <v>467</v>
      </c>
      <c r="E10" s="8">
        <v>1</v>
      </c>
      <c r="F10" s="8"/>
      <c r="G10" s="8"/>
      <c r="H10" s="8">
        <v>1</v>
      </c>
      <c r="I10" s="8">
        <v>1</v>
      </c>
      <c r="J10" s="8"/>
      <c r="K10" s="10" t="s">
        <v>10</v>
      </c>
    </row>
    <row r="11" spans="1:12" ht="12.5" x14ac:dyDescent="0.25">
      <c r="A11" s="3">
        <v>44628</v>
      </c>
      <c r="C11" s="5">
        <v>145000</v>
      </c>
      <c r="D11" s="6" t="s">
        <v>468</v>
      </c>
      <c r="E11" s="8">
        <v>1</v>
      </c>
      <c r="F11" s="8"/>
      <c r="G11" s="8"/>
      <c r="H11" s="8">
        <v>1</v>
      </c>
      <c r="I11" s="8"/>
      <c r="J11" s="8"/>
      <c r="K11" s="10" t="s">
        <v>10</v>
      </c>
    </row>
    <row r="12" spans="1:12" ht="12.5" x14ac:dyDescent="0.25">
      <c r="A12" s="3">
        <v>44630</v>
      </c>
      <c r="C12" s="5">
        <v>270000</v>
      </c>
      <c r="D12" s="6" t="s">
        <v>469</v>
      </c>
      <c r="E12" s="8">
        <v>1</v>
      </c>
      <c r="F12" s="8"/>
      <c r="G12" s="8"/>
      <c r="H12" s="8">
        <v>1</v>
      </c>
      <c r="I12" s="8">
        <v>1</v>
      </c>
      <c r="J12" s="8"/>
      <c r="K12" s="10" t="s">
        <v>10</v>
      </c>
    </row>
    <row r="13" spans="1:12" ht="12.5" x14ac:dyDescent="0.25">
      <c r="A13" s="3">
        <v>44642</v>
      </c>
      <c r="C13" s="5">
        <v>250000</v>
      </c>
      <c r="D13" s="6" t="s">
        <v>459</v>
      </c>
      <c r="E13" s="8"/>
      <c r="F13" s="8"/>
      <c r="G13" s="8"/>
      <c r="H13" s="8"/>
      <c r="I13" s="8">
        <v>2</v>
      </c>
      <c r="J13" s="8"/>
      <c r="K13" s="10" t="s">
        <v>10</v>
      </c>
    </row>
    <row r="14" spans="1:12" ht="12.5" x14ac:dyDescent="0.25">
      <c r="A14" s="3">
        <v>44642</v>
      </c>
      <c r="C14" s="5">
        <v>517000</v>
      </c>
      <c r="D14" s="6" t="s">
        <v>292</v>
      </c>
      <c r="E14" s="8">
        <v>2</v>
      </c>
      <c r="F14" s="8"/>
      <c r="G14" s="8">
        <v>1</v>
      </c>
      <c r="H14" s="8">
        <v>8</v>
      </c>
      <c r="I14" s="8"/>
      <c r="J14" s="8"/>
      <c r="K14" s="10" t="s">
        <v>10</v>
      </c>
    </row>
    <row r="15" spans="1:12" ht="12.5" x14ac:dyDescent="0.25">
      <c r="A15" s="3">
        <v>44650</v>
      </c>
      <c r="C15" s="5">
        <v>335000</v>
      </c>
      <c r="D15" s="6" t="s">
        <v>470</v>
      </c>
      <c r="E15" s="8">
        <v>2</v>
      </c>
      <c r="F15" s="8"/>
      <c r="G15" s="8"/>
      <c r="H15" s="8">
        <v>3</v>
      </c>
      <c r="I15" s="8"/>
      <c r="J15" s="8"/>
      <c r="K15" s="11" t="s">
        <v>11</v>
      </c>
    </row>
    <row r="16" spans="1:12" ht="12.5" x14ac:dyDescent="0.25">
      <c r="A16" s="3">
        <v>44635</v>
      </c>
      <c r="C16" s="5">
        <v>335000</v>
      </c>
      <c r="D16" s="6" t="s">
        <v>471</v>
      </c>
      <c r="E16" s="8">
        <v>2</v>
      </c>
      <c r="F16" s="8"/>
      <c r="G16" s="8"/>
      <c r="H16" s="8">
        <v>3</v>
      </c>
      <c r="I16" s="8"/>
      <c r="J16" s="8"/>
      <c r="K16" s="10" t="s">
        <v>10</v>
      </c>
    </row>
    <row r="17" spans="1:11" ht="12.5" x14ac:dyDescent="0.25">
      <c r="A17" s="3">
        <v>44635</v>
      </c>
      <c r="C17" s="5">
        <v>440000</v>
      </c>
      <c r="D17" s="6" t="s">
        <v>472</v>
      </c>
      <c r="E17" s="8">
        <v>1</v>
      </c>
      <c r="F17" s="8"/>
      <c r="G17" s="8"/>
      <c r="H17" s="8">
        <v>2</v>
      </c>
      <c r="I17" s="6">
        <v>2</v>
      </c>
      <c r="K17" s="10" t="s">
        <v>10</v>
      </c>
    </row>
    <row r="18" spans="1:11" ht="12.5" x14ac:dyDescent="0.25">
      <c r="A18" s="3">
        <v>44641</v>
      </c>
      <c r="C18" s="5">
        <v>145000</v>
      </c>
      <c r="D18" s="6" t="s">
        <v>473</v>
      </c>
      <c r="E18" s="8"/>
      <c r="F18" s="6">
        <v>1</v>
      </c>
      <c r="G18" s="8">
        <v>1</v>
      </c>
      <c r="H18" s="8">
        <v>1</v>
      </c>
      <c r="K18" s="10" t="s">
        <v>10</v>
      </c>
    </row>
    <row r="19" spans="1:11" ht="12.5" x14ac:dyDescent="0.25">
      <c r="A19" s="3">
        <v>44645</v>
      </c>
      <c r="C19" s="5">
        <v>100000</v>
      </c>
      <c r="D19" s="6" t="s">
        <v>474</v>
      </c>
      <c r="E19" s="8">
        <v>1</v>
      </c>
      <c r="F19" s="8"/>
      <c r="K19" s="10" t="s">
        <v>10</v>
      </c>
    </row>
    <row r="20" spans="1:11" ht="15.75" customHeight="1" x14ac:dyDescent="0.25">
      <c r="A20" s="3">
        <v>44645</v>
      </c>
      <c r="C20" s="5">
        <v>145000</v>
      </c>
      <c r="D20" s="6" t="s">
        <v>475</v>
      </c>
      <c r="E20" s="8">
        <v>1</v>
      </c>
      <c r="F20" s="8"/>
      <c r="G20" s="8"/>
      <c r="H20" s="8">
        <v>1</v>
      </c>
      <c r="I20" s="8"/>
      <c r="J20" s="8"/>
      <c r="K20" s="11" t="s">
        <v>11</v>
      </c>
    </row>
    <row r="21" spans="1:11" ht="15.75" customHeight="1" x14ac:dyDescent="0.25">
      <c r="A21" s="3">
        <v>44648</v>
      </c>
      <c r="C21" s="5">
        <v>1045000</v>
      </c>
      <c r="D21" s="6" t="s">
        <v>476</v>
      </c>
      <c r="E21" s="8">
        <v>2</v>
      </c>
      <c r="F21" s="8"/>
      <c r="G21" s="8">
        <v>1</v>
      </c>
      <c r="H21" s="8">
        <v>4</v>
      </c>
      <c r="I21" s="8">
        <v>5</v>
      </c>
      <c r="J21" s="8"/>
      <c r="K21" s="10" t="s">
        <v>10</v>
      </c>
    </row>
    <row r="22" spans="1:11" ht="15.75" customHeight="1" x14ac:dyDescent="0.25">
      <c r="A22" s="3">
        <v>44650</v>
      </c>
      <c r="C22" s="5">
        <v>540000</v>
      </c>
      <c r="D22" s="6" t="s">
        <v>477</v>
      </c>
      <c r="E22" s="8">
        <v>2</v>
      </c>
      <c r="F22" s="8"/>
      <c r="G22" s="8"/>
      <c r="H22" s="8">
        <v>2</v>
      </c>
      <c r="I22" s="8">
        <v>2</v>
      </c>
      <c r="J22" s="8"/>
      <c r="K22" s="10" t="s">
        <v>10</v>
      </c>
    </row>
    <row r="23" spans="1:11" ht="12.5" x14ac:dyDescent="0.25">
      <c r="B23" s="5"/>
      <c r="C23" s="5"/>
      <c r="E23" s="7"/>
      <c r="F23" s="7"/>
      <c r="G23" s="7"/>
      <c r="H23" s="7"/>
      <c r="I23" s="7"/>
      <c r="J23" s="7"/>
      <c r="K23" s="8"/>
    </row>
    <row r="24" spans="1:11" ht="12.5" x14ac:dyDescent="0.25">
      <c r="B24" s="5" t="e">
        <f>SUM(#REF!)</f>
        <v>#REF!</v>
      </c>
      <c r="C24" s="5">
        <f>SUM(C1:C23)</f>
        <v>187603025</v>
      </c>
      <c r="E24" s="7">
        <f t="shared" ref="E24:J24" si="0">SUM(E3:E23)</f>
        <v>27</v>
      </c>
      <c r="F24" s="7">
        <f t="shared" si="0"/>
        <v>5</v>
      </c>
      <c r="G24" s="7">
        <f t="shared" si="0"/>
        <v>5</v>
      </c>
      <c r="H24" s="7">
        <f t="shared" si="0"/>
        <v>35</v>
      </c>
      <c r="I24" s="7">
        <f t="shared" si="0"/>
        <v>16</v>
      </c>
      <c r="J24" s="7">
        <f t="shared" si="0"/>
        <v>2</v>
      </c>
      <c r="K24" s="8" t="s">
        <v>269</v>
      </c>
    </row>
    <row r="25" spans="1:11" ht="12.5" x14ac:dyDescent="0.25">
      <c r="B25" s="27" t="s">
        <v>270</v>
      </c>
      <c r="C25" s="5" t="e">
        <f>C24-B24</f>
        <v>#REF!</v>
      </c>
      <c r="E25" s="41"/>
      <c r="F25" s="41"/>
      <c r="G25" s="41"/>
    </row>
    <row r="26" spans="1:11" ht="12.5" x14ac:dyDescent="0.25">
      <c r="B26" s="28"/>
      <c r="C26" s="5"/>
      <c r="E26" s="41"/>
      <c r="F26" s="41"/>
      <c r="G26" s="41"/>
    </row>
    <row r="27" spans="1:11" ht="12.5" x14ac:dyDescent="0.25">
      <c r="B27" s="5"/>
      <c r="C27" s="5"/>
      <c r="E27" s="41"/>
      <c r="F27" s="41"/>
      <c r="G27" s="41"/>
    </row>
    <row r="28" spans="1:11" ht="12.5" x14ac:dyDescent="0.25">
      <c r="B28" s="29" t="s">
        <v>271</v>
      </c>
      <c r="C28" s="5"/>
      <c r="E28" s="41"/>
      <c r="F28" s="41"/>
      <c r="G28" s="41"/>
    </row>
    <row r="29" spans="1:11" ht="12.5" x14ac:dyDescent="0.25">
      <c r="B29" s="5" t="s">
        <v>272</v>
      </c>
      <c r="C29" s="5"/>
      <c r="E29" s="41"/>
      <c r="F29" s="41"/>
      <c r="G29" s="41"/>
    </row>
    <row r="30" spans="1:11" ht="12.5" x14ac:dyDescent="0.25">
      <c r="B30" s="5"/>
      <c r="C30" s="5"/>
      <c r="E30" s="41"/>
      <c r="F30" s="41"/>
      <c r="G30" s="41"/>
    </row>
    <row r="31" spans="1:11" ht="12.5" x14ac:dyDescent="0.25">
      <c r="B31" s="5" t="s">
        <v>273</v>
      </c>
      <c r="C31" s="5"/>
      <c r="E31" s="41"/>
      <c r="F31" s="41"/>
      <c r="G31" s="41"/>
    </row>
    <row r="32" spans="1:11" ht="12.5" x14ac:dyDescent="0.25">
      <c r="B32" s="5" t="s">
        <v>274</v>
      </c>
      <c r="C32" s="5" t="s">
        <v>478</v>
      </c>
      <c r="D32" s="30" t="s">
        <v>276</v>
      </c>
      <c r="E32" s="15">
        <f>'JAN21'!E107+'FEB21'!E137+'MAR21'!E87+'APR21'!E100+'MAY21'!E75+'JUN21'!E45+'JUL21'!E71+'AUG21'!E45+'SEP21'!E44+'OCT21'!E22+'NOV21'!E36+'DEC21'!E31+'JAN22'!E19+'FEB22'!E37+E24</f>
        <v>755</v>
      </c>
      <c r="F32" s="15">
        <f>'JAN21'!F107+'FEB21'!F137+'MAR21'!F87+'APR21'!F100+'MAY21'!F75+'JUN21'!F45+'JUL21'!F71+'AUG21'!F45+'SEP21'!F44+'OCT21'!F22+'NOV21'!F36+'DEC21'!F31+'JAN22'!F19+'FEB22'!F37+F24</f>
        <v>314</v>
      </c>
      <c r="G32" s="15">
        <f>'JAN21'!G107+'FEB21'!G137+'MAR21'!G87+'APR21'!G100+'MAY21'!G75+'JUN21'!G45+'JUL21'!G71+'AUG21'!G45+'SEP21'!G44+'OCT21'!G22+'NOV21'!G36+'DEC21'!G31+'JAN22'!G19+'FEB22'!G37+G24</f>
        <v>363</v>
      </c>
      <c r="H32" s="15">
        <f>'FEB21'!H137+'MAR21'!H87+'APR21'!H100+'MAY21'!H75+'JUN21'!H45+'JUL21'!H71+'AUG21'!H45+'SEP21'!H44+'OCT21'!H22+'NOV21'!H36+'DEC21'!H31+'JAN22'!H19+'FEB22'!H37+H24</f>
        <v>864</v>
      </c>
      <c r="I32" s="42">
        <f>'MAY21'!I75+'JUN21'!I45+'JUL21'!I71+'AUG21'!I45+'SEP21'!I44+'OCT21'!I22+'NOV21'!I36+'DEC21'!I31+'JAN22'!I19+'FEB22'!I37+I24</f>
        <v>179</v>
      </c>
      <c r="J32" s="42">
        <f>'FEB22'!G37+J24</f>
        <v>15</v>
      </c>
    </row>
    <row r="33" spans="2:8" ht="12.5" x14ac:dyDescent="0.25">
      <c r="C33" s="6" t="s">
        <v>479</v>
      </c>
      <c r="D33" s="30">
        <f>E33+F33+G33+H33</f>
        <v>41200</v>
      </c>
      <c r="E33" s="41">
        <f>30*E32</f>
        <v>22650</v>
      </c>
      <c r="F33" s="41">
        <f>20*F32</f>
        <v>6280</v>
      </c>
      <c r="G33" s="41">
        <f t="shared" ref="G33:H33" si="1">10*G32</f>
        <v>3630</v>
      </c>
      <c r="H33" s="41">
        <f t="shared" si="1"/>
        <v>8640</v>
      </c>
    </row>
    <row r="34" spans="2:8" ht="12.5" x14ac:dyDescent="0.25">
      <c r="B34" s="5"/>
      <c r="C34" s="5" t="s">
        <v>480</v>
      </c>
      <c r="E34" s="41"/>
      <c r="F34" s="41"/>
      <c r="G34" s="41"/>
    </row>
    <row r="35" spans="2:8" ht="12.5" x14ac:dyDescent="0.25">
      <c r="B35" s="5"/>
      <c r="C35" s="5"/>
      <c r="E35" s="41"/>
      <c r="F35" s="41"/>
      <c r="G35" s="41"/>
    </row>
    <row r="36" spans="2:8" ht="12.5" x14ac:dyDescent="0.25">
      <c r="B36" s="5" t="s">
        <v>280</v>
      </c>
      <c r="C36" s="5" t="s">
        <v>481</v>
      </c>
      <c r="E36" s="41"/>
      <c r="F36" s="41"/>
      <c r="G36" s="41"/>
    </row>
    <row r="37" spans="2:8" ht="12.5" x14ac:dyDescent="0.25">
      <c r="B37" s="5"/>
      <c r="C37" s="5" t="s">
        <v>482</v>
      </c>
      <c r="E37" s="41"/>
      <c r="F37" s="41"/>
      <c r="G37" s="41"/>
    </row>
    <row r="38" spans="2:8" ht="12.5" x14ac:dyDescent="0.25">
      <c r="B38" s="5"/>
      <c r="C38" s="5" t="s">
        <v>483</v>
      </c>
      <c r="E38" s="41"/>
      <c r="F38" s="41"/>
      <c r="G38" s="41"/>
      <c r="H38" s="41"/>
    </row>
    <row r="39" spans="2:8" ht="12.5" x14ac:dyDescent="0.25">
      <c r="B39" s="5"/>
      <c r="C39" s="5"/>
      <c r="D39" s="6"/>
      <c r="E39" s="41"/>
      <c r="F39" s="41"/>
      <c r="G39" s="41"/>
      <c r="H39" s="41"/>
    </row>
    <row r="40" spans="2:8" ht="12.5" x14ac:dyDescent="0.25">
      <c r="B40" s="5" t="s">
        <v>284</v>
      </c>
      <c r="C40" s="5"/>
      <c r="D40" s="6">
        <v>600</v>
      </c>
      <c r="E40" s="41">
        <f>30*15</f>
        <v>450</v>
      </c>
      <c r="F40" s="41">
        <f>20*4</f>
        <v>80</v>
      </c>
      <c r="G40" s="41">
        <f>10*7</f>
        <v>70</v>
      </c>
      <c r="H40" s="41"/>
    </row>
    <row r="41" spans="2:8" ht="12.5" x14ac:dyDescent="0.25">
      <c r="B41" s="5"/>
      <c r="C41" s="5"/>
      <c r="E41" s="41"/>
      <c r="F41" s="41"/>
      <c r="G41" s="41"/>
    </row>
    <row r="42" spans="2:8" ht="12.5" x14ac:dyDescent="0.25">
      <c r="B42" s="5"/>
      <c r="C42" s="5"/>
      <c r="E42" s="41"/>
      <c r="F42" s="41"/>
      <c r="G42" s="41"/>
    </row>
    <row r="43" spans="2:8" ht="12.5" x14ac:dyDescent="0.25">
      <c r="B43" s="5"/>
      <c r="C43" s="5"/>
      <c r="E43" s="41"/>
      <c r="F43" s="41"/>
      <c r="G43" s="41"/>
    </row>
    <row r="44" spans="2:8" ht="12.5" x14ac:dyDescent="0.25">
      <c r="B44" s="5"/>
      <c r="C44" s="5"/>
      <c r="E44" s="41"/>
      <c r="F44" s="41"/>
      <c r="G44" s="41"/>
    </row>
    <row r="45" spans="2:8" ht="12.5" x14ac:dyDescent="0.25">
      <c r="B45" s="5"/>
      <c r="C45" s="5"/>
      <c r="E45" s="41"/>
      <c r="F45" s="41"/>
      <c r="G45" s="41"/>
    </row>
    <row r="46" spans="2:8" ht="12.5" x14ac:dyDescent="0.25">
      <c r="B46" s="5"/>
      <c r="C46" s="5"/>
      <c r="D46" s="6"/>
      <c r="E46" s="41"/>
      <c r="F46" s="41"/>
      <c r="G46" s="41"/>
    </row>
    <row r="47" spans="2:8" ht="12.5" x14ac:dyDescent="0.25">
      <c r="B47" s="5"/>
      <c r="C47" s="5"/>
      <c r="E47" s="41"/>
      <c r="F47" s="41"/>
      <c r="G47" s="41"/>
    </row>
    <row r="48" spans="2:8" ht="12.5" x14ac:dyDescent="0.25">
      <c r="E48" s="41"/>
      <c r="F48" s="41"/>
      <c r="G48" s="4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61"/>
  <sheetViews>
    <sheetView topLeftCell="J1" workbookViewId="0">
      <pane ySplit="1" topLeftCell="A2" activePane="bottomLeft" state="frozen"/>
      <selection pane="bottomLeft" activeCell="M1" sqref="M1:X1048576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0" width="5.26953125" customWidth="1"/>
  </cols>
  <sheetData>
    <row r="1" spans="1:12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5</v>
      </c>
      <c r="K1" s="1" t="s">
        <v>8</v>
      </c>
    </row>
    <row r="2" spans="1:12" ht="12.5" x14ac:dyDescent="0.25">
      <c r="A2" s="3">
        <v>44593</v>
      </c>
      <c r="B2" s="5"/>
      <c r="C2" s="4">
        <f>'JAN22'!C19</f>
        <v>171816025</v>
      </c>
      <c r="D2" s="6" t="s">
        <v>484</v>
      </c>
      <c r="E2" s="7">
        <f>'JAN22'!E19</f>
        <v>16</v>
      </c>
      <c r="F2" s="7">
        <f>'JAN22'!F19</f>
        <v>22</v>
      </c>
      <c r="G2" s="7">
        <f>'JAN22'!G19</f>
        <v>19</v>
      </c>
      <c r="H2" s="7">
        <f>'JAN22'!H19</f>
        <v>31</v>
      </c>
      <c r="I2" s="7">
        <f>'JAN22'!I19</f>
        <v>5</v>
      </c>
      <c r="J2" s="7"/>
      <c r="K2" s="6"/>
      <c r="L2" s="6"/>
    </row>
    <row r="3" spans="1:12" ht="12.5" x14ac:dyDescent="0.25">
      <c r="A3" s="3">
        <v>44593</v>
      </c>
      <c r="B3" s="5"/>
      <c r="C3" s="5">
        <v>180000</v>
      </c>
      <c r="D3" s="6" t="s">
        <v>142</v>
      </c>
      <c r="E3" s="7">
        <v>1</v>
      </c>
      <c r="F3" s="7">
        <v>1</v>
      </c>
      <c r="G3" s="7"/>
      <c r="H3" s="7"/>
      <c r="I3" s="7"/>
      <c r="J3" s="7"/>
      <c r="K3" s="10" t="s">
        <v>10</v>
      </c>
    </row>
    <row r="4" spans="1:12" ht="12.5" x14ac:dyDescent="0.25">
      <c r="A4" s="3">
        <v>44593</v>
      </c>
      <c r="B4" s="5"/>
      <c r="C4" s="5">
        <v>235000</v>
      </c>
      <c r="D4" s="6" t="s">
        <v>485</v>
      </c>
      <c r="E4" s="7">
        <v>1</v>
      </c>
      <c r="F4" s="7"/>
      <c r="G4" s="7"/>
      <c r="H4" s="7">
        <v>3</v>
      </c>
      <c r="I4" s="7"/>
      <c r="J4" s="7"/>
      <c r="K4" s="10" t="s">
        <v>10</v>
      </c>
    </row>
    <row r="5" spans="1:12" ht="12.5" x14ac:dyDescent="0.25">
      <c r="A5" s="3">
        <v>44593</v>
      </c>
      <c r="B5" s="5"/>
      <c r="C5" s="5">
        <v>80000</v>
      </c>
      <c r="D5" s="6" t="s">
        <v>486</v>
      </c>
      <c r="E5" s="7"/>
      <c r="F5" s="7">
        <v>1</v>
      </c>
      <c r="G5" s="7"/>
      <c r="H5" s="7"/>
      <c r="I5" s="7"/>
      <c r="J5" s="7"/>
      <c r="K5" s="10" t="s">
        <v>10</v>
      </c>
    </row>
    <row r="6" spans="1:12" ht="12.5" x14ac:dyDescent="0.25">
      <c r="A6" s="3">
        <v>44593</v>
      </c>
      <c r="B6" s="5"/>
      <c r="C6" s="5">
        <v>320000</v>
      </c>
      <c r="D6" s="6" t="s">
        <v>487</v>
      </c>
      <c r="E6" s="7">
        <v>1</v>
      </c>
      <c r="F6" s="7"/>
      <c r="G6" s="7">
        <v>1</v>
      </c>
      <c r="H6" s="7">
        <v>4</v>
      </c>
      <c r="I6" s="7"/>
      <c r="J6" s="7"/>
      <c r="K6" s="10" t="s">
        <v>10</v>
      </c>
    </row>
    <row r="7" spans="1:12" ht="12.5" x14ac:dyDescent="0.25">
      <c r="A7" s="3">
        <v>44594</v>
      </c>
      <c r="B7" s="5"/>
      <c r="C7" s="5">
        <f>250000+100000</f>
        <v>350000</v>
      </c>
      <c r="D7" s="6" t="s">
        <v>488</v>
      </c>
      <c r="E7" s="7">
        <v>1</v>
      </c>
      <c r="F7" s="7"/>
      <c r="G7" s="7"/>
      <c r="H7" s="7"/>
      <c r="I7" s="7">
        <v>2</v>
      </c>
      <c r="J7" s="7"/>
      <c r="K7" s="11" t="s">
        <v>11</v>
      </c>
    </row>
    <row r="8" spans="1:12" ht="12.5" x14ac:dyDescent="0.25">
      <c r="A8" s="3">
        <v>44595</v>
      </c>
      <c r="C8" s="5">
        <v>90000</v>
      </c>
      <c r="D8" s="6" t="s">
        <v>182</v>
      </c>
      <c r="E8" s="8"/>
      <c r="F8" s="8"/>
      <c r="G8" s="8"/>
      <c r="H8" s="8">
        <v>2</v>
      </c>
      <c r="I8" s="8"/>
      <c r="J8" s="8"/>
      <c r="K8" s="10" t="s">
        <v>10</v>
      </c>
    </row>
    <row r="9" spans="1:12" ht="12.5" x14ac:dyDescent="0.25">
      <c r="A9" s="3">
        <v>44596</v>
      </c>
      <c r="C9" s="5">
        <v>200000</v>
      </c>
      <c r="D9" s="6" t="s">
        <v>489</v>
      </c>
      <c r="E9" s="8">
        <v>2</v>
      </c>
      <c r="F9" s="8"/>
      <c r="G9" s="8"/>
      <c r="H9" s="8"/>
      <c r="I9" s="8"/>
      <c r="J9" s="8"/>
      <c r="K9" s="10" t="s">
        <v>10</v>
      </c>
    </row>
    <row r="10" spans="1:12" ht="12.5" x14ac:dyDescent="0.25">
      <c r="A10" s="3">
        <v>44596</v>
      </c>
      <c r="C10" s="5">
        <v>1000000</v>
      </c>
      <c r="D10" s="6" t="s">
        <v>477</v>
      </c>
      <c r="E10" s="8">
        <v>4</v>
      </c>
      <c r="F10" s="8"/>
      <c r="G10" s="8"/>
      <c r="H10" s="8">
        <v>5</v>
      </c>
      <c r="I10" s="8">
        <v>3</v>
      </c>
      <c r="J10" s="8"/>
      <c r="K10" s="10" t="s">
        <v>10</v>
      </c>
    </row>
    <row r="11" spans="1:12" ht="12.5" x14ac:dyDescent="0.25">
      <c r="A11" s="3">
        <v>44596</v>
      </c>
      <c r="C11" s="5">
        <v>80000</v>
      </c>
      <c r="D11" s="6" t="s">
        <v>490</v>
      </c>
      <c r="E11" s="8"/>
      <c r="F11" s="8">
        <v>1</v>
      </c>
      <c r="G11" s="8"/>
      <c r="H11" s="8"/>
      <c r="I11" s="8"/>
      <c r="J11" s="8"/>
      <c r="K11" s="10" t="s">
        <v>10</v>
      </c>
    </row>
    <row r="12" spans="1:12" ht="12.5" x14ac:dyDescent="0.25">
      <c r="A12" s="3">
        <v>44596</v>
      </c>
      <c r="C12" s="5">
        <v>100000</v>
      </c>
      <c r="D12" s="6" t="s">
        <v>134</v>
      </c>
      <c r="E12" s="8">
        <v>1</v>
      </c>
      <c r="F12" s="8"/>
      <c r="G12" s="8"/>
      <c r="H12" s="8"/>
      <c r="I12" s="8"/>
      <c r="J12" s="8"/>
      <c r="K12" s="10" t="s">
        <v>10</v>
      </c>
    </row>
    <row r="13" spans="1:12" ht="12.5" x14ac:dyDescent="0.25">
      <c r="A13" s="3">
        <v>44597</v>
      </c>
      <c r="C13" s="5">
        <v>1600000</v>
      </c>
      <c r="D13" s="6" t="s">
        <v>292</v>
      </c>
      <c r="E13" s="8">
        <v>10</v>
      </c>
      <c r="F13" s="8">
        <v>5</v>
      </c>
      <c r="G13" s="8">
        <v>6</v>
      </c>
      <c r="H13" s="8">
        <v>4</v>
      </c>
      <c r="I13" s="8"/>
      <c r="J13" s="8"/>
      <c r="K13" s="10" t="s">
        <v>10</v>
      </c>
    </row>
    <row r="14" spans="1:12" ht="12.5" x14ac:dyDescent="0.25">
      <c r="A14" s="3">
        <v>44597</v>
      </c>
      <c r="C14" s="5">
        <v>100000</v>
      </c>
      <c r="D14" s="6" t="s">
        <v>491</v>
      </c>
      <c r="E14" s="8">
        <v>1</v>
      </c>
      <c r="F14" s="8"/>
      <c r="G14" s="8"/>
      <c r="H14" s="8"/>
      <c r="I14" s="8"/>
      <c r="J14" s="8"/>
      <c r="K14" s="10" t="s">
        <v>10</v>
      </c>
    </row>
    <row r="15" spans="1:12" ht="12.5" x14ac:dyDescent="0.25">
      <c r="A15" s="3">
        <v>44600</v>
      </c>
      <c r="C15" s="5">
        <v>160000</v>
      </c>
      <c r="D15" s="6" t="s">
        <v>492</v>
      </c>
      <c r="E15" s="8"/>
      <c r="F15" s="8"/>
      <c r="G15" s="8"/>
      <c r="H15" s="8"/>
      <c r="I15" s="8"/>
      <c r="J15" s="8"/>
      <c r="K15" s="11" t="s">
        <v>11</v>
      </c>
    </row>
    <row r="16" spans="1:12" ht="12.5" x14ac:dyDescent="0.25">
      <c r="A16" s="3">
        <v>44601</v>
      </c>
      <c r="C16" s="5">
        <v>640000</v>
      </c>
      <c r="D16" s="6" t="s">
        <v>292</v>
      </c>
      <c r="E16" s="8"/>
      <c r="F16" s="8">
        <v>4</v>
      </c>
      <c r="G16" s="8">
        <v>4</v>
      </c>
      <c r="H16" s="8">
        <v>6</v>
      </c>
      <c r="K16" s="10" t="s">
        <v>10</v>
      </c>
    </row>
    <row r="17" spans="1:12" ht="12.5" x14ac:dyDescent="0.25">
      <c r="A17" s="3">
        <v>44603</v>
      </c>
      <c r="C17" s="5">
        <v>115000</v>
      </c>
      <c r="D17" s="6" t="s">
        <v>461</v>
      </c>
      <c r="E17" s="8"/>
      <c r="G17" s="8"/>
      <c r="H17" s="8"/>
      <c r="K17" s="11" t="s">
        <v>11</v>
      </c>
      <c r="L17" s="6" t="s">
        <v>493</v>
      </c>
    </row>
    <row r="18" spans="1:12" ht="12.5" x14ac:dyDescent="0.25">
      <c r="A18" s="3">
        <v>44605</v>
      </c>
      <c r="C18" s="5">
        <v>200000</v>
      </c>
      <c r="D18" s="6" t="s">
        <v>494</v>
      </c>
      <c r="E18" s="8">
        <v>2</v>
      </c>
      <c r="F18" s="8"/>
      <c r="K18" s="10" t="s">
        <v>10</v>
      </c>
    </row>
    <row r="19" spans="1:12" ht="15.75" customHeight="1" x14ac:dyDescent="0.25">
      <c r="A19" s="3">
        <v>44605</v>
      </c>
      <c r="C19" s="5">
        <v>200000</v>
      </c>
      <c r="D19" s="6" t="s">
        <v>495</v>
      </c>
      <c r="E19" s="8">
        <v>2</v>
      </c>
      <c r="F19" s="8"/>
      <c r="G19" s="8"/>
      <c r="H19" s="8"/>
      <c r="I19" s="8"/>
      <c r="J19" s="8"/>
      <c r="K19" s="11" t="s">
        <v>11</v>
      </c>
    </row>
    <row r="20" spans="1:12" ht="15.75" customHeight="1" x14ac:dyDescent="0.25">
      <c r="A20" s="3">
        <v>44605</v>
      </c>
      <c r="C20" s="5">
        <v>450000</v>
      </c>
      <c r="D20" s="6" t="s">
        <v>496</v>
      </c>
      <c r="E20" s="8">
        <v>2</v>
      </c>
      <c r="F20" s="8"/>
      <c r="G20" s="8"/>
      <c r="H20" s="8"/>
      <c r="I20" s="8">
        <v>2</v>
      </c>
      <c r="J20" s="8"/>
      <c r="K20" s="11" t="s">
        <v>11</v>
      </c>
    </row>
    <row r="21" spans="1:12" ht="15.75" customHeight="1" x14ac:dyDescent="0.25">
      <c r="A21" s="3">
        <v>44607</v>
      </c>
      <c r="C21" s="5">
        <v>0</v>
      </c>
      <c r="D21" s="6" t="s">
        <v>497</v>
      </c>
      <c r="E21" s="8"/>
      <c r="F21" s="8"/>
      <c r="G21" s="8"/>
      <c r="H21" s="8"/>
      <c r="I21" s="8">
        <v>1</v>
      </c>
      <c r="J21" s="8"/>
      <c r="K21" s="8" t="s">
        <v>498</v>
      </c>
      <c r="L21" s="6" t="s">
        <v>499</v>
      </c>
    </row>
    <row r="22" spans="1:12" ht="12.5" x14ac:dyDescent="0.25">
      <c r="A22" s="3">
        <v>44611</v>
      </c>
      <c r="C22" s="5">
        <v>100000</v>
      </c>
      <c r="D22" s="6" t="s">
        <v>496</v>
      </c>
      <c r="E22" s="8">
        <v>1</v>
      </c>
      <c r="F22" s="8"/>
      <c r="G22" s="8"/>
      <c r="H22" s="8"/>
      <c r="I22" s="8"/>
      <c r="J22" s="8"/>
      <c r="K22" s="11" t="s">
        <v>11</v>
      </c>
    </row>
    <row r="23" spans="1:12" ht="12.5" x14ac:dyDescent="0.25">
      <c r="A23" s="3">
        <v>44609</v>
      </c>
      <c r="C23" s="5">
        <v>240000</v>
      </c>
      <c r="D23" s="6" t="s">
        <v>500</v>
      </c>
      <c r="E23" s="8"/>
      <c r="F23" s="8">
        <v>3</v>
      </c>
      <c r="G23" s="8"/>
      <c r="H23" s="8"/>
      <c r="I23" s="8"/>
      <c r="J23" s="8"/>
      <c r="K23" s="10" t="s">
        <v>10</v>
      </c>
    </row>
    <row r="24" spans="1:12" ht="12.5" x14ac:dyDescent="0.25">
      <c r="A24" s="3">
        <v>44611</v>
      </c>
      <c r="C24" s="5">
        <v>200000</v>
      </c>
      <c r="D24" s="6" t="s">
        <v>501</v>
      </c>
      <c r="E24" s="8">
        <v>2</v>
      </c>
      <c r="F24" s="8"/>
      <c r="G24" s="8"/>
      <c r="H24" s="8"/>
      <c r="I24" s="8"/>
      <c r="J24" s="8"/>
      <c r="K24" s="11" t="s">
        <v>11</v>
      </c>
    </row>
    <row r="25" spans="1:12" ht="12.5" x14ac:dyDescent="0.25">
      <c r="A25" s="3">
        <v>44611</v>
      </c>
      <c r="C25" s="5">
        <v>320000</v>
      </c>
      <c r="D25" s="6" t="s">
        <v>349</v>
      </c>
      <c r="E25" s="8">
        <v>2</v>
      </c>
      <c r="F25" s="8">
        <v>1</v>
      </c>
      <c r="G25" s="8">
        <v>1</v>
      </c>
      <c r="H25" s="8"/>
      <c r="I25" s="8"/>
      <c r="J25" s="8"/>
      <c r="K25" s="11" t="s">
        <v>11</v>
      </c>
    </row>
    <row r="26" spans="1:12" ht="12.5" x14ac:dyDescent="0.25">
      <c r="A26" s="3">
        <v>44618</v>
      </c>
      <c r="B26" s="5"/>
      <c r="C26" s="5">
        <v>210000</v>
      </c>
      <c r="D26" s="6" t="s">
        <v>502</v>
      </c>
      <c r="E26" s="7"/>
      <c r="F26" s="7"/>
      <c r="G26" s="7">
        <v>1</v>
      </c>
      <c r="H26" s="7">
        <v>1</v>
      </c>
      <c r="I26" s="7">
        <v>1</v>
      </c>
      <c r="J26" s="7"/>
      <c r="K26" s="10" t="s">
        <v>10</v>
      </c>
    </row>
    <row r="27" spans="1:12" ht="12.5" x14ac:dyDescent="0.25">
      <c r="A27" s="3">
        <v>44614</v>
      </c>
      <c r="B27" s="5"/>
      <c r="C27" s="5">
        <v>235000</v>
      </c>
      <c r="D27" s="6" t="s">
        <v>503</v>
      </c>
      <c r="E27" s="7">
        <v>1</v>
      </c>
      <c r="F27" s="7"/>
      <c r="G27" s="7"/>
      <c r="H27" s="7">
        <v>3</v>
      </c>
      <c r="I27" s="7"/>
      <c r="J27" s="7"/>
      <c r="K27" s="10" t="s">
        <v>10</v>
      </c>
    </row>
    <row r="28" spans="1:12" ht="12.5" x14ac:dyDescent="0.25">
      <c r="A28" s="3">
        <v>44616</v>
      </c>
      <c r="B28" s="5"/>
      <c r="C28" s="5">
        <v>80000</v>
      </c>
      <c r="D28" s="6" t="s">
        <v>475</v>
      </c>
      <c r="E28" s="7"/>
      <c r="F28" s="7">
        <v>1</v>
      </c>
      <c r="G28" s="7"/>
      <c r="H28" s="7"/>
      <c r="I28" s="7"/>
      <c r="J28" s="7"/>
      <c r="K28" s="11" t="s">
        <v>11</v>
      </c>
    </row>
    <row r="29" spans="1:12" ht="12.5" x14ac:dyDescent="0.25">
      <c r="A29" s="3">
        <v>44618</v>
      </c>
      <c r="B29" s="5"/>
      <c r="C29" s="5">
        <v>200000</v>
      </c>
      <c r="D29" s="6" t="s">
        <v>504</v>
      </c>
      <c r="E29" s="7"/>
      <c r="F29" s="7"/>
      <c r="G29" s="7"/>
      <c r="H29" s="7"/>
      <c r="I29" s="7"/>
      <c r="J29" s="7">
        <v>4</v>
      </c>
      <c r="K29" s="10" t="s">
        <v>10</v>
      </c>
      <c r="L29" s="6" t="s">
        <v>505</v>
      </c>
    </row>
    <row r="30" spans="1:12" ht="12.5" x14ac:dyDescent="0.25">
      <c r="A30" s="3">
        <v>44617</v>
      </c>
      <c r="B30" s="5"/>
      <c r="C30" s="5">
        <v>450000</v>
      </c>
      <c r="D30" s="6" t="s">
        <v>506</v>
      </c>
      <c r="E30" s="7">
        <v>2</v>
      </c>
      <c r="F30" s="7"/>
      <c r="G30" s="7"/>
      <c r="H30" s="7"/>
      <c r="I30" s="7">
        <v>2</v>
      </c>
      <c r="J30" s="7"/>
      <c r="K30" s="11" t="s">
        <v>11</v>
      </c>
      <c r="L30" s="6" t="s">
        <v>507</v>
      </c>
    </row>
    <row r="31" spans="1:12" ht="12.5" x14ac:dyDescent="0.25">
      <c r="A31" s="3"/>
      <c r="B31" s="5"/>
      <c r="C31" s="5">
        <v>0</v>
      </c>
      <c r="D31" s="6" t="s">
        <v>509</v>
      </c>
      <c r="E31" s="7"/>
      <c r="F31" s="7"/>
      <c r="G31" s="7"/>
      <c r="H31" s="7"/>
      <c r="I31" s="7">
        <v>2</v>
      </c>
      <c r="J31" s="7"/>
      <c r="K31" s="8" t="s">
        <v>498</v>
      </c>
      <c r="L31" s="6"/>
    </row>
    <row r="32" spans="1:12" ht="12.5" x14ac:dyDescent="0.25">
      <c r="A32" s="3">
        <v>44619</v>
      </c>
      <c r="B32" s="5"/>
      <c r="C32" s="5">
        <v>180000</v>
      </c>
      <c r="D32" s="6" t="s">
        <v>243</v>
      </c>
      <c r="E32" s="7">
        <v>1</v>
      </c>
      <c r="F32" s="7"/>
      <c r="G32" s="7"/>
      <c r="H32" s="7"/>
      <c r="I32" s="7"/>
      <c r="J32" s="7">
        <v>2</v>
      </c>
      <c r="K32" s="10" t="s">
        <v>10</v>
      </c>
      <c r="L32" s="6" t="s">
        <v>508</v>
      </c>
    </row>
    <row r="33" spans="1:12" ht="12.5" x14ac:dyDescent="0.25">
      <c r="A33" s="3">
        <v>44618</v>
      </c>
      <c r="B33" s="5"/>
      <c r="C33" s="5">
        <v>200000</v>
      </c>
      <c r="D33" s="6" t="s">
        <v>510</v>
      </c>
      <c r="E33" s="7">
        <v>2</v>
      </c>
      <c r="F33" s="7"/>
      <c r="G33" s="7"/>
      <c r="H33" s="7"/>
      <c r="I33" s="7"/>
      <c r="J33" s="7"/>
      <c r="K33" s="10" t="s">
        <v>10</v>
      </c>
    </row>
    <row r="34" spans="1:12" ht="12.5" x14ac:dyDescent="0.25">
      <c r="A34" s="3">
        <v>44619</v>
      </c>
      <c r="B34" s="5"/>
      <c r="C34" s="5">
        <v>125000</v>
      </c>
      <c r="D34" s="6" t="s">
        <v>511</v>
      </c>
      <c r="E34" s="7"/>
      <c r="F34" s="7"/>
      <c r="G34" s="7"/>
      <c r="H34" s="7"/>
      <c r="I34" s="7"/>
      <c r="J34" s="7"/>
      <c r="K34" s="10" t="s">
        <v>10</v>
      </c>
    </row>
    <row r="35" spans="1:12" ht="12.5" x14ac:dyDescent="0.25">
      <c r="A35" s="3">
        <v>44619</v>
      </c>
      <c r="B35" s="5"/>
      <c r="C35" s="5">
        <v>180000</v>
      </c>
      <c r="D35" s="6" t="s">
        <v>411</v>
      </c>
      <c r="E35" s="7">
        <v>1</v>
      </c>
      <c r="F35" s="7"/>
      <c r="G35" s="7"/>
      <c r="H35" s="7"/>
      <c r="I35" s="7"/>
      <c r="J35" s="7">
        <v>2</v>
      </c>
      <c r="K35" s="10" t="s">
        <v>10</v>
      </c>
      <c r="L35" s="6" t="s">
        <v>508</v>
      </c>
    </row>
    <row r="36" spans="1:12" ht="12.5" x14ac:dyDescent="0.25">
      <c r="B36" s="5"/>
      <c r="C36" s="5"/>
      <c r="E36" s="7"/>
      <c r="F36" s="7"/>
      <c r="G36" s="7"/>
      <c r="H36" s="7"/>
      <c r="I36" s="7"/>
      <c r="J36" s="7"/>
      <c r="K36" s="8"/>
    </row>
    <row r="37" spans="1:12" ht="12.5" x14ac:dyDescent="0.25">
      <c r="B37" s="5" t="e">
        <f>SUM(#REF!)</f>
        <v>#REF!</v>
      </c>
      <c r="C37" s="5">
        <f>SUM(C1:C36)</f>
        <v>180636025</v>
      </c>
      <c r="E37" s="7">
        <f t="shared" ref="E37:J37" si="0">SUM(E3:E36)</f>
        <v>40</v>
      </c>
      <c r="F37" s="7">
        <f t="shared" si="0"/>
        <v>17</v>
      </c>
      <c r="G37" s="7">
        <f t="shared" si="0"/>
        <v>13</v>
      </c>
      <c r="H37" s="7">
        <f t="shared" si="0"/>
        <v>28</v>
      </c>
      <c r="I37" s="7">
        <f t="shared" si="0"/>
        <v>13</v>
      </c>
      <c r="J37" s="7">
        <f t="shared" si="0"/>
        <v>8</v>
      </c>
      <c r="K37" s="8" t="s">
        <v>269</v>
      </c>
    </row>
    <row r="38" spans="1:12" ht="12.5" x14ac:dyDescent="0.25">
      <c r="B38" s="27" t="s">
        <v>270</v>
      </c>
      <c r="C38" s="5" t="e">
        <f>C37-B37</f>
        <v>#REF!</v>
      </c>
      <c r="E38" s="41"/>
      <c r="F38" s="41"/>
      <c r="G38" s="41"/>
    </row>
    <row r="39" spans="1:12" ht="12.5" x14ac:dyDescent="0.25">
      <c r="B39" s="28"/>
      <c r="C39" s="5"/>
      <c r="E39" s="41"/>
      <c r="F39" s="41"/>
      <c r="G39" s="41"/>
    </row>
    <row r="40" spans="1:12" ht="12.5" x14ac:dyDescent="0.25">
      <c r="B40" s="5"/>
      <c r="C40" s="5"/>
      <c r="E40" s="41"/>
      <c r="F40" s="41"/>
      <c r="G40" s="41"/>
    </row>
    <row r="41" spans="1:12" ht="12.5" x14ac:dyDescent="0.25">
      <c r="B41" s="29" t="s">
        <v>271</v>
      </c>
      <c r="C41" s="5"/>
      <c r="E41" s="41"/>
      <c r="F41" s="41"/>
      <c r="G41" s="41"/>
    </row>
    <row r="42" spans="1:12" ht="12.5" x14ac:dyDescent="0.25">
      <c r="B42" s="5" t="s">
        <v>272</v>
      </c>
      <c r="C42" s="5"/>
      <c r="E42" s="41"/>
      <c r="F42" s="41"/>
      <c r="G42" s="41"/>
    </row>
    <row r="43" spans="1:12" ht="12.5" x14ac:dyDescent="0.25">
      <c r="B43" s="5"/>
      <c r="C43" s="5"/>
      <c r="E43" s="41"/>
      <c r="F43" s="41"/>
      <c r="G43" s="41"/>
    </row>
    <row r="44" spans="1:12" ht="12.5" x14ac:dyDescent="0.25">
      <c r="B44" s="5" t="s">
        <v>273</v>
      </c>
      <c r="C44" s="5"/>
      <c r="E44" s="41"/>
      <c r="F44" s="41"/>
      <c r="G44" s="41"/>
    </row>
    <row r="45" spans="1:12" ht="12.5" x14ac:dyDescent="0.25">
      <c r="B45" s="5" t="s">
        <v>274</v>
      </c>
      <c r="C45" s="5" t="s">
        <v>376</v>
      </c>
      <c r="D45" s="30" t="s">
        <v>276</v>
      </c>
      <c r="E45" s="15">
        <f>'JAN21'!E107+'FEB21'!E137+'MAR21'!E87+'APR21'!E100+'MAY21'!E75+'JUN21'!E45+'JUL21'!E71+'AUG21'!E45+'SEP21'!E44+'OCT21'!E22+'NOV21'!E36+'DEC21'!E31+'JAN22'!E19+E37</f>
        <v>728</v>
      </c>
      <c r="F45" s="15">
        <f>'JAN21'!F107+'FEB21'!F137+'MAR21'!F87+'APR21'!F100+'MAY21'!F75+'JUN21'!F45+'JUL21'!F71+'AUG21'!F45+'SEP21'!F44+'OCT21'!F22+'NOV21'!F36+'DEC21'!F31+'JAN22'!F19+F37</f>
        <v>309</v>
      </c>
      <c r="G45" s="15">
        <f>'JAN21'!G107+'FEB21'!G137+'MAR21'!G87+'APR21'!G100+'MAY21'!G75+'JUN21'!G45+'JUL21'!G71+'AUG21'!G45+'SEP21'!G44+'OCT21'!G22+'NOV21'!G36+'DEC21'!G31+'JAN22'!G19+G37</f>
        <v>358</v>
      </c>
      <c r="H45" s="15">
        <f>'FEB21'!H137+'MAR21'!H87+'APR21'!H100+'MAY21'!H75+'JUN21'!H45+'JUL21'!H71+'AUG21'!H45+'SEP21'!H44+'OCT21'!H22+'NOV21'!H36+'DEC21'!H31+'JAN22'!H19+H37</f>
        <v>829</v>
      </c>
      <c r="I45" s="42">
        <f>'MAY21'!I75+'JUN21'!I45+'JUL21'!I71+'AUG21'!I45+'SEP21'!I44+'OCT21'!I22+'NOV21'!I36+'DEC21'!I31+'JAN22'!I19+I37</f>
        <v>163</v>
      </c>
      <c r="J45" s="42">
        <f>J37</f>
        <v>8</v>
      </c>
    </row>
    <row r="46" spans="1:12" ht="12.5" x14ac:dyDescent="0.25">
      <c r="C46" s="6" t="s">
        <v>479</v>
      </c>
      <c r="D46" s="30">
        <f>E46+F46+G46+H46</f>
        <v>39890</v>
      </c>
      <c r="E46" s="41">
        <f>30*E45</f>
        <v>21840</v>
      </c>
      <c r="F46" s="41">
        <f>20*F45</f>
        <v>6180</v>
      </c>
      <c r="G46" s="41">
        <f t="shared" ref="G46:H46" si="1">10*G45</f>
        <v>3580</v>
      </c>
      <c r="H46" s="41">
        <f t="shared" si="1"/>
        <v>8290</v>
      </c>
    </row>
    <row r="47" spans="1:12" ht="12.5" x14ac:dyDescent="0.25">
      <c r="B47" s="5"/>
      <c r="C47" s="5"/>
      <c r="E47" s="41"/>
      <c r="F47" s="41"/>
      <c r="G47" s="41"/>
    </row>
    <row r="48" spans="1:12" ht="12.5" x14ac:dyDescent="0.25">
      <c r="B48" s="5"/>
      <c r="C48" s="5"/>
      <c r="E48" s="41"/>
      <c r="F48" s="41"/>
      <c r="G48" s="41"/>
    </row>
    <row r="49" spans="2:8" ht="12.5" x14ac:dyDescent="0.25">
      <c r="B49" s="5" t="s">
        <v>280</v>
      </c>
      <c r="C49" s="5" t="s">
        <v>512</v>
      </c>
      <c r="E49" s="41"/>
      <c r="F49" s="41"/>
      <c r="G49" s="41"/>
    </row>
    <row r="50" spans="2:8" ht="12.5" x14ac:dyDescent="0.25">
      <c r="B50" s="5"/>
      <c r="C50" s="5" t="s">
        <v>482</v>
      </c>
      <c r="E50" s="41"/>
      <c r="F50" s="41"/>
      <c r="G50" s="41"/>
    </row>
    <row r="51" spans="2:8" ht="12.5" x14ac:dyDescent="0.25">
      <c r="B51" s="5"/>
      <c r="C51" s="5"/>
      <c r="E51" s="41"/>
      <c r="F51" s="41"/>
      <c r="G51" s="41"/>
      <c r="H51" s="41"/>
    </row>
    <row r="52" spans="2:8" ht="12.5" x14ac:dyDescent="0.25">
      <c r="B52" s="5"/>
      <c r="C52" s="5"/>
      <c r="D52" s="6"/>
      <c r="E52" s="41"/>
      <c r="F52" s="41"/>
      <c r="G52" s="41"/>
      <c r="H52" s="41"/>
    </row>
    <row r="53" spans="2:8" ht="12.5" x14ac:dyDescent="0.25">
      <c r="B53" s="5" t="s">
        <v>284</v>
      </c>
      <c r="C53" s="5"/>
      <c r="D53" s="6">
        <v>600</v>
      </c>
      <c r="E53" s="41">
        <f>30*15</f>
        <v>450</v>
      </c>
      <c r="F53" s="41">
        <f>20*4</f>
        <v>80</v>
      </c>
      <c r="G53" s="41">
        <f>10*7</f>
        <v>70</v>
      </c>
      <c r="H53" s="41"/>
    </row>
    <row r="54" spans="2:8" ht="12.5" x14ac:dyDescent="0.25">
      <c r="B54" s="5"/>
      <c r="C54" s="5"/>
      <c r="E54" s="41"/>
      <c r="F54" s="41"/>
      <c r="G54" s="41"/>
    </row>
    <row r="55" spans="2:8" ht="12.5" x14ac:dyDescent="0.25">
      <c r="B55" s="5"/>
      <c r="C55" s="5"/>
      <c r="E55" s="41"/>
      <c r="F55" s="41"/>
      <c r="G55" s="41"/>
    </row>
    <row r="56" spans="2:8" ht="12.5" x14ac:dyDescent="0.25">
      <c r="B56" s="5"/>
      <c r="C56" s="5"/>
      <c r="E56" s="41"/>
      <c r="F56" s="41"/>
      <c r="G56" s="41"/>
    </row>
    <row r="57" spans="2:8" ht="12.5" x14ac:dyDescent="0.25">
      <c r="B57" s="5"/>
      <c r="C57" s="5"/>
      <c r="E57" s="41"/>
      <c r="F57" s="41"/>
      <c r="G57" s="41"/>
    </row>
    <row r="58" spans="2:8" ht="12.5" x14ac:dyDescent="0.25">
      <c r="B58" s="5"/>
      <c r="C58" s="5"/>
      <c r="E58" s="41"/>
      <c r="F58" s="41"/>
      <c r="G58" s="41"/>
    </row>
    <row r="59" spans="2:8" ht="12.5" x14ac:dyDescent="0.25">
      <c r="B59" s="5"/>
      <c r="C59" s="5"/>
      <c r="D59" s="6"/>
      <c r="E59" s="41"/>
      <c r="F59" s="41"/>
      <c r="G59" s="41"/>
    </row>
    <row r="60" spans="2:8" ht="12.5" x14ac:dyDescent="0.25">
      <c r="B60" s="5"/>
      <c r="C60" s="5"/>
      <c r="E60" s="41"/>
      <c r="F60" s="41"/>
      <c r="G60" s="41"/>
    </row>
    <row r="61" spans="2:8" ht="12.5" x14ac:dyDescent="0.25">
      <c r="E61" s="41"/>
      <c r="F61" s="41"/>
      <c r="G61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43"/>
  <sheetViews>
    <sheetView topLeftCell="D1" workbookViewId="0">
      <selection activeCell="L1" sqref="L1:Q1048576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9" width="5.26953125" customWidth="1"/>
    <col min="13" max="13" width="3.7265625" customWidth="1"/>
  </cols>
  <sheetData>
    <row r="1" spans="1:11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8</v>
      </c>
    </row>
    <row r="2" spans="1:11" ht="12.5" x14ac:dyDescent="0.25">
      <c r="A2" s="3">
        <v>44562</v>
      </c>
      <c r="B2" s="5"/>
      <c r="C2" s="4">
        <f>'DEC21'!C31</f>
        <v>165107025</v>
      </c>
      <c r="D2" s="6" t="s">
        <v>513</v>
      </c>
      <c r="E2" s="7">
        <f>'DEC21'!E31</f>
        <v>32</v>
      </c>
      <c r="F2" s="7">
        <f>'DEC21'!F31</f>
        <v>13</v>
      </c>
      <c r="G2" s="7">
        <f>'DEC21'!G31</f>
        <v>17</v>
      </c>
      <c r="H2" s="7">
        <f>'DEC21'!H31</f>
        <v>23</v>
      </c>
      <c r="I2" s="7">
        <f>'DEC21'!I31</f>
        <v>11</v>
      </c>
      <c r="J2" s="6"/>
      <c r="K2" s="6"/>
    </row>
    <row r="3" spans="1:11" ht="12.5" x14ac:dyDescent="0.25">
      <c r="A3" s="3">
        <v>44565</v>
      </c>
      <c r="B3" s="5"/>
      <c r="C3" s="5">
        <v>200000</v>
      </c>
      <c r="D3" s="6" t="s">
        <v>408</v>
      </c>
      <c r="E3" s="7">
        <v>2</v>
      </c>
      <c r="F3" s="7"/>
      <c r="G3" s="7"/>
      <c r="H3" s="7"/>
      <c r="I3" s="7"/>
      <c r="J3" s="10" t="s">
        <v>10</v>
      </c>
    </row>
    <row r="4" spans="1:11" ht="12.5" x14ac:dyDescent="0.25">
      <c r="A4" s="3">
        <v>44597</v>
      </c>
      <c r="B4" s="5"/>
      <c r="C4" s="5">
        <v>145000</v>
      </c>
      <c r="D4" s="6" t="s">
        <v>489</v>
      </c>
      <c r="E4" s="7">
        <v>1</v>
      </c>
      <c r="F4" s="7"/>
      <c r="G4" s="7"/>
      <c r="H4" s="7">
        <v>1</v>
      </c>
      <c r="I4" s="7"/>
      <c r="J4" s="10" t="s">
        <v>10</v>
      </c>
      <c r="K4" s="6" t="s">
        <v>514</v>
      </c>
    </row>
    <row r="5" spans="1:11" ht="12.5" x14ac:dyDescent="0.25">
      <c r="A5" s="3">
        <v>44565</v>
      </c>
      <c r="B5" s="5"/>
      <c r="C5" s="5">
        <v>200000</v>
      </c>
      <c r="D5" s="6" t="s">
        <v>515</v>
      </c>
      <c r="E5" s="7">
        <v>2</v>
      </c>
      <c r="F5" s="7"/>
      <c r="G5" s="7"/>
      <c r="H5" s="7"/>
      <c r="I5" s="7"/>
      <c r="J5" s="10" t="s">
        <v>10</v>
      </c>
    </row>
    <row r="6" spans="1:11" ht="12.5" x14ac:dyDescent="0.25">
      <c r="A6" s="3">
        <v>44568</v>
      </c>
      <c r="B6" s="5"/>
      <c r="C6" s="5">
        <v>250000</v>
      </c>
      <c r="D6" s="6" t="s">
        <v>230</v>
      </c>
      <c r="E6" s="7"/>
      <c r="F6" s="7"/>
      <c r="G6" s="7"/>
      <c r="H6" s="7"/>
      <c r="I6" s="7">
        <v>2</v>
      </c>
      <c r="J6" s="11" t="s">
        <v>11</v>
      </c>
    </row>
    <row r="7" spans="1:11" ht="12.5" x14ac:dyDescent="0.25">
      <c r="A7" s="3">
        <v>44573</v>
      </c>
      <c r="C7" s="5">
        <v>4154000</v>
      </c>
      <c r="D7" s="6" t="s">
        <v>516</v>
      </c>
      <c r="E7" s="8"/>
      <c r="F7" s="8">
        <v>19</v>
      </c>
      <c r="G7" s="8">
        <v>19</v>
      </c>
      <c r="H7" s="8">
        <v>19</v>
      </c>
      <c r="I7" s="8">
        <v>2</v>
      </c>
      <c r="J7" s="10" t="s">
        <v>10</v>
      </c>
    </row>
    <row r="8" spans="1:11" ht="12.5" x14ac:dyDescent="0.25">
      <c r="A8" s="3">
        <v>44579</v>
      </c>
      <c r="C8" s="5">
        <v>385000</v>
      </c>
      <c r="D8" s="6" t="s">
        <v>349</v>
      </c>
      <c r="E8" s="7">
        <v>1</v>
      </c>
      <c r="F8" s="7">
        <v>2</v>
      </c>
      <c r="G8" s="8"/>
      <c r="H8" s="8"/>
      <c r="I8" s="7">
        <v>1</v>
      </c>
      <c r="J8" s="11" t="s">
        <v>11</v>
      </c>
    </row>
    <row r="9" spans="1:11" ht="12.5" x14ac:dyDescent="0.25">
      <c r="A9" s="3">
        <v>44580</v>
      </c>
      <c r="C9" s="5">
        <v>100000</v>
      </c>
      <c r="D9" s="6" t="s">
        <v>51</v>
      </c>
      <c r="E9" s="8">
        <v>1</v>
      </c>
      <c r="F9" s="8"/>
      <c r="G9" s="8"/>
      <c r="H9" s="8"/>
      <c r="I9" s="8"/>
      <c r="J9" s="10" t="s">
        <v>10</v>
      </c>
    </row>
    <row r="10" spans="1:11" ht="12.5" x14ac:dyDescent="0.25">
      <c r="A10" s="3">
        <v>44579</v>
      </c>
      <c r="C10" s="5">
        <v>100000</v>
      </c>
      <c r="D10" s="6" t="s">
        <v>517</v>
      </c>
      <c r="E10" s="8">
        <v>1</v>
      </c>
      <c r="F10" s="8"/>
      <c r="G10" s="8"/>
      <c r="H10" s="8"/>
      <c r="I10" s="8"/>
      <c r="J10" s="10" t="s">
        <v>10</v>
      </c>
    </row>
    <row r="11" spans="1:11" ht="12.5" x14ac:dyDescent="0.25">
      <c r="A11" s="3">
        <v>44578</v>
      </c>
      <c r="C11" s="5">
        <v>215000</v>
      </c>
      <c r="D11" s="6" t="s">
        <v>518</v>
      </c>
      <c r="E11" s="8"/>
      <c r="F11" s="8">
        <v>1</v>
      </c>
      <c r="G11" s="8"/>
      <c r="H11" s="8">
        <v>3</v>
      </c>
      <c r="I11" s="8"/>
      <c r="J11" s="10" t="s">
        <v>10</v>
      </c>
    </row>
    <row r="12" spans="1:11" ht="12.5" x14ac:dyDescent="0.25">
      <c r="A12" s="3">
        <v>44578</v>
      </c>
      <c r="C12" s="5">
        <v>225000</v>
      </c>
      <c r="D12" s="6" t="s">
        <v>519</v>
      </c>
      <c r="E12" s="8"/>
      <c r="F12" s="8"/>
      <c r="G12" s="8"/>
      <c r="H12" s="8">
        <v>5</v>
      </c>
      <c r="I12" s="8"/>
      <c r="J12" s="10" t="s">
        <v>10</v>
      </c>
    </row>
    <row r="13" spans="1:11" ht="12.5" x14ac:dyDescent="0.25">
      <c r="A13" s="3">
        <v>44586</v>
      </c>
      <c r="C13" s="5">
        <v>190000</v>
      </c>
      <c r="D13" s="6" t="s">
        <v>520</v>
      </c>
      <c r="E13" s="8">
        <v>1</v>
      </c>
      <c r="F13" s="8"/>
      <c r="G13" s="8"/>
      <c r="H13" s="7">
        <v>2</v>
      </c>
      <c r="I13" s="8"/>
      <c r="J13" s="11" t="s">
        <v>11</v>
      </c>
    </row>
    <row r="14" spans="1:11" ht="12.5" x14ac:dyDescent="0.25">
      <c r="A14" s="3">
        <v>44590</v>
      </c>
      <c r="C14" s="5">
        <v>245000</v>
      </c>
      <c r="D14" s="6" t="s">
        <v>319</v>
      </c>
      <c r="E14" s="7">
        <v>2</v>
      </c>
      <c r="F14" s="8"/>
      <c r="G14" s="8"/>
      <c r="H14" s="8">
        <v>1</v>
      </c>
      <c r="I14" s="8"/>
      <c r="J14" s="11" t="s">
        <v>11</v>
      </c>
      <c r="K14" s="6" t="s">
        <v>521</v>
      </c>
    </row>
    <row r="15" spans="1:11" ht="12.5" x14ac:dyDescent="0.25">
      <c r="A15" s="3">
        <v>44584</v>
      </c>
      <c r="C15" s="5">
        <v>300000</v>
      </c>
      <c r="D15" s="6" t="s">
        <v>459</v>
      </c>
      <c r="E15" s="8">
        <v>3</v>
      </c>
      <c r="J15" s="10" t="s">
        <v>10</v>
      </c>
    </row>
    <row r="16" spans="1:11" ht="12.5" x14ac:dyDescent="0.25">
      <c r="A16" s="3">
        <v>44587</v>
      </c>
      <c r="C16" s="5">
        <v>0</v>
      </c>
      <c r="D16" s="6" t="s">
        <v>522</v>
      </c>
      <c r="E16" s="8">
        <v>1</v>
      </c>
      <c r="G16" s="8"/>
      <c r="H16" s="8"/>
      <c r="J16" s="8" t="s">
        <v>498</v>
      </c>
    </row>
    <row r="17" spans="1:10" ht="12.5" x14ac:dyDescent="0.25">
      <c r="A17" s="3">
        <v>44590</v>
      </c>
      <c r="C17" s="5">
        <v>0</v>
      </c>
      <c r="D17" s="6" t="s">
        <v>523</v>
      </c>
      <c r="E17" s="8">
        <v>1</v>
      </c>
      <c r="F17" s="8"/>
      <c r="J17" s="8" t="s">
        <v>498</v>
      </c>
    </row>
    <row r="18" spans="1:10" ht="12.5" x14ac:dyDescent="0.25">
      <c r="B18" s="5"/>
      <c r="C18" s="5"/>
      <c r="D18" s="6"/>
      <c r="E18" s="7"/>
      <c r="F18" s="7"/>
      <c r="G18" s="7"/>
      <c r="H18" s="7"/>
      <c r="I18" s="7"/>
      <c r="J18" s="8"/>
    </row>
    <row r="19" spans="1:10" ht="12.5" x14ac:dyDescent="0.25">
      <c r="B19" s="5" t="e">
        <f>SUM(#REF!)</f>
        <v>#REF!</v>
      </c>
      <c r="C19" s="5">
        <f>SUM(C1:C18)</f>
        <v>171816025</v>
      </c>
      <c r="E19" s="7">
        <f t="shared" ref="E19:I19" si="0">SUM(E3:E17)</f>
        <v>16</v>
      </c>
      <c r="F19" s="7">
        <f t="shared" si="0"/>
        <v>22</v>
      </c>
      <c r="G19" s="7">
        <f t="shared" si="0"/>
        <v>19</v>
      </c>
      <c r="H19" s="7">
        <f t="shared" si="0"/>
        <v>31</v>
      </c>
      <c r="I19" s="7">
        <f t="shared" si="0"/>
        <v>5</v>
      </c>
      <c r="J19" s="8" t="s">
        <v>269</v>
      </c>
    </row>
    <row r="20" spans="1:10" ht="12.5" x14ac:dyDescent="0.25">
      <c r="B20" s="27" t="s">
        <v>270</v>
      </c>
      <c r="C20" s="5" t="e">
        <f>C19-B19</f>
        <v>#REF!</v>
      </c>
      <c r="E20" s="41"/>
      <c r="F20" s="41"/>
      <c r="G20" s="41"/>
    </row>
    <row r="21" spans="1:10" ht="12.5" x14ac:dyDescent="0.25">
      <c r="B21" s="28"/>
      <c r="C21" s="5"/>
      <c r="E21" s="41"/>
      <c r="F21" s="41"/>
      <c r="G21" s="41"/>
    </row>
    <row r="22" spans="1:10" ht="12.5" x14ac:dyDescent="0.25">
      <c r="B22" s="5"/>
      <c r="C22" s="5"/>
      <c r="E22" s="41"/>
      <c r="F22" s="41"/>
      <c r="G22" s="41"/>
    </row>
    <row r="23" spans="1:10" ht="12.5" x14ac:dyDescent="0.25">
      <c r="B23" s="29" t="s">
        <v>271</v>
      </c>
      <c r="C23" s="5"/>
      <c r="E23" s="41"/>
      <c r="F23" s="41"/>
      <c r="G23" s="41"/>
    </row>
    <row r="24" spans="1:10" ht="12.5" x14ac:dyDescent="0.25">
      <c r="B24" s="5" t="s">
        <v>272</v>
      </c>
      <c r="C24" s="5"/>
      <c r="E24" s="41"/>
      <c r="F24" s="41"/>
      <c r="G24" s="41"/>
    </row>
    <row r="25" spans="1:10" ht="12.5" x14ac:dyDescent="0.25">
      <c r="B25" s="5"/>
      <c r="C25" s="5"/>
      <c r="E25" s="41"/>
      <c r="F25" s="41"/>
      <c r="G25" s="41"/>
    </row>
    <row r="26" spans="1:10" ht="12.5" x14ac:dyDescent="0.25">
      <c r="B26" s="5" t="s">
        <v>273</v>
      </c>
      <c r="C26" s="5"/>
      <c r="E26" s="41"/>
      <c r="F26" s="41"/>
      <c r="G26" s="41"/>
    </row>
    <row r="27" spans="1:10" ht="12.5" x14ac:dyDescent="0.25">
      <c r="B27" s="5" t="s">
        <v>274</v>
      </c>
      <c r="C27" s="5" t="s">
        <v>524</v>
      </c>
      <c r="D27" s="30" t="s">
        <v>276</v>
      </c>
      <c r="E27" s="15">
        <f>'JAN21'!E107+'FEB21'!E137+'MAR21'!E87+'APR21'!E100+'MAY21'!E75+'JUN21'!E45+'JUL21'!E71+'AUG21'!E45+'SEP21'!E44+'OCT21'!E22+'NOV21'!E36+'DEC21'!E31+E19</f>
        <v>688</v>
      </c>
      <c r="F27" s="15">
        <f>'JAN21'!F107+'FEB21'!F137+'MAR21'!F87+'APR21'!F100+'MAY21'!F75+'JUN21'!F45+'JUL21'!F71+'AUG21'!F45+'SEP21'!F44+'OCT21'!F22+'NOV21'!F36+'DEC21'!F31+F19</f>
        <v>292</v>
      </c>
      <c r="G27" s="15">
        <f>'JAN21'!G107+'FEB21'!G137+'MAR21'!G87+'APR21'!G100+'MAY21'!G75+'JUN21'!G45+'JUL21'!G71+'AUG21'!G45+'SEP21'!G44+'OCT21'!G22+'NOV21'!G36+'DEC21'!G31+G19</f>
        <v>345</v>
      </c>
      <c r="H27" s="15">
        <f>'FEB21'!H137+'MAR21'!H87+'APR21'!H100+'MAY21'!H75+'JUN21'!H45+'JUL21'!H71+'AUG21'!H45+'SEP21'!H44+'OCT21'!H22+'NOV21'!H36+'DEC21'!H31+H19</f>
        <v>801</v>
      </c>
      <c r="I27" s="42">
        <f>'MAY21'!I75+'JUN21'!I45+'JUL21'!I71+'AUG21'!I45+'SEP21'!I44+'OCT21'!I22+'NOV21'!I36+'DEC21'!I31+I19</f>
        <v>150</v>
      </c>
    </row>
    <row r="28" spans="1:10" ht="12.5" x14ac:dyDescent="0.25">
      <c r="C28" s="6" t="s">
        <v>277</v>
      </c>
      <c r="D28" s="30">
        <f>E28+F28+G28+H28</f>
        <v>37940</v>
      </c>
      <c r="E28" s="41">
        <f>30*E27</f>
        <v>20640</v>
      </c>
      <c r="F28" s="41">
        <f>20*F27</f>
        <v>5840</v>
      </c>
      <c r="G28" s="41">
        <f t="shared" ref="G28:H28" si="1">10*G27</f>
        <v>3450</v>
      </c>
      <c r="H28" s="41">
        <f t="shared" si="1"/>
        <v>8010</v>
      </c>
    </row>
    <row r="29" spans="1:10" ht="12.5" x14ac:dyDescent="0.25">
      <c r="B29" s="5"/>
      <c r="C29" s="5" t="s">
        <v>525</v>
      </c>
      <c r="E29" s="41"/>
      <c r="F29" s="41"/>
      <c r="G29" s="41"/>
    </row>
    <row r="30" spans="1:10" ht="12.5" x14ac:dyDescent="0.25">
      <c r="B30" s="5"/>
      <c r="C30" s="5"/>
      <c r="E30" s="41"/>
      <c r="F30" s="41"/>
      <c r="G30" s="41"/>
    </row>
    <row r="31" spans="1:10" ht="12.5" x14ac:dyDescent="0.25">
      <c r="B31" s="5" t="s">
        <v>280</v>
      </c>
      <c r="C31" s="5" t="s">
        <v>376</v>
      </c>
      <c r="E31" s="41"/>
      <c r="F31" s="41"/>
      <c r="G31" s="41"/>
    </row>
    <row r="32" spans="1:10" ht="12.5" x14ac:dyDescent="0.25">
      <c r="B32" s="5"/>
      <c r="C32" s="5" t="s">
        <v>277</v>
      </c>
      <c r="E32" s="41"/>
      <c r="F32" s="41"/>
      <c r="G32" s="41"/>
    </row>
    <row r="33" spans="2:8" ht="12.5" x14ac:dyDescent="0.25">
      <c r="B33" s="5"/>
      <c r="C33" s="5" t="s">
        <v>525</v>
      </c>
      <c r="E33" s="41"/>
      <c r="F33" s="41"/>
      <c r="G33" s="41"/>
      <c r="H33" s="41"/>
    </row>
    <row r="34" spans="2:8" ht="12.5" x14ac:dyDescent="0.25">
      <c r="B34" s="5"/>
      <c r="C34" s="5"/>
      <c r="D34" s="6"/>
      <c r="E34" s="41"/>
      <c r="F34" s="41"/>
      <c r="G34" s="41"/>
      <c r="H34" s="41"/>
    </row>
    <row r="35" spans="2:8" ht="12.5" x14ac:dyDescent="0.25">
      <c r="B35" s="5" t="s">
        <v>284</v>
      </c>
      <c r="C35" s="5"/>
      <c r="D35" s="6">
        <v>600</v>
      </c>
      <c r="E35" s="41">
        <f>30*15</f>
        <v>450</v>
      </c>
      <c r="F35" s="41">
        <f>20*4</f>
        <v>80</v>
      </c>
      <c r="G35" s="41">
        <f>10*7</f>
        <v>70</v>
      </c>
      <c r="H35" s="41"/>
    </row>
    <row r="36" spans="2:8" ht="12.5" x14ac:dyDescent="0.25">
      <c r="B36" s="5"/>
      <c r="C36" s="5"/>
      <c r="E36" s="41"/>
      <c r="F36" s="41"/>
      <c r="G36" s="41"/>
    </row>
    <row r="37" spans="2:8" ht="12.5" x14ac:dyDescent="0.25">
      <c r="B37" s="5"/>
      <c r="C37" s="5"/>
      <c r="E37" s="41"/>
      <c r="F37" s="41"/>
      <c r="G37" s="41"/>
    </row>
    <row r="38" spans="2:8" ht="12.5" x14ac:dyDescent="0.25">
      <c r="B38" s="5"/>
      <c r="C38" s="5"/>
      <c r="E38" s="41"/>
      <c r="F38" s="41"/>
      <c r="G38" s="41"/>
    </row>
    <row r="39" spans="2:8" ht="12.5" x14ac:dyDescent="0.25">
      <c r="B39" s="5"/>
      <c r="C39" s="5"/>
      <c r="E39" s="41"/>
      <c r="F39" s="41"/>
      <c r="G39" s="41"/>
    </row>
    <row r="40" spans="2:8" ht="12.5" x14ac:dyDescent="0.25">
      <c r="B40" s="5"/>
      <c r="C40" s="5"/>
      <c r="E40" s="41"/>
      <c r="F40" s="41"/>
      <c r="G40" s="41"/>
    </row>
    <row r="41" spans="2:8" ht="12.5" x14ac:dyDescent="0.25">
      <c r="B41" s="5"/>
      <c r="C41" s="5"/>
      <c r="D41" s="6"/>
      <c r="E41" s="41"/>
      <c r="F41" s="41"/>
      <c r="G41" s="41"/>
    </row>
    <row r="42" spans="2:8" ht="12.5" x14ac:dyDescent="0.25">
      <c r="B42" s="5"/>
      <c r="C42" s="5"/>
      <c r="E42" s="41"/>
      <c r="F42" s="41"/>
      <c r="G42" s="41"/>
    </row>
    <row r="43" spans="2:8" ht="12.5" x14ac:dyDescent="0.25">
      <c r="E43" s="41"/>
      <c r="F43" s="41"/>
      <c r="G43" s="4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55"/>
  <sheetViews>
    <sheetView workbookViewId="0">
      <selection activeCell="K21" sqref="K21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9" width="5.26953125" customWidth="1"/>
  </cols>
  <sheetData>
    <row r="1" spans="1:11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8</v>
      </c>
    </row>
    <row r="2" spans="1:11" ht="12.5" x14ac:dyDescent="0.25">
      <c r="A2" s="3">
        <v>44531</v>
      </c>
      <c r="B2" s="5"/>
      <c r="C2" s="4">
        <f>'NOV21'!C36</f>
        <v>157114025</v>
      </c>
      <c r="D2" s="6" t="s">
        <v>9</v>
      </c>
      <c r="E2" s="7">
        <f>'NOV21'!E36</f>
        <v>41</v>
      </c>
      <c r="F2" s="7">
        <f>'NOV21'!F36</f>
        <v>11</v>
      </c>
      <c r="G2" s="7">
        <f>'NOV21'!G36</f>
        <v>3</v>
      </c>
      <c r="H2" s="7">
        <f>'NOV21'!H36</f>
        <v>53</v>
      </c>
      <c r="I2" s="7">
        <f>'NOV21'!I36</f>
        <v>10</v>
      </c>
      <c r="J2" s="6"/>
      <c r="K2" s="6"/>
    </row>
    <row r="3" spans="1:11" ht="12.5" x14ac:dyDescent="0.25">
      <c r="A3" s="3">
        <v>44536</v>
      </c>
      <c r="B3" s="5"/>
      <c r="C3" s="5">
        <v>1145000</v>
      </c>
      <c r="D3" s="6" t="s">
        <v>292</v>
      </c>
      <c r="E3" s="7">
        <v>7</v>
      </c>
      <c r="F3" s="7">
        <v>5</v>
      </c>
      <c r="G3" s="7">
        <v>5</v>
      </c>
      <c r="H3" s="7"/>
      <c r="I3" s="7"/>
      <c r="J3" s="10" t="s">
        <v>10</v>
      </c>
    </row>
    <row r="4" spans="1:11" ht="12.5" x14ac:dyDescent="0.25">
      <c r="A4" s="3">
        <v>44538</v>
      </c>
      <c r="B4" s="5"/>
      <c r="C4" s="5">
        <v>225000</v>
      </c>
      <c r="D4" s="6" t="s">
        <v>526</v>
      </c>
      <c r="E4" s="7">
        <v>1</v>
      </c>
      <c r="F4" s="7"/>
      <c r="G4" s="7"/>
      <c r="H4" s="7"/>
      <c r="I4" s="7">
        <v>1</v>
      </c>
      <c r="J4" s="11" t="s">
        <v>11</v>
      </c>
    </row>
    <row r="5" spans="1:11" ht="12.5" x14ac:dyDescent="0.25">
      <c r="A5" s="3">
        <v>44538</v>
      </c>
      <c r="B5" s="5"/>
      <c r="C5" s="5">
        <v>80000</v>
      </c>
      <c r="D5" s="6" t="s">
        <v>475</v>
      </c>
      <c r="E5" s="7"/>
      <c r="F5" s="7">
        <v>1</v>
      </c>
      <c r="G5" s="7"/>
      <c r="H5" s="7"/>
      <c r="I5" s="7"/>
      <c r="J5" s="11" t="s">
        <v>11</v>
      </c>
    </row>
    <row r="6" spans="1:11" ht="12.5" x14ac:dyDescent="0.25">
      <c r="A6" s="3">
        <v>44541</v>
      </c>
      <c r="C6" s="5">
        <v>200000</v>
      </c>
      <c r="D6" s="6" t="s">
        <v>527</v>
      </c>
      <c r="E6" s="8">
        <v>2</v>
      </c>
      <c r="F6" s="8"/>
      <c r="G6" s="8"/>
      <c r="H6" s="8"/>
      <c r="I6" s="8"/>
      <c r="J6" s="10" t="s">
        <v>10</v>
      </c>
    </row>
    <row r="7" spans="1:11" ht="12.5" x14ac:dyDescent="0.25">
      <c r="A7" s="3">
        <v>44537</v>
      </c>
      <c r="C7" s="5">
        <v>225000</v>
      </c>
      <c r="D7" s="6" t="s">
        <v>528</v>
      </c>
      <c r="E7" s="8">
        <v>1</v>
      </c>
      <c r="F7" s="8"/>
      <c r="G7" s="8"/>
      <c r="H7" s="8"/>
      <c r="I7" s="8">
        <v>1</v>
      </c>
      <c r="J7" s="10" t="s">
        <v>10</v>
      </c>
    </row>
    <row r="8" spans="1:11" ht="12.5" x14ac:dyDescent="0.25">
      <c r="A8" s="3">
        <v>44542</v>
      </c>
      <c r="C8" s="5">
        <v>100000</v>
      </c>
      <c r="D8" s="6" t="s">
        <v>517</v>
      </c>
      <c r="E8" s="8">
        <v>1</v>
      </c>
      <c r="F8" s="8"/>
      <c r="G8" s="8"/>
      <c r="H8" s="8"/>
      <c r="I8" s="8"/>
      <c r="J8" s="10" t="s">
        <v>10</v>
      </c>
    </row>
    <row r="9" spans="1:11" ht="12.5" x14ac:dyDescent="0.25">
      <c r="A9" s="3">
        <v>44543</v>
      </c>
      <c r="C9" s="5">
        <v>625000</v>
      </c>
      <c r="D9" s="6" t="s">
        <v>529</v>
      </c>
      <c r="E9" s="8"/>
      <c r="F9" s="8"/>
      <c r="G9" s="8"/>
      <c r="H9" s="8"/>
      <c r="I9" s="8">
        <v>5</v>
      </c>
      <c r="J9" s="10" t="s">
        <v>10</v>
      </c>
    </row>
    <row r="10" spans="1:11" ht="12.5" x14ac:dyDescent="0.25">
      <c r="A10" s="19">
        <v>44547</v>
      </c>
      <c r="C10" s="5">
        <v>200000</v>
      </c>
      <c r="D10" s="6" t="s">
        <v>74</v>
      </c>
      <c r="E10" s="8">
        <v>2</v>
      </c>
      <c r="F10" s="8"/>
      <c r="G10" s="8"/>
      <c r="H10" s="8"/>
      <c r="I10" s="8"/>
      <c r="J10" s="10" t="s">
        <v>10</v>
      </c>
    </row>
    <row r="11" spans="1:11" ht="12.5" x14ac:dyDescent="0.25">
      <c r="A11" s="19">
        <v>44544</v>
      </c>
      <c r="C11" s="5">
        <v>125000</v>
      </c>
      <c r="D11" s="6" t="s">
        <v>530</v>
      </c>
      <c r="E11" s="8"/>
      <c r="F11" s="8"/>
      <c r="G11" s="8"/>
      <c r="H11" s="8"/>
      <c r="I11" s="8">
        <v>1</v>
      </c>
      <c r="J11" s="10" t="s">
        <v>10</v>
      </c>
    </row>
    <row r="12" spans="1:11" ht="12.5" x14ac:dyDescent="0.25">
      <c r="A12" s="19">
        <v>44547</v>
      </c>
      <c r="C12" s="5">
        <v>145000</v>
      </c>
      <c r="D12" s="6" t="s">
        <v>464</v>
      </c>
      <c r="E12" s="8">
        <v>1</v>
      </c>
      <c r="F12" s="8"/>
      <c r="G12" s="8"/>
      <c r="H12" s="8">
        <v>1</v>
      </c>
      <c r="I12" s="8"/>
      <c r="J12" s="11" t="s">
        <v>11</v>
      </c>
    </row>
    <row r="13" spans="1:11" ht="12.5" x14ac:dyDescent="0.25">
      <c r="A13" s="19">
        <v>44548</v>
      </c>
      <c r="C13" s="5">
        <v>145000</v>
      </c>
      <c r="D13" s="6" t="s">
        <v>531</v>
      </c>
      <c r="E13" s="8">
        <v>1</v>
      </c>
      <c r="F13" s="8"/>
      <c r="G13" s="8"/>
      <c r="H13" s="8">
        <v>1</v>
      </c>
      <c r="I13" s="8"/>
      <c r="J13" s="11" t="s">
        <v>11</v>
      </c>
    </row>
    <row r="14" spans="1:11" ht="12.5" x14ac:dyDescent="0.25">
      <c r="A14" s="3">
        <v>44541</v>
      </c>
      <c r="C14" s="5">
        <v>0</v>
      </c>
      <c r="D14" s="6" t="s">
        <v>532</v>
      </c>
      <c r="E14" s="8"/>
      <c r="F14" s="8">
        <v>1</v>
      </c>
      <c r="G14" s="8"/>
      <c r="H14" s="8">
        <v>1</v>
      </c>
      <c r="I14" s="8"/>
      <c r="J14" s="8" t="s">
        <v>498</v>
      </c>
    </row>
    <row r="15" spans="1:11" ht="12.5" x14ac:dyDescent="0.25">
      <c r="A15" s="19">
        <v>44549</v>
      </c>
      <c r="C15" s="5">
        <v>800000</v>
      </c>
      <c r="D15" s="6" t="s">
        <v>533</v>
      </c>
      <c r="I15" s="6">
        <v>1</v>
      </c>
      <c r="J15" s="10" t="s">
        <v>10</v>
      </c>
    </row>
    <row r="16" spans="1:11" ht="12.5" x14ac:dyDescent="0.25">
      <c r="A16" s="19">
        <v>44551</v>
      </c>
      <c r="C16" s="5">
        <v>510000</v>
      </c>
      <c r="D16" s="6" t="s">
        <v>534</v>
      </c>
      <c r="G16" s="8">
        <v>6</v>
      </c>
      <c r="H16" s="8">
        <v>6</v>
      </c>
      <c r="J16" s="11" t="s">
        <v>11</v>
      </c>
    </row>
    <row r="17" spans="1:10" ht="12.5" x14ac:dyDescent="0.25">
      <c r="A17" s="19">
        <v>44551</v>
      </c>
      <c r="C17" s="5">
        <v>80000</v>
      </c>
      <c r="D17" s="6" t="s">
        <v>535</v>
      </c>
      <c r="F17" s="8">
        <v>1</v>
      </c>
      <c r="J17" s="11" t="s">
        <v>11</v>
      </c>
    </row>
    <row r="18" spans="1:10" ht="12.5" x14ac:dyDescent="0.25">
      <c r="A18" s="19">
        <v>44550</v>
      </c>
      <c r="C18" s="5">
        <v>240000</v>
      </c>
      <c r="D18" s="6" t="s">
        <v>536</v>
      </c>
      <c r="J18" s="10" t="s">
        <v>10</v>
      </c>
    </row>
    <row r="19" spans="1:10" ht="12.5" x14ac:dyDescent="0.25">
      <c r="A19" s="19">
        <v>44550</v>
      </c>
      <c r="C19" s="5">
        <v>245000</v>
      </c>
      <c r="D19" s="6" t="s">
        <v>537</v>
      </c>
      <c r="E19" s="6">
        <v>2</v>
      </c>
      <c r="H19" s="6">
        <v>1</v>
      </c>
      <c r="J19" s="10" t="s">
        <v>10</v>
      </c>
    </row>
    <row r="20" spans="1:10" ht="12.5" x14ac:dyDescent="0.25">
      <c r="A20" s="19">
        <v>44550</v>
      </c>
      <c r="C20" s="5">
        <v>35000</v>
      </c>
      <c r="D20" s="6" t="s">
        <v>538</v>
      </c>
      <c r="J20" s="10" t="s">
        <v>10</v>
      </c>
    </row>
    <row r="21" spans="1:10" ht="12.5" x14ac:dyDescent="0.25">
      <c r="A21" s="19">
        <v>44552</v>
      </c>
      <c r="C21" s="5">
        <v>1828000</v>
      </c>
      <c r="D21" s="6" t="s">
        <v>292</v>
      </c>
      <c r="E21" s="8">
        <v>10</v>
      </c>
      <c r="F21" s="8">
        <v>5</v>
      </c>
      <c r="G21" s="8">
        <v>6</v>
      </c>
      <c r="H21" s="8">
        <v>10</v>
      </c>
      <c r="J21" s="10" t="s">
        <v>10</v>
      </c>
    </row>
    <row r="22" spans="1:10" ht="12.5" x14ac:dyDescent="0.25">
      <c r="A22" s="19">
        <v>44557</v>
      </c>
      <c r="B22" s="5"/>
      <c r="C22" s="5">
        <v>160000</v>
      </c>
      <c r="D22" s="6" t="s">
        <v>539</v>
      </c>
      <c r="E22" s="7"/>
      <c r="F22" s="7"/>
      <c r="G22" s="7"/>
      <c r="H22" s="7"/>
      <c r="I22" s="7"/>
      <c r="J22" s="10" t="s">
        <v>10</v>
      </c>
    </row>
    <row r="23" spans="1:10" ht="12.5" x14ac:dyDescent="0.25">
      <c r="A23" s="19">
        <v>44553</v>
      </c>
      <c r="B23" s="5"/>
      <c r="C23" s="5">
        <v>240000</v>
      </c>
      <c r="D23" s="6" t="s">
        <v>540</v>
      </c>
      <c r="E23" s="7"/>
      <c r="F23" s="7"/>
      <c r="G23" s="7"/>
      <c r="H23" s="7"/>
      <c r="I23" s="7"/>
      <c r="J23" s="10" t="s">
        <v>10</v>
      </c>
    </row>
    <row r="24" spans="1:10" ht="12.5" x14ac:dyDescent="0.25">
      <c r="A24" s="19">
        <v>44555</v>
      </c>
      <c r="B24" s="5"/>
      <c r="C24" s="5">
        <v>245000</v>
      </c>
      <c r="D24" s="6" t="s">
        <v>541</v>
      </c>
      <c r="E24" s="7"/>
      <c r="F24" s="7"/>
      <c r="G24" s="7"/>
      <c r="H24" s="7"/>
      <c r="I24" s="7"/>
      <c r="J24" s="11" t="s">
        <v>11</v>
      </c>
    </row>
    <row r="25" spans="1:10" ht="12.5" x14ac:dyDescent="0.25">
      <c r="A25" s="19">
        <v>44555</v>
      </c>
      <c r="B25" s="5"/>
      <c r="C25" s="5">
        <v>145000</v>
      </c>
      <c r="D25" s="6" t="s">
        <v>183</v>
      </c>
      <c r="E25" s="7">
        <v>1</v>
      </c>
      <c r="F25" s="7"/>
      <c r="G25" s="7"/>
      <c r="H25" s="7">
        <v>1</v>
      </c>
      <c r="I25" s="7"/>
      <c r="J25" s="10" t="s">
        <v>10</v>
      </c>
    </row>
    <row r="26" spans="1:10" ht="12.5" x14ac:dyDescent="0.25">
      <c r="A26" s="19">
        <v>44557</v>
      </c>
      <c r="B26" s="5"/>
      <c r="C26" s="5">
        <v>250000</v>
      </c>
      <c r="D26" s="6" t="s">
        <v>542</v>
      </c>
      <c r="E26" s="7"/>
      <c r="F26" s="7"/>
      <c r="G26" s="7"/>
      <c r="H26" s="7"/>
      <c r="I26" s="7">
        <v>2</v>
      </c>
      <c r="J26" s="11" t="s">
        <v>11</v>
      </c>
    </row>
    <row r="27" spans="1:10" ht="12.5" x14ac:dyDescent="0.25">
      <c r="A27" s="19">
        <v>44558</v>
      </c>
      <c r="B27" s="5"/>
      <c r="C27" s="5">
        <v>0</v>
      </c>
      <c r="D27" s="6" t="s">
        <v>543</v>
      </c>
      <c r="E27" s="7">
        <v>1</v>
      </c>
      <c r="F27" s="7"/>
      <c r="G27" s="7"/>
      <c r="H27" s="7"/>
      <c r="I27" s="7"/>
      <c r="J27" s="8" t="s">
        <v>498</v>
      </c>
    </row>
    <row r="28" spans="1:10" ht="12.5" x14ac:dyDescent="0.25">
      <c r="A28" s="19">
        <v>44558</v>
      </c>
      <c r="B28" s="5"/>
      <c r="C28" s="5">
        <v>0</v>
      </c>
      <c r="D28" s="6" t="s">
        <v>544</v>
      </c>
      <c r="E28" s="7">
        <v>1</v>
      </c>
      <c r="F28" s="7"/>
      <c r="G28" s="7"/>
      <c r="H28" s="7">
        <v>1</v>
      </c>
      <c r="I28" s="7"/>
      <c r="J28" s="8" t="s">
        <v>498</v>
      </c>
    </row>
    <row r="29" spans="1:10" ht="12.5" x14ac:dyDescent="0.25">
      <c r="A29" s="19">
        <v>44559</v>
      </c>
      <c r="B29" s="5"/>
      <c r="C29" s="5">
        <v>0</v>
      </c>
      <c r="D29" s="6" t="s">
        <v>545</v>
      </c>
      <c r="E29" s="7">
        <v>1</v>
      </c>
      <c r="F29" s="7"/>
      <c r="G29" s="7"/>
      <c r="H29" s="7">
        <v>1</v>
      </c>
      <c r="I29" s="7"/>
      <c r="J29" s="8" t="s">
        <v>498</v>
      </c>
    </row>
    <row r="30" spans="1:10" ht="12.5" x14ac:dyDescent="0.25">
      <c r="B30" s="5"/>
      <c r="C30" s="5"/>
      <c r="E30" s="7"/>
      <c r="F30" s="7"/>
      <c r="G30" s="7"/>
      <c r="H30" s="7"/>
      <c r="I30" s="7"/>
      <c r="J30" s="8"/>
    </row>
    <row r="31" spans="1:10" ht="12.5" x14ac:dyDescent="0.25">
      <c r="B31" s="5" t="e">
        <f>SUM(#REF!)</f>
        <v>#REF!</v>
      </c>
      <c r="C31" s="5">
        <f>SUM(C1:C30)</f>
        <v>165107025</v>
      </c>
      <c r="E31" s="7">
        <f t="shared" ref="E31:I31" si="0">SUM(E3:E30)</f>
        <v>32</v>
      </c>
      <c r="F31" s="7">
        <f t="shared" si="0"/>
        <v>13</v>
      </c>
      <c r="G31" s="7">
        <f t="shared" si="0"/>
        <v>17</v>
      </c>
      <c r="H31" s="7">
        <f t="shared" si="0"/>
        <v>23</v>
      </c>
      <c r="I31" s="7">
        <f t="shared" si="0"/>
        <v>11</v>
      </c>
      <c r="J31" s="8" t="s">
        <v>269</v>
      </c>
    </row>
    <row r="32" spans="1:10" ht="12.5" x14ac:dyDescent="0.25">
      <c r="B32" s="27" t="s">
        <v>270</v>
      </c>
      <c r="C32" s="5" t="e">
        <f>C31-B31</f>
        <v>#REF!</v>
      </c>
      <c r="E32" s="41"/>
      <c r="F32" s="41"/>
      <c r="G32" s="41"/>
    </row>
    <row r="33" spans="2:9" ht="12.5" x14ac:dyDescent="0.25">
      <c r="B33" s="28"/>
      <c r="C33" s="5"/>
      <c r="E33" s="41"/>
      <c r="F33" s="41"/>
      <c r="G33" s="41"/>
    </row>
    <row r="34" spans="2:9" ht="12.5" x14ac:dyDescent="0.25">
      <c r="B34" s="5"/>
      <c r="C34" s="5"/>
      <c r="E34" s="41"/>
      <c r="F34" s="41"/>
      <c r="G34" s="41"/>
    </row>
    <row r="35" spans="2:9" ht="12.5" x14ac:dyDescent="0.25">
      <c r="B35" s="29" t="s">
        <v>271</v>
      </c>
      <c r="C35" s="5"/>
      <c r="E35" s="41"/>
      <c r="F35" s="41"/>
      <c r="G35" s="41"/>
    </row>
    <row r="36" spans="2:9" ht="12.5" x14ac:dyDescent="0.25">
      <c r="B36" s="5" t="s">
        <v>272</v>
      </c>
      <c r="C36" s="5"/>
      <c r="E36" s="41"/>
      <c r="F36" s="41"/>
      <c r="G36" s="41"/>
    </row>
    <row r="37" spans="2:9" ht="12.5" x14ac:dyDescent="0.25">
      <c r="B37" s="5"/>
      <c r="C37" s="5"/>
      <c r="E37" s="41"/>
      <c r="F37" s="41"/>
      <c r="G37" s="41"/>
    </row>
    <row r="38" spans="2:9" ht="12.5" x14ac:dyDescent="0.25">
      <c r="B38" s="5" t="s">
        <v>273</v>
      </c>
      <c r="C38" s="5"/>
      <c r="E38" s="41"/>
      <c r="F38" s="41"/>
      <c r="G38" s="41"/>
    </row>
    <row r="39" spans="2:9" ht="12.5" x14ac:dyDescent="0.25">
      <c r="B39" s="5" t="s">
        <v>274</v>
      </c>
      <c r="C39" s="5" t="s">
        <v>546</v>
      </c>
      <c r="D39" s="30" t="s">
        <v>276</v>
      </c>
      <c r="E39" s="15">
        <f>'JAN21'!E107+'FEB21'!E137+'MAR21'!E87+'APR21'!E100+'MAY21'!E75+'JUN21'!E45+'JUL21'!E71+'AUG21'!E45+'SEP21'!E44+'OCT21'!E22+'NOV21'!E36+E31</f>
        <v>672</v>
      </c>
      <c r="F39" s="15">
        <f>'JAN21'!F107+'FEB21'!F137+'MAR21'!F87+'APR21'!F100+'MAY21'!F75+'JUN21'!F45+'JUL21'!F71+'AUG21'!F45+'SEP21'!F44+'OCT21'!F22+'NOV21'!F36+F31</f>
        <v>270</v>
      </c>
      <c r="G39" s="15">
        <f>'JAN21'!G107+'FEB21'!G137+'MAR21'!G87+'APR21'!G100+'MAY21'!G75+'JUN21'!G45+'JUL21'!G71+'AUG21'!G45+'SEP21'!G44+'OCT21'!G22+'NOV21'!G36+G31</f>
        <v>326</v>
      </c>
      <c r="H39" s="15">
        <f>'FEB21'!H137+'MAR21'!H87+'APR21'!H100+'MAY21'!H75+'JUN21'!H45+'JUL21'!H71+'AUG21'!H45+'SEP21'!H44+'OCT21'!H22+'NOV21'!H36+H31</f>
        <v>770</v>
      </c>
      <c r="I39" s="42">
        <f>'MAY21'!I75+'JUN21'!I45+'JUL21'!I71+'AUG21'!I45+'SEP21'!I44+'OCT21'!I22+'NOV21'!I36+I31</f>
        <v>145</v>
      </c>
    </row>
    <row r="40" spans="2:9" ht="12.5" x14ac:dyDescent="0.25">
      <c r="C40" s="6" t="s">
        <v>547</v>
      </c>
      <c r="D40" s="30">
        <f>E40+F40+G40+H40</f>
        <v>36520</v>
      </c>
      <c r="E40" s="41">
        <f>30*E39</f>
        <v>20160</v>
      </c>
      <c r="F40" s="41">
        <f>20*F39</f>
        <v>5400</v>
      </c>
      <c r="G40" s="41">
        <f t="shared" ref="G40:H40" si="1">10*G39</f>
        <v>3260</v>
      </c>
      <c r="H40" s="41">
        <f t="shared" si="1"/>
        <v>7700</v>
      </c>
    </row>
    <row r="41" spans="2:9" ht="12.5" x14ac:dyDescent="0.25">
      <c r="B41" s="5"/>
      <c r="C41" s="5" t="s">
        <v>525</v>
      </c>
      <c r="E41" s="41"/>
      <c r="F41" s="41"/>
      <c r="G41" s="41"/>
    </row>
    <row r="42" spans="2:9" ht="12.5" x14ac:dyDescent="0.25">
      <c r="B42" s="5"/>
      <c r="C42" s="5"/>
      <c r="E42" s="41"/>
      <c r="F42" s="41"/>
      <c r="G42" s="41"/>
    </row>
    <row r="43" spans="2:9" ht="12.5" x14ac:dyDescent="0.25">
      <c r="B43" s="5" t="s">
        <v>280</v>
      </c>
      <c r="C43" s="5" t="s">
        <v>478</v>
      </c>
      <c r="E43" s="41"/>
      <c r="F43" s="41"/>
      <c r="G43" s="41"/>
    </row>
    <row r="44" spans="2:9" ht="12.5" x14ac:dyDescent="0.25">
      <c r="B44" s="5"/>
      <c r="C44" s="5" t="s">
        <v>277</v>
      </c>
      <c r="E44" s="41"/>
      <c r="F44" s="41"/>
      <c r="G44" s="41"/>
    </row>
    <row r="45" spans="2:9" ht="12.5" x14ac:dyDescent="0.25">
      <c r="B45" s="5"/>
      <c r="C45" s="5" t="s">
        <v>525</v>
      </c>
      <c r="E45" s="41"/>
      <c r="F45" s="41"/>
      <c r="G45" s="41"/>
      <c r="H45" s="41"/>
    </row>
    <row r="46" spans="2:9" ht="12.5" x14ac:dyDescent="0.25">
      <c r="B46" s="5"/>
      <c r="C46" s="5"/>
      <c r="D46" s="6"/>
      <c r="E46" s="41"/>
      <c r="F46" s="41"/>
      <c r="G46" s="41"/>
      <c r="H46" s="41"/>
    </row>
    <row r="47" spans="2:9" ht="12.5" x14ac:dyDescent="0.25">
      <c r="B47" s="5" t="s">
        <v>284</v>
      </c>
      <c r="C47" s="5"/>
      <c r="D47" s="6">
        <v>600</v>
      </c>
      <c r="E47" s="41">
        <f>30*15</f>
        <v>450</v>
      </c>
      <c r="F47" s="41">
        <f>20*4</f>
        <v>80</v>
      </c>
      <c r="G47" s="41">
        <f>10*7</f>
        <v>70</v>
      </c>
      <c r="H47" s="41"/>
    </row>
    <row r="48" spans="2:9" ht="12.5" x14ac:dyDescent="0.25">
      <c r="B48" s="5"/>
      <c r="C48" s="5"/>
      <c r="E48" s="41"/>
      <c r="F48" s="41"/>
      <c r="G48" s="41"/>
    </row>
    <row r="49" spans="2:7" ht="12.5" x14ac:dyDescent="0.25">
      <c r="B49" s="5"/>
      <c r="C49" s="5"/>
      <c r="E49" s="41"/>
      <c r="F49" s="41"/>
      <c r="G49" s="41"/>
    </row>
    <row r="50" spans="2:7" ht="12.5" x14ac:dyDescent="0.25">
      <c r="B50" s="5"/>
      <c r="C50" s="5"/>
      <c r="E50" s="41"/>
      <c r="F50" s="41"/>
      <c r="G50" s="41"/>
    </row>
    <row r="51" spans="2:7" ht="12.5" x14ac:dyDescent="0.25">
      <c r="B51" s="5"/>
      <c r="C51" s="5"/>
      <c r="E51" s="41"/>
      <c r="F51" s="41"/>
      <c r="G51" s="41"/>
    </row>
    <row r="52" spans="2:7" ht="12.5" x14ac:dyDescent="0.25">
      <c r="B52" s="5"/>
      <c r="C52" s="5"/>
      <c r="E52" s="41"/>
      <c r="F52" s="41"/>
      <c r="G52" s="41"/>
    </row>
    <row r="53" spans="2:7" ht="12.5" x14ac:dyDescent="0.25">
      <c r="B53" s="5"/>
      <c r="C53" s="5"/>
      <c r="D53" s="6"/>
      <c r="E53" s="41"/>
      <c r="F53" s="41"/>
      <c r="G53" s="41"/>
    </row>
    <row r="54" spans="2:7" ht="12.5" x14ac:dyDescent="0.25">
      <c r="B54" s="5"/>
      <c r="C54" s="5"/>
      <c r="E54" s="41"/>
      <c r="F54" s="41"/>
      <c r="G54" s="41"/>
    </row>
    <row r="55" spans="2:7" ht="12.5" x14ac:dyDescent="0.25">
      <c r="E55" s="41"/>
      <c r="F55" s="41"/>
      <c r="G55" s="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60"/>
  <sheetViews>
    <sheetView workbookViewId="0">
      <selection activeCell="K18" sqref="K18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9" width="5.26953125" customWidth="1"/>
  </cols>
  <sheetData>
    <row r="1" spans="1:11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8</v>
      </c>
    </row>
    <row r="2" spans="1:11" ht="12.5" x14ac:dyDescent="0.25">
      <c r="A2" s="3">
        <v>44501</v>
      </c>
      <c r="B2" s="5"/>
      <c r="C2" s="4">
        <f>'OCT21'!C22</f>
        <v>148535025</v>
      </c>
      <c r="D2" s="6" t="s">
        <v>291</v>
      </c>
      <c r="E2" s="7">
        <f>'OCT21'!E22</f>
        <v>19</v>
      </c>
      <c r="F2" s="7">
        <f>'OCT21'!F22</f>
        <v>18</v>
      </c>
      <c r="G2" s="7">
        <f>'OCT21'!G22</f>
        <v>19</v>
      </c>
      <c r="H2" s="7">
        <f>'OCT21'!H22</f>
        <v>26</v>
      </c>
      <c r="I2" s="7">
        <f>'OCT21'!I22</f>
        <v>2</v>
      </c>
      <c r="J2" s="6"/>
      <c r="K2" s="6"/>
    </row>
    <row r="3" spans="1:11" ht="12.5" x14ac:dyDescent="0.25">
      <c r="A3" s="3">
        <v>44501</v>
      </c>
      <c r="B3" s="5"/>
      <c r="C3" s="5">
        <v>100000</v>
      </c>
      <c r="D3" s="6" t="s">
        <v>548</v>
      </c>
      <c r="E3" s="7">
        <v>1</v>
      </c>
      <c r="F3" s="7"/>
      <c r="G3" s="7"/>
      <c r="H3" s="7"/>
      <c r="I3" s="7"/>
      <c r="J3" s="10" t="s">
        <v>10</v>
      </c>
    </row>
    <row r="4" spans="1:11" ht="15.5" x14ac:dyDescent="0.25">
      <c r="A4" s="3">
        <v>44501</v>
      </c>
      <c r="B4" s="5"/>
      <c r="C4" s="5">
        <v>580000</v>
      </c>
      <c r="D4" s="6" t="s">
        <v>549</v>
      </c>
      <c r="E4" s="7">
        <v>4</v>
      </c>
      <c r="F4" s="7"/>
      <c r="G4" s="7"/>
      <c r="H4" s="7">
        <v>4</v>
      </c>
      <c r="I4" s="7"/>
      <c r="J4" s="11" t="s">
        <v>11</v>
      </c>
    </row>
    <row r="5" spans="1:11" ht="12.5" x14ac:dyDescent="0.25">
      <c r="A5" s="3">
        <v>44502</v>
      </c>
      <c r="B5" s="5"/>
      <c r="C5" s="5">
        <v>100000</v>
      </c>
      <c r="D5" s="6" t="s">
        <v>243</v>
      </c>
      <c r="E5" s="7">
        <v>1</v>
      </c>
      <c r="F5" s="7"/>
      <c r="G5" s="7"/>
      <c r="H5" s="7"/>
      <c r="I5" s="7"/>
      <c r="J5" s="10" t="s">
        <v>10</v>
      </c>
    </row>
    <row r="6" spans="1:11" ht="12.5" x14ac:dyDescent="0.25">
      <c r="A6" s="3">
        <v>44502</v>
      </c>
      <c r="B6" s="5"/>
      <c r="C6" s="5">
        <v>315000</v>
      </c>
      <c r="D6" s="6" t="s">
        <v>550</v>
      </c>
      <c r="E6" s="7"/>
      <c r="F6" s="7">
        <v>1</v>
      </c>
      <c r="G6" s="7"/>
      <c r="H6" s="7">
        <v>2</v>
      </c>
      <c r="I6" s="7">
        <v>1</v>
      </c>
      <c r="J6" s="11" t="s">
        <v>11</v>
      </c>
    </row>
    <row r="7" spans="1:11" ht="12.5" x14ac:dyDescent="0.25">
      <c r="A7" s="3">
        <v>44502</v>
      </c>
      <c r="B7" s="5"/>
      <c r="C7" s="5">
        <v>465000</v>
      </c>
      <c r="D7" s="6" t="s">
        <v>384</v>
      </c>
      <c r="E7" s="7"/>
      <c r="F7" s="7">
        <v>3</v>
      </c>
      <c r="G7" s="7"/>
      <c r="H7" s="7">
        <v>5</v>
      </c>
      <c r="I7" s="7"/>
      <c r="J7" s="10" t="s">
        <v>10</v>
      </c>
    </row>
    <row r="8" spans="1:11" ht="12.5" x14ac:dyDescent="0.25">
      <c r="A8" s="3">
        <v>44502</v>
      </c>
      <c r="B8" s="5"/>
      <c r="C8" s="5">
        <v>150000</v>
      </c>
      <c r="D8" s="6" t="s">
        <v>105</v>
      </c>
      <c r="E8" s="7"/>
      <c r="F8" s="7"/>
      <c r="G8" s="7"/>
      <c r="H8" s="7">
        <v>4</v>
      </c>
      <c r="I8" s="7"/>
      <c r="J8" s="10" t="s">
        <v>10</v>
      </c>
      <c r="K8" s="6" t="s">
        <v>551</v>
      </c>
    </row>
    <row r="9" spans="1:11" ht="12.5" x14ac:dyDescent="0.25">
      <c r="A9" s="3">
        <v>44502</v>
      </c>
      <c r="B9" s="5"/>
      <c r="C9" s="5">
        <v>385000</v>
      </c>
      <c r="D9" s="6" t="s">
        <v>384</v>
      </c>
      <c r="E9" s="7"/>
      <c r="F9" s="7">
        <v>2</v>
      </c>
      <c r="G9" s="7"/>
      <c r="H9" s="7">
        <v>5</v>
      </c>
      <c r="I9" s="7"/>
      <c r="J9" s="10" t="s">
        <v>10</v>
      </c>
    </row>
    <row r="10" spans="1:11" ht="12.5" x14ac:dyDescent="0.25">
      <c r="A10" s="3">
        <v>44505</v>
      </c>
      <c r="C10" s="5">
        <v>920000</v>
      </c>
      <c r="D10" s="6" t="s">
        <v>552</v>
      </c>
      <c r="E10" s="8">
        <v>3</v>
      </c>
      <c r="F10" s="8"/>
      <c r="G10" s="8"/>
      <c r="H10" s="8">
        <v>5</v>
      </c>
      <c r="I10" s="8">
        <v>3</v>
      </c>
      <c r="J10" s="10" t="s">
        <v>10</v>
      </c>
    </row>
    <row r="11" spans="1:11" ht="12.5" x14ac:dyDescent="0.25">
      <c r="A11" s="3">
        <v>44508</v>
      </c>
      <c r="B11" s="5"/>
      <c r="C11" s="5">
        <v>200000</v>
      </c>
      <c r="D11" s="6" t="s">
        <v>47</v>
      </c>
      <c r="E11" s="7">
        <v>2</v>
      </c>
      <c r="F11" s="7"/>
      <c r="G11" s="7"/>
      <c r="H11" s="7"/>
      <c r="I11" s="7"/>
      <c r="J11" s="11" t="s">
        <v>11</v>
      </c>
      <c r="K11" s="3"/>
    </row>
    <row r="12" spans="1:11" ht="12.5" x14ac:dyDescent="0.25">
      <c r="A12" s="3">
        <v>44506</v>
      </c>
      <c r="B12" s="5"/>
      <c r="C12" s="5">
        <v>145000</v>
      </c>
      <c r="D12" s="6" t="s">
        <v>553</v>
      </c>
      <c r="E12" s="7">
        <v>1</v>
      </c>
      <c r="F12" s="7"/>
      <c r="G12" s="7"/>
      <c r="H12" s="7">
        <v>1</v>
      </c>
      <c r="I12" s="7"/>
      <c r="J12" s="10" t="s">
        <v>10</v>
      </c>
    </row>
    <row r="13" spans="1:11" ht="12.5" x14ac:dyDescent="0.25">
      <c r="A13" s="3">
        <v>44506</v>
      </c>
      <c r="B13" s="5"/>
      <c r="C13" s="5">
        <v>145000</v>
      </c>
      <c r="D13" s="6" t="s">
        <v>554</v>
      </c>
      <c r="E13" s="7">
        <v>1</v>
      </c>
      <c r="F13" s="7"/>
      <c r="G13" s="7"/>
      <c r="H13" s="7">
        <v>1</v>
      </c>
      <c r="I13" s="7"/>
      <c r="J13" s="10" t="s">
        <v>10</v>
      </c>
    </row>
    <row r="14" spans="1:11" ht="12.5" x14ac:dyDescent="0.25">
      <c r="A14" s="3">
        <v>44506</v>
      </c>
      <c r="B14" s="5"/>
      <c r="C14" s="5">
        <v>125000</v>
      </c>
      <c r="D14" s="6" t="s">
        <v>555</v>
      </c>
      <c r="E14" s="7"/>
      <c r="F14" s="7"/>
      <c r="G14" s="7"/>
      <c r="H14" s="7"/>
      <c r="I14" s="7">
        <v>1</v>
      </c>
      <c r="J14" s="11" t="s">
        <v>11</v>
      </c>
    </row>
    <row r="15" spans="1:11" ht="12.5" x14ac:dyDescent="0.25">
      <c r="A15" s="3">
        <v>44507</v>
      </c>
      <c r="B15" s="5"/>
      <c r="C15" s="5">
        <v>340000</v>
      </c>
      <c r="D15" s="6" t="s">
        <v>332</v>
      </c>
      <c r="E15" s="7"/>
      <c r="F15" s="7"/>
      <c r="G15" s="7"/>
      <c r="H15" s="7">
        <v>2</v>
      </c>
      <c r="I15" s="7">
        <v>2</v>
      </c>
      <c r="J15" s="10" t="s">
        <v>10</v>
      </c>
    </row>
    <row r="16" spans="1:11" ht="12.5" x14ac:dyDescent="0.25">
      <c r="A16" s="3">
        <v>44508</v>
      </c>
      <c r="B16" s="5"/>
      <c r="C16" s="5">
        <v>250000</v>
      </c>
      <c r="D16" s="6" t="s">
        <v>556</v>
      </c>
      <c r="E16" s="7"/>
      <c r="F16" s="7"/>
      <c r="G16" s="7"/>
      <c r="H16" s="7"/>
      <c r="I16" s="7">
        <v>2</v>
      </c>
      <c r="J16" s="10" t="s">
        <v>10</v>
      </c>
    </row>
    <row r="17" spans="1:10" ht="12.5" x14ac:dyDescent="0.25">
      <c r="A17" s="3">
        <v>44509</v>
      </c>
      <c r="B17" s="5"/>
      <c r="C17" s="5">
        <v>235000</v>
      </c>
      <c r="D17" s="6" t="s">
        <v>557</v>
      </c>
      <c r="E17" s="7">
        <v>1</v>
      </c>
      <c r="F17" s="7"/>
      <c r="G17" s="7"/>
      <c r="H17" s="7">
        <v>3</v>
      </c>
      <c r="I17" s="7"/>
      <c r="J17" s="10" t="s">
        <v>10</v>
      </c>
    </row>
    <row r="18" spans="1:10" ht="12.5" x14ac:dyDescent="0.25">
      <c r="A18" s="3">
        <v>44510</v>
      </c>
      <c r="B18" s="5"/>
      <c r="C18" s="5">
        <v>719000</v>
      </c>
      <c r="D18" s="6" t="s">
        <v>292</v>
      </c>
      <c r="E18" s="7">
        <v>4</v>
      </c>
      <c r="F18" s="7">
        <v>1</v>
      </c>
      <c r="G18" s="7">
        <v>3</v>
      </c>
      <c r="H18" s="7">
        <v>5</v>
      </c>
      <c r="I18" s="7"/>
      <c r="J18" s="10" t="s">
        <v>10</v>
      </c>
    </row>
    <row r="19" spans="1:10" ht="12.5" x14ac:dyDescent="0.25">
      <c r="A19" s="3">
        <v>44513</v>
      </c>
      <c r="B19" s="5"/>
      <c r="C19" s="5">
        <v>100000</v>
      </c>
      <c r="D19" s="6" t="s">
        <v>558</v>
      </c>
      <c r="E19" s="7">
        <v>1</v>
      </c>
      <c r="F19" s="7"/>
      <c r="G19" s="7"/>
      <c r="H19" s="7"/>
      <c r="I19" s="7"/>
      <c r="J19" s="10" t="s">
        <v>10</v>
      </c>
    </row>
    <row r="20" spans="1:10" ht="12.5" x14ac:dyDescent="0.25">
      <c r="A20" s="3">
        <v>44510</v>
      </c>
      <c r="B20" s="5"/>
      <c r="C20" s="5">
        <v>200000</v>
      </c>
      <c r="D20" s="6" t="s">
        <v>527</v>
      </c>
      <c r="E20" s="7">
        <v>2</v>
      </c>
      <c r="F20" s="7"/>
      <c r="G20" s="7"/>
      <c r="H20" s="7"/>
      <c r="I20" s="7"/>
      <c r="J20" s="10" t="s">
        <v>10</v>
      </c>
    </row>
    <row r="21" spans="1:10" ht="12.5" x14ac:dyDescent="0.25">
      <c r="A21" s="3">
        <v>44511</v>
      </c>
      <c r="B21" s="5"/>
      <c r="C21" s="5">
        <v>100000</v>
      </c>
      <c r="D21" s="6" t="s">
        <v>47</v>
      </c>
      <c r="E21" s="7">
        <v>1</v>
      </c>
      <c r="F21" s="7"/>
      <c r="G21" s="7"/>
      <c r="H21" s="7"/>
      <c r="I21" s="7"/>
      <c r="J21" s="11" t="s">
        <v>11</v>
      </c>
    </row>
    <row r="22" spans="1:10" ht="12.5" x14ac:dyDescent="0.25">
      <c r="A22" s="3">
        <v>44567</v>
      </c>
      <c r="B22" s="5"/>
      <c r="C22" s="5">
        <v>405000</v>
      </c>
      <c r="D22" s="6" t="s">
        <v>559</v>
      </c>
      <c r="E22" s="7">
        <v>1</v>
      </c>
      <c r="F22" s="7">
        <v>1</v>
      </c>
      <c r="G22" s="7"/>
      <c r="H22" s="7">
        <v>5</v>
      </c>
      <c r="I22" s="7"/>
      <c r="J22" s="11" t="s">
        <v>11</v>
      </c>
    </row>
    <row r="23" spans="1:10" ht="12.5" x14ac:dyDescent="0.25">
      <c r="A23" s="3">
        <v>44512</v>
      </c>
      <c r="B23" s="5"/>
      <c r="C23" s="5">
        <v>335000</v>
      </c>
      <c r="D23" s="6" t="s">
        <v>560</v>
      </c>
      <c r="E23" s="7">
        <v>2</v>
      </c>
      <c r="F23" s="7"/>
      <c r="G23" s="7"/>
      <c r="H23" s="7">
        <v>3</v>
      </c>
      <c r="I23" s="7"/>
      <c r="J23" s="10" t="s">
        <v>10</v>
      </c>
    </row>
    <row r="24" spans="1:10" ht="12.5" x14ac:dyDescent="0.25">
      <c r="A24" s="3">
        <v>44512</v>
      </c>
      <c r="B24" s="5"/>
      <c r="C24" s="5">
        <v>145000</v>
      </c>
      <c r="D24" s="6" t="s">
        <v>561</v>
      </c>
      <c r="E24" s="7">
        <v>1</v>
      </c>
      <c r="F24" s="7"/>
      <c r="G24" s="7"/>
      <c r="H24" s="7">
        <v>1</v>
      </c>
      <c r="I24" s="7"/>
      <c r="J24" s="10" t="s">
        <v>10</v>
      </c>
    </row>
    <row r="25" spans="1:10" ht="12.5" x14ac:dyDescent="0.25">
      <c r="A25" s="3">
        <v>44512</v>
      </c>
      <c r="B25" s="5"/>
      <c r="C25" s="5">
        <v>80000</v>
      </c>
      <c r="D25" s="6" t="s">
        <v>562</v>
      </c>
      <c r="E25" s="7"/>
      <c r="F25" s="7">
        <v>1</v>
      </c>
      <c r="G25" s="7"/>
      <c r="H25" s="7"/>
      <c r="I25" s="7"/>
      <c r="J25" s="10" t="s">
        <v>10</v>
      </c>
    </row>
    <row r="26" spans="1:10" ht="12.5" x14ac:dyDescent="0.25">
      <c r="A26" s="3">
        <v>44512</v>
      </c>
      <c r="B26" s="5"/>
      <c r="C26" s="5">
        <v>245000</v>
      </c>
      <c r="D26" s="6" t="s">
        <v>402</v>
      </c>
      <c r="E26" s="7">
        <v>2</v>
      </c>
      <c r="F26" s="7"/>
      <c r="G26" s="7"/>
      <c r="H26" s="7">
        <v>1</v>
      </c>
      <c r="I26" s="7"/>
      <c r="J26" s="10" t="s">
        <v>10</v>
      </c>
    </row>
    <row r="27" spans="1:10" ht="12.5" x14ac:dyDescent="0.25">
      <c r="A27" s="3">
        <v>44512</v>
      </c>
      <c r="B27" s="5"/>
      <c r="C27" s="5">
        <v>100000</v>
      </c>
      <c r="D27" s="6" t="s">
        <v>403</v>
      </c>
      <c r="E27" s="7">
        <v>1</v>
      </c>
      <c r="F27" s="7"/>
      <c r="G27" s="7"/>
      <c r="H27" s="7"/>
      <c r="I27" s="7"/>
      <c r="J27" s="10" t="s">
        <v>10</v>
      </c>
    </row>
    <row r="28" spans="1:10" ht="12.5" x14ac:dyDescent="0.25">
      <c r="A28" s="3">
        <v>44519</v>
      </c>
      <c r="B28" s="5"/>
      <c r="C28" s="5">
        <v>290000</v>
      </c>
      <c r="D28" s="6" t="s">
        <v>563</v>
      </c>
      <c r="E28" s="7">
        <v>2</v>
      </c>
      <c r="F28" s="7"/>
      <c r="G28" s="7"/>
      <c r="H28" s="7">
        <v>2</v>
      </c>
      <c r="I28" s="7"/>
      <c r="J28" s="10" t="s">
        <v>10</v>
      </c>
    </row>
    <row r="29" spans="1:10" ht="12.5" x14ac:dyDescent="0.25">
      <c r="A29" s="3">
        <v>44524</v>
      </c>
      <c r="B29" s="5"/>
      <c r="C29" s="5">
        <v>125000</v>
      </c>
      <c r="D29" s="6" t="s">
        <v>564</v>
      </c>
      <c r="E29" s="7"/>
      <c r="F29" s="7"/>
      <c r="G29" s="7"/>
      <c r="H29" s="7"/>
      <c r="I29" s="7">
        <v>1</v>
      </c>
      <c r="J29" s="10" t="s">
        <v>10</v>
      </c>
    </row>
    <row r="30" spans="1:10" ht="12.5" x14ac:dyDescent="0.25">
      <c r="A30" s="19">
        <v>44525</v>
      </c>
      <c r="B30" s="5"/>
      <c r="C30" s="5">
        <v>200000</v>
      </c>
      <c r="D30" s="6" t="s">
        <v>71</v>
      </c>
      <c r="E30" s="7">
        <v>2</v>
      </c>
      <c r="F30" s="7"/>
      <c r="G30" s="7"/>
      <c r="H30" s="7"/>
      <c r="I30" s="7"/>
      <c r="J30" s="10" t="s">
        <v>10</v>
      </c>
    </row>
    <row r="31" spans="1:10" ht="12.5" x14ac:dyDescent="0.25">
      <c r="A31" s="19">
        <v>44526</v>
      </c>
      <c r="B31" s="5"/>
      <c r="C31" s="5">
        <v>290000</v>
      </c>
      <c r="D31" s="6" t="s">
        <v>47</v>
      </c>
      <c r="E31" s="7">
        <v>2</v>
      </c>
      <c r="F31" s="7"/>
      <c r="G31" s="7"/>
      <c r="H31" s="7">
        <v>2</v>
      </c>
      <c r="I31" s="7"/>
      <c r="J31" s="11" t="s">
        <v>11</v>
      </c>
    </row>
    <row r="32" spans="1:10" ht="12.5" x14ac:dyDescent="0.25">
      <c r="A32" s="19">
        <v>44526</v>
      </c>
      <c r="B32" s="5"/>
      <c r="C32" s="5">
        <v>540000</v>
      </c>
      <c r="D32" s="6" t="s">
        <v>264</v>
      </c>
      <c r="E32" s="7">
        <v>6</v>
      </c>
      <c r="F32" s="7"/>
      <c r="G32" s="7"/>
      <c r="H32" s="7"/>
      <c r="I32" s="7"/>
      <c r="J32" s="11" t="s">
        <v>11</v>
      </c>
    </row>
    <row r="33" spans="1:10" ht="12.5" x14ac:dyDescent="0.25">
      <c r="A33" s="19">
        <v>44527</v>
      </c>
      <c r="B33" s="5"/>
      <c r="C33" s="5">
        <v>170000</v>
      </c>
      <c r="D33" s="6" t="s">
        <v>430</v>
      </c>
      <c r="E33" s="7"/>
      <c r="F33" s="7">
        <v>1</v>
      </c>
      <c r="G33" s="7"/>
      <c r="H33" s="7">
        <v>2</v>
      </c>
      <c r="I33" s="7"/>
      <c r="J33" s="10" t="s">
        <v>10</v>
      </c>
    </row>
    <row r="34" spans="1:10" ht="12.5" x14ac:dyDescent="0.25">
      <c r="A34" s="19">
        <v>44527</v>
      </c>
      <c r="B34" s="5"/>
      <c r="C34" s="5">
        <v>80000</v>
      </c>
      <c r="D34" s="6" t="s">
        <v>565</v>
      </c>
      <c r="E34" s="7"/>
      <c r="F34" s="7">
        <v>1</v>
      </c>
      <c r="G34" s="7"/>
      <c r="H34" s="7"/>
      <c r="I34" s="7"/>
      <c r="J34" s="10" t="s">
        <v>10</v>
      </c>
    </row>
    <row r="35" spans="1:10" ht="12.5" x14ac:dyDescent="0.25">
      <c r="B35" s="5"/>
      <c r="C35" s="5"/>
      <c r="E35" s="7"/>
      <c r="F35" s="7"/>
      <c r="G35" s="7"/>
      <c r="H35" s="7"/>
      <c r="I35" s="7"/>
      <c r="J35" s="8"/>
    </row>
    <row r="36" spans="1:10" ht="12.5" x14ac:dyDescent="0.25">
      <c r="B36" s="5" t="e">
        <f>SUM(#REF!)</f>
        <v>#REF!</v>
      </c>
      <c r="C36" s="5">
        <f>SUM(C1:C35)</f>
        <v>157114025</v>
      </c>
      <c r="E36" s="7">
        <f t="shared" ref="E36:I36" si="0">SUM(E3:E35)</f>
        <v>41</v>
      </c>
      <c r="F36" s="7">
        <f t="shared" si="0"/>
        <v>11</v>
      </c>
      <c r="G36" s="7">
        <f t="shared" si="0"/>
        <v>3</v>
      </c>
      <c r="H36" s="7">
        <f t="shared" si="0"/>
        <v>53</v>
      </c>
      <c r="I36" s="7">
        <f t="shared" si="0"/>
        <v>10</v>
      </c>
      <c r="J36" s="8" t="s">
        <v>269</v>
      </c>
    </row>
    <row r="37" spans="1:10" ht="12.5" x14ac:dyDescent="0.25">
      <c r="B37" s="27" t="s">
        <v>270</v>
      </c>
      <c r="C37" s="5" t="e">
        <f>C36-B36</f>
        <v>#REF!</v>
      </c>
      <c r="E37" s="41"/>
      <c r="F37" s="41"/>
      <c r="G37" s="41"/>
    </row>
    <row r="38" spans="1:10" ht="12.5" x14ac:dyDescent="0.25">
      <c r="B38" s="28"/>
      <c r="C38" s="5"/>
      <c r="E38" s="41"/>
      <c r="F38" s="41"/>
      <c r="G38" s="41"/>
    </row>
    <row r="39" spans="1:10" ht="12.5" x14ac:dyDescent="0.25">
      <c r="B39" s="5"/>
      <c r="C39" s="5"/>
      <c r="E39" s="41"/>
      <c r="F39" s="41"/>
      <c r="G39" s="41"/>
    </row>
    <row r="40" spans="1:10" ht="12.5" x14ac:dyDescent="0.25">
      <c r="B40" s="29" t="s">
        <v>271</v>
      </c>
      <c r="C40" s="5"/>
      <c r="E40" s="41"/>
      <c r="F40" s="41"/>
      <c r="G40" s="41"/>
    </row>
    <row r="41" spans="1:10" ht="12.5" x14ac:dyDescent="0.25">
      <c r="B41" s="5" t="s">
        <v>272</v>
      </c>
      <c r="C41" s="5"/>
      <c r="E41" s="41"/>
      <c r="F41" s="41"/>
      <c r="G41" s="41"/>
    </row>
    <row r="42" spans="1:10" ht="12.5" x14ac:dyDescent="0.25">
      <c r="B42" s="5"/>
      <c r="C42" s="5"/>
      <c r="E42" s="41"/>
      <c r="F42" s="41"/>
      <c r="G42" s="41"/>
    </row>
    <row r="43" spans="1:10" ht="12.5" x14ac:dyDescent="0.25">
      <c r="B43" s="5" t="s">
        <v>273</v>
      </c>
      <c r="C43" s="5"/>
      <c r="E43" s="41"/>
      <c r="F43" s="41"/>
      <c r="G43" s="41"/>
    </row>
    <row r="44" spans="1:10" ht="12.5" x14ac:dyDescent="0.25">
      <c r="B44" s="5" t="s">
        <v>274</v>
      </c>
      <c r="C44" s="5"/>
      <c r="D44" s="30" t="s">
        <v>276</v>
      </c>
      <c r="E44" s="15">
        <f>'JAN21'!E107+'FEB21'!E137+'MAR21'!E87+'APR21'!E100+'MAY21'!E75+'JUN21'!E45+'JUL21'!E71+'AUG21'!E45+'SEP21'!E44+'OCT21'!E22+E36</f>
        <v>640</v>
      </c>
      <c r="F44" s="15">
        <f>'JAN21'!F107+'FEB21'!F137+'MAR21'!F87+'APR21'!F100+'MAY21'!F75+'JUN21'!F45+'JUL21'!F71+'AUG21'!F45+'SEP21'!F44+'OCT21'!F22+F36</f>
        <v>257</v>
      </c>
      <c r="G44" s="15">
        <f>'JAN21'!G107+'FEB21'!G137+'MAR21'!G87+'APR21'!G100+'MAY21'!G75+'JUN21'!G45+'JUL21'!G71+'AUG21'!G45+'SEP21'!G44+'OCT21'!G22+G36</f>
        <v>309</v>
      </c>
      <c r="H44" s="15">
        <f>'FEB21'!H137+'MAR21'!H87+'APR21'!H100+'MAY21'!H75+'JUN21'!H45+'JUL21'!H71+'AUG21'!H45+'SEP21'!H44+'OCT21'!H22+H36</f>
        <v>747</v>
      </c>
      <c r="I44" s="42">
        <f>'MAY21'!I75+'JUN21'!I45+'JUL21'!I71+'AUG21'!I45+'SEP21'!I44+'OCT21'!I22+I36</f>
        <v>134</v>
      </c>
    </row>
    <row r="45" spans="1:10" ht="12.5" x14ac:dyDescent="0.25">
      <c r="C45" s="6" t="s">
        <v>277</v>
      </c>
      <c r="D45" s="30">
        <f>E45+F45+G45+H45</f>
        <v>34900</v>
      </c>
      <c r="E45" s="41">
        <f>30*E44</f>
        <v>19200</v>
      </c>
      <c r="F45" s="41">
        <f>20*F44</f>
        <v>5140</v>
      </c>
      <c r="G45" s="41">
        <f t="shared" ref="G45:H45" si="1">10*G44</f>
        <v>3090</v>
      </c>
      <c r="H45" s="41">
        <f t="shared" si="1"/>
        <v>7470</v>
      </c>
    </row>
    <row r="46" spans="1:10" ht="12.5" x14ac:dyDescent="0.25">
      <c r="B46" s="5"/>
      <c r="C46" s="5" t="s">
        <v>525</v>
      </c>
      <c r="E46" s="41"/>
      <c r="F46" s="41"/>
      <c r="G46" s="41"/>
    </row>
    <row r="47" spans="1:10" ht="12.5" x14ac:dyDescent="0.25">
      <c r="B47" s="5"/>
      <c r="C47" s="5"/>
      <c r="E47" s="41"/>
      <c r="F47" s="41"/>
      <c r="G47" s="41"/>
    </row>
    <row r="48" spans="1:10" ht="12.5" x14ac:dyDescent="0.25">
      <c r="B48" s="5" t="s">
        <v>280</v>
      </c>
      <c r="C48" s="5" t="s">
        <v>376</v>
      </c>
      <c r="E48" s="41"/>
      <c r="F48" s="41"/>
      <c r="G48" s="41"/>
    </row>
    <row r="49" spans="2:8" ht="12.5" x14ac:dyDescent="0.25">
      <c r="B49" s="5"/>
      <c r="C49" s="5" t="s">
        <v>277</v>
      </c>
      <c r="E49" s="41"/>
      <c r="F49" s="41"/>
      <c r="G49" s="41"/>
    </row>
    <row r="50" spans="2:8" ht="12.5" x14ac:dyDescent="0.25">
      <c r="B50" s="5"/>
      <c r="C50" s="5" t="s">
        <v>525</v>
      </c>
      <c r="E50" s="41"/>
      <c r="F50" s="41"/>
      <c r="G50" s="41"/>
      <c r="H50" s="41"/>
    </row>
    <row r="51" spans="2:8" ht="12.5" x14ac:dyDescent="0.25">
      <c r="B51" s="5"/>
      <c r="C51" s="5"/>
      <c r="D51" s="6"/>
      <c r="E51" s="41"/>
      <c r="F51" s="41"/>
      <c r="G51" s="41"/>
      <c r="H51" s="41"/>
    </row>
    <row r="52" spans="2:8" ht="12.5" x14ac:dyDescent="0.25">
      <c r="B52" s="5" t="s">
        <v>284</v>
      </c>
      <c r="C52" s="5"/>
      <c r="D52" s="6">
        <v>600</v>
      </c>
      <c r="E52" s="41">
        <f>30*15</f>
        <v>450</v>
      </c>
      <c r="F52" s="41">
        <f>20*4</f>
        <v>80</v>
      </c>
      <c r="G52" s="41">
        <f>10*7</f>
        <v>70</v>
      </c>
      <c r="H52" s="41"/>
    </row>
    <row r="53" spans="2:8" ht="12.5" x14ac:dyDescent="0.25">
      <c r="B53" s="5"/>
      <c r="C53" s="5"/>
      <c r="E53" s="41"/>
      <c r="F53" s="41"/>
      <c r="G53" s="41"/>
    </row>
    <row r="54" spans="2:8" ht="12.5" x14ac:dyDescent="0.25">
      <c r="B54" s="5"/>
      <c r="C54" s="5"/>
      <c r="E54" s="41"/>
      <c r="F54" s="41"/>
      <c r="G54" s="41"/>
    </row>
    <row r="55" spans="2:8" ht="12.5" x14ac:dyDescent="0.25">
      <c r="B55" s="5"/>
      <c r="C55" s="5"/>
      <c r="E55" s="41"/>
      <c r="F55" s="41"/>
      <c r="G55" s="41"/>
    </row>
    <row r="56" spans="2:8" ht="12.5" x14ac:dyDescent="0.25">
      <c r="B56" s="5"/>
      <c r="C56" s="5"/>
      <c r="E56" s="41"/>
      <c r="F56" s="41"/>
      <c r="G56" s="41"/>
    </row>
    <row r="57" spans="2:8" ht="12.5" x14ac:dyDescent="0.25">
      <c r="B57" s="5"/>
      <c r="C57" s="5"/>
      <c r="E57" s="41"/>
      <c r="F57" s="41"/>
      <c r="G57" s="41"/>
    </row>
    <row r="58" spans="2:8" ht="12.5" x14ac:dyDescent="0.25">
      <c r="B58" s="5"/>
      <c r="C58" s="5"/>
      <c r="D58" s="6"/>
      <c r="E58" s="41"/>
      <c r="F58" s="41"/>
      <c r="G58" s="41"/>
    </row>
    <row r="59" spans="2:8" ht="12.5" x14ac:dyDescent="0.25">
      <c r="B59" s="5"/>
      <c r="C59" s="5"/>
      <c r="E59" s="41"/>
      <c r="F59" s="41"/>
      <c r="G59" s="41"/>
    </row>
    <row r="60" spans="2:8" ht="12.5" x14ac:dyDescent="0.25">
      <c r="E60" s="41"/>
      <c r="F60" s="41"/>
      <c r="G60" s="4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K68"/>
  <sheetViews>
    <sheetView workbookViewId="0">
      <selection activeCell="K1" sqref="K1:K1048576"/>
    </sheetView>
  </sheetViews>
  <sheetFormatPr defaultColWidth="12.6328125" defaultRowHeight="15.75" customHeight="1" x14ac:dyDescent="0.25"/>
  <cols>
    <col min="1" max="1" width="10.26953125" customWidth="1"/>
    <col min="2" max="2" width="13.36328125" customWidth="1"/>
    <col min="3" max="3" width="14" customWidth="1"/>
    <col min="4" max="4" width="31.6328125" customWidth="1"/>
    <col min="5" max="7" width="5.26953125" customWidth="1"/>
    <col min="8" max="8" width="5.453125" customWidth="1"/>
    <col min="9" max="9" width="5.26953125" customWidth="1"/>
  </cols>
  <sheetData>
    <row r="1" spans="1:11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8</v>
      </c>
    </row>
    <row r="2" spans="1:11" ht="12.5" x14ac:dyDescent="0.25">
      <c r="A2" s="3">
        <v>44440</v>
      </c>
      <c r="B2" s="5"/>
      <c r="C2" s="4">
        <f>'AUG21'!C45</f>
        <v>129354000</v>
      </c>
      <c r="D2" s="6" t="s">
        <v>338</v>
      </c>
      <c r="E2" s="7">
        <f>'AUG21'!E45</f>
        <v>54</v>
      </c>
      <c r="F2" s="7">
        <f>'AUG21'!F45</f>
        <v>50</v>
      </c>
      <c r="G2" s="7">
        <f>'AUG21'!G45</f>
        <v>94</v>
      </c>
      <c r="H2" s="7">
        <f>'AUG21'!H45</f>
        <v>124</v>
      </c>
      <c r="I2" s="7">
        <f>'AUG21'!I45</f>
        <v>18</v>
      </c>
      <c r="J2" s="6"/>
      <c r="K2" s="36"/>
    </row>
    <row r="3" spans="1:11" ht="12.5" x14ac:dyDescent="0.25">
      <c r="A3" s="3">
        <v>44440</v>
      </c>
      <c r="B3" s="5"/>
      <c r="C3" s="5">
        <v>145000</v>
      </c>
      <c r="D3" s="6" t="s">
        <v>566</v>
      </c>
      <c r="E3" s="7">
        <v>1</v>
      </c>
      <c r="F3" s="7"/>
      <c r="G3" s="7"/>
      <c r="H3" s="7">
        <v>1</v>
      </c>
      <c r="I3" s="7"/>
      <c r="J3" s="45" t="s">
        <v>11</v>
      </c>
    </row>
    <row r="4" spans="1:11" ht="12.5" x14ac:dyDescent="0.25">
      <c r="A4" s="3">
        <v>44444</v>
      </c>
      <c r="B4" s="5"/>
      <c r="C4" s="5">
        <v>1195000</v>
      </c>
      <c r="D4" s="6" t="s">
        <v>567</v>
      </c>
      <c r="E4" s="7">
        <v>5</v>
      </c>
      <c r="F4" s="7">
        <v>4</v>
      </c>
      <c r="G4" s="7">
        <v>8</v>
      </c>
      <c r="H4" s="7">
        <v>2</v>
      </c>
      <c r="I4" s="7">
        <v>1</v>
      </c>
      <c r="J4" s="44" t="s">
        <v>10</v>
      </c>
    </row>
    <row r="5" spans="1:11" ht="12.5" x14ac:dyDescent="0.25">
      <c r="A5" s="3">
        <v>44442</v>
      </c>
      <c r="B5" s="5"/>
      <c r="C5" s="5">
        <v>445000</v>
      </c>
      <c r="D5" s="6" t="s">
        <v>537</v>
      </c>
      <c r="E5" s="7">
        <v>3</v>
      </c>
      <c r="F5" s="7">
        <v>1</v>
      </c>
      <c r="G5" s="7">
        <v>1</v>
      </c>
      <c r="H5" s="7">
        <v>1</v>
      </c>
      <c r="I5" s="7"/>
      <c r="J5" s="44" t="s">
        <v>10</v>
      </c>
    </row>
    <row r="6" spans="1:11" ht="12.5" x14ac:dyDescent="0.25">
      <c r="A6" s="3">
        <v>44440</v>
      </c>
      <c r="B6" s="5"/>
      <c r="C6" s="5">
        <v>0</v>
      </c>
      <c r="D6" s="6" t="s">
        <v>568</v>
      </c>
      <c r="E6" s="7">
        <v>1</v>
      </c>
      <c r="F6" s="7"/>
      <c r="G6" s="7"/>
      <c r="H6" s="7"/>
      <c r="I6" s="7"/>
      <c r="J6" s="8" t="s">
        <v>569</v>
      </c>
    </row>
    <row r="7" spans="1:11" ht="12.5" x14ac:dyDescent="0.25">
      <c r="A7" s="3">
        <v>44440</v>
      </c>
      <c r="B7" s="5"/>
      <c r="C7" s="5">
        <v>0</v>
      </c>
      <c r="D7" s="6" t="s">
        <v>570</v>
      </c>
      <c r="E7" s="7">
        <v>1</v>
      </c>
      <c r="F7" s="7"/>
      <c r="G7" s="7"/>
      <c r="H7" s="7"/>
      <c r="I7" s="7"/>
      <c r="J7" s="8" t="s">
        <v>569</v>
      </c>
    </row>
    <row r="8" spans="1:11" ht="12.5" x14ac:dyDescent="0.25">
      <c r="A8" s="3">
        <v>44440</v>
      </c>
      <c r="B8" s="5"/>
      <c r="C8" s="5">
        <v>810000</v>
      </c>
      <c r="D8" s="6" t="s">
        <v>571</v>
      </c>
      <c r="E8" s="7"/>
      <c r="F8" s="7">
        <v>2</v>
      </c>
      <c r="G8" s="7"/>
      <c r="H8" s="7">
        <v>15</v>
      </c>
      <c r="I8" s="7"/>
      <c r="J8" s="44" t="s">
        <v>10</v>
      </c>
    </row>
    <row r="9" spans="1:11" ht="12.5" x14ac:dyDescent="0.25">
      <c r="A9" s="3">
        <v>44440</v>
      </c>
      <c r="B9" s="5"/>
      <c r="C9" s="5">
        <v>375000</v>
      </c>
      <c r="D9" s="6" t="s">
        <v>384</v>
      </c>
      <c r="E9" s="7"/>
      <c r="F9" s="7"/>
      <c r="G9" s="7"/>
      <c r="H9" s="7"/>
      <c r="I9" s="7">
        <v>3</v>
      </c>
      <c r="J9" s="44" t="s">
        <v>10</v>
      </c>
    </row>
    <row r="10" spans="1:11" ht="12.5" x14ac:dyDescent="0.25">
      <c r="A10" s="3">
        <v>44440</v>
      </c>
      <c r="B10" s="5"/>
      <c r="C10" s="5">
        <v>225000</v>
      </c>
      <c r="D10" s="6" t="s">
        <v>384</v>
      </c>
      <c r="E10" s="7"/>
      <c r="F10" s="7"/>
      <c r="G10" s="7"/>
      <c r="H10" s="7">
        <v>5</v>
      </c>
      <c r="I10" s="7"/>
      <c r="J10" s="44" t="s">
        <v>10</v>
      </c>
    </row>
    <row r="11" spans="1:11" ht="12.5" x14ac:dyDescent="0.25">
      <c r="A11" s="3">
        <v>44440</v>
      </c>
      <c r="B11" s="5"/>
      <c r="C11" s="5">
        <v>450000</v>
      </c>
      <c r="D11" s="6" t="s">
        <v>384</v>
      </c>
      <c r="E11" s="7"/>
      <c r="F11" s="7"/>
      <c r="G11" s="7"/>
      <c r="H11" s="7">
        <v>10</v>
      </c>
      <c r="I11" s="7"/>
      <c r="J11" s="44" t="s">
        <v>10</v>
      </c>
    </row>
    <row r="12" spans="1:11" ht="12.5" x14ac:dyDescent="0.25">
      <c r="A12" s="3">
        <v>44442</v>
      </c>
      <c r="B12" s="5"/>
      <c r="C12" s="5">
        <v>200000</v>
      </c>
      <c r="D12" s="6" t="s">
        <v>47</v>
      </c>
      <c r="E12" s="7">
        <v>2</v>
      </c>
      <c r="F12" s="7"/>
      <c r="G12" s="7"/>
      <c r="H12" s="7"/>
      <c r="I12" s="7"/>
      <c r="J12" s="45" t="s">
        <v>11</v>
      </c>
    </row>
    <row r="13" spans="1:11" ht="12.5" x14ac:dyDescent="0.25">
      <c r="A13" s="3">
        <v>44444</v>
      </c>
      <c r="B13" s="5"/>
      <c r="C13" s="5">
        <v>450000</v>
      </c>
      <c r="D13" s="6" t="s">
        <v>572</v>
      </c>
      <c r="E13" s="7">
        <v>5</v>
      </c>
      <c r="F13" s="7"/>
      <c r="G13" s="7"/>
      <c r="H13" s="7"/>
      <c r="I13" s="7"/>
      <c r="J13" s="45" t="s">
        <v>11</v>
      </c>
    </row>
    <row r="14" spans="1:11" ht="12.5" x14ac:dyDescent="0.25">
      <c r="A14" s="3">
        <v>44444</v>
      </c>
      <c r="B14" s="5"/>
      <c r="C14" s="5">
        <v>250000</v>
      </c>
      <c r="D14" s="6" t="s">
        <v>409</v>
      </c>
      <c r="E14" s="7"/>
      <c r="F14" s="7"/>
      <c r="G14" s="7"/>
      <c r="H14" s="7"/>
      <c r="I14" s="7">
        <v>2</v>
      </c>
      <c r="J14" s="45" t="s">
        <v>11</v>
      </c>
    </row>
    <row r="15" spans="1:11" ht="12.5" x14ac:dyDescent="0.25">
      <c r="A15" s="3">
        <v>44444</v>
      </c>
      <c r="B15" s="5"/>
      <c r="C15" s="5">
        <v>100000</v>
      </c>
      <c r="D15" s="6" t="s">
        <v>517</v>
      </c>
      <c r="E15" s="7">
        <v>1</v>
      </c>
      <c r="F15" s="7"/>
      <c r="G15" s="7"/>
      <c r="H15" s="7"/>
      <c r="I15" s="7"/>
      <c r="J15" s="44" t="s">
        <v>10</v>
      </c>
    </row>
    <row r="16" spans="1:11" ht="12.5" x14ac:dyDescent="0.25">
      <c r="A16" s="3">
        <v>44443</v>
      </c>
      <c r="B16" s="5"/>
      <c r="C16" s="5">
        <v>160000</v>
      </c>
      <c r="D16" s="6" t="s">
        <v>573</v>
      </c>
      <c r="E16" s="7"/>
      <c r="F16" s="7">
        <v>1</v>
      </c>
      <c r="G16" s="7">
        <v>2</v>
      </c>
      <c r="H16" s="7"/>
      <c r="I16" s="7"/>
      <c r="J16" s="44" t="s">
        <v>10</v>
      </c>
    </row>
    <row r="17" spans="1:10" ht="12.5" x14ac:dyDescent="0.25">
      <c r="A17" s="3">
        <v>44445</v>
      </c>
      <c r="B17" s="5"/>
      <c r="C17" s="5">
        <v>935000</v>
      </c>
      <c r="D17" s="6" t="s">
        <v>567</v>
      </c>
      <c r="E17" s="7">
        <v>2</v>
      </c>
      <c r="F17" s="7">
        <v>3</v>
      </c>
      <c r="G17" s="7">
        <v>5</v>
      </c>
      <c r="H17" s="7">
        <v>10</v>
      </c>
      <c r="I17" s="7"/>
      <c r="J17" s="44" t="s">
        <v>10</v>
      </c>
    </row>
    <row r="18" spans="1:10" ht="12.5" x14ac:dyDescent="0.25">
      <c r="A18" s="3">
        <v>44450</v>
      </c>
      <c r="B18" s="5"/>
      <c r="C18" s="5">
        <v>90000</v>
      </c>
      <c r="D18" s="6" t="s">
        <v>574</v>
      </c>
      <c r="E18" s="7"/>
      <c r="F18" s="7"/>
      <c r="G18" s="7"/>
      <c r="H18" s="7">
        <v>2</v>
      </c>
      <c r="I18" s="7"/>
      <c r="J18" s="45" t="s">
        <v>11</v>
      </c>
    </row>
    <row r="19" spans="1:10" ht="12.5" x14ac:dyDescent="0.25">
      <c r="A19" s="3">
        <v>44447</v>
      </c>
      <c r="B19" s="5"/>
      <c r="C19" s="5">
        <v>250000</v>
      </c>
      <c r="D19" s="6" t="s">
        <v>575</v>
      </c>
      <c r="E19" s="7"/>
      <c r="F19" s="7"/>
      <c r="G19" s="7"/>
      <c r="H19" s="7"/>
      <c r="I19" s="7">
        <v>2</v>
      </c>
      <c r="J19" s="44" t="s">
        <v>10</v>
      </c>
    </row>
    <row r="20" spans="1:10" ht="12.5" x14ac:dyDescent="0.25">
      <c r="A20" s="3">
        <v>44447</v>
      </c>
      <c r="B20" s="5"/>
      <c r="C20" s="5">
        <v>200000</v>
      </c>
      <c r="D20" s="6" t="s">
        <v>576</v>
      </c>
      <c r="E20" s="7">
        <v>2</v>
      </c>
      <c r="F20" s="7"/>
      <c r="G20" s="7"/>
      <c r="H20" s="7"/>
      <c r="I20" s="7"/>
      <c r="J20" s="44" t="s">
        <v>10</v>
      </c>
    </row>
    <row r="21" spans="1:10" ht="12.5" x14ac:dyDescent="0.25">
      <c r="A21" s="3">
        <v>44450</v>
      </c>
      <c r="B21" s="5"/>
      <c r="C21" s="5">
        <v>170000</v>
      </c>
      <c r="D21" s="6" t="s">
        <v>577</v>
      </c>
      <c r="E21" s="7"/>
      <c r="F21" s="7"/>
      <c r="G21" s="7">
        <v>2</v>
      </c>
      <c r="H21" s="7">
        <v>2</v>
      </c>
      <c r="I21" s="7"/>
      <c r="J21" s="45" t="s">
        <v>11</v>
      </c>
    </row>
    <row r="22" spans="1:10" ht="12.5" x14ac:dyDescent="0.25">
      <c r="A22" s="3">
        <v>44450</v>
      </c>
      <c r="B22" s="5"/>
      <c r="C22" s="5">
        <v>145000</v>
      </c>
      <c r="D22" s="6" t="s">
        <v>81</v>
      </c>
      <c r="E22" s="7">
        <v>1</v>
      </c>
      <c r="F22" s="7"/>
      <c r="G22" s="7"/>
      <c r="H22" s="7">
        <v>1</v>
      </c>
      <c r="I22" s="7"/>
      <c r="J22" s="44" t="s">
        <v>10</v>
      </c>
    </row>
    <row r="23" spans="1:10" ht="12.5" x14ac:dyDescent="0.25">
      <c r="A23" s="3">
        <v>44452</v>
      </c>
      <c r="B23" s="5"/>
      <c r="C23" s="5">
        <v>100000</v>
      </c>
      <c r="D23" s="6" t="s">
        <v>134</v>
      </c>
      <c r="E23" s="7">
        <v>1</v>
      </c>
      <c r="F23" s="7"/>
      <c r="G23" s="7"/>
      <c r="H23" s="7"/>
      <c r="I23" s="7"/>
      <c r="J23" s="44" t="s">
        <v>10</v>
      </c>
    </row>
    <row r="24" spans="1:10" ht="12.5" x14ac:dyDescent="0.25">
      <c r="A24" s="3">
        <v>44453</v>
      </c>
      <c r="B24" s="5"/>
      <c r="C24" s="5">
        <v>255000</v>
      </c>
      <c r="D24" s="6" t="s">
        <v>578</v>
      </c>
      <c r="E24" s="7"/>
      <c r="F24" s="7"/>
      <c r="G24" s="7">
        <v>3</v>
      </c>
      <c r="H24" s="7">
        <v>3</v>
      </c>
      <c r="I24" s="7"/>
      <c r="J24" s="44" t="s">
        <v>10</v>
      </c>
    </row>
    <row r="25" spans="1:10" ht="12.5" x14ac:dyDescent="0.25">
      <c r="A25" s="3">
        <v>44454</v>
      </c>
      <c r="B25" s="5"/>
      <c r="C25" s="5">
        <v>85000</v>
      </c>
      <c r="D25" s="6" t="s">
        <v>579</v>
      </c>
      <c r="E25" s="7"/>
      <c r="F25" s="7"/>
      <c r="G25" s="7">
        <v>1</v>
      </c>
      <c r="H25" s="7">
        <v>1</v>
      </c>
      <c r="I25" s="7"/>
      <c r="J25" s="44" t="s">
        <v>10</v>
      </c>
    </row>
    <row r="26" spans="1:10" ht="12.5" x14ac:dyDescent="0.25">
      <c r="A26" s="3">
        <v>44453</v>
      </c>
      <c r="B26" s="5"/>
      <c r="C26" s="5">
        <v>100000</v>
      </c>
      <c r="D26" s="6" t="s">
        <v>230</v>
      </c>
      <c r="E26" s="7">
        <v>1</v>
      </c>
      <c r="F26" s="7"/>
      <c r="G26" s="7"/>
      <c r="H26" s="7"/>
      <c r="I26" s="7"/>
      <c r="J26" s="45" t="s">
        <v>11</v>
      </c>
    </row>
    <row r="27" spans="1:10" ht="12.5" x14ac:dyDescent="0.25">
      <c r="A27" s="3">
        <v>44454</v>
      </c>
      <c r="B27" s="5"/>
      <c r="C27" s="5">
        <v>145000</v>
      </c>
      <c r="D27" s="6" t="s">
        <v>232</v>
      </c>
      <c r="E27" s="7"/>
      <c r="F27" s="7">
        <v>1</v>
      </c>
      <c r="G27" s="7">
        <v>1</v>
      </c>
      <c r="H27" s="7">
        <v>1</v>
      </c>
      <c r="I27" s="7"/>
      <c r="J27" s="44" t="s">
        <v>10</v>
      </c>
    </row>
    <row r="28" spans="1:10" ht="12.5" x14ac:dyDescent="0.25">
      <c r="A28" s="3">
        <v>44454</v>
      </c>
      <c r="B28" s="5"/>
      <c r="C28" s="5">
        <f>SUM(C18:J27)</f>
        <v>1540025</v>
      </c>
      <c r="D28" s="6" t="s">
        <v>184</v>
      </c>
      <c r="E28" s="7"/>
      <c r="F28" s="7">
        <v>1</v>
      </c>
      <c r="G28" s="7"/>
      <c r="H28" s="7">
        <v>1</v>
      </c>
      <c r="I28" s="7"/>
      <c r="J28" s="44" t="s">
        <v>10</v>
      </c>
    </row>
    <row r="29" spans="1:10" ht="12.5" x14ac:dyDescent="0.25">
      <c r="A29" s="3">
        <v>44455</v>
      </c>
      <c r="B29" s="5"/>
      <c r="C29" s="5">
        <v>145000</v>
      </c>
      <c r="D29" s="6" t="s">
        <v>580</v>
      </c>
      <c r="E29" s="7">
        <v>1</v>
      </c>
      <c r="F29" s="7"/>
      <c r="G29" s="7"/>
      <c r="H29" s="7">
        <v>1</v>
      </c>
      <c r="I29" s="7"/>
      <c r="J29" s="44" t="s">
        <v>10</v>
      </c>
    </row>
    <row r="30" spans="1:10" ht="12.5" x14ac:dyDescent="0.25">
      <c r="A30" s="3">
        <v>44457</v>
      </c>
      <c r="B30" s="5"/>
      <c r="C30" s="5">
        <v>280000</v>
      </c>
      <c r="D30" s="6" t="s">
        <v>581</v>
      </c>
      <c r="E30" s="7">
        <v>1</v>
      </c>
      <c r="F30" s="7"/>
      <c r="G30" s="7"/>
      <c r="H30" s="7">
        <v>4</v>
      </c>
      <c r="I30" s="7"/>
      <c r="J30" s="44" t="s">
        <v>10</v>
      </c>
    </row>
    <row r="31" spans="1:10" ht="12.5" x14ac:dyDescent="0.25">
      <c r="A31" s="3">
        <v>44458</v>
      </c>
      <c r="B31" s="5"/>
      <c r="C31" s="5">
        <v>1596000</v>
      </c>
      <c r="D31" s="6" t="s">
        <v>567</v>
      </c>
      <c r="E31" s="7">
        <v>4</v>
      </c>
      <c r="F31" s="7">
        <v>6</v>
      </c>
      <c r="G31" s="7">
        <v>10</v>
      </c>
      <c r="H31" s="7">
        <v>12</v>
      </c>
      <c r="I31" s="7"/>
      <c r="J31" s="44" t="s">
        <v>10</v>
      </c>
    </row>
    <row r="32" spans="1:10" ht="12.5" x14ac:dyDescent="0.25">
      <c r="A32" s="3">
        <v>44457</v>
      </c>
      <c r="B32" s="5"/>
      <c r="C32" s="5">
        <v>100000</v>
      </c>
      <c r="D32" s="6" t="s">
        <v>580</v>
      </c>
      <c r="E32" s="7">
        <v>1</v>
      </c>
      <c r="F32" s="7"/>
      <c r="G32" s="7"/>
      <c r="H32" s="7"/>
      <c r="I32" s="7"/>
      <c r="J32" s="44" t="s">
        <v>10</v>
      </c>
    </row>
    <row r="33" spans="1:10" ht="12.5" x14ac:dyDescent="0.25">
      <c r="A33" s="3">
        <v>44460</v>
      </c>
      <c r="B33" s="5"/>
      <c r="C33" s="5">
        <v>125000</v>
      </c>
      <c r="D33" s="6" t="s">
        <v>368</v>
      </c>
      <c r="E33" s="7"/>
      <c r="F33" s="7"/>
      <c r="G33" s="7"/>
      <c r="H33" s="7"/>
      <c r="I33" s="7">
        <v>1</v>
      </c>
      <c r="J33" s="44" t="s">
        <v>10</v>
      </c>
    </row>
    <row r="34" spans="1:10" ht="12.5" x14ac:dyDescent="0.25">
      <c r="A34" s="3">
        <v>44460</v>
      </c>
      <c r="B34" s="5"/>
      <c r="C34" s="5">
        <v>145000</v>
      </c>
      <c r="D34" s="6" t="s">
        <v>582</v>
      </c>
      <c r="E34" s="7">
        <v>1</v>
      </c>
      <c r="F34" s="7"/>
      <c r="G34" s="7"/>
      <c r="H34" s="7">
        <v>1</v>
      </c>
      <c r="I34" s="7"/>
      <c r="J34" s="44" t="s">
        <v>10</v>
      </c>
    </row>
    <row r="35" spans="1:10" ht="12.5" x14ac:dyDescent="0.25">
      <c r="A35" s="3">
        <v>44463</v>
      </c>
      <c r="B35" s="5"/>
      <c r="C35" s="5">
        <v>121000</v>
      </c>
      <c r="D35" s="6" t="s">
        <v>583</v>
      </c>
      <c r="E35" s="7">
        <v>1</v>
      </c>
      <c r="F35" s="7"/>
      <c r="G35" s="7"/>
      <c r="H35" s="7"/>
      <c r="I35" s="7"/>
      <c r="J35" s="44" t="s">
        <v>10</v>
      </c>
    </row>
    <row r="36" spans="1:10" ht="12.5" x14ac:dyDescent="0.25">
      <c r="A36" s="3">
        <v>44464</v>
      </c>
      <c r="B36" s="5"/>
      <c r="C36" s="5">
        <v>230000</v>
      </c>
      <c r="D36" s="6" t="s">
        <v>584</v>
      </c>
      <c r="E36" s="7"/>
      <c r="F36" s="7">
        <v>1</v>
      </c>
      <c r="G36" s="7">
        <v>2</v>
      </c>
      <c r="H36" s="7">
        <v>2</v>
      </c>
      <c r="I36" s="7"/>
      <c r="J36" s="44" t="s">
        <v>10</v>
      </c>
    </row>
    <row r="37" spans="1:10" ht="12.5" x14ac:dyDescent="0.25">
      <c r="A37" s="3">
        <v>44460</v>
      </c>
      <c r="B37" s="5"/>
      <c r="C37" s="5">
        <v>200000</v>
      </c>
      <c r="D37" s="6" t="s">
        <v>585</v>
      </c>
      <c r="E37" s="7">
        <v>2</v>
      </c>
      <c r="F37" s="7"/>
      <c r="G37" s="7"/>
      <c r="H37" s="7"/>
      <c r="I37" s="7"/>
      <c r="J37" s="45" t="s">
        <v>11</v>
      </c>
    </row>
    <row r="38" spans="1:10" ht="12.5" x14ac:dyDescent="0.25">
      <c r="A38" s="3">
        <v>44463</v>
      </c>
      <c r="B38" s="5"/>
      <c r="C38" s="5">
        <v>230000</v>
      </c>
      <c r="D38" s="6" t="s">
        <v>586</v>
      </c>
      <c r="E38" s="7">
        <v>1</v>
      </c>
      <c r="F38" s="7"/>
      <c r="G38" s="7">
        <v>1</v>
      </c>
      <c r="H38" s="7">
        <v>2</v>
      </c>
      <c r="I38" s="7"/>
      <c r="J38" s="45" t="s">
        <v>11</v>
      </c>
    </row>
    <row r="39" spans="1:10" ht="12.5" x14ac:dyDescent="0.25">
      <c r="A39" s="3">
        <v>44466</v>
      </c>
      <c r="B39" s="5"/>
      <c r="C39" s="5">
        <v>1529000</v>
      </c>
      <c r="D39" s="6" t="s">
        <v>567</v>
      </c>
      <c r="E39" s="7">
        <v>10</v>
      </c>
      <c r="F39" s="7">
        <v>5</v>
      </c>
      <c r="G39" s="7">
        <v>5</v>
      </c>
      <c r="H39" s="7">
        <v>3</v>
      </c>
      <c r="I39" s="7"/>
      <c r="J39" s="44" t="s">
        <v>10</v>
      </c>
    </row>
    <row r="40" spans="1:10" ht="12.5" x14ac:dyDescent="0.25">
      <c r="A40" s="3">
        <v>44465</v>
      </c>
      <c r="B40" s="5"/>
      <c r="C40" s="5">
        <v>90000</v>
      </c>
      <c r="D40" s="6" t="s">
        <v>587</v>
      </c>
      <c r="E40" s="7"/>
      <c r="F40" s="7"/>
      <c r="G40" s="7"/>
      <c r="H40" s="7">
        <v>2</v>
      </c>
      <c r="I40" s="7"/>
      <c r="J40" s="44" t="s">
        <v>10</v>
      </c>
    </row>
    <row r="41" spans="1:10" ht="12.5" x14ac:dyDescent="0.25">
      <c r="A41" s="3">
        <v>44467</v>
      </c>
      <c r="B41" s="5"/>
      <c r="C41" s="5">
        <v>325000</v>
      </c>
      <c r="D41" s="6" t="s">
        <v>477</v>
      </c>
      <c r="E41" s="7">
        <v>2</v>
      </c>
      <c r="F41" s="7"/>
      <c r="G41" s="7"/>
      <c r="H41" s="7"/>
      <c r="I41" s="7">
        <v>1</v>
      </c>
      <c r="J41" s="44" t="s">
        <v>10</v>
      </c>
    </row>
    <row r="42" spans="1:10" ht="12.5" x14ac:dyDescent="0.25">
      <c r="A42" s="3">
        <v>44466</v>
      </c>
      <c r="B42" s="5"/>
      <c r="C42" s="5">
        <v>355000</v>
      </c>
      <c r="D42" s="6" t="s">
        <v>588</v>
      </c>
      <c r="E42" s="7">
        <v>2</v>
      </c>
      <c r="F42" s="7"/>
      <c r="G42" s="7"/>
      <c r="H42" s="7">
        <v>3</v>
      </c>
      <c r="I42" s="7"/>
      <c r="J42" s="44" t="s">
        <v>10</v>
      </c>
    </row>
    <row r="43" spans="1:10" ht="12.5" x14ac:dyDescent="0.25">
      <c r="A43" s="3"/>
      <c r="B43" s="5"/>
      <c r="C43" s="5"/>
      <c r="E43" s="7"/>
      <c r="F43" s="7"/>
      <c r="G43" s="7"/>
      <c r="H43" s="7"/>
      <c r="I43" s="7"/>
      <c r="J43" s="16"/>
    </row>
    <row r="44" spans="1:10" ht="12.5" x14ac:dyDescent="0.25">
      <c r="B44" s="5" t="e">
        <f>SUM(#REF!)</f>
        <v>#REF!</v>
      </c>
      <c r="C44" s="5">
        <f>SUM(C1:C43)</f>
        <v>143645025</v>
      </c>
      <c r="E44" s="7">
        <f t="shared" ref="E44:I44" si="0">SUM(E3:E43)</f>
        <v>52</v>
      </c>
      <c r="F44" s="7">
        <f t="shared" si="0"/>
        <v>25</v>
      </c>
      <c r="G44" s="7">
        <f t="shared" si="0"/>
        <v>41</v>
      </c>
      <c r="H44" s="7">
        <f t="shared" si="0"/>
        <v>85</v>
      </c>
      <c r="I44" s="7">
        <f t="shared" si="0"/>
        <v>10</v>
      </c>
      <c r="J44" s="8" t="s">
        <v>269</v>
      </c>
    </row>
    <row r="45" spans="1:10" ht="12.5" x14ac:dyDescent="0.25">
      <c r="B45" s="27" t="s">
        <v>270</v>
      </c>
      <c r="C45" s="5" t="e">
        <f>C44-B44</f>
        <v>#REF!</v>
      </c>
      <c r="E45" s="41"/>
      <c r="F45" s="41"/>
      <c r="G45" s="41"/>
    </row>
    <row r="46" spans="1:10" ht="12.5" x14ac:dyDescent="0.25">
      <c r="B46" s="28"/>
      <c r="C46" s="5"/>
      <c r="E46" s="41"/>
      <c r="F46" s="41"/>
      <c r="G46" s="41"/>
    </row>
    <row r="47" spans="1:10" ht="12.5" x14ac:dyDescent="0.25">
      <c r="B47" s="5"/>
      <c r="C47" s="5"/>
      <c r="E47" s="41"/>
      <c r="F47" s="41"/>
      <c r="G47" s="41"/>
    </row>
    <row r="48" spans="1:10" ht="12.5" x14ac:dyDescent="0.25">
      <c r="B48" s="29" t="s">
        <v>271</v>
      </c>
      <c r="C48" s="5"/>
      <c r="E48" s="41"/>
      <c r="F48" s="41"/>
      <c r="G48" s="41"/>
    </row>
    <row r="49" spans="2:9" ht="12.5" x14ac:dyDescent="0.25">
      <c r="B49" s="5" t="s">
        <v>272</v>
      </c>
      <c r="C49" s="5"/>
      <c r="E49" s="41"/>
      <c r="F49" s="41"/>
      <c r="G49" s="41"/>
    </row>
    <row r="50" spans="2:9" ht="12.5" x14ac:dyDescent="0.25">
      <c r="B50" s="5"/>
      <c r="C50" s="5"/>
      <c r="E50" s="41"/>
      <c r="F50" s="41"/>
      <c r="G50" s="41"/>
    </row>
    <row r="51" spans="2:9" ht="12.5" x14ac:dyDescent="0.25">
      <c r="B51" s="5" t="s">
        <v>273</v>
      </c>
      <c r="C51" s="5"/>
      <c r="E51" s="41"/>
      <c r="F51" s="41"/>
      <c r="G51" s="41"/>
    </row>
    <row r="52" spans="2:9" ht="12.5" x14ac:dyDescent="0.25">
      <c r="B52" s="5" t="s">
        <v>274</v>
      </c>
      <c r="C52" s="5" t="s">
        <v>524</v>
      </c>
      <c r="D52" s="30" t="s">
        <v>276</v>
      </c>
      <c r="E52" s="15">
        <f>'JAN21'!E107+'FEB21'!E137+'MAR21'!E87+'APR21'!E100+'MAY21'!E75+'JUN21'!E45+'JUL21'!E71+'AUG21'!E45+E44</f>
        <v>580</v>
      </c>
      <c r="F52" s="15">
        <f>'JAN21'!F107+'FEB21'!F137+'MAR21'!F87+'APR21'!F100+'MAY21'!F75+'JUN21'!F45+'JUL21'!F71+'AUG21'!F45+F44</f>
        <v>228</v>
      </c>
      <c r="G52" s="15">
        <f>'JAN21'!G107+'FEB21'!G137+'MAR21'!G87+'APR21'!G100+'MAY21'!G75+'JUN21'!G45+'JUL21'!G71+'AUG21'!G45+G44</f>
        <v>287</v>
      </c>
      <c r="H52" s="15">
        <f>'FEB21'!H137+'MAR21'!H87+'APR21'!H100+'MAY21'!H75+'JUN21'!H45+'JUL21'!H71+'AUG21'!H45+H44</f>
        <v>668</v>
      </c>
      <c r="I52" s="42">
        <f>'MAY21'!I75+'JUN21'!I45+'JUL21'!I71+'AUG21'!I45+I44</f>
        <v>122</v>
      </c>
    </row>
    <row r="53" spans="2:9" ht="12.5" x14ac:dyDescent="0.25">
      <c r="C53" s="6" t="s">
        <v>589</v>
      </c>
      <c r="D53" s="30">
        <f>E53+F53+G53+H53</f>
        <v>31510</v>
      </c>
      <c r="E53" s="41">
        <f>30*E52</f>
        <v>17400</v>
      </c>
      <c r="F53" s="41">
        <f>20*F52</f>
        <v>4560</v>
      </c>
      <c r="G53" s="41">
        <f t="shared" ref="G53:H53" si="1">10*G52</f>
        <v>2870</v>
      </c>
      <c r="H53" s="41">
        <f t="shared" si="1"/>
        <v>6680</v>
      </c>
    </row>
    <row r="54" spans="2:9" ht="12.5" x14ac:dyDescent="0.25">
      <c r="B54" s="5"/>
      <c r="C54" s="5" t="s">
        <v>278</v>
      </c>
      <c r="E54" s="41"/>
      <c r="F54" s="41"/>
      <c r="G54" s="41"/>
    </row>
    <row r="55" spans="2:9" ht="12.5" x14ac:dyDescent="0.25">
      <c r="B55" s="5"/>
      <c r="C55" s="5"/>
      <c r="E55" s="41"/>
      <c r="F55" s="41"/>
      <c r="G55" s="41"/>
    </row>
    <row r="56" spans="2:9" ht="12.5" x14ac:dyDescent="0.25">
      <c r="B56" s="5" t="s">
        <v>280</v>
      </c>
      <c r="C56" s="5" t="s">
        <v>300</v>
      </c>
      <c r="E56" s="41"/>
      <c r="F56" s="41"/>
      <c r="G56" s="41"/>
    </row>
    <row r="57" spans="2:9" ht="12.5" x14ac:dyDescent="0.25">
      <c r="B57" s="5"/>
      <c r="C57" s="5" t="s">
        <v>590</v>
      </c>
      <c r="E57" s="41"/>
      <c r="F57" s="41"/>
      <c r="G57" s="41"/>
    </row>
    <row r="58" spans="2:9" ht="12.5" x14ac:dyDescent="0.25">
      <c r="B58" s="5"/>
      <c r="C58" s="5" t="s">
        <v>278</v>
      </c>
      <c r="E58" s="41"/>
      <c r="F58" s="41"/>
      <c r="G58" s="41"/>
      <c r="H58" s="41"/>
    </row>
    <row r="59" spans="2:9" ht="12.5" x14ac:dyDescent="0.25">
      <c r="B59" s="5"/>
      <c r="C59" s="5"/>
      <c r="D59" s="6"/>
      <c r="E59" s="41"/>
      <c r="F59" s="41"/>
      <c r="G59" s="41"/>
      <c r="H59" s="41"/>
    </row>
    <row r="60" spans="2:9" ht="12.5" x14ac:dyDescent="0.25">
      <c r="B60" s="5" t="s">
        <v>284</v>
      </c>
      <c r="C60" s="5"/>
      <c r="D60" s="6">
        <v>600</v>
      </c>
      <c r="E60" s="41">
        <f>30*15</f>
        <v>450</v>
      </c>
      <c r="F60" s="41">
        <f>20*4</f>
        <v>80</v>
      </c>
      <c r="G60" s="41">
        <f>10*7</f>
        <v>70</v>
      </c>
      <c r="H60" s="41"/>
    </row>
    <row r="61" spans="2:9" ht="12.5" x14ac:dyDescent="0.25">
      <c r="B61" s="5"/>
      <c r="C61" s="5"/>
      <c r="E61" s="41"/>
      <c r="F61" s="41"/>
      <c r="G61" s="41"/>
    </row>
    <row r="62" spans="2:9" ht="12.5" x14ac:dyDescent="0.25">
      <c r="B62" s="5"/>
      <c r="C62" s="5"/>
      <c r="E62" s="41"/>
      <c r="F62" s="41"/>
      <c r="G62" s="41"/>
    </row>
    <row r="63" spans="2:9" ht="12.5" x14ac:dyDescent="0.25">
      <c r="B63" s="5"/>
      <c r="C63" s="5"/>
      <c r="E63" s="41"/>
      <c r="F63" s="41"/>
      <c r="G63" s="41"/>
    </row>
    <row r="64" spans="2:9" ht="12.5" x14ac:dyDescent="0.25">
      <c r="B64" s="5"/>
      <c r="C64" s="5"/>
      <c r="E64" s="41"/>
      <c r="F64" s="41"/>
      <c r="G64" s="41"/>
    </row>
    <row r="65" spans="2:7" ht="12.5" x14ac:dyDescent="0.25">
      <c r="B65" s="5"/>
      <c r="C65" s="5"/>
      <c r="E65" s="41"/>
      <c r="F65" s="41"/>
      <c r="G65" s="41"/>
    </row>
    <row r="66" spans="2:7" ht="12.5" x14ac:dyDescent="0.25">
      <c r="B66" s="5"/>
      <c r="C66" s="5"/>
      <c r="D66" s="6"/>
      <c r="E66" s="41"/>
      <c r="F66" s="41"/>
      <c r="G66" s="41"/>
    </row>
    <row r="67" spans="2:7" ht="12.5" x14ac:dyDescent="0.25">
      <c r="B67" s="5"/>
      <c r="C67" s="5"/>
      <c r="E67" s="41"/>
      <c r="F67" s="41"/>
      <c r="G67" s="41"/>
    </row>
    <row r="68" spans="2:7" ht="12.5" x14ac:dyDescent="0.25">
      <c r="E68" s="41"/>
      <c r="F68" s="41"/>
      <c r="G68" s="4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46"/>
  <sheetViews>
    <sheetView workbookViewId="0">
      <selection activeCell="M12" sqref="M12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9" width="5.26953125" customWidth="1"/>
  </cols>
  <sheetData>
    <row r="1" spans="1:10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8</v>
      </c>
    </row>
    <row r="2" spans="1:10" ht="12.5" x14ac:dyDescent="0.25">
      <c r="A2" s="3">
        <v>44470</v>
      </c>
      <c r="B2" s="5"/>
      <c r="C2" s="4">
        <f>'SEP21'!C44</f>
        <v>143645025</v>
      </c>
      <c r="D2" s="6" t="s">
        <v>305</v>
      </c>
      <c r="E2" s="7">
        <f>'SEP21'!E44</f>
        <v>52</v>
      </c>
      <c r="F2" s="7">
        <f>'SEP21'!F44</f>
        <v>25</v>
      </c>
      <c r="G2" s="7">
        <f>'SEP21'!G44</f>
        <v>41</v>
      </c>
      <c r="H2" s="7">
        <f>'SEP21'!H44</f>
        <v>85</v>
      </c>
      <c r="I2" s="7">
        <f>'SEP21'!I44</f>
        <v>10</v>
      </c>
      <c r="J2" s="6"/>
    </row>
    <row r="3" spans="1:10" ht="12.5" x14ac:dyDescent="0.25">
      <c r="A3" s="3">
        <v>44470</v>
      </c>
      <c r="B3" s="5"/>
      <c r="C3" s="5">
        <v>80000</v>
      </c>
      <c r="D3" s="6" t="s">
        <v>573</v>
      </c>
      <c r="E3" s="7"/>
      <c r="F3" s="7">
        <v>1</v>
      </c>
      <c r="G3" s="7"/>
      <c r="H3" s="7"/>
      <c r="I3" s="7"/>
      <c r="J3" s="44" t="s">
        <v>10</v>
      </c>
    </row>
    <row r="4" spans="1:10" ht="12.5" x14ac:dyDescent="0.25">
      <c r="A4" s="3">
        <v>44474</v>
      </c>
      <c r="B4" s="5"/>
      <c r="C4" s="5">
        <v>100000</v>
      </c>
      <c r="D4" s="6" t="s">
        <v>47</v>
      </c>
      <c r="E4" s="7">
        <v>1</v>
      </c>
      <c r="F4" s="7"/>
      <c r="G4" s="7"/>
      <c r="H4" s="7"/>
      <c r="I4" s="7"/>
      <c r="J4" s="46" t="s">
        <v>11</v>
      </c>
    </row>
    <row r="5" spans="1:10" ht="12.5" x14ac:dyDescent="0.25">
      <c r="A5" s="47">
        <v>44475</v>
      </c>
      <c r="B5" s="12"/>
      <c r="C5" s="33">
        <v>180000</v>
      </c>
      <c r="D5" s="16" t="s">
        <v>467</v>
      </c>
      <c r="E5" s="48">
        <v>2</v>
      </c>
      <c r="F5" s="48"/>
      <c r="G5" s="48"/>
      <c r="H5" s="48"/>
      <c r="I5" s="48"/>
      <c r="J5" s="44" t="s">
        <v>10</v>
      </c>
    </row>
    <row r="6" spans="1:10" ht="12.5" x14ac:dyDescent="0.25">
      <c r="A6" s="3">
        <v>44476</v>
      </c>
      <c r="B6" s="5"/>
      <c r="C6" s="5">
        <v>100000</v>
      </c>
      <c r="D6" s="6" t="s">
        <v>464</v>
      </c>
      <c r="E6" s="7">
        <v>1</v>
      </c>
      <c r="F6" s="7"/>
      <c r="G6" s="7"/>
      <c r="H6" s="7"/>
      <c r="I6" s="7"/>
      <c r="J6" s="46" t="s">
        <v>11</v>
      </c>
    </row>
    <row r="7" spans="1:10" ht="12.5" x14ac:dyDescent="0.25">
      <c r="A7" s="3">
        <v>44476</v>
      </c>
      <c r="B7" s="5"/>
      <c r="C7" s="5">
        <v>0</v>
      </c>
      <c r="D7" s="6" t="s">
        <v>81</v>
      </c>
      <c r="E7" s="7"/>
      <c r="F7" s="7">
        <v>1</v>
      </c>
      <c r="G7" s="7"/>
      <c r="H7" s="7"/>
      <c r="I7" s="7"/>
      <c r="J7" s="8" t="s">
        <v>498</v>
      </c>
    </row>
    <row r="8" spans="1:10" ht="12.5" x14ac:dyDescent="0.25">
      <c r="A8" s="3">
        <v>44479</v>
      </c>
      <c r="B8" s="5"/>
      <c r="C8" s="5">
        <v>1375000</v>
      </c>
      <c r="D8" s="6" t="s">
        <v>292</v>
      </c>
      <c r="E8" s="7">
        <v>3</v>
      </c>
      <c r="F8" s="7">
        <v>8</v>
      </c>
      <c r="G8" s="7">
        <v>5</v>
      </c>
      <c r="H8" s="7">
        <v>10</v>
      </c>
      <c r="I8" s="7"/>
      <c r="J8" s="44" t="s">
        <v>10</v>
      </c>
    </row>
    <row r="9" spans="1:10" ht="12.5" x14ac:dyDescent="0.25">
      <c r="A9" s="3">
        <v>44482</v>
      </c>
      <c r="B9" s="5"/>
      <c r="C9" s="5">
        <v>1300000</v>
      </c>
      <c r="D9" s="6" t="s">
        <v>292</v>
      </c>
      <c r="E9" s="7">
        <v>4</v>
      </c>
      <c r="F9" s="7">
        <v>6</v>
      </c>
      <c r="G9" s="7">
        <v>10</v>
      </c>
      <c r="H9" s="7">
        <v>5</v>
      </c>
      <c r="I9" s="7"/>
      <c r="J9" s="44" t="s">
        <v>10</v>
      </c>
    </row>
    <row r="10" spans="1:10" ht="12.5" x14ac:dyDescent="0.25">
      <c r="A10" s="3">
        <v>44487</v>
      </c>
      <c r="B10" s="5"/>
      <c r="C10" s="5">
        <v>170000</v>
      </c>
      <c r="D10" s="6" t="s">
        <v>408</v>
      </c>
      <c r="E10" s="7"/>
      <c r="F10" s="7"/>
      <c r="G10" s="7"/>
      <c r="H10" s="7">
        <v>1</v>
      </c>
      <c r="I10" s="7">
        <v>1</v>
      </c>
      <c r="J10" s="44" t="s">
        <v>10</v>
      </c>
    </row>
    <row r="11" spans="1:10" ht="12.5" x14ac:dyDescent="0.25">
      <c r="A11" s="3">
        <v>44487</v>
      </c>
      <c r="B11" s="5"/>
      <c r="C11" s="5">
        <v>200000</v>
      </c>
      <c r="D11" s="6" t="s">
        <v>510</v>
      </c>
      <c r="E11" s="7">
        <v>2</v>
      </c>
      <c r="F11" s="7"/>
      <c r="G11" s="7"/>
      <c r="H11" s="7"/>
      <c r="I11" s="7"/>
      <c r="J11" s="44" t="s">
        <v>10</v>
      </c>
    </row>
    <row r="12" spans="1:10" ht="12.5" x14ac:dyDescent="0.25">
      <c r="A12" s="3">
        <v>44494</v>
      </c>
      <c r="B12" s="5"/>
      <c r="C12" s="5">
        <v>290000</v>
      </c>
      <c r="D12" s="6" t="s">
        <v>293</v>
      </c>
      <c r="E12" s="7">
        <v>1</v>
      </c>
      <c r="F12" s="7"/>
      <c r="G12" s="7">
        <v>1</v>
      </c>
      <c r="H12" s="7">
        <v>4</v>
      </c>
      <c r="I12" s="7"/>
      <c r="J12" s="44" t="s">
        <v>10</v>
      </c>
    </row>
    <row r="13" spans="1:10" ht="12.5" x14ac:dyDescent="0.25">
      <c r="A13" s="3">
        <v>44495</v>
      </c>
      <c r="B13" s="5"/>
      <c r="C13" s="5">
        <v>100000</v>
      </c>
      <c r="D13" s="6" t="s">
        <v>592</v>
      </c>
      <c r="E13" s="7">
        <v>1</v>
      </c>
      <c r="F13" s="7"/>
      <c r="G13" s="7"/>
      <c r="H13" s="7"/>
      <c r="I13" s="7"/>
      <c r="J13" s="46" t="s">
        <v>11</v>
      </c>
    </row>
    <row r="14" spans="1:10" ht="12.5" x14ac:dyDescent="0.25">
      <c r="A14" s="3">
        <v>44496</v>
      </c>
      <c r="B14" s="5"/>
      <c r="C14" s="5">
        <v>100000</v>
      </c>
      <c r="D14" s="6" t="s">
        <v>517</v>
      </c>
      <c r="E14" s="7">
        <v>1</v>
      </c>
      <c r="F14" s="7"/>
      <c r="G14" s="7"/>
      <c r="H14" s="7"/>
      <c r="I14" s="7"/>
      <c r="J14" s="44" t="s">
        <v>10</v>
      </c>
    </row>
    <row r="15" spans="1:10" ht="12.5" x14ac:dyDescent="0.25">
      <c r="A15" s="3">
        <v>44495</v>
      </c>
      <c r="B15" s="5"/>
      <c r="C15" s="5">
        <v>145000</v>
      </c>
      <c r="D15" s="6" t="s">
        <v>593</v>
      </c>
      <c r="E15" s="7">
        <v>1</v>
      </c>
      <c r="F15" s="7"/>
      <c r="G15" s="7"/>
      <c r="H15" s="7">
        <v>1</v>
      </c>
      <c r="I15" s="7"/>
      <c r="J15" s="46" t="s">
        <v>11</v>
      </c>
    </row>
    <row r="16" spans="1:10" ht="12.5" x14ac:dyDescent="0.25">
      <c r="A16" s="3">
        <v>44497</v>
      </c>
      <c r="B16" s="5"/>
      <c r="C16" s="5">
        <v>125000</v>
      </c>
      <c r="D16" s="6" t="s">
        <v>594</v>
      </c>
      <c r="E16" s="7"/>
      <c r="F16" s="7">
        <v>1</v>
      </c>
      <c r="G16" s="7"/>
      <c r="H16" s="7">
        <v>1</v>
      </c>
      <c r="I16" s="7"/>
      <c r="J16" s="44" t="s">
        <v>10</v>
      </c>
    </row>
    <row r="17" spans="1:10" ht="12.5" x14ac:dyDescent="0.25">
      <c r="A17" s="3">
        <v>44498</v>
      </c>
      <c r="B17" s="5"/>
      <c r="C17" s="5">
        <v>125000</v>
      </c>
      <c r="D17" s="6" t="s">
        <v>595</v>
      </c>
      <c r="E17" s="7"/>
      <c r="F17" s="7"/>
      <c r="G17" s="7"/>
      <c r="H17" s="7"/>
      <c r="I17" s="7">
        <v>1</v>
      </c>
      <c r="J17" s="44" t="s">
        <v>10</v>
      </c>
    </row>
    <row r="18" spans="1:10" ht="12.5" x14ac:dyDescent="0.25">
      <c r="A18" s="3">
        <v>44498</v>
      </c>
      <c r="B18" s="5"/>
      <c r="C18" s="5">
        <v>0</v>
      </c>
      <c r="D18" s="6" t="s">
        <v>81</v>
      </c>
      <c r="E18" s="7"/>
      <c r="F18" s="7">
        <v>1</v>
      </c>
      <c r="G18" s="7"/>
      <c r="H18" s="7"/>
      <c r="I18" s="7"/>
      <c r="J18" s="8" t="s">
        <v>498</v>
      </c>
    </row>
    <row r="19" spans="1:10" ht="12.5" x14ac:dyDescent="0.25">
      <c r="A19" s="3">
        <v>44499</v>
      </c>
      <c r="B19" s="5"/>
      <c r="C19" s="5">
        <v>130000</v>
      </c>
      <c r="D19" s="6" t="s">
        <v>596</v>
      </c>
      <c r="E19" s="7"/>
      <c r="F19" s="7"/>
      <c r="G19" s="7">
        <v>1</v>
      </c>
      <c r="H19" s="7">
        <v>2</v>
      </c>
      <c r="I19" s="7"/>
      <c r="J19" s="46" t="s">
        <v>11</v>
      </c>
    </row>
    <row r="20" spans="1:10" ht="12.5" x14ac:dyDescent="0.25">
      <c r="A20" s="3">
        <v>44499</v>
      </c>
      <c r="B20" s="5"/>
      <c r="C20" s="5">
        <v>370000</v>
      </c>
      <c r="D20" s="6" t="s">
        <v>464</v>
      </c>
      <c r="E20" s="7">
        <v>2</v>
      </c>
      <c r="F20" s="7"/>
      <c r="G20" s="7">
        <v>2</v>
      </c>
      <c r="H20" s="7">
        <v>2</v>
      </c>
      <c r="I20" s="7"/>
      <c r="J20" s="46" t="s">
        <v>11</v>
      </c>
    </row>
    <row r="21" spans="1:10" ht="12.5" x14ac:dyDescent="0.25">
      <c r="B21" s="5"/>
      <c r="C21" s="5"/>
      <c r="E21" s="7"/>
      <c r="F21" s="7"/>
      <c r="G21" s="7"/>
      <c r="H21" s="7"/>
      <c r="I21" s="7"/>
      <c r="J21" s="8"/>
    </row>
    <row r="22" spans="1:10" ht="12.5" x14ac:dyDescent="0.25">
      <c r="B22" s="5" t="e">
        <f>SUM(#REF!)</f>
        <v>#REF!</v>
      </c>
      <c r="C22" s="5">
        <f>SUM(C1:C21)</f>
        <v>148535025</v>
      </c>
      <c r="E22" s="7">
        <f t="shared" ref="E22:I22" si="0">SUM(E3:E20)</f>
        <v>19</v>
      </c>
      <c r="F22" s="7">
        <f t="shared" si="0"/>
        <v>18</v>
      </c>
      <c r="G22" s="7">
        <f t="shared" si="0"/>
        <v>19</v>
      </c>
      <c r="H22" s="7">
        <f t="shared" si="0"/>
        <v>26</v>
      </c>
      <c r="I22" s="7">
        <f t="shared" si="0"/>
        <v>2</v>
      </c>
      <c r="J22" s="8" t="s">
        <v>269</v>
      </c>
    </row>
    <row r="23" spans="1:10" ht="12.5" x14ac:dyDescent="0.25">
      <c r="B23" s="27" t="s">
        <v>270</v>
      </c>
      <c r="C23" s="5" t="e">
        <f>C22-B22</f>
        <v>#REF!</v>
      </c>
      <c r="E23" s="41"/>
      <c r="F23" s="41"/>
      <c r="G23" s="41"/>
    </row>
    <row r="24" spans="1:10" ht="12.5" x14ac:dyDescent="0.25">
      <c r="B24" s="28"/>
      <c r="C24" s="5"/>
      <c r="E24" s="41"/>
      <c r="F24" s="41"/>
      <c r="G24" s="41"/>
    </row>
    <row r="25" spans="1:10" ht="12.5" x14ac:dyDescent="0.25">
      <c r="B25" s="5"/>
      <c r="C25" s="5"/>
      <c r="E25" s="41"/>
      <c r="F25" s="41"/>
      <c r="G25" s="41"/>
    </row>
    <row r="26" spans="1:10" ht="12.5" x14ac:dyDescent="0.25">
      <c r="B26" s="29" t="s">
        <v>271</v>
      </c>
      <c r="C26" s="5"/>
      <c r="E26" s="41"/>
      <c r="F26" s="41"/>
      <c r="G26" s="41"/>
    </row>
    <row r="27" spans="1:10" ht="12.5" x14ac:dyDescent="0.25">
      <c r="B27" s="5" t="s">
        <v>272</v>
      </c>
      <c r="C27" s="5"/>
      <c r="E27" s="41"/>
      <c r="F27" s="41"/>
      <c r="G27" s="41"/>
    </row>
    <row r="28" spans="1:10" ht="12.5" x14ac:dyDescent="0.25">
      <c r="B28" s="5"/>
      <c r="C28" s="5"/>
      <c r="E28" s="41"/>
      <c r="F28" s="41"/>
      <c r="G28" s="41"/>
    </row>
    <row r="29" spans="1:10" ht="12.5" x14ac:dyDescent="0.25">
      <c r="B29" s="5" t="s">
        <v>273</v>
      </c>
      <c r="C29" s="5"/>
      <c r="E29" s="41"/>
      <c r="F29" s="41"/>
      <c r="G29" s="41"/>
    </row>
    <row r="30" spans="1:10" ht="12.5" x14ac:dyDescent="0.25">
      <c r="B30" s="5" t="s">
        <v>274</v>
      </c>
      <c r="C30" s="5"/>
      <c r="D30" s="30" t="s">
        <v>276</v>
      </c>
      <c r="E30" s="15">
        <f>'JAN21'!E107+'FEB21'!E137+'MAR21'!E87+'APR21'!E100+'MAY21'!E75+'JUN21'!E45+'JUL21'!E71+'AUG21'!E45+'SEP21'!E44+E22</f>
        <v>599</v>
      </c>
      <c r="F30" s="15">
        <f>'JAN21'!F107+'FEB21'!F137+'MAR21'!F87+'APR21'!F100+'MAY21'!F75+'JUN21'!F45+'JUL21'!F71+'AUG21'!F45+'SEP21'!F44+F22</f>
        <v>246</v>
      </c>
      <c r="G30" s="15">
        <f>'JAN21'!G107+'FEB21'!G137+'MAR21'!G87+'APR21'!G100+'MAY21'!G75+'JUN21'!G45+'JUL21'!G71+'AUG21'!G45+'SEP21'!G44+G22</f>
        <v>306</v>
      </c>
      <c r="H30" s="15">
        <f>'FEB21'!H137+'MAR21'!H87+'APR21'!H100+'MAY21'!H75+'JUN21'!H45+'JUL21'!H71+'AUG21'!H45+'SEP21'!H44+H22</f>
        <v>694</v>
      </c>
      <c r="I30" s="42">
        <f>'MAY21'!I75+'JUN21'!I45+'JUL21'!I71+'AUG21'!I45+'SEP21'!I44+I22</f>
        <v>124</v>
      </c>
    </row>
    <row r="31" spans="1:10" ht="12.5" x14ac:dyDescent="0.25">
      <c r="C31" s="6" t="s">
        <v>547</v>
      </c>
      <c r="D31" s="30">
        <f>E31+F31+G31+H31</f>
        <v>32890</v>
      </c>
      <c r="E31" s="41">
        <f>30*E30</f>
        <v>17970</v>
      </c>
      <c r="F31" s="41">
        <f>20*F30</f>
        <v>4920</v>
      </c>
      <c r="G31" s="41">
        <f t="shared" ref="G31:H31" si="1">10*G30</f>
        <v>3060</v>
      </c>
      <c r="H31" s="41">
        <f t="shared" si="1"/>
        <v>6940</v>
      </c>
    </row>
    <row r="32" spans="1:10" ht="12.5" x14ac:dyDescent="0.25">
      <c r="B32" s="5"/>
      <c r="C32" s="5" t="s">
        <v>525</v>
      </c>
      <c r="E32" s="41"/>
      <c r="F32" s="41"/>
      <c r="G32" s="41"/>
    </row>
    <row r="33" spans="2:8" ht="12.5" x14ac:dyDescent="0.25">
      <c r="B33" s="5"/>
      <c r="C33" s="5"/>
      <c r="E33" s="41"/>
      <c r="F33" s="41"/>
      <c r="G33" s="41"/>
    </row>
    <row r="34" spans="2:8" ht="12.5" x14ac:dyDescent="0.25">
      <c r="B34" s="5" t="s">
        <v>280</v>
      </c>
      <c r="C34" s="5" t="s">
        <v>300</v>
      </c>
      <c r="E34" s="41"/>
      <c r="F34" s="41"/>
      <c r="G34" s="41"/>
    </row>
    <row r="35" spans="2:8" ht="12.5" x14ac:dyDescent="0.25">
      <c r="B35" s="5"/>
      <c r="C35" s="5" t="s">
        <v>597</v>
      </c>
      <c r="E35" s="41"/>
      <c r="F35" s="41"/>
      <c r="G35" s="41"/>
    </row>
    <row r="36" spans="2:8" ht="12.5" x14ac:dyDescent="0.25">
      <c r="B36" s="5"/>
      <c r="C36" s="5" t="s">
        <v>278</v>
      </c>
      <c r="E36" s="41"/>
      <c r="F36" s="41"/>
      <c r="G36" s="41"/>
      <c r="H36" s="41"/>
    </row>
    <row r="37" spans="2:8" ht="12.5" x14ac:dyDescent="0.25">
      <c r="B37" s="5"/>
      <c r="C37" s="5"/>
      <c r="D37" s="6"/>
      <c r="E37" s="41"/>
      <c r="F37" s="41"/>
      <c r="G37" s="41"/>
      <c r="H37" s="41"/>
    </row>
    <row r="38" spans="2:8" ht="12.5" x14ac:dyDescent="0.25">
      <c r="B38" s="5" t="s">
        <v>284</v>
      </c>
      <c r="C38" s="5"/>
      <c r="D38" s="6">
        <v>600</v>
      </c>
      <c r="E38" s="41">
        <f>30*15</f>
        <v>450</v>
      </c>
      <c r="F38" s="41">
        <f>20*4</f>
        <v>80</v>
      </c>
      <c r="G38" s="41">
        <f>10*7</f>
        <v>70</v>
      </c>
      <c r="H38" s="41"/>
    </row>
    <row r="39" spans="2:8" ht="12.5" x14ac:dyDescent="0.25">
      <c r="B39" s="5"/>
      <c r="C39" s="5"/>
      <c r="E39" s="41"/>
      <c r="F39" s="41"/>
      <c r="G39" s="41"/>
    </row>
    <row r="40" spans="2:8" ht="12.5" x14ac:dyDescent="0.25">
      <c r="B40" s="5"/>
      <c r="C40" s="5"/>
      <c r="E40" s="41"/>
      <c r="F40" s="41"/>
      <c r="G40" s="41"/>
    </row>
    <row r="41" spans="2:8" ht="12.5" x14ac:dyDescent="0.25">
      <c r="B41" s="5"/>
      <c r="C41" s="5"/>
      <c r="E41" s="41"/>
      <c r="F41" s="41"/>
      <c r="G41" s="41"/>
    </row>
    <row r="42" spans="2:8" ht="12.5" x14ac:dyDescent="0.25">
      <c r="B42" s="5"/>
      <c r="C42" s="5"/>
      <c r="E42" s="41"/>
      <c r="F42" s="41"/>
      <c r="G42" s="41"/>
    </row>
    <row r="43" spans="2:8" ht="12.5" x14ac:dyDescent="0.25">
      <c r="B43" s="5"/>
      <c r="C43" s="5"/>
      <c r="E43" s="41"/>
      <c r="F43" s="41"/>
      <c r="G43" s="41"/>
    </row>
    <row r="44" spans="2:8" ht="12.5" x14ac:dyDescent="0.25">
      <c r="B44" s="5"/>
      <c r="C44" s="5"/>
      <c r="D44" s="6"/>
      <c r="E44" s="41"/>
      <c r="F44" s="41"/>
      <c r="G44" s="41"/>
    </row>
    <row r="45" spans="2:8" ht="12.5" x14ac:dyDescent="0.25">
      <c r="B45" s="5"/>
      <c r="C45" s="5"/>
      <c r="E45" s="41"/>
      <c r="F45" s="41"/>
      <c r="G45" s="41"/>
    </row>
    <row r="46" spans="2:8" ht="12.5" x14ac:dyDescent="0.25">
      <c r="E46" s="41"/>
      <c r="F46" s="41"/>
      <c r="G46" s="4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M69"/>
  <sheetViews>
    <sheetView workbookViewId="0">
      <selection activeCell="C2" sqref="C2"/>
    </sheetView>
  </sheetViews>
  <sheetFormatPr defaultColWidth="12.6328125" defaultRowHeight="15.75" customHeight="1" x14ac:dyDescent="0.25"/>
  <cols>
    <col min="1" max="1" width="10.26953125" customWidth="1"/>
    <col min="2" max="2" width="11.6328125" customWidth="1"/>
    <col min="3" max="3" width="12.6328125" customWidth="1"/>
    <col min="4" max="4" width="31.6328125" customWidth="1"/>
    <col min="5" max="7" width="5.26953125" customWidth="1"/>
    <col min="8" max="8" width="5.453125" customWidth="1"/>
    <col min="9" max="9" width="5.26953125" customWidth="1"/>
  </cols>
  <sheetData>
    <row r="1" spans="1:12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8</v>
      </c>
    </row>
    <row r="2" spans="1:12" ht="12.5" x14ac:dyDescent="0.25">
      <c r="A2" s="3">
        <v>44409</v>
      </c>
      <c r="B2" s="5"/>
      <c r="C2" s="5">
        <f>'JUL21'!C71</f>
        <v>110354000</v>
      </c>
      <c r="D2" s="6" t="s">
        <v>355</v>
      </c>
      <c r="E2" s="7">
        <f>'JUL21'!E71</f>
        <v>53</v>
      </c>
      <c r="F2" s="7">
        <f>'JUL21'!F71</f>
        <v>18</v>
      </c>
      <c r="G2" s="7">
        <f>'JUL21'!G71</f>
        <v>9</v>
      </c>
      <c r="H2" s="7">
        <f>'JUL21'!H71</f>
        <v>48</v>
      </c>
      <c r="I2" s="7">
        <f>'JUL21'!I71</f>
        <v>54</v>
      </c>
      <c r="J2" s="6"/>
      <c r="K2" s="6"/>
      <c r="L2" s="36"/>
    </row>
    <row r="3" spans="1:12" ht="12.5" x14ac:dyDescent="0.25">
      <c r="A3" s="3">
        <v>44412</v>
      </c>
      <c r="B3" s="5"/>
      <c r="C3" s="5">
        <v>1701000</v>
      </c>
      <c r="D3" s="6" t="s">
        <v>567</v>
      </c>
      <c r="E3" s="7">
        <v>5</v>
      </c>
      <c r="F3" s="7">
        <v>5</v>
      </c>
      <c r="G3" s="7">
        <v>20</v>
      </c>
      <c r="H3" s="7">
        <v>5</v>
      </c>
      <c r="I3" s="7"/>
      <c r="J3" s="44" t="s">
        <v>10</v>
      </c>
      <c r="K3" s="6" t="s">
        <v>598</v>
      </c>
    </row>
    <row r="4" spans="1:12" ht="12.5" x14ac:dyDescent="0.25">
      <c r="A4" s="3">
        <v>44410</v>
      </c>
      <c r="B4" s="5"/>
      <c r="C4" s="5">
        <v>200000</v>
      </c>
      <c r="D4" s="6" t="s">
        <v>230</v>
      </c>
      <c r="E4" s="7">
        <v>1</v>
      </c>
      <c r="F4" s="7"/>
      <c r="G4" s="7"/>
      <c r="H4" s="7"/>
      <c r="I4" s="7"/>
      <c r="J4" s="45" t="s">
        <v>11</v>
      </c>
    </row>
    <row r="5" spans="1:12" ht="12.5" x14ac:dyDescent="0.25">
      <c r="A5" s="3">
        <v>44412</v>
      </c>
      <c r="B5" s="5"/>
      <c r="C5" s="5">
        <v>145000</v>
      </c>
      <c r="D5" s="6" t="s">
        <v>599</v>
      </c>
      <c r="E5" s="7">
        <v>1</v>
      </c>
      <c r="F5" s="7"/>
      <c r="G5" s="7"/>
      <c r="H5" s="7">
        <v>1</v>
      </c>
      <c r="I5" s="7"/>
      <c r="J5" s="44" t="s">
        <v>10</v>
      </c>
    </row>
    <row r="6" spans="1:12" ht="12.5" x14ac:dyDescent="0.25">
      <c r="A6" s="3">
        <v>44413</v>
      </c>
      <c r="B6" s="5"/>
      <c r="C6" s="5">
        <v>0</v>
      </c>
      <c r="D6" s="6" t="s">
        <v>299</v>
      </c>
      <c r="E6" s="7"/>
      <c r="F6" s="7">
        <v>1</v>
      </c>
      <c r="G6" s="7"/>
      <c r="H6" s="7">
        <v>1</v>
      </c>
      <c r="I6" s="7"/>
      <c r="J6" s="45" t="s">
        <v>11</v>
      </c>
    </row>
    <row r="7" spans="1:12" ht="12.5" x14ac:dyDescent="0.25">
      <c r="A7" s="3">
        <v>44414</v>
      </c>
      <c r="B7" s="5"/>
      <c r="C7" s="5">
        <v>200000</v>
      </c>
      <c r="D7" s="6" t="s">
        <v>600</v>
      </c>
      <c r="E7" s="7">
        <v>2</v>
      </c>
      <c r="F7" s="7"/>
      <c r="G7" s="7"/>
      <c r="H7" s="7"/>
      <c r="I7" s="7"/>
      <c r="J7" s="44" t="s">
        <v>10</v>
      </c>
    </row>
    <row r="8" spans="1:12" ht="12.5" x14ac:dyDescent="0.25">
      <c r="A8" s="3">
        <v>44414</v>
      </c>
      <c r="B8" s="5"/>
      <c r="C8" s="5">
        <v>375000</v>
      </c>
      <c r="D8" s="6" t="s">
        <v>601</v>
      </c>
      <c r="E8" s="7"/>
      <c r="F8" s="7"/>
      <c r="G8" s="7"/>
      <c r="H8" s="7"/>
      <c r="I8" s="7">
        <v>3</v>
      </c>
      <c r="J8" s="44" t="s">
        <v>10</v>
      </c>
    </row>
    <row r="9" spans="1:12" ht="12.5" x14ac:dyDescent="0.25">
      <c r="A9" s="3">
        <v>44417</v>
      </c>
      <c r="B9" s="5"/>
      <c r="C9" s="5">
        <v>290000</v>
      </c>
      <c r="D9" s="6" t="s">
        <v>374</v>
      </c>
      <c r="E9" s="7">
        <v>1</v>
      </c>
      <c r="F9" s="7">
        <v>1</v>
      </c>
      <c r="G9" s="7">
        <v>1</v>
      </c>
      <c r="H9" s="7">
        <v>2</v>
      </c>
      <c r="I9" s="7"/>
      <c r="J9" s="44" t="s">
        <v>10</v>
      </c>
    </row>
    <row r="10" spans="1:12" ht="12.5" x14ac:dyDescent="0.25">
      <c r="A10" s="3">
        <v>44416</v>
      </c>
      <c r="B10" s="5"/>
      <c r="C10" s="5">
        <v>2055000</v>
      </c>
      <c r="D10" s="6" t="s">
        <v>567</v>
      </c>
      <c r="E10" s="7">
        <v>5</v>
      </c>
      <c r="F10" s="7">
        <v>5</v>
      </c>
      <c r="G10" s="7">
        <v>15</v>
      </c>
      <c r="H10" s="7">
        <v>20</v>
      </c>
      <c r="I10" s="7"/>
      <c r="J10" s="44" t="s">
        <v>10</v>
      </c>
    </row>
    <row r="11" spans="1:12" ht="12.5" x14ac:dyDescent="0.25">
      <c r="A11" s="3">
        <v>44416</v>
      </c>
      <c r="B11" s="5"/>
      <c r="C11" s="5">
        <v>85000</v>
      </c>
      <c r="D11" s="6" t="s">
        <v>237</v>
      </c>
      <c r="E11" s="7"/>
      <c r="F11" s="7"/>
      <c r="G11" s="7">
        <v>1</v>
      </c>
      <c r="H11" s="7">
        <v>1</v>
      </c>
      <c r="I11" s="7"/>
      <c r="J11" s="44" t="s">
        <v>10</v>
      </c>
    </row>
    <row r="12" spans="1:12" ht="12.5" x14ac:dyDescent="0.25">
      <c r="A12" s="3">
        <v>44416</v>
      </c>
      <c r="B12" s="5"/>
      <c r="C12" s="5">
        <v>335000</v>
      </c>
      <c r="D12" s="6" t="s">
        <v>602</v>
      </c>
      <c r="E12" s="7">
        <v>2</v>
      </c>
      <c r="F12" s="7"/>
      <c r="G12" s="7"/>
      <c r="H12" s="7">
        <v>3</v>
      </c>
      <c r="I12" s="7"/>
      <c r="J12" s="44" t="s">
        <v>10</v>
      </c>
    </row>
    <row r="13" spans="1:12" ht="12.5" x14ac:dyDescent="0.25">
      <c r="A13" s="3">
        <v>44417</v>
      </c>
      <c r="B13" s="5"/>
      <c r="C13" s="5">
        <v>40000</v>
      </c>
      <c r="D13" s="6" t="s">
        <v>603</v>
      </c>
      <c r="E13" s="7"/>
      <c r="F13" s="7"/>
      <c r="G13" s="7">
        <v>1</v>
      </c>
      <c r="H13" s="7"/>
      <c r="I13" s="7"/>
      <c r="J13" s="44" t="s">
        <v>10</v>
      </c>
    </row>
    <row r="14" spans="1:12" ht="12.5" x14ac:dyDescent="0.25">
      <c r="A14" s="3">
        <v>44417</v>
      </c>
      <c r="B14" s="5"/>
      <c r="C14" s="5">
        <v>200000</v>
      </c>
      <c r="D14" s="6" t="s">
        <v>230</v>
      </c>
      <c r="E14" s="7">
        <v>2</v>
      </c>
      <c r="F14" s="7"/>
      <c r="G14" s="7"/>
      <c r="H14" s="7"/>
      <c r="I14" s="7"/>
      <c r="J14" s="45" t="s">
        <v>11</v>
      </c>
    </row>
    <row r="15" spans="1:12" ht="12.5" x14ac:dyDescent="0.25">
      <c r="A15" s="3">
        <v>44418</v>
      </c>
      <c r="B15" s="5"/>
      <c r="C15" s="5">
        <v>205000</v>
      </c>
      <c r="D15" s="6" t="s">
        <v>604</v>
      </c>
      <c r="E15" s="7"/>
      <c r="F15" s="7">
        <v>1</v>
      </c>
      <c r="G15" s="7"/>
      <c r="H15" s="7"/>
      <c r="I15" s="7">
        <v>1</v>
      </c>
      <c r="J15" s="44" t="s">
        <v>10</v>
      </c>
    </row>
    <row r="16" spans="1:12" ht="12.5" x14ac:dyDescent="0.25">
      <c r="A16" s="3">
        <v>44419</v>
      </c>
      <c r="B16" s="5"/>
      <c r="C16" s="5">
        <v>1440000</v>
      </c>
      <c r="D16" s="6" t="s">
        <v>567</v>
      </c>
      <c r="E16" s="7"/>
      <c r="F16" s="7">
        <v>5</v>
      </c>
      <c r="G16" s="7">
        <v>10</v>
      </c>
      <c r="H16" s="7">
        <v>20</v>
      </c>
      <c r="I16" s="7"/>
      <c r="J16" s="44" t="s">
        <v>10</v>
      </c>
    </row>
    <row r="17" spans="1:13" ht="12.5" x14ac:dyDescent="0.25">
      <c r="A17" s="3">
        <v>44419</v>
      </c>
      <c r="B17" s="5"/>
      <c r="C17" s="5">
        <v>0</v>
      </c>
      <c r="D17" s="6" t="s">
        <v>605</v>
      </c>
      <c r="E17" s="7"/>
      <c r="F17" s="7"/>
      <c r="G17" s="7">
        <v>1</v>
      </c>
      <c r="H17" s="7"/>
      <c r="I17" s="7"/>
      <c r="J17" s="45" t="s">
        <v>11</v>
      </c>
    </row>
    <row r="18" spans="1:13" ht="12.5" x14ac:dyDescent="0.25">
      <c r="A18" s="3">
        <v>44420</v>
      </c>
      <c r="B18" s="5"/>
      <c r="C18" s="5">
        <v>100000</v>
      </c>
      <c r="D18" s="6" t="s">
        <v>517</v>
      </c>
      <c r="E18" s="7">
        <v>1</v>
      </c>
      <c r="F18" s="7"/>
      <c r="G18" s="7"/>
      <c r="H18" s="7"/>
      <c r="I18" s="7"/>
      <c r="J18" s="44" t="s">
        <v>10</v>
      </c>
    </row>
    <row r="19" spans="1:13" ht="13" x14ac:dyDescent="0.3">
      <c r="A19" s="3">
        <v>44420</v>
      </c>
      <c r="B19" s="5"/>
      <c r="C19" s="5">
        <f>1887000-197000</f>
        <v>1690000</v>
      </c>
      <c r="D19" s="6" t="s">
        <v>606</v>
      </c>
      <c r="E19" s="7">
        <v>13</v>
      </c>
      <c r="F19" s="7">
        <v>2</v>
      </c>
      <c r="G19" s="7"/>
      <c r="H19" s="7">
        <v>4</v>
      </c>
      <c r="I19" s="7">
        <v>1</v>
      </c>
      <c r="J19" s="45" t="s">
        <v>11</v>
      </c>
      <c r="K19" s="6" t="s">
        <v>607</v>
      </c>
      <c r="M19" s="50"/>
    </row>
    <row r="20" spans="1:13" ht="12.5" x14ac:dyDescent="0.25">
      <c r="A20" s="3">
        <v>44422</v>
      </c>
      <c r="B20" s="5"/>
      <c r="C20" s="5">
        <v>250000</v>
      </c>
      <c r="D20" s="5" t="s">
        <v>459</v>
      </c>
      <c r="E20" s="7"/>
      <c r="F20" s="7"/>
      <c r="G20" s="7"/>
      <c r="H20" s="7"/>
      <c r="I20" s="7">
        <v>2</v>
      </c>
      <c r="J20" s="44" t="s">
        <v>10</v>
      </c>
    </row>
    <row r="21" spans="1:13" ht="12.5" x14ac:dyDescent="0.25">
      <c r="A21" s="3">
        <v>44422</v>
      </c>
      <c r="B21" s="5"/>
      <c r="C21" s="5">
        <v>250000</v>
      </c>
      <c r="D21" s="6" t="s">
        <v>608</v>
      </c>
      <c r="E21" s="7"/>
      <c r="F21" s="7"/>
      <c r="G21" s="7"/>
      <c r="H21" s="7"/>
      <c r="I21" s="7">
        <v>2</v>
      </c>
      <c r="J21" s="44" t="s">
        <v>10</v>
      </c>
    </row>
    <row r="22" spans="1:13" ht="12.5" x14ac:dyDescent="0.25">
      <c r="A22" s="3">
        <v>44423</v>
      </c>
      <c r="B22" s="5"/>
      <c r="C22" s="5">
        <v>2100000</v>
      </c>
      <c r="D22" s="6" t="s">
        <v>567</v>
      </c>
      <c r="E22" s="7">
        <v>4</v>
      </c>
      <c r="F22" s="7">
        <v>12</v>
      </c>
      <c r="G22" s="7">
        <v>10</v>
      </c>
      <c r="H22" s="7">
        <v>15</v>
      </c>
      <c r="I22" s="7"/>
      <c r="J22" s="44" t="s">
        <v>10</v>
      </c>
    </row>
    <row r="23" spans="1:13" ht="12.5" x14ac:dyDescent="0.25">
      <c r="A23" s="3">
        <v>44424</v>
      </c>
      <c r="B23" s="5"/>
      <c r="C23" s="5">
        <v>100000</v>
      </c>
      <c r="D23" s="6" t="s">
        <v>230</v>
      </c>
      <c r="E23" s="7">
        <v>1</v>
      </c>
      <c r="F23" s="7"/>
      <c r="G23" s="7"/>
      <c r="H23" s="7"/>
      <c r="I23" s="7"/>
      <c r="J23" s="45" t="s">
        <v>11</v>
      </c>
    </row>
    <row r="24" spans="1:13" ht="12.5" x14ac:dyDescent="0.25">
      <c r="A24" s="3">
        <v>44425</v>
      </c>
      <c r="B24" s="5"/>
      <c r="C24" s="5">
        <v>1091000</v>
      </c>
      <c r="D24" s="6" t="s">
        <v>567</v>
      </c>
      <c r="E24" s="7">
        <v>3</v>
      </c>
      <c r="F24" s="7">
        <v>3</v>
      </c>
      <c r="G24" s="7">
        <v>7</v>
      </c>
      <c r="H24" s="7">
        <v>10</v>
      </c>
      <c r="I24" s="7"/>
      <c r="J24" s="44" t="s">
        <v>10</v>
      </c>
    </row>
    <row r="25" spans="1:13" ht="12.5" x14ac:dyDescent="0.25">
      <c r="A25" s="3">
        <v>44427</v>
      </c>
      <c r="B25" s="5"/>
      <c r="C25" s="5">
        <v>1050000</v>
      </c>
      <c r="D25" s="6" t="s">
        <v>572</v>
      </c>
      <c r="E25" s="7">
        <v>2</v>
      </c>
      <c r="F25" s="7">
        <v>1</v>
      </c>
      <c r="G25" s="7">
        <v>10</v>
      </c>
      <c r="H25" s="7">
        <v>10</v>
      </c>
      <c r="I25" s="7"/>
      <c r="J25" s="45" t="s">
        <v>11</v>
      </c>
    </row>
    <row r="26" spans="1:13" ht="12.5" x14ac:dyDescent="0.25">
      <c r="A26" s="3">
        <v>44425</v>
      </c>
      <c r="B26" s="5"/>
      <c r="C26" s="5">
        <v>100000</v>
      </c>
      <c r="D26" s="6" t="s">
        <v>609</v>
      </c>
      <c r="E26" s="7">
        <v>1</v>
      </c>
      <c r="F26" s="7"/>
      <c r="G26" s="7"/>
      <c r="H26" s="7"/>
      <c r="I26" s="7"/>
      <c r="J26" s="45" t="s">
        <v>11</v>
      </c>
    </row>
    <row r="27" spans="1:13" ht="12.5" x14ac:dyDescent="0.25">
      <c r="A27" s="3">
        <v>44428</v>
      </c>
      <c r="B27" s="5"/>
      <c r="C27" s="5">
        <v>125000</v>
      </c>
      <c r="D27" s="6" t="s">
        <v>475</v>
      </c>
      <c r="E27" s="7"/>
      <c r="F27" s="7">
        <v>1</v>
      </c>
      <c r="G27" s="7"/>
      <c r="H27" s="7">
        <v>1</v>
      </c>
      <c r="I27" s="7"/>
      <c r="J27" s="44" t="s">
        <v>10</v>
      </c>
    </row>
    <row r="28" spans="1:13" ht="12.5" x14ac:dyDescent="0.25">
      <c r="A28" s="3">
        <v>44431</v>
      </c>
      <c r="B28" s="5"/>
      <c r="C28" s="5">
        <v>901000</v>
      </c>
      <c r="D28" s="6" t="s">
        <v>567</v>
      </c>
      <c r="E28" s="7">
        <v>5</v>
      </c>
      <c r="F28" s="7">
        <v>3</v>
      </c>
      <c r="G28" s="7">
        <v>5</v>
      </c>
      <c r="H28" s="7">
        <v>2</v>
      </c>
      <c r="I28" s="7"/>
      <c r="J28" s="44" t="s">
        <v>10</v>
      </c>
    </row>
    <row r="29" spans="1:13" ht="12.5" x14ac:dyDescent="0.25">
      <c r="A29" s="3">
        <v>44431</v>
      </c>
      <c r="B29" s="5"/>
      <c r="C29" s="5">
        <v>335000</v>
      </c>
      <c r="D29" s="6" t="s">
        <v>577</v>
      </c>
      <c r="E29" s="7"/>
      <c r="G29" s="7">
        <v>1</v>
      </c>
      <c r="H29" s="7">
        <v>1</v>
      </c>
      <c r="I29" s="7">
        <v>2</v>
      </c>
      <c r="J29" s="45" t="s">
        <v>11</v>
      </c>
    </row>
    <row r="30" spans="1:13" ht="12.5" x14ac:dyDescent="0.25">
      <c r="A30" s="3">
        <v>44431</v>
      </c>
      <c r="B30" s="5"/>
      <c r="C30" s="5">
        <v>300000</v>
      </c>
      <c r="D30" s="6" t="s">
        <v>610</v>
      </c>
      <c r="E30" s="7"/>
      <c r="F30" s="7">
        <v>3</v>
      </c>
      <c r="G30" s="7">
        <v>3</v>
      </c>
      <c r="H30" s="7"/>
      <c r="I30" s="7"/>
      <c r="J30" s="44" t="s">
        <v>10</v>
      </c>
    </row>
    <row r="31" spans="1:13" ht="12.5" x14ac:dyDescent="0.25">
      <c r="A31" s="3">
        <v>44431</v>
      </c>
      <c r="C31" s="5">
        <v>350000</v>
      </c>
      <c r="D31" s="6" t="s">
        <v>611</v>
      </c>
      <c r="E31" s="7">
        <v>1</v>
      </c>
      <c r="I31" s="7">
        <v>2</v>
      </c>
      <c r="J31" s="45" t="s">
        <v>11</v>
      </c>
    </row>
    <row r="32" spans="1:13" ht="12.5" x14ac:dyDescent="0.25">
      <c r="A32" s="3">
        <v>44432</v>
      </c>
      <c r="C32" s="5">
        <v>190000</v>
      </c>
      <c r="D32" s="6" t="s">
        <v>612</v>
      </c>
      <c r="E32" s="7">
        <v>1</v>
      </c>
      <c r="H32" s="7">
        <v>2</v>
      </c>
      <c r="J32" s="45" t="s">
        <v>11</v>
      </c>
    </row>
    <row r="33" spans="1:11" ht="12.5" x14ac:dyDescent="0.25">
      <c r="A33" s="3">
        <v>44433</v>
      </c>
      <c r="C33" s="5">
        <v>0</v>
      </c>
      <c r="D33" s="6" t="s">
        <v>605</v>
      </c>
      <c r="F33" s="7">
        <v>1</v>
      </c>
      <c r="J33" s="45" t="s">
        <v>11</v>
      </c>
    </row>
    <row r="34" spans="1:11" ht="12.5" x14ac:dyDescent="0.25">
      <c r="A34" s="3">
        <v>44433</v>
      </c>
      <c r="C34" s="5">
        <v>145000</v>
      </c>
      <c r="D34" s="6" t="s">
        <v>517</v>
      </c>
      <c r="E34" s="7">
        <v>1</v>
      </c>
      <c r="H34" s="7">
        <v>1</v>
      </c>
      <c r="J34" s="44" t="s">
        <v>10</v>
      </c>
    </row>
    <row r="35" spans="1:11" ht="12.5" x14ac:dyDescent="0.25">
      <c r="A35" s="3">
        <v>44435</v>
      </c>
      <c r="C35" s="5">
        <v>135000</v>
      </c>
      <c r="D35" s="6" t="s">
        <v>613</v>
      </c>
      <c r="H35" s="8">
        <v>3</v>
      </c>
      <c r="J35" s="44" t="s">
        <v>10</v>
      </c>
    </row>
    <row r="36" spans="1:11" ht="12.5" x14ac:dyDescent="0.25">
      <c r="A36" s="3">
        <v>44436</v>
      </c>
      <c r="C36" s="5">
        <v>340000</v>
      </c>
      <c r="D36" s="6" t="s">
        <v>614</v>
      </c>
      <c r="F36" s="7">
        <v>2</v>
      </c>
      <c r="H36" s="7">
        <v>4</v>
      </c>
      <c r="J36" s="45" t="s">
        <v>11</v>
      </c>
      <c r="K36" s="51">
        <v>44437</v>
      </c>
    </row>
    <row r="37" spans="1:11" ht="12.5" x14ac:dyDescent="0.25">
      <c r="A37" s="3">
        <v>44434</v>
      </c>
      <c r="C37" s="5">
        <v>250000</v>
      </c>
      <c r="D37" s="6" t="s">
        <v>408</v>
      </c>
      <c r="F37" s="7">
        <v>1</v>
      </c>
      <c r="H37" s="7">
        <v>1</v>
      </c>
      <c r="I37" s="7">
        <v>1</v>
      </c>
      <c r="J37" s="44" t="s">
        <v>10</v>
      </c>
    </row>
    <row r="38" spans="1:11" ht="12.5" x14ac:dyDescent="0.25">
      <c r="A38" s="3">
        <v>44434</v>
      </c>
      <c r="C38" s="5">
        <v>100000</v>
      </c>
      <c r="D38" s="6" t="s">
        <v>615</v>
      </c>
      <c r="E38" s="7">
        <v>1</v>
      </c>
      <c r="J38" s="44" t="s">
        <v>10</v>
      </c>
    </row>
    <row r="39" spans="1:11" ht="12.5" x14ac:dyDescent="0.25">
      <c r="A39" s="3">
        <v>44436</v>
      </c>
      <c r="B39" s="5"/>
      <c r="C39" s="5">
        <v>420000</v>
      </c>
      <c r="D39" s="6" t="s">
        <v>616</v>
      </c>
      <c r="E39" s="7"/>
      <c r="F39" s="7"/>
      <c r="G39" s="7">
        <v>2</v>
      </c>
      <c r="H39" s="7">
        <v>2</v>
      </c>
      <c r="I39" s="7">
        <v>2</v>
      </c>
      <c r="J39" s="45" t="s">
        <v>11</v>
      </c>
    </row>
    <row r="40" spans="1:11" ht="12.5" x14ac:dyDescent="0.25">
      <c r="A40" s="3">
        <v>44437</v>
      </c>
      <c r="B40" s="5"/>
      <c r="C40" s="5">
        <v>787000</v>
      </c>
      <c r="D40" s="6" t="s">
        <v>567</v>
      </c>
      <c r="E40" s="7"/>
      <c r="F40" s="7">
        <v>2</v>
      </c>
      <c r="G40" s="7">
        <v>2</v>
      </c>
      <c r="H40" s="7">
        <v>12</v>
      </c>
      <c r="I40" s="7">
        <v>1</v>
      </c>
      <c r="J40" s="44" t="s">
        <v>10</v>
      </c>
    </row>
    <row r="41" spans="1:11" ht="12.5" x14ac:dyDescent="0.25">
      <c r="A41" s="3">
        <v>44437</v>
      </c>
      <c r="B41" s="5"/>
      <c r="C41" s="5">
        <v>285000</v>
      </c>
      <c r="D41" s="6" t="s">
        <v>463</v>
      </c>
      <c r="E41" s="7"/>
      <c r="F41" s="7"/>
      <c r="G41" s="7">
        <v>4</v>
      </c>
      <c r="H41" s="7"/>
      <c r="I41" s="7">
        <v>1</v>
      </c>
      <c r="J41" s="44" t="s">
        <v>10</v>
      </c>
    </row>
    <row r="42" spans="1:11" ht="12.5" x14ac:dyDescent="0.25">
      <c r="A42" s="3">
        <v>44438</v>
      </c>
      <c r="B42" s="5"/>
      <c r="C42" s="5">
        <v>290000</v>
      </c>
      <c r="D42" s="6" t="s">
        <v>557</v>
      </c>
      <c r="E42" s="7">
        <v>1</v>
      </c>
      <c r="F42" s="7">
        <v>1</v>
      </c>
      <c r="G42" s="7">
        <v>1</v>
      </c>
      <c r="H42" s="7">
        <v>2</v>
      </c>
      <c r="I42" s="7"/>
      <c r="J42" s="44" t="s">
        <v>10</v>
      </c>
    </row>
    <row r="43" spans="1:11" ht="12.5" x14ac:dyDescent="0.25">
      <c r="A43" s="3">
        <v>44439</v>
      </c>
      <c r="B43" s="5"/>
      <c r="C43" s="5">
        <v>45000</v>
      </c>
      <c r="D43" s="6" t="s">
        <v>353</v>
      </c>
      <c r="E43" s="7"/>
      <c r="F43" s="7"/>
      <c r="G43" s="7"/>
      <c r="H43" s="7">
        <v>1</v>
      </c>
      <c r="I43" s="7"/>
      <c r="J43" s="45" t="s">
        <v>11</v>
      </c>
    </row>
    <row r="44" spans="1:11" ht="12.5" x14ac:dyDescent="0.25">
      <c r="B44" s="5"/>
      <c r="C44" s="5"/>
      <c r="E44" s="7"/>
      <c r="F44" s="7"/>
      <c r="G44" s="7"/>
      <c r="H44" s="7"/>
      <c r="I44" s="7"/>
      <c r="J44" s="8"/>
    </row>
    <row r="45" spans="1:11" ht="12.5" x14ac:dyDescent="0.25">
      <c r="B45" s="5" t="e">
        <f>SUM(#REF!)</f>
        <v>#REF!</v>
      </c>
      <c r="C45" s="5">
        <f>SUM(C1:C44)</f>
        <v>129354000</v>
      </c>
      <c r="E45" s="7">
        <f t="shared" ref="E45:I45" si="0">SUM(E3:E44)</f>
        <v>54</v>
      </c>
      <c r="F45" s="7">
        <f t="shared" si="0"/>
        <v>50</v>
      </c>
      <c r="G45" s="7">
        <f t="shared" si="0"/>
        <v>94</v>
      </c>
      <c r="H45" s="7">
        <f t="shared" si="0"/>
        <v>124</v>
      </c>
      <c r="I45" s="7">
        <f t="shared" si="0"/>
        <v>18</v>
      </c>
      <c r="J45" s="8" t="s">
        <v>269</v>
      </c>
    </row>
    <row r="46" spans="1:11" ht="12.5" x14ac:dyDescent="0.25">
      <c r="B46" s="27" t="s">
        <v>270</v>
      </c>
      <c r="C46" s="5" t="e">
        <f>C45-B45</f>
        <v>#REF!</v>
      </c>
      <c r="E46" s="41"/>
      <c r="F46" s="41"/>
      <c r="G46" s="41"/>
    </row>
    <row r="47" spans="1:11" ht="12.5" x14ac:dyDescent="0.25">
      <c r="B47" s="28"/>
      <c r="C47" s="5"/>
      <c r="E47" s="41"/>
      <c r="F47" s="41"/>
      <c r="G47" s="41"/>
    </row>
    <row r="48" spans="1:11" ht="12.5" x14ac:dyDescent="0.25">
      <c r="B48" s="5"/>
      <c r="C48" s="5"/>
      <c r="E48" s="41"/>
      <c r="F48" s="41"/>
      <c r="G48" s="41"/>
    </row>
    <row r="49" spans="2:9" ht="12.5" x14ac:dyDescent="0.25">
      <c r="B49" s="29" t="s">
        <v>271</v>
      </c>
      <c r="C49" s="5"/>
      <c r="E49" s="41"/>
      <c r="F49" s="41"/>
      <c r="G49" s="41"/>
    </row>
    <row r="50" spans="2:9" ht="12.5" x14ac:dyDescent="0.25">
      <c r="B50" s="5" t="s">
        <v>272</v>
      </c>
      <c r="C50" s="5"/>
      <c r="E50" s="41"/>
      <c r="F50" s="41"/>
      <c r="G50" s="41"/>
    </row>
    <row r="51" spans="2:9" ht="12.5" x14ac:dyDescent="0.25">
      <c r="B51" s="5"/>
      <c r="C51" s="5"/>
      <c r="E51" s="41"/>
      <c r="F51" s="41"/>
      <c r="G51" s="41"/>
    </row>
    <row r="52" spans="2:9" ht="12.5" x14ac:dyDescent="0.25">
      <c r="B52" s="5" t="s">
        <v>273</v>
      </c>
      <c r="C52" s="5"/>
      <c r="E52" s="41"/>
      <c r="F52" s="41"/>
      <c r="G52" s="41"/>
    </row>
    <row r="53" spans="2:9" ht="12.5" x14ac:dyDescent="0.25">
      <c r="B53" s="5" t="s">
        <v>274</v>
      </c>
      <c r="C53" s="5" t="s">
        <v>524</v>
      </c>
      <c r="D53" s="30" t="s">
        <v>276</v>
      </c>
      <c r="E53" s="15">
        <f>'JAN21'!E107+'FEB21'!E137+'MAR21'!E87+'APR21'!E100+'MAY21'!E75+'JUN21'!E45+'JUL21'!E71+E45</f>
        <v>528</v>
      </c>
      <c r="F53" s="15">
        <f>'JAN21'!F107+'FEB21'!F137+'MAR21'!F87+'APR21'!F100+'MAY21'!F75+'JUN21'!F45+'JUL21'!F71+F45</f>
        <v>203</v>
      </c>
      <c r="G53" s="15">
        <f>'JAN21'!G107+'FEB21'!G137+'MAR21'!G87+'APR21'!G100+'MAY21'!G75+'JUN21'!G45+'JUL21'!G71+G45</f>
        <v>246</v>
      </c>
      <c r="H53" s="15">
        <f>'FEB21'!H137+'MAR21'!H87+'APR21'!H100+'MAY21'!H75+'JUN21'!H45+'JUL21'!H71+H45</f>
        <v>583</v>
      </c>
      <c r="I53" s="42">
        <f>'MAY21'!I75+'JUN21'!I45+'JUL21'!I71+I45</f>
        <v>112</v>
      </c>
    </row>
    <row r="54" spans="2:9" ht="12.5" x14ac:dyDescent="0.25">
      <c r="D54" s="30">
        <f>E54+F54+G54+H54</f>
        <v>28190</v>
      </c>
      <c r="E54" s="41">
        <f>30*E53</f>
        <v>15840</v>
      </c>
      <c r="F54" s="41">
        <f>20*F53</f>
        <v>4060</v>
      </c>
      <c r="G54" s="41">
        <f t="shared" ref="G54:H54" si="1">10*G53</f>
        <v>2460</v>
      </c>
      <c r="H54" s="41">
        <f t="shared" si="1"/>
        <v>5830</v>
      </c>
    </row>
    <row r="55" spans="2:9" ht="12.5" x14ac:dyDescent="0.25">
      <c r="B55" s="5"/>
      <c r="C55" s="5" t="s">
        <v>525</v>
      </c>
      <c r="E55" s="41"/>
      <c r="F55" s="41"/>
      <c r="G55" s="41"/>
    </row>
    <row r="56" spans="2:9" ht="12.5" x14ac:dyDescent="0.25">
      <c r="B56" s="5"/>
      <c r="C56" s="5"/>
      <c r="E56" s="41"/>
      <c r="F56" s="41"/>
      <c r="G56" s="41"/>
    </row>
    <row r="57" spans="2:9" ht="12.5" x14ac:dyDescent="0.25">
      <c r="B57" s="5" t="s">
        <v>280</v>
      </c>
      <c r="C57" s="5" t="s">
        <v>478</v>
      </c>
      <c r="E57" s="41"/>
      <c r="F57" s="41"/>
      <c r="G57" s="41"/>
    </row>
    <row r="58" spans="2:9" ht="12.5" x14ac:dyDescent="0.25">
      <c r="B58" s="5"/>
      <c r="C58" s="5" t="s">
        <v>482</v>
      </c>
      <c r="E58" s="41"/>
      <c r="F58" s="41"/>
      <c r="G58" s="41"/>
    </row>
    <row r="59" spans="2:9" ht="12.5" x14ac:dyDescent="0.25">
      <c r="B59" s="5"/>
      <c r="C59" s="5"/>
      <c r="E59" s="41"/>
      <c r="F59" s="41"/>
      <c r="G59" s="41"/>
      <c r="H59" s="41"/>
    </row>
    <row r="60" spans="2:9" ht="12.5" x14ac:dyDescent="0.25">
      <c r="B60" s="5"/>
      <c r="C60" s="5"/>
      <c r="D60" s="6"/>
      <c r="E60" s="41"/>
      <c r="F60" s="41"/>
      <c r="G60" s="41"/>
      <c r="H60" s="41"/>
    </row>
    <row r="61" spans="2:9" ht="12.5" x14ac:dyDescent="0.25">
      <c r="B61" s="5" t="s">
        <v>284</v>
      </c>
      <c r="C61" s="5"/>
      <c r="D61" s="6">
        <v>600</v>
      </c>
      <c r="E61" s="41">
        <f>30*15</f>
        <v>450</v>
      </c>
      <c r="F61" s="41">
        <f>20*4</f>
        <v>80</v>
      </c>
      <c r="G61" s="41">
        <f>10*7</f>
        <v>70</v>
      </c>
      <c r="H61" s="41"/>
    </row>
    <row r="62" spans="2:9" ht="12.5" x14ac:dyDescent="0.25">
      <c r="B62" s="5"/>
      <c r="C62" s="5"/>
      <c r="E62" s="41"/>
      <c r="F62" s="41"/>
      <c r="G62" s="41"/>
    </row>
    <row r="63" spans="2:9" ht="12.5" x14ac:dyDescent="0.25">
      <c r="B63" s="5"/>
      <c r="C63" s="5"/>
      <c r="E63" s="41"/>
      <c r="F63" s="41"/>
      <c r="G63" s="41"/>
    </row>
    <row r="64" spans="2:9" ht="12.5" x14ac:dyDescent="0.25">
      <c r="B64" s="5"/>
      <c r="C64" s="5"/>
      <c r="E64" s="41"/>
      <c r="F64" s="41"/>
      <c r="G64" s="41"/>
    </row>
    <row r="65" spans="2:7" ht="12.5" x14ac:dyDescent="0.25">
      <c r="B65" s="5"/>
      <c r="C65" s="5"/>
      <c r="E65" s="41"/>
      <c r="F65" s="41"/>
      <c r="G65" s="41"/>
    </row>
    <row r="66" spans="2:7" ht="12.5" x14ac:dyDescent="0.25">
      <c r="B66" s="5"/>
      <c r="C66" s="5"/>
      <c r="E66" s="41"/>
      <c r="F66" s="41"/>
      <c r="G66" s="41"/>
    </row>
    <row r="67" spans="2:7" ht="12.5" x14ac:dyDescent="0.25">
      <c r="B67" s="5"/>
      <c r="C67" s="5"/>
      <c r="D67" s="6"/>
      <c r="E67" s="41"/>
      <c r="F67" s="41"/>
      <c r="G67" s="41"/>
    </row>
    <row r="68" spans="2:7" ht="12.5" x14ac:dyDescent="0.25">
      <c r="B68" s="5"/>
      <c r="C68" s="5"/>
      <c r="E68" s="41"/>
      <c r="F68" s="41"/>
      <c r="G68" s="41"/>
    </row>
    <row r="69" spans="2:7" ht="12.5" x14ac:dyDescent="0.25">
      <c r="E69" s="41"/>
      <c r="F69" s="41"/>
      <c r="G69" s="4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L95"/>
  <sheetViews>
    <sheetView workbookViewId="0">
      <selection activeCell="K21" sqref="K21"/>
    </sheetView>
  </sheetViews>
  <sheetFormatPr defaultColWidth="12.6328125" defaultRowHeight="15.75" customHeight="1" x14ac:dyDescent="0.25"/>
  <cols>
    <col min="1" max="1" width="9.453125" customWidth="1"/>
    <col min="2" max="2" width="11.6328125" customWidth="1"/>
    <col min="3" max="3" width="12.6328125" customWidth="1"/>
    <col min="4" max="4" width="31.6328125" customWidth="1"/>
    <col min="5" max="7" width="5.26953125" customWidth="1"/>
    <col min="8" max="8" width="5.453125" customWidth="1"/>
    <col min="9" max="9" width="5.26953125" customWidth="1"/>
  </cols>
  <sheetData>
    <row r="1" spans="1:12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8</v>
      </c>
    </row>
    <row r="2" spans="1:12" ht="12.5" x14ac:dyDescent="0.25">
      <c r="A2" s="3">
        <v>44378</v>
      </c>
      <c r="B2" s="5"/>
      <c r="C2" s="5">
        <f>'JUN21'!C45</f>
        <v>94759000</v>
      </c>
      <c r="D2" s="6" t="s">
        <v>617</v>
      </c>
      <c r="E2" s="7">
        <f>'JUN21'!E45</f>
        <v>30</v>
      </c>
      <c r="F2" s="7">
        <f>'JUN21'!F45</f>
        <v>8</v>
      </c>
      <c r="G2" s="7">
        <f>'JUN21'!G45</f>
        <v>11</v>
      </c>
      <c r="H2" s="7">
        <f>'JUN21'!H45</f>
        <v>40</v>
      </c>
      <c r="I2" s="7">
        <f>'JUN21'!I45</f>
        <v>20</v>
      </c>
      <c r="J2" s="6"/>
      <c r="L2" s="36"/>
    </row>
    <row r="3" spans="1:12" ht="12.5" x14ac:dyDescent="0.25">
      <c r="A3" s="3">
        <v>44379</v>
      </c>
      <c r="B3" s="5"/>
      <c r="C3" s="5">
        <v>575000</v>
      </c>
      <c r="D3" s="6" t="s">
        <v>163</v>
      </c>
      <c r="E3" s="7">
        <v>2</v>
      </c>
      <c r="F3" s="7"/>
      <c r="G3" s="7"/>
      <c r="H3" s="7"/>
      <c r="I3" s="7">
        <v>3</v>
      </c>
      <c r="J3" s="49" t="s">
        <v>10</v>
      </c>
      <c r="K3" s="36"/>
    </row>
    <row r="4" spans="1:12" ht="12.5" x14ac:dyDescent="0.25">
      <c r="A4" s="3">
        <v>44379</v>
      </c>
      <c r="B4" s="5"/>
      <c r="C4" s="5">
        <v>125000</v>
      </c>
      <c r="D4" s="6" t="s">
        <v>618</v>
      </c>
      <c r="E4" s="7"/>
      <c r="F4" s="7">
        <v>1</v>
      </c>
      <c r="G4" s="7"/>
      <c r="H4" s="7">
        <v>1</v>
      </c>
      <c r="I4" s="7"/>
      <c r="J4" s="49" t="s">
        <v>10</v>
      </c>
      <c r="K4" s="36"/>
    </row>
    <row r="5" spans="1:12" ht="12.5" x14ac:dyDescent="0.25">
      <c r="A5" s="3">
        <v>44380</v>
      </c>
      <c r="B5" s="5"/>
      <c r="C5" s="5">
        <v>360000</v>
      </c>
      <c r="D5" s="6" t="s">
        <v>619</v>
      </c>
      <c r="E5" s="7">
        <v>1</v>
      </c>
      <c r="F5" s="7"/>
      <c r="G5" s="7"/>
      <c r="H5" s="7">
        <v>3</v>
      </c>
      <c r="I5" s="7">
        <v>1</v>
      </c>
      <c r="J5" s="49" t="s">
        <v>10</v>
      </c>
    </row>
    <row r="6" spans="1:12" ht="12.5" x14ac:dyDescent="0.25">
      <c r="A6" s="3">
        <v>44380</v>
      </c>
      <c r="B6" s="5"/>
      <c r="C6" s="5">
        <v>80000</v>
      </c>
      <c r="D6" s="6" t="s">
        <v>620</v>
      </c>
      <c r="E6" s="7"/>
      <c r="F6" s="7">
        <v>1</v>
      </c>
      <c r="G6" s="7"/>
      <c r="H6" s="7"/>
      <c r="I6" s="7"/>
      <c r="J6" s="49" t="s">
        <v>10</v>
      </c>
    </row>
    <row r="7" spans="1:12" ht="12.5" x14ac:dyDescent="0.25">
      <c r="A7" s="3">
        <v>44379</v>
      </c>
      <c r="B7" s="5"/>
      <c r="C7" s="5">
        <v>125000</v>
      </c>
      <c r="D7" s="6" t="s">
        <v>621</v>
      </c>
      <c r="E7" s="7"/>
      <c r="F7" s="7">
        <v>1</v>
      </c>
      <c r="G7" s="7"/>
      <c r="H7" s="7">
        <v>1</v>
      </c>
      <c r="I7" s="7"/>
      <c r="J7" s="49" t="s">
        <v>10</v>
      </c>
    </row>
    <row r="8" spans="1:12" ht="12.5" x14ac:dyDescent="0.25">
      <c r="A8" s="3">
        <v>44379</v>
      </c>
      <c r="B8" s="5"/>
      <c r="C8" s="5">
        <v>145000</v>
      </c>
      <c r="D8" s="6" t="s">
        <v>622</v>
      </c>
      <c r="E8" s="7">
        <v>1</v>
      </c>
      <c r="F8" s="7"/>
      <c r="G8" s="7"/>
      <c r="H8" s="7">
        <v>1</v>
      </c>
      <c r="I8" s="7"/>
      <c r="J8" s="45" t="s">
        <v>11</v>
      </c>
    </row>
    <row r="9" spans="1:12" ht="12.5" x14ac:dyDescent="0.25">
      <c r="A9" s="3">
        <v>44380</v>
      </c>
      <c r="B9" s="5"/>
      <c r="C9" s="5">
        <v>125000</v>
      </c>
      <c r="D9" s="6" t="s">
        <v>623</v>
      </c>
      <c r="E9" s="7"/>
      <c r="F9" s="7"/>
      <c r="G9" s="7"/>
      <c r="H9" s="7"/>
      <c r="I9" s="7">
        <v>1</v>
      </c>
      <c r="J9" s="45" t="s">
        <v>11</v>
      </c>
    </row>
    <row r="10" spans="1:12" ht="12.5" x14ac:dyDescent="0.25">
      <c r="A10" s="3">
        <v>44379</v>
      </c>
      <c r="B10" s="5"/>
      <c r="C10" s="5">
        <v>200000</v>
      </c>
      <c r="D10" s="6" t="s">
        <v>624</v>
      </c>
      <c r="E10" s="7">
        <v>2</v>
      </c>
      <c r="F10" s="7"/>
      <c r="G10" s="7"/>
      <c r="H10" s="7"/>
      <c r="I10" s="7"/>
      <c r="J10" s="49" t="s">
        <v>10</v>
      </c>
    </row>
    <row r="11" spans="1:12" ht="12.5" x14ac:dyDescent="0.25">
      <c r="A11" s="3">
        <v>44380</v>
      </c>
      <c r="B11" s="5"/>
      <c r="C11" s="5">
        <v>145000</v>
      </c>
      <c r="D11" s="6" t="s">
        <v>624</v>
      </c>
      <c r="E11" s="7">
        <v>1</v>
      </c>
      <c r="F11" s="7"/>
      <c r="G11" s="7"/>
      <c r="H11" s="7">
        <v>1</v>
      </c>
      <c r="I11" s="7"/>
      <c r="J11" s="49" t="s">
        <v>10</v>
      </c>
    </row>
    <row r="12" spans="1:12" ht="12.5" x14ac:dyDescent="0.25">
      <c r="A12" s="3">
        <v>44382</v>
      </c>
      <c r="B12" s="5"/>
      <c r="C12" s="5">
        <v>350000</v>
      </c>
      <c r="D12" s="6" t="s">
        <v>352</v>
      </c>
      <c r="E12" s="7">
        <v>1</v>
      </c>
      <c r="F12" s="7"/>
      <c r="G12" s="7"/>
      <c r="H12" s="7"/>
      <c r="I12" s="7">
        <v>2</v>
      </c>
      <c r="J12" s="45" t="s">
        <v>11</v>
      </c>
    </row>
    <row r="13" spans="1:12" ht="12.5" x14ac:dyDescent="0.25">
      <c r="A13" s="3">
        <v>44382</v>
      </c>
      <c r="B13" s="5"/>
      <c r="C13" s="5">
        <v>350000</v>
      </c>
      <c r="D13" s="6" t="s">
        <v>625</v>
      </c>
      <c r="E13" s="7">
        <v>1</v>
      </c>
      <c r="F13" s="7"/>
      <c r="G13" s="7"/>
      <c r="H13" s="7"/>
      <c r="I13" s="7">
        <v>2</v>
      </c>
      <c r="J13" s="45" t="s">
        <v>11</v>
      </c>
    </row>
    <row r="14" spans="1:12" ht="12.5" x14ac:dyDescent="0.25">
      <c r="A14" s="3">
        <v>44383</v>
      </c>
      <c r="B14" s="5"/>
      <c r="C14" s="5">
        <v>375000</v>
      </c>
      <c r="D14" s="6" t="s">
        <v>626</v>
      </c>
      <c r="E14" s="7"/>
      <c r="F14" s="7"/>
      <c r="G14" s="7"/>
      <c r="H14" s="7"/>
      <c r="I14" s="7">
        <v>3</v>
      </c>
      <c r="J14" s="49" t="s">
        <v>10</v>
      </c>
    </row>
    <row r="15" spans="1:12" ht="12.5" x14ac:dyDescent="0.25">
      <c r="A15" s="3">
        <v>44383</v>
      </c>
      <c r="B15" s="5"/>
      <c r="C15" s="5">
        <v>85000</v>
      </c>
      <c r="D15" s="6" t="s">
        <v>627</v>
      </c>
      <c r="E15" s="7"/>
      <c r="F15" s="7"/>
      <c r="G15" s="7">
        <v>1</v>
      </c>
      <c r="H15" s="7">
        <v>1</v>
      </c>
      <c r="I15" s="7"/>
      <c r="J15" s="45" t="s">
        <v>11</v>
      </c>
    </row>
    <row r="16" spans="1:12" ht="12.5" x14ac:dyDescent="0.25">
      <c r="A16" s="3">
        <v>44383</v>
      </c>
      <c r="B16" s="5"/>
      <c r="C16" s="5">
        <v>250000</v>
      </c>
      <c r="D16" s="6" t="s">
        <v>142</v>
      </c>
      <c r="E16" s="7"/>
      <c r="F16" s="7">
        <v>2</v>
      </c>
      <c r="G16" s="7"/>
      <c r="H16" s="7">
        <v>2</v>
      </c>
      <c r="I16" s="7"/>
      <c r="J16" s="49" t="s">
        <v>10</v>
      </c>
    </row>
    <row r="17" spans="1:11" ht="12.5" x14ac:dyDescent="0.25">
      <c r="A17" s="3">
        <v>44405</v>
      </c>
      <c r="B17" s="5"/>
      <c r="C17" s="5">
        <v>145000</v>
      </c>
      <c r="D17" s="6" t="s">
        <v>628</v>
      </c>
      <c r="E17" s="7">
        <v>1</v>
      </c>
      <c r="F17" s="7"/>
      <c r="G17" s="7"/>
      <c r="H17" s="7">
        <v>1</v>
      </c>
      <c r="I17" s="7"/>
      <c r="J17" s="49" t="s">
        <v>10</v>
      </c>
    </row>
    <row r="18" spans="1:11" ht="12.5" x14ac:dyDescent="0.25">
      <c r="A18" s="3">
        <v>44385</v>
      </c>
      <c r="B18" s="5"/>
      <c r="C18" s="5">
        <v>750000</v>
      </c>
      <c r="D18" s="6" t="s">
        <v>629</v>
      </c>
      <c r="E18" s="7"/>
      <c r="F18" s="7">
        <v>1</v>
      </c>
      <c r="G18" s="7">
        <v>2</v>
      </c>
      <c r="H18" s="7">
        <v>2</v>
      </c>
      <c r="I18" s="7">
        <v>4</v>
      </c>
      <c r="J18" s="49" t="s">
        <v>10</v>
      </c>
    </row>
    <row r="19" spans="1:11" ht="12.5" x14ac:dyDescent="0.25">
      <c r="A19" s="3">
        <v>44385</v>
      </c>
      <c r="B19" s="5"/>
      <c r="C19" s="5">
        <v>345000</v>
      </c>
      <c r="D19" s="6" t="s">
        <v>630</v>
      </c>
      <c r="E19" s="7">
        <v>1</v>
      </c>
      <c r="F19" s="7"/>
      <c r="G19" s="7">
        <v>3</v>
      </c>
      <c r="H19" s="7"/>
      <c r="I19" s="7">
        <v>1</v>
      </c>
      <c r="J19" s="49" t="s">
        <v>10</v>
      </c>
    </row>
    <row r="20" spans="1:11" ht="12.5" x14ac:dyDescent="0.25">
      <c r="A20" s="3">
        <v>44384</v>
      </c>
      <c r="B20" s="5"/>
      <c r="C20" s="5">
        <v>250000</v>
      </c>
      <c r="D20" s="6" t="s">
        <v>237</v>
      </c>
      <c r="E20" s="7"/>
      <c r="F20" s="7">
        <v>1</v>
      </c>
      <c r="G20" s="7"/>
      <c r="H20" s="7">
        <v>1</v>
      </c>
      <c r="I20" s="7">
        <v>1</v>
      </c>
      <c r="J20" s="45" t="s">
        <v>11</v>
      </c>
    </row>
    <row r="21" spans="1:11" ht="12.5" x14ac:dyDescent="0.25">
      <c r="A21" s="3">
        <v>44386</v>
      </c>
      <c r="B21" s="5"/>
      <c r="C21" s="5">
        <f>(80000*2)+(45000*3)+(125000*3)</f>
        <v>670000</v>
      </c>
      <c r="D21" s="6" t="s">
        <v>237</v>
      </c>
      <c r="E21" s="7"/>
      <c r="F21" s="7">
        <v>2</v>
      </c>
      <c r="G21" s="7"/>
      <c r="H21" s="7">
        <v>3</v>
      </c>
      <c r="I21" s="7">
        <v>3</v>
      </c>
      <c r="J21" s="45" t="s">
        <v>11</v>
      </c>
    </row>
    <row r="22" spans="1:11" ht="12.5" x14ac:dyDescent="0.25">
      <c r="A22" s="3">
        <v>44386</v>
      </c>
      <c r="B22" s="5"/>
      <c r="C22" s="5">
        <v>0</v>
      </c>
      <c r="D22" s="6" t="s">
        <v>631</v>
      </c>
      <c r="E22" s="7">
        <v>1</v>
      </c>
      <c r="F22" s="7"/>
      <c r="G22" s="7"/>
      <c r="H22" s="7"/>
      <c r="I22" s="7"/>
      <c r="J22" s="8" t="s">
        <v>498</v>
      </c>
    </row>
    <row r="23" spans="1:11" ht="12.5" x14ac:dyDescent="0.25">
      <c r="A23" s="3">
        <v>44386</v>
      </c>
      <c r="B23" s="5"/>
      <c r="C23" s="5">
        <v>270000</v>
      </c>
      <c r="D23" s="6" t="s">
        <v>632</v>
      </c>
      <c r="E23" s="7">
        <v>1</v>
      </c>
      <c r="F23" s="7"/>
      <c r="G23" s="7"/>
      <c r="H23" s="7">
        <v>1</v>
      </c>
      <c r="I23" s="7">
        <v>1</v>
      </c>
      <c r="J23" s="49" t="s">
        <v>10</v>
      </c>
    </row>
    <row r="24" spans="1:11" ht="12.5" x14ac:dyDescent="0.25">
      <c r="A24" s="3">
        <v>44388</v>
      </c>
      <c r="B24" s="5"/>
      <c r="C24" s="5">
        <v>100000</v>
      </c>
      <c r="D24" s="6" t="s">
        <v>633</v>
      </c>
      <c r="E24" s="7">
        <v>1</v>
      </c>
      <c r="F24" s="7"/>
      <c r="G24" s="7"/>
      <c r="H24" s="7"/>
      <c r="I24" s="7"/>
      <c r="J24" s="49" t="s">
        <v>10</v>
      </c>
    </row>
    <row r="25" spans="1:11" ht="12.5" x14ac:dyDescent="0.25">
      <c r="A25" s="3">
        <v>44387</v>
      </c>
      <c r="B25" s="5"/>
      <c r="C25" s="5">
        <v>225000</v>
      </c>
      <c r="D25" s="6" t="s">
        <v>634</v>
      </c>
      <c r="E25" s="7">
        <v>1</v>
      </c>
      <c r="F25" s="7"/>
      <c r="G25" s="7"/>
      <c r="H25" s="7"/>
      <c r="I25" s="7">
        <v>1</v>
      </c>
      <c r="J25" s="45" t="s">
        <v>11</v>
      </c>
    </row>
    <row r="26" spans="1:11" ht="12.5" x14ac:dyDescent="0.25">
      <c r="A26" s="3">
        <v>44387</v>
      </c>
      <c r="B26" s="5"/>
      <c r="C26" s="5">
        <v>145000</v>
      </c>
      <c r="D26" s="6" t="s">
        <v>635</v>
      </c>
      <c r="E26" s="7">
        <v>1</v>
      </c>
      <c r="F26" s="7"/>
      <c r="G26" s="7"/>
      <c r="H26" s="7">
        <v>1</v>
      </c>
      <c r="I26" s="7"/>
      <c r="J26" s="49" t="s">
        <v>10</v>
      </c>
    </row>
    <row r="27" spans="1:11" ht="12.5" x14ac:dyDescent="0.25">
      <c r="A27" s="3">
        <v>44388</v>
      </c>
      <c r="B27" s="5"/>
      <c r="C27" s="5">
        <v>190000</v>
      </c>
      <c r="D27" s="6" t="s">
        <v>183</v>
      </c>
      <c r="E27" s="7">
        <v>1</v>
      </c>
      <c r="F27" s="7"/>
      <c r="G27" s="7"/>
      <c r="H27" s="7">
        <v>2</v>
      </c>
      <c r="I27" s="7"/>
      <c r="J27" s="49" t="s">
        <v>10</v>
      </c>
    </row>
    <row r="28" spans="1:11" ht="12.5" x14ac:dyDescent="0.25">
      <c r="A28" s="3">
        <v>44388</v>
      </c>
      <c r="B28" s="5"/>
      <c r="C28" s="5">
        <v>225000</v>
      </c>
      <c r="D28" s="6" t="s">
        <v>464</v>
      </c>
      <c r="E28" s="7">
        <v>1</v>
      </c>
      <c r="F28" s="7"/>
      <c r="G28" s="7"/>
      <c r="H28" s="7"/>
      <c r="I28" s="7">
        <v>1</v>
      </c>
      <c r="J28" s="45" t="s">
        <v>11</v>
      </c>
    </row>
    <row r="29" spans="1:11" ht="12.5" x14ac:dyDescent="0.25">
      <c r="A29" s="3">
        <v>44389</v>
      </c>
      <c r="B29" s="5"/>
      <c r="C29" s="5">
        <v>300000</v>
      </c>
      <c r="D29" s="6" t="s">
        <v>495</v>
      </c>
      <c r="E29" s="7">
        <v>3</v>
      </c>
      <c r="F29" s="7"/>
      <c r="G29" s="7"/>
      <c r="H29" s="7"/>
      <c r="I29" s="7"/>
      <c r="J29" s="45" t="s">
        <v>11</v>
      </c>
    </row>
    <row r="30" spans="1:11" ht="12.5" x14ac:dyDescent="0.25">
      <c r="A30" s="3">
        <v>44389</v>
      </c>
      <c r="B30" s="5"/>
      <c r="C30" s="5">
        <v>0</v>
      </c>
      <c r="D30" s="6" t="s">
        <v>636</v>
      </c>
      <c r="E30" s="7"/>
      <c r="F30" s="7"/>
      <c r="G30" s="7">
        <v>1</v>
      </c>
      <c r="H30" s="7"/>
      <c r="I30" s="7"/>
      <c r="J30" s="8" t="s">
        <v>498</v>
      </c>
      <c r="K30" s="6"/>
    </row>
    <row r="31" spans="1:11" ht="12.5" x14ac:dyDescent="0.25">
      <c r="A31" s="3">
        <v>44390</v>
      </c>
      <c r="B31" s="5"/>
      <c r="C31" s="5">
        <v>145000</v>
      </c>
      <c r="D31" s="6" t="s">
        <v>637</v>
      </c>
      <c r="E31" s="7">
        <v>1</v>
      </c>
      <c r="F31" s="7"/>
      <c r="G31" s="7"/>
      <c r="H31" s="7">
        <v>1</v>
      </c>
      <c r="I31" s="7"/>
      <c r="J31" s="45" t="s">
        <v>11</v>
      </c>
    </row>
    <row r="32" spans="1:11" ht="12.5" x14ac:dyDescent="0.25">
      <c r="A32" s="3">
        <v>44390</v>
      </c>
      <c r="B32" s="5"/>
      <c r="C32" s="5">
        <v>200000</v>
      </c>
      <c r="D32" s="6" t="s">
        <v>638</v>
      </c>
      <c r="E32" s="7">
        <v>2</v>
      </c>
      <c r="F32" s="7"/>
      <c r="G32" s="7"/>
      <c r="H32" s="7"/>
      <c r="I32" s="7"/>
      <c r="J32" s="49" t="s">
        <v>10</v>
      </c>
    </row>
    <row r="33" spans="1:11" ht="12.5" x14ac:dyDescent="0.25">
      <c r="A33" s="3">
        <v>44391</v>
      </c>
      <c r="B33" s="5"/>
      <c r="C33" s="5">
        <v>290000</v>
      </c>
      <c r="D33" s="6" t="s">
        <v>259</v>
      </c>
      <c r="E33" s="7">
        <v>2</v>
      </c>
      <c r="F33" s="7"/>
      <c r="G33" s="7"/>
      <c r="H33" s="7">
        <v>2</v>
      </c>
      <c r="I33" s="7"/>
      <c r="J33" s="49" t="s">
        <v>10</v>
      </c>
    </row>
    <row r="34" spans="1:11" ht="12.5" x14ac:dyDescent="0.25">
      <c r="A34" s="3">
        <v>44391</v>
      </c>
      <c r="B34" s="5"/>
      <c r="C34" s="5">
        <v>85000</v>
      </c>
      <c r="D34" s="6" t="s">
        <v>453</v>
      </c>
      <c r="E34" s="7"/>
      <c r="F34" s="7">
        <v>1</v>
      </c>
      <c r="G34" s="7"/>
      <c r="H34" s="7">
        <v>1</v>
      </c>
      <c r="I34" s="7"/>
      <c r="J34" s="49" t="s">
        <v>10</v>
      </c>
      <c r="K34" s="6" t="s">
        <v>639</v>
      </c>
    </row>
    <row r="35" spans="1:11" ht="12.5" x14ac:dyDescent="0.25">
      <c r="A35" s="3">
        <v>44401</v>
      </c>
      <c r="B35" s="5"/>
      <c r="C35" s="5">
        <v>450000</v>
      </c>
      <c r="D35" s="6" t="s">
        <v>352</v>
      </c>
      <c r="E35" s="7">
        <v>2</v>
      </c>
      <c r="F35" s="7"/>
      <c r="G35" s="7"/>
      <c r="H35" s="7"/>
      <c r="I35" s="7">
        <v>2</v>
      </c>
      <c r="J35" s="45" t="s">
        <v>11</v>
      </c>
    </row>
    <row r="36" spans="1:11" ht="12.5" x14ac:dyDescent="0.25">
      <c r="A36" s="3">
        <v>44391</v>
      </c>
      <c r="B36" s="5"/>
      <c r="C36" s="5">
        <v>125000</v>
      </c>
      <c r="D36" s="6" t="s">
        <v>640</v>
      </c>
      <c r="E36" s="7"/>
      <c r="F36" s="7">
        <v>1</v>
      </c>
      <c r="G36" s="7"/>
      <c r="H36" s="7">
        <v>1</v>
      </c>
      <c r="I36" s="7"/>
      <c r="J36" s="49" t="s">
        <v>10</v>
      </c>
    </row>
    <row r="37" spans="1:11" ht="12.5" x14ac:dyDescent="0.25">
      <c r="A37" s="3">
        <v>44391</v>
      </c>
      <c r="B37" s="5"/>
      <c r="C37" s="5">
        <v>170000</v>
      </c>
      <c r="D37" s="6" t="s">
        <v>595</v>
      </c>
      <c r="E37" s="7"/>
      <c r="F37" s="7">
        <v>1</v>
      </c>
      <c r="G37" s="7"/>
      <c r="H37" s="7">
        <v>2</v>
      </c>
      <c r="I37" s="7"/>
      <c r="J37" s="49" t="s">
        <v>10</v>
      </c>
    </row>
    <row r="38" spans="1:11" ht="12.5" x14ac:dyDescent="0.25">
      <c r="A38" s="3">
        <v>44389</v>
      </c>
      <c r="B38" s="5"/>
      <c r="C38" s="5">
        <v>190000</v>
      </c>
      <c r="D38" s="6" t="s">
        <v>641</v>
      </c>
      <c r="E38" s="7">
        <v>1</v>
      </c>
      <c r="F38" s="7"/>
      <c r="G38" s="7"/>
      <c r="H38" s="7">
        <v>2</v>
      </c>
      <c r="I38" s="7"/>
      <c r="J38" s="49" t="s">
        <v>10</v>
      </c>
    </row>
    <row r="39" spans="1:11" ht="12.5" x14ac:dyDescent="0.25">
      <c r="A39" s="3">
        <v>44392</v>
      </c>
      <c r="B39" s="5"/>
      <c r="C39" s="5">
        <v>125000</v>
      </c>
      <c r="D39" s="6" t="s">
        <v>642</v>
      </c>
      <c r="E39" s="7"/>
      <c r="F39" s="7">
        <v>1</v>
      </c>
      <c r="G39" s="7"/>
      <c r="H39" s="7">
        <v>1</v>
      </c>
      <c r="I39" s="7"/>
      <c r="J39" s="45" t="s">
        <v>11</v>
      </c>
    </row>
    <row r="40" spans="1:11" ht="12.5" x14ac:dyDescent="0.25">
      <c r="A40" s="3">
        <v>44392</v>
      </c>
      <c r="B40" s="5"/>
      <c r="C40" s="5">
        <v>100000</v>
      </c>
      <c r="D40" s="6" t="s">
        <v>643</v>
      </c>
      <c r="E40" s="7">
        <v>1</v>
      </c>
      <c r="F40" s="7"/>
      <c r="G40" s="7"/>
      <c r="H40" s="7"/>
      <c r="I40" s="7"/>
      <c r="J40" s="49" t="s">
        <v>10</v>
      </c>
    </row>
    <row r="41" spans="1:11" ht="12.5" x14ac:dyDescent="0.25">
      <c r="A41" s="3">
        <v>44392</v>
      </c>
      <c r="B41" s="5"/>
      <c r="C41" s="5">
        <v>175000</v>
      </c>
      <c r="D41" s="6" t="s">
        <v>644</v>
      </c>
      <c r="E41" s="7"/>
      <c r="F41" s="7"/>
      <c r="G41" s="7"/>
      <c r="H41" s="7"/>
      <c r="I41" s="7"/>
      <c r="J41" s="45" t="s">
        <v>11</v>
      </c>
    </row>
    <row r="42" spans="1:11" ht="12.5" x14ac:dyDescent="0.25">
      <c r="A42" s="3">
        <v>44392</v>
      </c>
      <c r="B42" s="5"/>
      <c r="C42" s="5">
        <v>290000</v>
      </c>
      <c r="D42" s="6" t="s">
        <v>561</v>
      </c>
      <c r="E42" s="7">
        <v>2</v>
      </c>
      <c r="F42" s="7"/>
      <c r="G42" s="7"/>
      <c r="H42" s="7">
        <v>2</v>
      </c>
      <c r="I42" s="7"/>
      <c r="J42" s="49" t="s">
        <v>10</v>
      </c>
    </row>
    <row r="43" spans="1:11" ht="12.5" x14ac:dyDescent="0.25">
      <c r="A43" s="3">
        <v>44393</v>
      </c>
      <c r="B43" s="5"/>
      <c r="C43" s="5">
        <v>145000</v>
      </c>
      <c r="D43" s="6" t="s">
        <v>609</v>
      </c>
      <c r="E43" s="7">
        <v>1</v>
      </c>
      <c r="F43" s="7"/>
      <c r="G43" s="7"/>
      <c r="H43" s="7">
        <v>1</v>
      </c>
      <c r="I43" s="7"/>
      <c r="J43" s="45" t="s">
        <v>11</v>
      </c>
    </row>
    <row r="44" spans="1:11" ht="12.5" x14ac:dyDescent="0.25">
      <c r="A44" s="3">
        <v>44394</v>
      </c>
      <c r="B44" s="5"/>
      <c r="C44" s="5">
        <v>155000</v>
      </c>
      <c r="D44" s="6" t="s">
        <v>645</v>
      </c>
      <c r="E44" s="7"/>
      <c r="F44" s="7"/>
      <c r="G44" s="7">
        <v>1</v>
      </c>
      <c r="H44" s="7"/>
      <c r="I44" s="7">
        <v>1</v>
      </c>
      <c r="J44" s="45" t="s">
        <v>11</v>
      </c>
    </row>
    <row r="45" spans="1:11" ht="12.5" x14ac:dyDescent="0.25">
      <c r="A45" s="3">
        <v>44396</v>
      </c>
      <c r="B45" s="5"/>
      <c r="C45" s="5">
        <v>125000</v>
      </c>
      <c r="D45" s="6" t="s">
        <v>646</v>
      </c>
      <c r="E45" s="7"/>
      <c r="F45" s="7">
        <v>1</v>
      </c>
      <c r="G45" s="7"/>
      <c r="H45" s="7">
        <v>1</v>
      </c>
      <c r="I45" s="7"/>
      <c r="J45" s="49" t="s">
        <v>10</v>
      </c>
    </row>
    <row r="46" spans="1:11" ht="12.5" x14ac:dyDescent="0.25">
      <c r="A46" s="3">
        <v>44395</v>
      </c>
      <c r="B46" s="5"/>
      <c r="C46" s="5">
        <v>215000</v>
      </c>
      <c r="D46" s="6" t="s">
        <v>647</v>
      </c>
      <c r="E46" s="7">
        <v>1</v>
      </c>
      <c r="F46" s="7"/>
      <c r="G46" s="7"/>
      <c r="H46" s="7"/>
      <c r="I46" s="7">
        <v>1</v>
      </c>
      <c r="J46" s="49" t="s">
        <v>10</v>
      </c>
    </row>
    <row r="47" spans="1:11" ht="12.5" x14ac:dyDescent="0.25">
      <c r="A47" s="3">
        <v>44395</v>
      </c>
      <c r="B47" s="5"/>
      <c r="C47" s="5">
        <v>180000</v>
      </c>
      <c r="D47" s="6" t="s">
        <v>648</v>
      </c>
      <c r="E47" s="7">
        <v>1</v>
      </c>
      <c r="F47" s="7">
        <v>1</v>
      </c>
      <c r="G47" s="7"/>
      <c r="H47" s="7"/>
      <c r="I47" s="7"/>
      <c r="J47" s="45" t="s">
        <v>11</v>
      </c>
    </row>
    <row r="48" spans="1:11" ht="12.5" x14ac:dyDescent="0.25">
      <c r="A48" s="3">
        <v>44396</v>
      </c>
      <c r="B48" s="5"/>
      <c r="C48" s="5">
        <v>1195000</v>
      </c>
      <c r="D48" s="6" t="s">
        <v>237</v>
      </c>
      <c r="E48" s="7"/>
      <c r="F48" s="7"/>
      <c r="G48" s="7"/>
      <c r="H48" s="7"/>
      <c r="I48" s="7">
        <v>10</v>
      </c>
      <c r="J48" s="45" t="s">
        <v>11</v>
      </c>
    </row>
    <row r="49" spans="1:11" ht="12.5" x14ac:dyDescent="0.25">
      <c r="A49" s="3">
        <v>44396</v>
      </c>
      <c r="B49" s="5"/>
      <c r="C49" s="5">
        <v>115000</v>
      </c>
      <c r="D49" s="6" t="s">
        <v>649</v>
      </c>
      <c r="E49" s="7"/>
      <c r="F49" s="7"/>
      <c r="G49" s="7"/>
      <c r="H49" s="7"/>
      <c r="I49" s="7">
        <v>1</v>
      </c>
      <c r="J49" s="45" t="s">
        <v>11</v>
      </c>
      <c r="K49" s="6" t="s">
        <v>650</v>
      </c>
    </row>
    <row r="50" spans="1:11" ht="12.5" x14ac:dyDescent="0.25">
      <c r="A50" s="3">
        <v>44396</v>
      </c>
      <c r="C50" s="5">
        <v>280000</v>
      </c>
      <c r="D50" s="6" t="s">
        <v>651</v>
      </c>
      <c r="E50" s="7"/>
      <c r="F50" s="7"/>
      <c r="G50" s="7">
        <v>1</v>
      </c>
      <c r="H50" s="7"/>
      <c r="I50" s="7">
        <v>2</v>
      </c>
      <c r="J50" s="49" t="s">
        <v>10</v>
      </c>
      <c r="K50" s="6" t="s">
        <v>650</v>
      </c>
    </row>
    <row r="51" spans="1:11" ht="12.5" x14ac:dyDescent="0.25">
      <c r="A51" s="3">
        <v>44396</v>
      </c>
      <c r="C51" s="5">
        <v>595000</v>
      </c>
      <c r="D51" s="6" t="s">
        <v>97</v>
      </c>
      <c r="E51" s="7"/>
      <c r="F51" s="7"/>
      <c r="G51" s="7"/>
      <c r="H51" s="7"/>
      <c r="I51" s="7">
        <v>5</v>
      </c>
      <c r="J51" s="49" t="s">
        <v>10</v>
      </c>
    </row>
    <row r="52" spans="1:11" ht="12.5" x14ac:dyDescent="0.25">
      <c r="A52" s="3">
        <v>44399</v>
      </c>
      <c r="B52" s="5"/>
      <c r="C52" s="5">
        <v>160000</v>
      </c>
      <c r="D52" s="6" t="s">
        <v>652</v>
      </c>
      <c r="E52" s="7"/>
      <c r="F52" s="7"/>
      <c r="G52" s="7"/>
      <c r="H52" s="7">
        <v>1</v>
      </c>
      <c r="I52" s="7">
        <v>1</v>
      </c>
      <c r="J52" s="49" t="s">
        <v>10</v>
      </c>
    </row>
    <row r="53" spans="1:11" ht="12.5" x14ac:dyDescent="0.25">
      <c r="A53" s="3">
        <v>44400</v>
      </c>
      <c r="B53" s="5"/>
      <c r="C53" s="5">
        <v>345000</v>
      </c>
      <c r="D53" s="6" t="s">
        <v>601</v>
      </c>
      <c r="E53" s="7"/>
      <c r="F53" s="7"/>
      <c r="G53" s="7"/>
      <c r="H53" s="7"/>
      <c r="I53" s="7">
        <v>3</v>
      </c>
      <c r="J53" s="49" t="s">
        <v>10</v>
      </c>
    </row>
    <row r="54" spans="1:11" ht="12.5" x14ac:dyDescent="0.25">
      <c r="A54" s="3">
        <v>44400</v>
      </c>
      <c r="B54" s="5"/>
      <c r="C54" s="5">
        <v>0</v>
      </c>
      <c r="D54" s="6" t="s">
        <v>653</v>
      </c>
      <c r="E54" s="7">
        <v>1</v>
      </c>
      <c r="F54" s="7"/>
      <c r="G54" s="7"/>
      <c r="H54" s="7"/>
      <c r="I54" s="7"/>
      <c r="J54" s="8" t="s">
        <v>498</v>
      </c>
    </row>
    <row r="55" spans="1:11" ht="12.5" x14ac:dyDescent="0.25">
      <c r="A55" s="3">
        <v>44401</v>
      </c>
      <c r="B55" s="5"/>
      <c r="C55" s="5">
        <v>235000</v>
      </c>
      <c r="D55" s="6" t="s">
        <v>644</v>
      </c>
      <c r="E55" s="7">
        <v>1</v>
      </c>
      <c r="F55" s="7"/>
      <c r="G55" s="7"/>
      <c r="H55" s="7">
        <v>3</v>
      </c>
      <c r="I55" s="7"/>
      <c r="J55" s="45" t="s">
        <v>11</v>
      </c>
    </row>
    <row r="56" spans="1:11" ht="12.5" x14ac:dyDescent="0.25">
      <c r="A56" s="3">
        <v>44401</v>
      </c>
      <c r="B56" s="5"/>
      <c r="C56" s="5">
        <v>80000</v>
      </c>
      <c r="D56" s="6" t="s">
        <v>654</v>
      </c>
      <c r="E56" s="7"/>
      <c r="F56" s="7">
        <v>1</v>
      </c>
      <c r="G56" s="7"/>
      <c r="H56" s="7"/>
      <c r="I56" s="7"/>
      <c r="J56" s="45" t="s">
        <v>11</v>
      </c>
    </row>
    <row r="57" spans="1:11" ht="12.5" x14ac:dyDescent="0.25">
      <c r="A57" s="3">
        <v>44403</v>
      </c>
      <c r="B57" s="5"/>
      <c r="C57" s="5">
        <v>240000</v>
      </c>
      <c r="D57" s="6" t="s">
        <v>655</v>
      </c>
      <c r="E57" s="7"/>
      <c r="F57" s="7"/>
      <c r="G57" s="7"/>
      <c r="H57" s="7"/>
      <c r="I57" s="7">
        <v>2</v>
      </c>
      <c r="J57" s="45" t="s">
        <v>11</v>
      </c>
      <c r="K57" s="6" t="s">
        <v>650</v>
      </c>
    </row>
    <row r="58" spans="1:11" ht="12.5" x14ac:dyDescent="0.25">
      <c r="A58" s="3">
        <v>44402</v>
      </c>
      <c r="B58" s="5"/>
      <c r="C58" s="5">
        <v>0</v>
      </c>
      <c r="D58" s="52" t="s">
        <v>656</v>
      </c>
      <c r="E58" s="7">
        <v>1</v>
      </c>
      <c r="F58" s="7"/>
      <c r="G58" s="7"/>
      <c r="H58" s="7"/>
      <c r="I58" s="7"/>
      <c r="J58" s="8" t="s">
        <v>498</v>
      </c>
    </row>
    <row r="59" spans="1:11" ht="12.5" x14ac:dyDescent="0.25">
      <c r="A59" s="3">
        <v>44402</v>
      </c>
      <c r="B59" s="5"/>
      <c r="C59" s="5">
        <v>100000</v>
      </c>
      <c r="D59" s="52" t="s">
        <v>467</v>
      </c>
      <c r="E59" s="7">
        <v>1</v>
      </c>
      <c r="F59" s="7"/>
      <c r="G59" s="7"/>
      <c r="H59" s="7"/>
      <c r="I59" s="7"/>
      <c r="J59" s="49" t="s">
        <v>10</v>
      </c>
    </row>
    <row r="60" spans="1:11" ht="12.5" x14ac:dyDescent="0.25">
      <c r="A60" s="3">
        <v>44402</v>
      </c>
      <c r="B60" s="5"/>
      <c r="C60" s="5">
        <v>225000</v>
      </c>
      <c r="D60" s="6" t="s">
        <v>657</v>
      </c>
      <c r="E60" s="7">
        <v>1</v>
      </c>
      <c r="F60" s="7"/>
      <c r="G60" s="7"/>
      <c r="H60" s="7"/>
      <c r="I60" s="7">
        <v>1</v>
      </c>
      <c r="J60" s="49" t="s">
        <v>10</v>
      </c>
    </row>
    <row r="61" spans="1:11" ht="12.5" x14ac:dyDescent="0.25">
      <c r="A61" s="3">
        <v>44403</v>
      </c>
      <c r="B61" s="5"/>
      <c r="C61" s="5">
        <v>300000</v>
      </c>
      <c r="D61" s="6" t="s">
        <v>658</v>
      </c>
      <c r="E61" s="7">
        <v>3</v>
      </c>
      <c r="F61" s="7"/>
      <c r="G61" s="7"/>
      <c r="H61" s="7"/>
      <c r="I61" s="7"/>
      <c r="J61" s="49" t="s">
        <v>10</v>
      </c>
    </row>
    <row r="62" spans="1:11" ht="12.5" x14ac:dyDescent="0.25">
      <c r="A62" s="3">
        <v>44404</v>
      </c>
      <c r="B62" s="5"/>
      <c r="C62" s="5">
        <v>180000</v>
      </c>
      <c r="D62" s="6" t="s">
        <v>659</v>
      </c>
      <c r="E62" s="7"/>
      <c r="F62" s="7"/>
      <c r="G62" s="7"/>
      <c r="H62" s="7">
        <v>4</v>
      </c>
      <c r="I62" s="7"/>
      <c r="J62" s="49" t="s">
        <v>10</v>
      </c>
    </row>
    <row r="63" spans="1:11" ht="12.5" x14ac:dyDescent="0.25">
      <c r="A63" s="3">
        <v>44404</v>
      </c>
      <c r="B63" s="5"/>
      <c r="C63" s="5">
        <v>270000</v>
      </c>
      <c r="D63" s="6" t="s">
        <v>660</v>
      </c>
      <c r="E63" s="7">
        <v>1</v>
      </c>
      <c r="F63" s="7"/>
      <c r="G63" s="7"/>
      <c r="H63" s="7">
        <v>1</v>
      </c>
      <c r="I63" s="7">
        <v>1</v>
      </c>
      <c r="J63" s="49" t="s">
        <v>10</v>
      </c>
    </row>
    <row r="64" spans="1:11" ht="12.5" x14ac:dyDescent="0.25">
      <c r="A64" s="3">
        <v>44404</v>
      </c>
      <c r="B64" s="5"/>
      <c r="C64" s="5">
        <v>90000</v>
      </c>
      <c r="D64" s="6" t="s">
        <v>661</v>
      </c>
      <c r="E64" s="7"/>
      <c r="F64" s="7"/>
      <c r="G64" s="7"/>
      <c r="H64" s="7">
        <v>2</v>
      </c>
      <c r="I64" s="7"/>
      <c r="J64" s="49" t="s">
        <v>10</v>
      </c>
    </row>
    <row r="65" spans="1:11" ht="12.5" x14ac:dyDescent="0.25">
      <c r="A65" s="3">
        <v>44403</v>
      </c>
      <c r="B65" s="5"/>
      <c r="C65" s="5">
        <v>80000</v>
      </c>
      <c r="D65" s="6" t="s">
        <v>662</v>
      </c>
      <c r="E65" s="7"/>
      <c r="F65" s="7">
        <v>1</v>
      </c>
      <c r="G65" s="7"/>
      <c r="H65" s="7"/>
      <c r="I65" s="7"/>
      <c r="J65" s="49" t="s">
        <v>10</v>
      </c>
    </row>
    <row r="66" spans="1:11" ht="12.5" x14ac:dyDescent="0.25">
      <c r="A66" s="3">
        <v>44406</v>
      </c>
      <c r="B66" s="5"/>
      <c r="C66" s="5">
        <v>145000</v>
      </c>
      <c r="D66" s="6" t="s">
        <v>663</v>
      </c>
      <c r="E66" s="7">
        <v>1</v>
      </c>
      <c r="F66" s="7"/>
      <c r="G66" s="7"/>
      <c r="H66" s="7">
        <v>1</v>
      </c>
      <c r="I66" s="7"/>
      <c r="J66" s="44" t="s">
        <v>10</v>
      </c>
      <c r="K66" s="6" t="s">
        <v>664</v>
      </c>
    </row>
    <row r="67" spans="1:11" ht="12.5" x14ac:dyDescent="0.25">
      <c r="A67" s="3">
        <v>44406</v>
      </c>
      <c r="B67" s="5"/>
      <c r="C67" s="5">
        <v>100000</v>
      </c>
      <c r="D67" s="6" t="s">
        <v>661</v>
      </c>
      <c r="E67" s="7">
        <v>1</v>
      </c>
      <c r="F67" s="7"/>
      <c r="G67" s="7"/>
      <c r="H67" s="7"/>
      <c r="I67" s="7"/>
      <c r="J67" s="44" t="s">
        <v>10</v>
      </c>
      <c r="K67" s="6" t="s">
        <v>664</v>
      </c>
    </row>
    <row r="68" spans="1:11" ht="12.5" x14ac:dyDescent="0.25">
      <c r="A68" s="3">
        <v>44407</v>
      </c>
      <c r="B68" s="5"/>
      <c r="C68" s="5">
        <v>125000</v>
      </c>
      <c r="D68" s="6" t="s">
        <v>665</v>
      </c>
      <c r="E68" s="7"/>
      <c r="F68" s="7">
        <v>1</v>
      </c>
      <c r="G68" s="7"/>
      <c r="H68" s="7">
        <v>1</v>
      </c>
      <c r="I68" s="7"/>
      <c r="J68" s="44" t="s">
        <v>10</v>
      </c>
    </row>
    <row r="69" spans="1:11" ht="12.5" x14ac:dyDescent="0.25">
      <c r="A69" s="3">
        <v>44407</v>
      </c>
      <c r="B69" s="5"/>
      <c r="C69" s="5">
        <v>665000</v>
      </c>
      <c r="D69" s="6" t="s">
        <v>666</v>
      </c>
      <c r="E69" s="7">
        <v>7</v>
      </c>
      <c r="F69" s="7"/>
      <c r="G69" s="7"/>
      <c r="H69" s="7"/>
      <c r="I69" s="7"/>
      <c r="J69" s="44" t="s">
        <v>10</v>
      </c>
    </row>
    <row r="70" spans="1:11" ht="12.5" x14ac:dyDescent="0.25">
      <c r="B70" s="5"/>
      <c r="C70" s="5"/>
      <c r="E70" s="7"/>
      <c r="F70" s="7"/>
      <c r="G70" s="7"/>
      <c r="H70" s="7"/>
      <c r="I70" s="7"/>
      <c r="J70" s="8"/>
    </row>
    <row r="71" spans="1:11" ht="12.5" x14ac:dyDescent="0.25">
      <c r="B71" s="5" t="e">
        <f>SUM(#REF!)</f>
        <v>#REF!</v>
      </c>
      <c r="C71" s="5">
        <f>SUM(C1:C70)</f>
        <v>110354000</v>
      </c>
      <c r="E71" s="7">
        <f t="shared" ref="E71:I71" si="0">SUM(E3:E70)</f>
        <v>53</v>
      </c>
      <c r="F71" s="7">
        <f t="shared" si="0"/>
        <v>18</v>
      </c>
      <c r="G71" s="7">
        <f t="shared" si="0"/>
        <v>9</v>
      </c>
      <c r="H71" s="7">
        <f t="shared" si="0"/>
        <v>48</v>
      </c>
      <c r="I71" s="7">
        <f t="shared" si="0"/>
        <v>54</v>
      </c>
      <c r="J71" s="8" t="s">
        <v>269</v>
      </c>
    </row>
    <row r="72" spans="1:11" ht="12.5" x14ac:dyDescent="0.25">
      <c r="B72" s="27" t="s">
        <v>270</v>
      </c>
      <c r="C72" s="5" t="e">
        <f>C71-B71</f>
        <v>#REF!</v>
      </c>
      <c r="E72" s="41"/>
      <c r="F72" s="41"/>
      <c r="G72" s="41"/>
    </row>
    <row r="73" spans="1:11" ht="12.5" x14ac:dyDescent="0.25">
      <c r="B73" s="28"/>
      <c r="C73" s="5"/>
      <c r="E73" s="41"/>
      <c r="F73" s="41"/>
      <c r="G73" s="41"/>
    </row>
    <row r="74" spans="1:11" ht="12.5" x14ac:dyDescent="0.25">
      <c r="B74" s="5"/>
      <c r="C74" s="5"/>
      <c r="E74" s="41"/>
      <c r="F74" s="41"/>
      <c r="G74" s="41"/>
    </row>
    <row r="75" spans="1:11" ht="12.5" x14ac:dyDescent="0.25">
      <c r="B75" s="29" t="s">
        <v>271</v>
      </c>
      <c r="C75" s="5"/>
      <c r="E75" s="41"/>
      <c r="F75" s="41"/>
      <c r="G75" s="41"/>
    </row>
    <row r="76" spans="1:11" ht="12.5" x14ac:dyDescent="0.25">
      <c r="B76" s="5" t="s">
        <v>272</v>
      </c>
      <c r="C76" s="5"/>
      <c r="E76" s="41"/>
      <c r="F76" s="41"/>
      <c r="G76" s="41"/>
    </row>
    <row r="77" spans="1:11" ht="12.5" x14ac:dyDescent="0.25">
      <c r="B77" s="5"/>
      <c r="C77" s="5"/>
      <c r="E77" s="41"/>
      <c r="F77" s="41"/>
      <c r="G77" s="41"/>
    </row>
    <row r="78" spans="1:11" ht="12.5" x14ac:dyDescent="0.25">
      <c r="B78" s="5" t="s">
        <v>273</v>
      </c>
      <c r="C78" s="5"/>
      <c r="E78" s="41"/>
      <c r="F78" s="41"/>
      <c r="G78" s="41"/>
    </row>
    <row r="79" spans="1:11" ht="12.5" x14ac:dyDescent="0.25">
      <c r="B79" s="5" t="s">
        <v>274</v>
      </c>
      <c r="C79" s="5" t="s">
        <v>667</v>
      </c>
      <c r="D79" s="30" t="s">
        <v>276</v>
      </c>
      <c r="E79" s="15">
        <f>'JAN21'!E107+'FEB21'!E137+'MAR21'!E87+'APR21'!E100+'MAY21'!E75+'JUN21'!E45+E71</f>
        <v>474</v>
      </c>
      <c r="F79" s="15">
        <f>'JAN21'!F107+'FEB21'!F137+'MAR21'!F87+'APR21'!F100+'MAY21'!F75+'JUN21'!F45+F71</f>
        <v>153</v>
      </c>
      <c r="G79" s="15">
        <f>'JAN21'!G107+'FEB21'!G137+'MAR21'!G87+'APR21'!G100+'MAY21'!G75+'JUN21'!G45+G71</f>
        <v>152</v>
      </c>
      <c r="H79" s="15">
        <f>'FEB21'!H137+'MAR21'!H87+'APR21'!H100+'MAY21'!H75+'JUN21'!H45+H71</f>
        <v>459</v>
      </c>
      <c r="I79" s="42">
        <f>'MAY21'!I75+'JUN21'!I45+I71</f>
        <v>94</v>
      </c>
    </row>
    <row r="80" spans="1:11" ht="12.5" x14ac:dyDescent="0.25">
      <c r="D80" s="30">
        <f>E80+F80+G80+H80</f>
        <v>23390</v>
      </c>
      <c r="E80" s="41">
        <f>30*E79</f>
        <v>14220</v>
      </c>
      <c r="F80" s="41">
        <f>20*F79</f>
        <v>3060</v>
      </c>
      <c r="G80" s="41">
        <f t="shared" ref="G80:H80" si="1">10*G79</f>
        <v>1520</v>
      </c>
      <c r="H80" s="41">
        <f t="shared" si="1"/>
        <v>4590</v>
      </c>
    </row>
    <row r="81" spans="2:8" ht="12.5" x14ac:dyDescent="0.25">
      <c r="B81" s="5"/>
      <c r="C81" s="5" t="s">
        <v>278</v>
      </c>
      <c r="E81" s="41"/>
      <c r="F81" s="41"/>
      <c r="G81" s="41"/>
    </row>
    <row r="82" spans="2:8" ht="12.5" x14ac:dyDescent="0.25">
      <c r="B82" s="5"/>
      <c r="C82" s="5"/>
      <c r="E82" s="41"/>
      <c r="F82" s="41"/>
      <c r="G82" s="41"/>
    </row>
    <row r="83" spans="2:8" ht="12.5" x14ac:dyDescent="0.25">
      <c r="B83" s="5" t="s">
        <v>280</v>
      </c>
      <c r="C83" s="5" t="s">
        <v>667</v>
      </c>
      <c r="E83" s="41"/>
      <c r="F83" s="41"/>
      <c r="G83" s="41"/>
    </row>
    <row r="84" spans="2:8" ht="12.5" x14ac:dyDescent="0.25">
      <c r="B84" s="5"/>
      <c r="C84" s="5"/>
      <c r="E84" s="41"/>
      <c r="F84" s="41"/>
      <c r="G84" s="41"/>
    </row>
    <row r="85" spans="2:8" ht="12.5" x14ac:dyDescent="0.25">
      <c r="B85" s="5"/>
      <c r="C85" s="5"/>
      <c r="E85" s="41"/>
      <c r="F85" s="41"/>
      <c r="G85" s="41"/>
      <c r="H85" s="41"/>
    </row>
    <row r="86" spans="2:8" ht="12.5" x14ac:dyDescent="0.25">
      <c r="B86" s="5"/>
      <c r="C86" s="5"/>
      <c r="D86" s="6"/>
      <c r="E86" s="41"/>
      <c r="F86" s="41"/>
      <c r="G86" s="41"/>
      <c r="H86" s="41"/>
    </row>
    <row r="87" spans="2:8" ht="12.5" x14ac:dyDescent="0.25">
      <c r="B87" s="5" t="s">
        <v>284</v>
      </c>
      <c r="C87" s="5"/>
      <c r="D87" s="6">
        <v>600</v>
      </c>
      <c r="E87" s="41">
        <f>30*15</f>
        <v>450</v>
      </c>
      <c r="F87" s="41">
        <f>20*4</f>
        <v>80</v>
      </c>
      <c r="G87" s="41">
        <f>10*7</f>
        <v>70</v>
      </c>
      <c r="H87" s="41"/>
    </row>
    <row r="88" spans="2:8" ht="12.5" x14ac:dyDescent="0.25">
      <c r="B88" s="5"/>
      <c r="C88" s="5"/>
      <c r="E88" s="41"/>
      <c r="F88" s="41"/>
      <c r="G88" s="41"/>
    </row>
    <row r="89" spans="2:8" ht="12.5" x14ac:dyDescent="0.25">
      <c r="B89" s="5"/>
      <c r="C89" s="5"/>
      <c r="E89" s="41"/>
      <c r="F89" s="41"/>
      <c r="G89" s="41"/>
    </row>
    <row r="90" spans="2:8" ht="12.5" x14ac:dyDescent="0.25">
      <c r="B90" s="5" t="s">
        <v>668</v>
      </c>
      <c r="C90" s="5"/>
      <c r="E90" s="41"/>
      <c r="F90" s="41"/>
      <c r="G90" s="41"/>
    </row>
    <row r="91" spans="2:8" ht="12.5" x14ac:dyDescent="0.25">
      <c r="B91" s="5"/>
      <c r="C91" s="5"/>
      <c r="E91" s="41"/>
      <c r="F91" s="41"/>
      <c r="G91" s="41"/>
    </row>
    <row r="92" spans="2:8" ht="12.5" x14ac:dyDescent="0.25">
      <c r="B92" s="5"/>
      <c r="C92" s="5"/>
      <c r="E92" s="41"/>
      <c r="F92" s="41"/>
      <c r="G92" s="41"/>
    </row>
    <row r="93" spans="2:8" ht="12.5" x14ac:dyDescent="0.25">
      <c r="B93" s="5" t="s">
        <v>669</v>
      </c>
      <c r="C93" s="5"/>
      <c r="D93" s="6"/>
      <c r="E93" s="41"/>
      <c r="F93" s="41"/>
      <c r="G93" s="41"/>
    </row>
    <row r="94" spans="2:8" ht="12.5" x14ac:dyDescent="0.25">
      <c r="B94" s="5"/>
      <c r="C94" s="5"/>
      <c r="E94" s="41"/>
      <c r="F94" s="41"/>
      <c r="G94" s="41"/>
    </row>
    <row r="95" spans="2:8" ht="12.5" x14ac:dyDescent="0.25">
      <c r="E95" s="41"/>
      <c r="F95" s="41"/>
      <c r="G95" s="4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L69"/>
  <sheetViews>
    <sheetView workbookViewId="0">
      <selection sqref="A1:XFD12"/>
    </sheetView>
  </sheetViews>
  <sheetFormatPr defaultColWidth="12.6328125" defaultRowHeight="15.75" customHeight="1" x14ac:dyDescent="0.25"/>
  <cols>
    <col min="1" max="1" width="9.453125" customWidth="1"/>
    <col min="2" max="2" width="11.6328125" customWidth="1"/>
    <col min="3" max="3" width="12.6328125" customWidth="1"/>
    <col min="4" max="4" width="31.6328125" customWidth="1"/>
    <col min="5" max="7" width="5.26953125" customWidth="1"/>
    <col min="8" max="8" width="5.453125" customWidth="1"/>
    <col min="9" max="9" width="5.26953125" customWidth="1"/>
  </cols>
  <sheetData>
    <row r="1" spans="1:12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8</v>
      </c>
    </row>
    <row r="2" spans="1:12" ht="15.75" customHeight="1" x14ac:dyDescent="0.25">
      <c r="A2" s="3">
        <v>44348</v>
      </c>
      <c r="B2" s="5"/>
      <c r="C2" s="5">
        <f>'MAY21'!C75</f>
        <v>86054000</v>
      </c>
      <c r="D2" s="6" t="s">
        <v>381</v>
      </c>
      <c r="E2" s="7">
        <f>'MAY21'!E75</f>
        <v>49</v>
      </c>
      <c r="F2" s="7">
        <f>'MAY21'!F75</f>
        <v>16</v>
      </c>
      <c r="G2" s="7">
        <f>'MAY21'!G75</f>
        <v>20</v>
      </c>
      <c r="H2" s="7">
        <f>'MAY21'!H75</f>
        <v>117</v>
      </c>
      <c r="I2" s="7">
        <f>'MAY21'!I75</f>
        <v>20</v>
      </c>
      <c r="J2" s="6"/>
      <c r="K2" s="6"/>
      <c r="L2" s="36"/>
    </row>
    <row r="3" spans="1:12" ht="15.75" customHeight="1" x14ac:dyDescent="0.25">
      <c r="A3" s="3">
        <v>44348</v>
      </c>
      <c r="B3" s="5"/>
      <c r="C3" s="5">
        <v>100000</v>
      </c>
      <c r="D3" s="6" t="s">
        <v>670</v>
      </c>
      <c r="E3" s="7">
        <v>1</v>
      </c>
      <c r="F3" s="7"/>
      <c r="G3" s="7"/>
      <c r="H3" s="7"/>
      <c r="I3" s="8"/>
      <c r="J3" s="44" t="s">
        <v>10</v>
      </c>
    </row>
    <row r="4" spans="1:12" ht="15.75" customHeight="1" x14ac:dyDescent="0.25">
      <c r="A4" s="3">
        <v>44354</v>
      </c>
      <c r="B4" s="5"/>
      <c r="C4" s="5">
        <v>350000</v>
      </c>
      <c r="D4" s="6" t="s">
        <v>163</v>
      </c>
      <c r="E4" s="7">
        <v>1</v>
      </c>
      <c r="F4" s="7"/>
      <c r="G4" s="7"/>
      <c r="H4" s="7"/>
      <c r="I4" s="8">
        <v>2</v>
      </c>
      <c r="J4" s="44" t="s">
        <v>10</v>
      </c>
    </row>
    <row r="5" spans="1:12" ht="15.75" customHeight="1" x14ac:dyDescent="0.25">
      <c r="A5" s="3">
        <v>44348</v>
      </c>
      <c r="B5" s="5"/>
      <c r="C5" s="5">
        <v>100000</v>
      </c>
      <c r="D5" s="6" t="s">
        <v>671</v>
      </c>
      <c r="E5" s="7">
        <v>1</v>
      </c>
      <c r="F5" s="7"/>
      <c r="G5" s="7"/>
      <c r="H5" s="7"/>
      <c r="I5" s="8"/>
      <c r="J5" s="44" t="s">
        <v>10</v>
      </c>
    </row>
    <row r="6" spans="1:12" ht="15.75" customHeight="1" x14ac:dyDescent="0.25">
      <c r="A6" s="3">
        <v>44349</v>
      </c>
      <c r="B6" s="5"/>
      <c r="C6" s="5">
        <v>105000</v>
      </c>
      <c r="D6" s="6" t="s">
        <v>632</v>
      </c>
      <c r="E6" s="7"/>
      <c r="F6" s="7"/>
      <c r="G6" s="7">
        <v>1</v>
      </c>
      <c r="H6" s="7">
        <v>1</v>
      </c>
      <c r="I6" s="8"/>
      <c r="J6" s="45" t="s">
        <v>11</v>
      </c>
    </row>
    <row r="7" spans="1:12" ht="15.75" customHeight="1" x14ac:dyDescent="0.25">
      <c r="A7" s="3">
        <v>44349</v>
      </c>
      <c r="B7" s="5"/>
      <c r="C7" s="5">
        <v>100000</v>
      </c>
      <c r="D7" s="6" t="s">
        <v>672</v>
      </c>
      <c r="E7" s="7">
        <v>1</v>
      </c>
      <c r="F7" s="7"/>
      <c r="G7" s="7"/>
      <c r="H7" s="7"/>
      <c r="I7" s="8"/>
      <c r="J7" s="45" t="s">
        <v>11</v>
      </c>
    </row>
    <row r="8" spans="1:12" ht="12.5" x14ac:dyDescent="0.25">
      <c r="A8" s="3">
        <v>44350</v>
      </c>
      <c r="B8" s="5"/>
      <c r="C8" s="5">
        <v>195000</v>
      </c>
      <c r="D8" s="6" t="s">
        <v>673</v>
      </c>
      <c r="E8" s="7"/>
      <c r="F8" s="7"/>
      <c r="G8" s="7"/>
      <c r="H8" s="7">
        <v>1</v>
      </c>
      <c r="I8" s="8"/>
      <c r="J8" s="45" t="s">
        <v>11</v>
      </c>
    </row>
    <row r="9" spans="1:12" ht="12.5" x14ac:dyDescent="0.25">
      <c r="A9" s="3">
        <v>44351</v>
      </c>
      <c r="B9" s="5"/>
      <c r="C9" s="5">
        <v>180000</v>
      </c>
      <c r="D9" s="6" t="s">
        <v>674</v>
      </c>
      <c r="E9" s="7"/>
      <c r="F9" s="7"/>
      <c r="G9" s="7"/>
      <c r="H9" s="7">
        <v>4</v>
      </c>
      <c r="I9" s="8"/>
      <c r="J9" s="44" t="s">
        <v>10</v>
      </c>
    </row>
    <row r="10" spans="1:12" ht="12.5" x14ac:dyDescent="0.25">
      <c r="A10" s="3">
        <v>44353</v>
      </c>
      <c r="B10" s="5"/>
      <c r="C10" s="5">
        <v>135000</v>
      </c>
      <c r="D10" s="6" t="s">
        <v>675</v>
      </c>
      <c r="E10" s="7"/>
      <c r="F10" s="7"/>
      <c r="G10" s="7"/>
      <c r="H10" s="7">
        <v>3</v>
      </c>
      <c r="I10" s="8"/>
      <c r="J10" s="45" t="s">
        <v>11</v>
      </c>
    </row>
    <row r="11" spans="1:12" ht="12.5" x14ac:dyDescent="0.25">
      <c r="A11" s="3">
        <v>44353</v>
      </c>
      <c r="B11" s="5"/>
      <c r="C11" s="5">
        <v>45000</v>
      </c>
      <c r="D11" s="6" t="s">
        <v>574</v>
      </c>
      <c r="E11" s="7"/>
      <c r="F11" s="7"/>
      <c r="G11" s="7"/>
      <c r="H11" s="7">
        <v>1</v>
      </c>
      <c r="I11" s="8"/>
      <c r="J11" s="45" t="s">
        <v>11</v>
      </c>
    </row>
    <row r="12" spans="1:12" ht="12.5" x14ac:dyDescent="0.25">
      <c r="A12" s="3">
        <v>44356</v>
      </c>
      <c r="B12" s="5"/>
      <c r="C12" s="5">
        <v>375000</v>
      </c>
      <c r="D12" s="6" t="s">
        <v>409</v>
      </c>
      <c r="E12" s="7"/>
      <c r="F12" s="7">
        <v>1</v>
      </c>
      <c r="G12" s="7"/>
      <c r="H12" s="7">
        <v>1</v>
      </c>
      <c r="I12" s="8">
        <v>2</v>
      </c>
      <c r="J12" s="45" t="s">
        <v>11</v>
      </c>
    </row>
    <row r="13" spans="1:12" ht="12.5" x14ac:dyDescent="0.25">
      <c r="A13" s="3">
        <v>44356</v>
      </c>
      <c r="B13" s="5"/>
      <c r="C13" s="5">
        <v>230000</v>
      </c>
      <c r="D13" s="6" t="s">
        <v>676</v>
      </c>
      <c r="E13" s="7"/>
      <c r="F13" s="7">
        <v>1</v>
      </c>
      <c r="G13" s="7"/>
      <c r="H13" s="7"/>
      <c r="I13" s="8"/>
      <c r="J13" s="44" t="s">
        <v>10</v>
      </c>
    </row>
    <row r="14" spans="1:12" ht="12.5" x14ac:dyDescent="0.25">
      <c r="A14" s="3">
        <v>44355</v>
      </c>
      <c r="B14" s="5"/>
      <c r="C14" s="5">
        <v>245000</v>
      </c>
      <c r="D14" s="6" t="s">
        <v>677</v>
      </c>
      <c r="E14" s="7">
        <v>2</v>
      </c>
      <c r="F14" s="7"/>
      <c r="G14" s="7"/>
      <c r="H14" s="7">
        <v>1</v>
      </c>
      <c r="I14" s="7"/>
      <c r="J14" s="44" t="s">
        <v>10</v>
      </c>
    </row>
    <row r="15" spans="1:12" ht="12.5" x14ac:dyDescent="0.25">
      <c r="A15" s="3">
        <v>44355</v>
      </c>
      <c r="B15" s="5"/>
      <c r="C15" s="5">
        <v>510000</v>
      </c>
      <c r="D15" s="6" t="s">
        <v>678</v>
      </c>
      <c r="E15" s="7"/>
      <c r="F15" s="7"/>
      <c r="G15" s="7"/>
      <c r="H15" s="7">
        <v>3</v>
      </c>
      <c r="I15" s="7">
        <v>3</v>
      </c>
      <c r="J15" s="44" t="s">
        <v>10</v>
      </c>
    </row>
    <row r="16" spans="1:12" ht="12.5" x14ac:dyDescent="0.25">
      <c r="A16" s="3">
        <v>44354</v>
      </c>
      <c r="B16" s="5"/>
      <c r="C16" s="5">
        <v>170000</v>
      </c>
      <c r="D16" s="6" t="s">
        <v>408</v>
      </c>
      <c r="E16" s="7"/>
      <c r="F16" s="7"/>
      <c r="G16" s="7"/>
      <c r="H16" s="7">
        <v>1</v>
      </c>
      <c r="I16" s="7">
        <v>1</v>
      </c>
      <c r="J16" s="44" t="s">
        <v>10</v>
      </c>
    </row>
    <row r="17" spans="1:10" ht="12.5" x14ac:dyDescent="0.25">
      <c r="A17" s="3">
        <v>44356</v>
      </c>
      <c r="B17" s="5"/>
      <c r="C17" s="5">
        <v>225000</v>
      </c>
      <c r="D17" s="6" t="s">
        <v>679</v>
      </c>
      <c r="E17" s="7">
        <v>1</v>
      </c>
      <c r="F17" s="7"/>
      <c r="G17" s="7"/>
      <c r="H17" s="7"/>
      <c r="I17" s="7">
        <v>1</v>
      </c>
      <c r="J17" s="44" t="s">
        <v>10</v>
      </c>
    </row>
    <row r="18" spans="1:10" ht="12.5" x14ac:dyDescent="0.25">
      <c r="A18" s="3">
        <v>44357</v>
      </c>
      <c r="B18" s="5"/>
      <c r="C18" s="5">
        <v>300000</v>
      </c>
      <c r="D18" s="6" t="s">
        <v>680</v>
      </c>
      <c r="E18" s="7">
        <v>3</v>
      </c>
      <c r="F18" s="7"/>
      <c r="G18" s="7"/>
      <c r="H18" s="7"/>
      <c r="I18" s="7"/>
      <c r="J18" s="44" t="s">
        <v>10</v>
      </c>
    </row>
    <row r="19" spans="1:10" ht="12.5" x14ac:dyDescent="0.25">
      <c r="A19" s="3">
        <v>44358</v>
      </c>
      <c r="B19" s="5"/>
      <c r="C19" s="5">
        <v>45000</v>
      </c>
      <c r="D19" s="6" t="s">
        <v>361</v>
      </c>
      <c r="E19" s="7"/>
      <c r="F19" s="7"/>
      <c r="G19" s="7"/>
      <c r="H19" s="7">
        <v>1</v>
      </c>
      <c r="I19" s="7"/>
      <c r="J19" s="44" t="s">
        <v>10</v>
      </c>
    </row>
    <row r="20" spans="1:10" ht="12.5" x14ac:dyDescent="0.25">
      <c r="A20" s="3">
        <v>44358</v>
      </c>
      <c r="B20" s="5"/>
      <c r="C20" s="5">
        <v>100000</v>
      </c>
      <c r="D20" s="6" t="s">
        <v>403</v>
      </c>
      <c r="E20" s="7">
        <v>1</v>
      </c>
      <c r="F20" s="7"/>
      <c r="G20" s="7"/>
      <c r="H20" s="7"/>
      <c r="I20" s="7"/>
      <c r="J20" s="44" t="s">
        <v>10</v>
      </c>
    </row>
    <row r="21" spans="1:10" ht="12.5" x14ac:dyDescent="0.25">
      <c r="A21" s="3">
        <v>44359</v>
      </c>
      <c r="B21" s="5"/>
      <c r="C21" s="5">
        <v>90000</v>
      </c>
      <c r="D21" s="6" t="s">
        <v>681</v>
      </c>
      <c r="E21" s="7"/>
      <c r="F21" s="7"/>
      <c r="G21" s="7"/>
      <c r="H21" s="7">
        <v>2</v>
      </c>
      <c r="I21" s="7"/>
      <c r="J21" s="44" t="s">
        <v>10</v>
      </c>
    </row>
    <row r="22" spans="1:10" ht="12.5" x14ac:dyDescent="0.25">
      <c r="A22" s="3">
        <v>44358</v>
      </c>
      <c r="B22" s="5"/>
      <c r="C22" s="5">
        <v>145000</v>
      </c>
      <c r="D22" s="6" t="s">
        <v>561</v>
      </c>
      <c r="E22" s="7">
        <v>1</v>
      </c>
      <c r="F22" s="7"/>
      <c r="G22" s="7"/>
      <c r="H22" s="7">
        <v>1</v>
      </c>
      <c r="I22" s="7"/>
      <c r="J22" s="44" t="s">
        <v>10</v>
      </c>
    </row>
    <row r="23" spans="1:10" ht="12.5" x14ac:dyDescent="0.25">
      <c r="A23" s="3">
        <v>44359</v>
      </c>
      <c r="B23" s="5"/>
      <c r="C23" s="5">
        <v>750000</v>
      </c>
      <c r="D23" s="6" t="s">
        <v>680</v>
      </c>
      <c r="E23" s="7"/>
      <c r="F23" s="7"/>
      <c r="G23" s="7">
        <v>4</v>
      </c>
      <c r="H23" s="7">
        <v>2</v>
      </c>
      <c r="I23" s="7">
        <v>4</v>
      </c>
      <c r="J23" s="44" t="s">
        <v>10</v>
      </c>
    </row>
    <row r="24" spans="1:10" ht="12.5" x14ac:dyDescent="0.25">
      <c r="A24" s="3">
        <v>44360</v>
      </c>
      <c r="B24" s="5"/>
      <c r="C24" s="5">
        <v>125000</v>
      </c>
      <c r="D24" s="6" t="s">
        <v>682</v>
      </c>
      <c r="E24" s="7"/>
      <c r="F24" s="7"/>
      <c r="G24" s="7"/>
      <c r="H24" s="7"/>
      <c r="I24" s="7">
        <v>1</v>
      </c>
      <c r="J24" s="44" t="s">
        <v>10</v>
      </c>
    </row>
    <row r="25" spans="1:10" ht="12.5" x14ac:dyDescent="0.25">
      <c r="A25" s="3">
        <v>44362</v>
      </c>
      <c r="B25" s="5"/>
      <c r="C25" s="5">
        <v>300000</v>
      </c>
      <c r="D25" s="6" t="s">
        <v>683</v>
      </c>
      <c r="E25" s="7">
        <v>3</v>
      </c>
      <c r="F25" s="7"/>
      <c r="G25" s="7"/>
      <c r="H25" s="7"/>
      <c r="I25" s="7"/>
      <c r="J25" s="44" t="s">
        <v>10</v>
      </c>
    </row>
    <row r="26" spans="1:10" ht="12.5" x14ac:dyDescent="0.25">
      <c r="A26" s="3">
        <v>44363</v>
      </c>
      <c r="B26" s="5"/>
      <c r="C26" s="5">
        <v>0</v>
      </c>
      <c r="D26" s="6" t="s">
        <v>684</v>
      </c>
      <c r="E26" s="7"/>
      <c r="F26" s="7">
        <v>2</v>
      </c>
      <c r="G26" s="7">
        <v>2</v>
      </c>
      <c r="H26" s="7"/>
      <c r="I26" s="7"/>
      <c r="J26" s="8" t="s">
        <v>498</v>
      </c>
    </row>
    <row r="27" spans="1:10" ht="12.5" x14ac:dyDescent="0.25">
      <c r="A27" s="3">
        <v>44366</v>
      </c>
      <c r="B27" s="5"/>
      <c r="C27" s="5">
        <v>100000</v>
      </c>
      <c r="D27" s="6" t="s">
        <v>685</v>
      </c>
      <c r="E27" s="7">
        <v>1</v>
      </c>
      <c r="F27" s="7"/>
      <c r="G27" s="7"/>
      <c r="H27" s="7"/>
      <c r="I27" s="7"/>
      <c r="J27" s="45" t="s">
        <v>11</v>
      </c>
    </row>
    <row r="28" spans="1:10" ht="12.5" x14ac:dyDescent="0.25">
      <c r="A28" s="3">
        <v>44371</v>
      </c>
      <c r="B28" s="5"/>
      <c r="C28" s="5">
        <v>225000</v>
      </c>
      <c r="D28" s="6" t="s">
        <v>464</v>
      </c>
      <c r="E28" s="7">
        <v>1</v>
      </c>
      <c r="F28" s="7"/>
      <c r="G28" s="7"/>
      <c r="H28" s="7"/>
      <c r="I28" s="7">
        <v>1</v>
      </c>
      <c r="J28" s="45" t="s">
        <v>11</v>
      </c>
    </row>
    <row r="29" spans="1:10" ht="12.5" x14ac:dyDescent="0.25">
      <c r="A29" s="3">
        <v>44370</v>
      </c>
      <c r="B29" s="5"/>
      <c r="C29" s="5">
        <v>370000</v>
      </c>
      <c r="D29" s="6" t="s">
        <v>686</v>
      </c>
      <c r="E29" s="7">
        <v>2</v>
      </c>
      <c r="F29" s="7"/>
      <c r="G29" s="7"/>
      <c r="H29" s="7">
        <v>1</v>
      </c>
      <c r="I29" s="7">
        <v>1</v>
      </c>
      <c r="J29" s="44" t="s">
        <v>10</v>
      </c>
    </row>
    <row r="30" spans="1:10" ht="12.5" x14ac:dyDescent="0.25">
      <c r="A30" s="3">
        <v>44371</v>
      </c>
      <c r="B30" s="5"/>
      <c r="C30" s="5">
        <v>250000</v>
      </c>
      <c r="D30" s="6" t="s">
        <v>182</v>
      </c>
      <c r="E30" s="7"/>
      <c r="F30" s="7"/>
      <c r="G30" s="7"/>
      <c r="H30" s="7"/>
      <c r="I30" s="7">
        <v>2</v>
      </c>
      <c r="J30" s="44" t="s">
        <v>10</v>
      </c>
    </row>
    <row r="31" spans="1:10" ht="12.5" x14ac:dyDescent="0.25">
      <c r="A31" s="3">
        <v>44371</v>
      </c>
      <c r="B31" s="5"/>
      <c r="C31" s="5">
        <v>100000</v>
      </c>
      <c r="D31" s="6" t="s">
        <v>467</v>
      </c>
      <c r="E31" s="7">
        <v>1</v>
      </c>
      <c r="F31" s="7"/>
      <c r="G31" s="7"/>
      <c r="H31" s="7"/>
      <c r="I31" s="7"/>
      <c r="J31" s="44" t="s">
        <v>10</v>
      </c>
    </row>
    <row r="32" spans="1:10" ht="12.5" x14ac:dyDescent="0.25">
      <c r="A32" s="3">
        <v>44375</v>
      </c>
      <c r="B32" s="5"/>
      <c r="C32" s="5">
        <v>200000</v>
      </c>
      <c r="D32" s="6" t="s">
        <v>561</v>
      </c>
      <c r="E32" s="7">
        <v>2</v>
      </c>
      <c r="F32" s="7"/>
      <c r="G32" s="7"/>
      <c r="H32" s="7"/>
      <c r="I32" s="7"/>
      <c r="J32" s="44" t="s">
        <v>10</v>
      </c>
    </row>
    <row r="33" spans="1:10" ht="12.5" x14ac:dyDescent="0.25">
      <c r="A33" s="3">
        <v>44374</v>
      </c>
      <c r="B33" s="5"/>
      <c r="C33" s="5">
        <v>100000</v>
      </c>
      <c r="D33" s="6" t="s">
        <v>687</v>
      </c>
      <c r="E33" s="7">
        <v>1</v>
      </c>
      <c r="F33" s="7"/>
      <c r="G33" s="7"/>
      <c r="H33" s="7"/>
      <c r="I33" s="7"/>
      <c r="J33" s="45" t="s">
        <v>11</v>
      </c>
    </row>
    <row r="34" spans="1:10" ht="12.5" x14ac:dyDescent="0.25">
      <c r="A34" s="3">
        <v>44375</v>
      </c>
      <c r="B34" s="5"/>
      <c r="C34" s="5">
        <v>225000</v>
      </c>
      <c r="D34" s="6" t="s">
        <v>641</v>
      </c>
      <c r="E34" s="7">
        <v>1</v>
      </c>
      <c r="F34" s="7"/>
      <c r="G34" s="7"/>
      <c r="H34" s="7"/>
      <c r="I34" s="7">
        <v>1</v>
      </c>
      <c r="J34" s="44" t="s">
        <v>10</v>
      </c>
    </row>
    <row r="35" spans="1:10" ht="12.5" x14ac:dyDescent="0.25">
      <c r="A35" s="3">
        <v>44375</v>
      </c>
      <c r="B35" s="5"/>
      <c r="C35" s="5">
        <v>40000</v>
      </c>
      <c r="D35" s="6" t="s">
        <v>620</v>
      </c>
      <c r="E35" s="7"/>
      <c r="F35" s="7"/>
      <c r="G35" s="7">
        <v>1</v>
      </c>
      <c r="H35" s="7"/>
      <c r="I35" s="7"/>
      <c r="J35" s="44" t="s">
        <v>10</v>
      </c>
    </row>
    <row r="36" spans="1:10" ht="12.5" x14ac:dyDescent="0.25">
      <c r="A36" s="3">
        <v>44374</v>
      </c>
      <c r="B36" s="5"/>
      <c r="C36" s="5">
        <v>225000</v>
      </c>
      <c r="D36" s="6" t="s">
        <v>464</v>
      </c>
      <c r="E36" s="7">
        <v>1</v>
      </c>
      <c r="F36" s="7"/>
      <c r="G36" s="7"/>
      <c r="H36" s="7"/>
      <c r="I36" s="7">
        <v>1</v>
      </c>
      <c r="J36" s="45" t="s">
        <v>11</v>
      </c>
    </row>
    <row r="37" spans="1:10" ht="12.5" x14ac:dyDescent="0.25">
      <c r="A37" s="3">
        <v>44375</v>
      </c>
      <c r="B37" s="5"/>
      <c r="C37" s="5">
        <v>100000</v>
      </c>
      <c r="D37" s="6" t="s">
        <v>688</v>
      </c>
      <c r="E37" s="7">
        <v>1</v>
      </c>
      <c r="F37" s="7"/>
      <c r="G37" s="7"/>
      <c r="H37" s="7"/>
      <c r="I37" s="7"/>
      <c r="J37" s="45" t="s">
        <v>11</v>
      </c>
    </row>
    <row r="38" spans="1:10" ht="12.5" x14ac:dyDescent="0.25">
      <c r="A38" s="3">
        <v>44376</v>
      </c>
      <c r="B38" s="5"/>
      <c r="C38" s="5">
        <v>80000</v>
      </c>
      <c r="D38" s="6" t="s">
        <v>689</v>
      </c>
      <c r="E38" s="7"/>
      <c r="F38" s="7">
        <v>1</v>
      </c>
      <c r="G38" s="7"/>
      <c r="H38" s="7"/>
      <c r="I38" s="7"/>
      <c r="J38" s="44" t="s">
        <v>10</v>
      </c>
    </row>
    <row r="39" spans="1:10" ht="12.5" x14ac:dyDescent="0.25">
      <c r="A39" s="3">
        <v>44375</v>
      </c>
      <c r="B39" s="5"/>
      <c r="C39" s="5">
        <v>120000</v>
      </c>
      <c r="D39" s="6" t="s">
        <v>632</v>
      </c>
      <c r="E39" s="7"/>
      <c r="F39" s="7"/>
      <c r="G39" s="7">
        <v>3</v>
      </c>
      <c r="H39" s="7"/>
      <c r="I39" s="7"/>
      <c r="J39" s="44" t="s">
        <v>10</v>
      </c>
    </row>
    <row r="40" spans="1:10" ht="12.5" x14ac:dyDescent="0.25">
      <c r="A40" s="3">
        <v>44370</v>
      </c>
      <c r="B40" s="5"/>
      <c r="C40" s="5">
        <v>490000</v>
      </c>
      <c r="D40" s="6" t="s">
        <v>183</v>
      </c>
      <c r="E40" s="7">
        <v>4</v>
      </c>
      <c r="F40" s="7"/>
      <c r="G40" s="7"/>
      <c r="H40" s="7">
        <v>2</v>
      </c>
      <c r="I40" s="7"/>
      <c r="J40" s="44" t="s">
        <v>10</v>
      </c>
    </row>
    <row r="41" spans="1:10" ht="12.5" x14ac:dyDescent="0.25">
      <c r="A41" s="3">
        <v>44363</v>
      </c>
      <c r="B41" s="5"/>
      <c r="C41" s="5">
        <v>450000</v>
      </c>
      <c r="D41" s="6" t="s">
        <v>105</v>
      </c>
      <c r="E41" s="7"/>
      <c r="F41" s="7"/>
      <c r="G41" s="7"/>
      <c r="H41" s="7">
        <v>10</v>
      </c>
      <c r="I41" s="7"/>
      <c r="J41" s="44" t="s">
        <v>10</v>
      </c>
    </row>
    <row r="42" spans="1:10" ht="12.5" x14ac:dyDescent="0.25">
      <c r="A42" s="3">
        <v>44363</v>
      </c>
      <c r="B42" s="5"/>
      <c r="C42" s="5">
        <v>465000</v>
      </c>
      <c r="D42" s="6" t="s">
        <v>105</v>
      </c>
      <c r="E42" s="7"/>
      <c r="F42" s="7">
        <v>3</v>
      </c>
      <c r="G42" s="7"/>
      <c r="H42" s="7">
        <v>5</v>
      </c>
      <c r="I42" s="7"/>
      <c r="J42" s="44" t="s">
        <v>10</v>
      </c>
    </row>
    <row r="43" spans="1:10" ht="12.5" x14ac:dyDescent="0.25">
      <c r="A43" s="3">
        <v>44375</v>
      </c>
      <c r="B43" s="5"/>
      <c r="C43" s="5">
        <v>245000</v>
      </c>
      <c r="D43" s="6" t="s">
        <v>259</v>
      </c>
      <c r="E43" s="7">
        <v>2</v>
      </c>
      <c r="F43" s="7"/>
      <c r="G43" s="7"/>
      <c r="H43" s="7">
        <v>1</v>
      </c>
      <c r="I43" s="7"/>
      <c r="J43" s="49" t="s">
        <v>10</v>
      </c>
    </row>
    <row r="44" spans="1:10" ht="12.5" x14ac:dyDescent="0.25">
      <c r="B44" s="5"/>
      <c r="C44" s="5"/>
      <c r="E44" s="7"/>
      <c r="F44" s="7"/>
      <c r="G44" s="7"/>
      <c r="H44" s="7"/>
      <c r="I44" s="7"/>
      <c r="J44" s="8"/>
    </row>
    <row r="45" spans="1:10" ht="12.5" x14ac:dyDescent="0.25">
      <c r="B45" s="5" t="e">
        <f>SUM(#REF!)</f>
        <v>#REF!</v>
      </c>
      <c r="C45" s="5">
        <f>SUM(C1:C43)</f>
        <v>94759000</v>
      </c>
      <c r="E45" s="7">
        <f t="shared" ref="E45:I45" si="0">SUM(E3:E42)</f>
        <v>30</v>
      </c>
      <c r="F45" s="7">
        <f t="shared" si="0"/>
        <v>8</v>
      </c>
      <c r="G45" s="7">
        <f t="shared" si="0"/>
        <v>11</v>
      </c>
      <c r="H45" s="7">
        <f t="shared" si="0"/>
        <v>40</v>
      </c>
      <c r="I45" s="7">
        <f t="shared" si="0"/>
        <v>20</v>
      </c>
      <c r="J45" s="8" t="s">
        <v>269</v>
      </c>
    </row>
    <row r="46" spans="1:10" ht="12.5" x14ac:dyDescent="0.25">
      <c r="B46" s="27" t="s">
        <v>270</v>
      </c>
      <c r="C46" s="5" t="e">
        <f>C45-B45</f>
        <v>#REF!</v>
      </c>
      <c r="E46" s="41"/>
      <c r="F46" s="41"/>
      <c r="G46" s="41"/>
    </row>
    <row r="47" spans="1:10" ht="12.5" x14ac:dyDescent="0.25">
      <c r="B47" s="28"/>
      <c r="C47" s="5"/>
      <c r="E47" s="41"/>
      <c r="F47" s="41"/>
      <c r="G47" s="41"/>
    </row>
    <row r="48" spans="1:10" ht="12.5" x14ac:dyDescent="0.25">
      <c r="B48" s="5"/>
      <c r="C48" s="5"/>
      <c r="E48" s="41"/>
      <c r="F48" s="41"/>
      <c r="G48" s="41"/>
    </row>
    <row r="49" spans="2:9" ht="12.5" x14ac:dyDescent="0.25">
      <c r="B49" s="29" t="s">
        <v>271</v>
      </c>
      <c r="C49" s="5"/>
      <c r="E49" s="41"/>
      <c r="F49" s="41"/>
      <c r="G49" s="41"/>
    </row>
    <row r="50" spans="2:9" ht="12.5" x14ac:dyDescent="0.25">
      <c r="B50" s="5" t="s">
        <v>272</v>
      </c>
      <c r="C50" s="5"/>
      <c r="E50" s="41"/>
      <c r="F50" s="41"/>
      <c r="G50" s="41"/>
    </row>
    <row r="51" spans="2:9" ht="12.5" x14ac:dyDescent="0.25">
      <c r="B51" s="5"/>
      <c r="C51" s="5"/>
      <c r="E51" s="41"/>
      <c r="F51" s="41"/>
      <c r="G51" s="41"/>
    </row>
    <row r="52" spans="2:9" ht="12.5" x14ac:dyDescent="0.25">
      <c r="B52" s="5" t="s">
        <v>273</v>
      </c>
      <c r="C52" s="5"/>
      <c r="E52" s="41"/>
      <c r="F52" s="41"/>
      <c r="G52" s="41"/>
    </row>
    <row r="53" spans="2:9" ht="12.5" x14ac:dyDescent="0.25">
      <c r="B53" s="5" t="s">
        <v>274</v>
      </c>
      <c r="C53" s="5" t="s">
        <v>690</v>
      </c>
      <c r="D53" s="30" t="s">
        <v>276</v>
      </c>
      <c r="E53" s="15">
        <f>'JAN21'!E107+'FEB21'!E137+'MAR21'!E87+'APR21'!E100+'MAY21'!E75+E45</f>
        <v>421</v>
      </c>
      <c r="F53" s="15">
        <f>'JAN21'!F107+'FEB21'!F137+'MAR21'!F87+'APR21'!F100+'MAY21'!F75+F45</f>
        <v>135</v>
      </c>
      <c r="G53" s="15">
        <f>'JAN21'!G107+'FEB21'!G137+'MAR21'!G87+'APR21'!G100+'MAY21'!G75+G45</f>
        <v>143</v>
      </c>
      <c r="H53" s="15">
        <f>'FEB21'!H137+'MAR21'!H87+'APR21'!H100+'MAY21'!H75+H45</f>
        <v>411</v>
      </c>
      <c r="I53" s="42">
        <f>'MAY21'!I75+I45</f>
        <v>40</v>
      </c>
    </row>
    <row r="54" spans="2:9" ht="12.5" x14ac:dyDescent="0.25">
      <c r="C54" s="6" t="s">
        <v>691</v>
      </c>
      <c r="D54" s="30">
        <f>E54+F54+G54+H54</f>
        <v>20870</v>
      </c>
      <c r="E54" s="41">
        <f>30*E53</f>
        <v>12630</v>
      </c>
      <c r="F54" s="41">
        <f>20*F53</f>
        <v>2700</v>
      </c>
      <c r="G54" s="41">
        <f t="shared" ref="G54:H54" si="1">10*G53</f>
        <v>1430</v>
      </c>
      <c r="H54" s="41">
        <f t="shared" si="1"/>
        <v>4110</v>
      </c>
    </row>
    <row r="55" spans="2:9" ht="12.5" x14ac:dyDescent="0.25">
      <c r="B55" s="5" t="s">
        <v>692</v>
      </c>
      <c r="C55" s="5" t="s">
        <v>693</v>
      </c>
      <c r="E55" s="41"/>
      <c r="F55" s="41"/>
      <c r="G55" s="41"/>
    </row>
    <row r="56" spans="2:9" ht="12.5" x14ac:dyDescent="0.25">
      <c r="B56" s="5"/>
      <c r="C56" s="5" t="s">
        <v>694</v>
      </c>
      <c r="E56" s="41"/>
      <c r="F56" s="41"/>
      <c r="G56" s="41"/>
    </row>
    <row r="57" spans="2:9" ht="12.5" x14ac:dyDescent="0.25">
      <c r="B57" s="5" t="s">
        <v>280</v>
      </c>
      <c r="C57" s="5" t="s">
        <v>546</v>
      </c>
      <c r="E57" s="41"/>
      <c r="F57" s="41"/>
      <c r="G57" s="41"/>
    </row>
    <row r="58" spans="2:9" ht="12.5" x14ac:dyDescent="0.25">
      <c r="B58" s="5"/>
      <c r="C58" s="5" t="s">
        <v>694</v>
      </c>
      <c r="E58" s="41"/>
      <c r="F58" s="41"/>
      <c r="G58" s="41"/>
    </row>
    <row r="59" spans="2:9" ht="12.5" x14ac:dyDescent="0.25">
      <c r="B59" s="5" t="s">
        <v>695</v>
      </c>
      <c r="C59" s="5" t="s">
        <v>696</v>
      </c>
      <c r="D59" s="6"/>
      <c r="E59" s="41"/>
      <c r="F59" s="41"/>
      <c r="G59" s="41"/>
      <c r="H59" s="41"/>
    </row>
    <row r="60" spans="2:9" ht="12.5" x14ac:dyDescent="0.25">
      <c r="B60" s="5"/>
      <c r="C60" s="5" t="s">
        <v>694</v>
      </c>
      <c r="D60" s="6"/>
      <c r="E60" s="41"/>
      <c r="F60" s="41"/>
      <c r="G60" s="41"/>
      <c r="H60" s="41"/>
    </row>
    <row r="61" spans="2:9" ht="12.5" x14ac:dyDescent="0.25">
      <c r="B61" s="5" t="s">
        <v>284</v>
      </c>
      <c r="C61" s="5"/>
      <c r="D61" s="6">
        <v>600</v>
      </c>
      <c r="E61" s="41">
        <f>30*15</f>
        <v>450</v>
      </c>
      <c r="F61" s="41">
        <f>20*4</f>
        <v>80</v>
      </c>
      <c r="G61" s="41">
        <f>10*7</f>
        <v>70</v>
      </c>
      <c r="H61" s="41"/>
    </row>
    <row r="62" spans="2:9" ht="12.5" x14ac:dyDescent="0.25">
      <c r="B62" s="5"/>
      <c r="C62" s="5"/>
      <c r="E62" s="41"/>
      <c r="F62" s="41"/>
      <c r="G62" s="41"/>
    </row>
    <row r="63" spans="2:9" ht="12.5" x14ac:dyDescent="0.25">
      <c r="B63" s="5"/>
      <c r="C63" s="5"/>
      <c r="E63" s="41"/>
      <c r="F63" s="41"/>
      <c r="G63" s="41"/>
    </row>
    <row r="64" spans="2:9" ht="12.5" x14ac:dyDescent="0.25">
      <c r="B64" s="5" t="s">
        <v>697</v>
      </c>
      <c r="C64" s="5"/>
      <c r="E64" s="41"/>
      <c r="F64" s="41"/>
      <c r="G64" s="41"/>
    </row>
    <row r="65" spans="2:7" ht="12.5" x14ac:dyDescent="0.25">
      <c r="B65" s="5"/>
      <c r="C65" s="5"/>
      <c r="E65" s="41"/>
      <c r="F65" s="41"/>
      <c r="G65" s="41"/>
    </row>
    <row r="66" spans="2:7" ht="12.5" x14ac:dyDescent="0.25">
      <c r="B66" s="5"/>
      <c r="C66" s="5"/>
      <c r="E66" s="41"/>
      <c r="F66" s="41"/>
      <c r="G66" s="41"/>
    </row>
    <row r="67" spans="2:7" ht="12.5" x14ac:dyDescent="0.25">
      <c r="B67" s="5"/>
      <c r="C67" s="5"/>
      <c r="D67" s="6"/>
      <c r="E67" s="41"/>
      <c r="F67" s="41"/>
      <c r="G67" s="41"/>
    </row>
    <row r="68" spans="2:7" ht="12.5" x14ac:dyDescent="0.25">
      <c r="B68" s="5"/>
      <c r="C68" s="5"/>
      <c r="E68" s="41"/>
      <c r="F68" s="41"/>
      <c r="G68" s="41"/>
    </row>
    <row r="69" spans="2:7" ht="12.5" x14ac:dyDescent="0.25">
      <c r="E69" s="41"/>
      <c r="F69" s="41"/>
      <c r="G69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pane ySplit="1" topLeftCell="A2" activePane="bottomLeft" state="frozen"/>
      <selection pane="bottomLeft" activeCell="P15" sqref="P15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2" width="5.26953125" customWidth="1"/>
    <col min="18" max="18" width="3.7265625" customWidth="1"/>
    <col min="22" max="22" width="3.7265625" customWidth="1"/>
  </cols>
  <sheetData>
    <row r="1" spans="1:14" ht="13" x14ac:dyDescent="0.3">
      <c r="A1" s="1" t="s">
        <v>0</v>
      </c>
      <c r="B1" s="1" t="s">
        <v>1</v>
      </c>
      <c r="C1" s="2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4" ht="12.5" x14ac:dyDescent="0.25">
      <c r="A2" s="3">
        <v>44866</v>
      </c>
      <c r="B2" s="5"/>
      <c r="C2" s="4">
        <f>'OCT22'!C27</f>
        <v>245991025</v>
      </c>
      <c r="D2" s="6" t="s">
        <v>291</v>
      </c>
      <c r="E2" s="18">
        <f>'OCT22'!E27</f>
        <v>15</v>
      </c>
      <c r="F2" s="18">
        <f>'OCT22'!F27</f>
        <v>2</v>
      </c>
      <c r="G2" s="18">
        <f>'OCT22'!G27</f>
        <v>0</v>
      </c>
      <c r="H2" s="18">
        <f>'OCT22'!H27</f>
        <v>14</v>
      </c>
      <c r="I2" s="18">
        <f>'OCT22'!I27</f>
        <v>9</v>
      </c>
      <c r="J2" s="18">
        <f>'OCT22'!J27</f>
        <v>0</v>
      </c>
      <c r="K2" s="18">
        <f>'OCT22'!K27</f>
        <v>0</v>
      </c>
      <c r="L2" s="18">
        <f>'OCT22'!L27</f>
        <v>0</v>
      </c>
      <c r="M2" s="6"/>
      <c r="N2" s="6"/>
    </row>
    <row r="3" spans="1:14" ht="12.5" x14ac:dyDescent="0.25">
      <c r="A3" s="17">
        <v>44870</v>
      </c>
      <c r="C3" s="5">
        <v>1375000</v>
      </c>
      <c r="D3" s="6" t="s">
        <v>292</v>
      </c>
      <c r="E3" s="8">
        <v>7</v>
      </c>
      <c r="F3" s="8">
        <v>4</v>
      </c>
      <c r="G3" s="8">
        <v>5</v>
      </c>
      <c r="H3" s="8">
        <v>5</v>
      </c>
      <c r="I3" s="8">
        <v>1</v>
      </c>
      <c r="J3" s="8"/>
      <c r="K3" s="8"/>
      <c r="L3" s="8"/>
      <c r="M3" s="10" t="s">
        <v>10</v>
      </c>
    </row>
    <row r="4" spans="1:14" ht="12.5" x14ac:dyDescent="0.25">
      <c r="A4" s="17">
        <v>44870</v>
      </c>
      <c r="C4" s="5">
        <v>290000</v>
      </c>
      <c r="D4" s="6" t="s">
        <v>293</v>
      </c>
      <c r="E4" s="8">
        <v>1</v>
      </c>
      <c r="F4" s="8">
        <v>1</v>
      </c>
      <c r="G4" s="8">
        <v>1</v>
      </c>
      <c r="H4" s="8">
        <v>2</v>
      </c>
      <c r="I4" s="8"/>
      <c r="J4" s="8"/>
      <c r="K4" s="8"/>
      <c r="L4" s="8"/>
      <c r="M4" s="10" t="s">
        <v>10</v>
      </c>
    </row>
    <row r="5" spans="1:14" ht="12.5" x14ac:dyDescent="0.25">
      <c r="A5" s="17">
        <v>44869</v>
      </c>
      <c r="C5" s="5">
        <v>100000</v>
      </c>
      <c r="D5" s="6" t="s">
        <v>294</v>
      </c>
      <c r="E5" s="8">
        <v>1</v>
      </c>
      <c r="F5" s="8"/>
      <c r="G5" s="8"/>
      <c r="H5" s="8"/>
      <c r="I5" s="8"/>
      <c r="J5" s="8"/>
      <c r="K5" s="8"/>
      <c r="L5" s="8"/>
      <c r="M5" s="10" t="s">
        <v>10</v>
      </c>
    </row>
    <row r="6" spans="1:14" ht="12.5" x14ac:dyDescent="0.25">
      <c r="A6" s="17">
        <v>44869</v>
      </c>
      <c r="C6" s="5">
        <v>100000</v>
      </c>
      <c r="D6" s="6" t="s">
        <v>89</v>
      </c>
      <c r="E6" s="8">
        <v>1</v>
      </c>
      <c r="F6" s="8"/>
      <c r="G6" s="8"/>
      <c r="H6" s="8"/>
      <c r="I6" s="8"/>
      <c r="J6" s="8"/>
      <c r="K6" s="8"/>
      <c r="L6" s="8"/>
      <c r="M6" s="10" t="s">
        <v>10</v>
      </c>
    </row>
    <row r="7" spans="1:14" ht="12.5" x14ac:dyDescent="0.25">
      <c r="A7" s="17">
        <v>44871</v>
      </c>
      <c r="C7" s="5">
        <v>250000</v>
      </c>
      <c r="D7" s="6" t="s">
        <v>295</v>
      </c>
      <c r="E7" s="8"/>
      <c r="F7" s="8"/>
      <c r="G7" s="8"/>
      <c r="H7" s="8"/>
      <c r="I7" s="8">
        <v>2</v>
      </c>
      <c r="J7" s="8"/>
      <c r="K7" s="8"/>
      <c r="L7" s="8"/>
      <c r="M7" s="10" t="s">
        <v>10</v>
      </c>
    </row>
    <row r="8" spans="1:14" ht="12.5" x14ac:dyDescent="0.25">
      <c r="A8" s="19">
        <v>44885</v>
      </c>
      <c r="C8" s="5">
        <v>190000</v>
      </c>
      <c r="D8" s="6" t="s">
        <v>296</v>
      </c>
      <c r="E8" s="8">
        <v>1</v>
      </c>
      <c r="F8" s="8"/>
      <c r="G8" s="8"/>
      <c r="H8" s="8">
        <v>2</v>
      </c>
      <c r="I8" s="8"/>
      <c r="J8" s="8"/>
      <c r="K8" s="8"/>
      <c r="L8" s="8"/>
      <c r="M8" s="10" t="s">
        <v>10</v>
      </c>
    </row>
    <row r="9" spans="1:14" ht="12.5" x14ac:dyDescent="0.25">
      <c r="A9" s="19">
        <v>44879</v>
      </c>
      <c r="C9" s="5">
        <v>125000</v>
      </c>
      <c r="D9" s="6" t="s">
        <v>71</v>
      </c>
      <c r="E9" s="8"/>
      <c r="F9" s="8"/>
      <c r="G9" s="8"/>
      <c r="H9" s="8"/>
      <c r="I9" s="8">
        <v>1</v>
      </c>
      <c r="J9" s="8"/>
      <c r="K9" s="8"/>
      <c r="L9" s="8"/>
      <c r="M9" s="10" t="s">
        <v>10</v>
      </c>
    </row>
    <row r="10" spans="1:14" ht="12.5" x14ac:dyDescent="0.25">
      <c r="A10" s="19">
        <v>44878</v>
      </c>
      <c r="C10" s="5">
        <v>250000</v>
      </c>
      <c r="D10" s="6" t="s">
        <v>94</v>
      </c>
      <c r="E10" s="8"/>
      <c r="F10" s="8"/>
      <c r="G10" s="8"/>
      <c r="H10" s="8"/>
      <c r="I10" s="8">
        <v>2</v>
      </c>
      <c r="J10" s="8"/>
      <c r="K10" s="8"/>
      <c r="L10" s="8"/>
      <c r="M10" s="10" t="s">
        <v>10</v>
      </c>
    </row>
    <row r="11" spans="1:14" ht="12.5" x14ac:dyDescent="0.25">
      <c r="A11" s="19">
        <v>44877</v>
      </c>
      <c r="C11" s="5">
        <v>125000</v>
      </c>
      <c r="D11" s="6" t="s">
        <v>232</v>
      </c>
      <c r="E11" s="8"/>
      <c r="F11" s="8"/>
      <c r="G11" s="8"/>
      <c r="H11" s="8"/>
      <c r="I11" s="8">
        <v>1</v>
      </c>
      <c r="J11" s="8"/>
      <c r="K11" s="8"/>
      <c r="L11" s="8"/>
      <c r="M11" s="10" t="s">
        <v>10</v>
      </c>
    </row>
    <row r="12" spans="1:14" ht="12.5" x14ac:dyDescent="0.25">
      <c r="A12" s="19">
        <v>44879</v>
      </c>
      <c r="B12" s="5"/>
      <c r="C12" s="5">
        <v>125000</v>
      </c>
      <c r="D12" s="6" t="s">
        <v>297</v>
      </c>
      <c r="E12" s="7"/>
      <c r="F12" s="7"/>
      <c r="G12" s="7"/>
      <c r="H12" s="7"/>
      <c r="I12" s="7">
        <v>1</v>
      </c>
      <c r="J12" s="7"/>
      <c r="K12" s="7"/>
      <c r="L12" s="7"/>
      <c r="M12" s="11" t="s">
        <v>11</v>
      </c>
    </row>
    <row r="13" spans="1:14" ht="12.5" x14ac:dyDescent="0.25">
      <c r="A13" s="19">
        <v>44879</v>
      </c>
      <c r="B13" s="5"/>
      <c r="C13" s="5">
        <v>200000</v>
      </c>
      <c r="D13" s="6" t="s">
        <v>298</v>
      </c>
      <c r="E13" s="7">
        <v>2</v>
      </c>
      <c r="F13" s="7"/>
      <c r="G13" s="7"/>
      <c r="H13" s="7"/>
      <c r="I13" s="7"/>
      <c r="J13" s="7"/>
      <c r="K13" s="7"/>
      <c r="L13" s="7"/>
      <c r="M13" s="11" t="s">
        <v>11</v>
      </c>
    </row>
    <row r="14" spans="1:14" ht="12.5" x14ac:dyDescent="0.25">
      <c r="A14" s="19">
        <v>44879</v>
      </c>
      <c r="B14" s="5"/>
      <c r="C14" s="5">
        <v>165000</v>
      </c>
      <c r="D14" s="6" t="s">
        <v>47</v>
      </c>
      <c r="E14" s="7"/>
      <c r="F14" s="7"/>
      <c r="G14" s="7">
        <v>1</v>
      </c>
      <c r="H14" s="7"/>
      <c r="I14" s="7">
        <v>1</v>
      </c>
      <c r="J14" s="7"/>
      <c r="K14" s="7"/>
      <c r="L14" s="7"/>
      <c r="M14" s="11" t="s">
        <v>11</v>
      </c>
      <c r="N14" s="36"/>
    </row>
    <row r="15" spans="1:14" ht="12.5" x14ac:dyDescent="0.25">
      <c r="A15" s="19">
        <v>44885</v>
      </c>
      <c r="B15" s="5"/>
      <c r="C15" s="5">
        <v>200000</v>
      </c>
      <c r="D15" s="6" t="s">
        <v>46</v>
      </c>
      <c r="E15" s="8">
        <v>2</v>
      </c>
      <c r="F15" s="8"/>
      <c r="G15" s="8"/>
      <c r="H15" s="8"/>
      <c r="I15" s="8"/>
      <c r="J15" s="8"/>
      <c r="K15" s="8"/>
      <c r="L15" s="8"/>
      <c r="M15" s="11" t="s">
        <v>11</v>
      </c>
      <c r="N15" s="36"/>
    </row>
    <row r="16" spans="1:14" ht="12.5" x14ac:dyDescent="0.25">
      <c r="A16" s="19">
        <v>44890</v>
      </c>
      <c r="B16" s="5"/>
      <c r="C16" s="5">
        <v>200000</v>
      </c>
      <c r="D16" s="6" t="s">
        <v>48</v>
      </c>
      <c r="E16" s="7">
        <v>2</v>
      </c>
      <c r="F16" s="7"/>
      <c r="G16" s="7"/>
      <c r="H16" s="7"/>
      <c r="I16" s="7"/>
      <c r="J16" s="7"/>
      <c r="K16" s="7"/>
      <c r="L16" s="7"/>
      <c r="M16" s="11" t="s">
        <v>11</v>
      </c>
      <c r="N16" s="36">
        <v>44890</v>
      </c>
    </row>
    <row r="17" spans="1:14" ht="12.5" x14ac:dyDescent="0.25">
      <c r="A17" s="19">
        <v>44891</v>
      </c>
      <c r="B17" s="5"/>
      <c r="C17" s="5">
        <v>200000</v>
      </c>
      <c r="D17" s="6" t="s">
        <v>299</v>
      </c>
      <c r="E17" s="7">
        <v>2</v>
      </c>
      <c r="F17" s="7"/>
      <c r="G17" s="7"/>
      <c r="H17" s="7"/>
      <c r="I17" s="7"/>
      <c r="J17" s="7"/>
      <c r="K17" s="7"/>
      <c r="L17" s="7"/>
      <c r="M17" s="11" t="s">
        <v>11</v>
      </c>
      <c r="N17" s="36">
        <v>44891</v>
      </c>
    </row>
    <row r="18" spans="1:14" ht="12.5" x14ac:dyDescent="0.25">
      <c r="A18" s="19">
        <v>44891</v>
      </c>
      <c r="B18" s="5"/>
      <c r="C18" s="5">
        <v>225000</v>
      </c>
      <c r="D18" s="6" t="s">
        <v>47</v>
      </c>
      <c r="E18" s="7">
        <v>1</v>
      </c>
      <c r="F18" s="7"/>
      <c r="G18" s="7"/>
      <c r="H18" s="7"/>
      <c r="I18" s="7">
        <v>1</v>
      </c>
      <c r="J18" s="7"/>
      <c r="K18" s="7"/>
      <c r="L18" s="7"/>
      <c r="M18" s="11" t="s">
        <v>11</v>
      </c>
    </row>
    <row r="19" spans="1:14" ht="12.5" x14ac:dyDescent="0.25">
      <c r="A19" s="19">
        <v>44892</v>
      </c>
      <c r="B19" s="5"/>
      <c r="C19" s="5">
        <v>1560000</v>
      </c>
      <c r="D19" s="6" t="s">
        <v>114</v>
      </c>
      <c r="E19" s="7"/>
      <c r="F19" s="7"/>
      <c r="G19" s="7"/>
      <c r="H19" s="7"/>
      <c r="I19" s="7">
        <v>13</v>
      </c>
      <c r="J19" s="7"/>
      <c r="K19" s="7"/>
      <c r="L19" s="7"/>
      <c r="M19" s="10" t="s">
        <v>10</v>
      </c>
    </row>
    <row r="20" spans="1:14" ht="12.5" x14ac:dyDescent="0.25">
      <c r="B20" s="5"/>
      <c r="C20" s="5"/>
      <c r="E20" s="7"/>
      <c r="F20" s="7"/>
      <c r="G20" s="7"/>
      <c r="H20" s="7"/>
      <c r="I20" s="7"/>
      <c r="J20" s="7"/>
      <c r="K20" s="7"/>
      <c r="L20" s="7"/>
      <c r="M20" s="8"/>
    </row>
    <row r="21" spans="1:14" ht="12.5" x14ac:dyDescent="0.25">
      <c r="B21" s="5" t="e">
        <f>SUM(#REF!)</f>
        <v>#REF!</v>
      </c>
      <c r="C21" s="5">
        <f>SUM(C1:C19)</f>
        <v>251671025</v>
      </c>
      <c r="E21" s="7">
        <f t="shared" ref="E21:L21" si="0">SUM(E3:E19)</f>
        <v>20</v>
      </c>
      <c r="F21" s="7">
        <f t="shared" si="0"/>
        <v>5</v>
      </c>
      <c r="G21" s="7">
        <f t="shared" si="0"/>
        <v>7</v>
      </c>
      <c r="H21" s="7">
        <f t="shared" si="0"/>
        <v>9</v>
      </c>
      <c r="I21" s="7">
        <f t="shared" si="0"/>
        <v>23</v>
      </c>
      <c r="J21" s="7">
        <f t="shared" si="0"/>
        <v>0</v>
      </c>
      <c r="K21" s="7">
        <f t="shared" si="0"/>
        <v>0</v>
      </c>
      <c r="L21" s="7">
        <f t="shared" si="0"/>
        <v>0</v>
      </c>
      <c r="M21" s="8" t="s">
        <v>269</v>
      </c>
    </row>
    <row r="22" spans="1:14" ht="12.5" x14ac:dyDescent="0.25">
      <c r="B22" s="27" t="s">
        <v>270</v>
      </c>
      <c r="C22" s="5" t="e">
        <f>C21-B21</f>
        <v>#REF!</v>
      </c>
      <c r="E22" s="7"/>
      <c r="F22" s="7"/>
      <c r="G22" s="7"/>
      <c r="H22" s="8"/>
      <c r="I22" s="8"/>
      <c r="J22" s="8"/>
      <c r="K22" s="8"/>
      <c r="L22" s="8"/>
    </row>
    <row r="23" spans="1:14" ht="12.5" x14ac:dyDescent="0.25">
      <c r="B23" s="28"/>
      <c r="C23" s="5"/>
      <c r="E23" s="7"/>
      <c r="F23" s="7"/>
      <c r="G23" s="7"/>
      <c r="H23" s="8"/>
      <c r="I23" s="8"/>
      <c r="J23" s="8"/>
      <c r="K23" s="8"/>
      <c r="L23" s="8"/>
    </row>
    <row r="24" spans="1:14" ht="12.5" x14ac:dyDescent="0.25">
      <c r="B24" s="5"/>
      <c r="C24" s="5"/>
      <c r="E24" s="7"/>
      <c r="F24" s="7"/>
      <c r="G24" s="7"/>
      <c r="H24" s="8"/>
      <c r="I24" s="8"/>
      <c r="J24" s="8"/>
      <c r="K24" s="8"/>
      <c r="L24" s="8"/>
    </row>
    <row r="25" spans="1:14" ht="12.5" x14ac:dyDescent="0.25">
      <c r="B25" s="29" t="s">
        <v>271</v>
      </c>
      <c r="C25" s="5"/>
      <c r="E25" s="7"/>
      <c r="F25" s="7"/>
      <c r="G25" s="7"/>
      <c r="H25" s="8"/>
      <c r="I25" s="8"/>
      <c r="J25" s="8"/>
      <c r="K25" s="8"/>
      <c r="L25" s="8"/>
    </row>
    <row r="26" spans="1:14" ht="12.5" x14ac:dyDescent="0.25">
      <c r="B26" s="5" t="s">
        <v>272</v>
      </c>
      <c r="C26" s="5"/>
      <c r="E26" s="7"/>
      <c r="F26" s="7"/>
      <c r="G26" s="7"/>
      <c r="H26" s="8"/>
      <c r="I26" s="8"/>
      <c r="J26" s="8"/>
      <c r="K26" s="8"/>
      <c r="L26" s="8"/>
    </row>
    <row r="27" spans="1:14" ht="12.5" x14ac:dyDescent="0.25">
      <c r="B27" s="5"/>
      <c r="C27" s="5"/>
      <c r="E27" s="7"/>
      <c r="F27" s="7"/>
      <c r="G27" s="7"/>
      <c r="H27" s="8"/>
      <c r="I27" s="8"/>
      <c r="J27" s="8"/>
      <c r="K27" s="8"/>
      <c r="L27" s="8"/>
    </row>
    <row r="28" spans="1:14" ht="12.5" x14ac:dyDescent="0.25">
      <c r="B28" s="5" t="s">
        <v>273</v>
      </c>
      <c r="C28" s="5"/>
      <c r="E28" s="7"/>
      <c r="F28" s="7"/>
      <c r="G28" s="7"/>
      <c r="H28" s="8"/>
      <c r="I28" s="8"/>
      <c r="J28" s="8"/>
      <c r="K28" s="8"/>
      <c r="L28" s="8"/>
    </row>
    <row r="29" spans="1:14" ht="12.5" x14ac:dyDescent="0.25">
      <c r="B29" s="5" t="s">
        <v>274</v>
      </c>
      <c r="C29" s="5" t="s">
        <v>300</v>
      </c>
      <c r="D29" s="30" t="s">
        <v>276</v>
      </c>
      <c r="E29" s="30">
        <f>'JAN21'!E107+'FEB21'!E137+'MAR21'!E87+'APR21'!E100+'MAY21'!E75+'JUN21'!E45+'JUL21'!E71+'AUG21'!E45+'SEP21'!E44+'OCT21'!E22+'NOV21'!E36+'DEC21'!E31+'JAN22'!E19+'FEB22'!E37+'MAR22'!E24+'APR22'!E72+'MAY22'!E14+'JUN22'!E24+'JUL22'!E18+'AUG22'!E21+'SEP22'!E30+'OCT22'!E27+E21</f>
        <v>931</v>
      </c>
      <c r="F29" s="30">
        <f>'JAN21'!F107+'FEB21'!F137+'MAR21'!F87+'APR21'!F100+'MAY21'!F75+'JUN21'!F45+'JUL21'!F71+'AUG21'!F45+'SEP21'!F44+'OCT21'!F22+'NOV21'!F36+'DEC21'!F31+'JAN22'!F19+'FEB22'!F37+'MAR22'!F24+'APR22'!F72+'MAY22'!F14+'JUN22'!F24+'JUL22'!F18+'AUG22'!F21+'SEP22'!F30+'OCT22'!F27+F21</f>
        <v>366</v>
      </c>
      <c r="G29" s="30">
        <f>'JAN21'!G107+'FEB21'!G137+'MAR21'!G87+'APR21'!G100+'MAY21'!G75+'JUN21'!G45+'JUL21'!G71+'AUG21'!G45+'SEP21'!G44+'OCT21'!G22+'NOV21'!G36+'DEC21'!G31+'JAN22'!G19+'FEB22'!G37+'MAR22'!G24+'APR22'!G72+'MAY22'!G14+'JUN22'!G24+'JUL22'!G18+'AUG22'!G21+'SEP22'!G30+'OCT22'!G27+G21</f>
        <v>477</v>
      </c>
      <c r="H29" s="30">
        <f>'FEB21'!H137+'MAR21'!H87+'APR21'!H100+'MAY21'!H75+'JUN21'!H45+'JUL21'!H71+'AUG21'!H45+'SEP21'!H44+'OCT21'!H22+'NOV21'!H36+'DEC21'!H31+'JAN22'!H19+'FEB22'!H37+'MAR22'!H24+'APR22'!H72+'MAY22'!H14+'JUN22'!H24+'JUL22'!H18+'AUG22'!H21+'SEP22'!H30+'OCT22'!H27+H21</f>
        <v>1041</v>
      </c>
      <c r="I29" s="32">
        <f>'MAY21'!I75+'JUN21'!I45+'JUL21'!I71+'AUG21'!I45+'SEP21'!I44+'OCT21'!I22+'NOV21'!I36+'DEC21'!I31+'JAN22'!I19+'FEB22'!I37+'MAR22'!I24+'APR22'!I72+'MAY22'!I14+'JUN22'!I24+'JUL22'!I18+'AUG22'!I21+'SEP22'!I30+'OCT22'!I27+I21</f>
        <v>369</v>
      </c>
      <c r="J29" s="32">
        <f>'FEB22'!G37+'MAR22'!J24+'APR22'!J72+'MAY22'!J14+'JUN22'!J24+'JUL22'!J18+'AUG22'!J21+'SEP22'!J30+'OCT22'!J27+J21</f>
        <v>41</v>
      </c>
      <c r="K29" s="32">
        <f>'AUG22'!K21+'SEP22'!K30+'OCT22'!K27+K21</f>
        <v>3</v>
      </c>
      <c r="L29" s="32">
        <f>'AUG22'!L21+'SEP22'!L30+'OCT22'!L27+L21</f>
        <v>1</v>
      </c>
    </row>
    <row r="30" spans="1:14" ht="12.5" x14ac:dyDescent="0.25">
      <c r="C30" s="5" t="s">
        <v>277</v>
      </c>
      <c r="D30" s="30">
        <f>E30+F30+G30+H30</f>
        <v>50430</v>
      </c>
      <c r="E30" s="7">
        <f>30*E29</f>
        <v>27930</v>
      </c>
      <c r="F30" s="7">
        <f>20*F29</f>
        <v>7320</v>
      </c>
      <c r="G30" s="7">
        <f t="shared" ref="G30:H30" si="1">10*G29</f>
        <v>4770</v>
      </c>
      <c r="H30" s="7">
        <f t="shared" si="1"/>
        <v>10410</v>
      </c>
      <c r="I30" s="8"/>
      <c r="J30" s="8"/>
      <c r="K30" s="8"/>
      <c r="L30" s="8"/>
    </row>
    <row r="31" spans="1:14" ht="12.5" x14ac:dyDescent="0.25">
      <c r="B31" s="5"/>
      <c r="C31" s="5" t="s">
        <v>278</v>
      </c>
      <c r="E31" s="7"/>
      <c r="F31" s="7"/>
      <c r="G31" s="7"/>
      <c r="H31" s="8"/>
      <c r="I31" s="8"/>
      <c r="J31" s="8"/>
      <c r="K31" s="8"/>
      <c r="L31" s="8"/>
    </row>
    <row r="32" spans="1:14" ht="12.5" x14ac:dyDescent="0.25">
      <c r="B32" s="5"/>
      <c r="C32" s="5" t="s">
        <v>301</v>
      </c>
      <c r="D32" s="5"/>
      <c r="E32" s="7"/>
      <c r="F32" s="7"/>
      <c r="G32" s="7"/>
      <c r="H32" s="8"/>
      <c r="I32" s="8"/>
      <c r="J32" s="8"/>
      <c r="K32" s="8"/>
      <c r="L32" s="8"/>
    </row>
    <row r="33" spans="2:12" ht="12.5" x14ac:dyDescent="0.25">
      <c r="B33" s="5" t="s">
        <v>280</v>
      </c>
      <c r="C33" s="5" t="s">
        <v>302</v>
      </c>
      <c r="E33" s="7"/>
      <c r="F33" s="7"/>
      <c r="G33" s="7"/>
      <c r="H33" s="8"/>
      <c r="I33" s="8"/>
      <c r="J33" s="8"/>
      <c r="K33" s="8"/>
      <c r="L33" s="8"/>
    </row>
    <row r="34" spans="2:12" ht="12.5" x14ac:dyDescent="0.25">
      <c r="B34" s="5"/>
      <c r="C34" s="5"/>
      <c r="E34" s="7"/>
      <c r="F34" s="7"/>
      <c r="G34" s="7"/>
      <c r="H34" s="8"/>
      <c r="I34" s="8"/>
      <c r="J34" s="8"/>
      <c r="K34" s="8"/>
      <c r="L34" s="8"/>
    </row>
    <row r="35" spans="2:12" ht="12.5" x14ac:dyDescent="0.25">
      <c r="B35" s="5"/>
      <c r="C35" s="5" t="s">
        <v>303</v>
      </c>
      <c r="E35" s="7"/>
      <c r="F35" s="7"/>
      <c r="G35" s="7"/>
      <c r="H35" s="7"/>
      <c r="I35" s="8"/>
      <c r="J35" s="8"/>
      <c r="K35" s="8"/>
      <c r="L35" s="8"/>
    </row>
    <row r="36" spans="2:12" ht="12.5" x14ac:dyDescent="0.25">
      <c r="B36" s="5"/>
      <c r="C36" s="5"/>
      <c r="D36" s="6"/>
      <c r="E36" s="7"/>
      <c r="F36" s="7"/>
      <c r="G36" s="7"/>
      <c r="H36" s="7"/>
      <c r="I36" s="8"/>
      <c r="J36" s="8"/>
      <c r="K36" s="8"/>
      <c r="L36" s="8"/>
    </row>
    <row r="37" spans="2:12" ht="12.5" x14ac:dyDescent="0.25">
      <c r="B37" s="5" t="s">
        <v>284</v>
      </c>
      <c r="C37" s="5"/>
      <c r="D37" s="6">
        <v>600</v>
      </c>
      <c r="E37" s="7">
        <f>30*15</f>
        <v>450</v>
      </c>
      <c r="F37" s="7">
        <f>20*4</f>
        <v>80</v>
      </c>
      <c r="G37" s="7">
        <f>10*7</f>
        <v>70</v>
      </c>
      <c r="H37" s="7"/>
      <c r="I37" s="8"/>
      <c r="J37" s="8"/>
      <c r="K37" s="8"/>
      <c r="L37" s="8"/>
    </row>
    <row r="38" spans="2:12" ht="12.5" x14ac:dyDescent="0.25">
      <c r="C38" s="5"/>
      <c r="E38" s="8"/>
      <c r="F38" s="8"/>
      <c r="G38" s="8"/>
      <c r="H38" s="8"/>
      <c r="I38" s="8"/>
      <c r="J38" s="8"/>
      <c r="K38" s="8"/>
      <c r="L38" s="8"/>
    </row>
    <row r="39" spans="2:12" ht="12.5" x14ac:dyDescent="0.25">
      <c r="C39" s="5"/>
      <c r="E39" s="8"/>
      <c r="F39" s="8"/>
      <c r="G39" s="8"/>
      <c r="H39" s="8"/>
      <c r="I39" s="8"/>
      <c r="J39" s="8"/>
      <c r="K39" s="8"/>
      <c r="L39" s="8"/>
    </row>
    <row r="40" spans="2:12" ht="12.5" x14ac:dyDescent="0.25">
      <c r="C40" s="5"/>
      <c r="E40" s="8"/>
      <c r="F40" s="8"/>
      <c r="G40" s="8"/>
      <c r="H40" s="8"/>
      <c r="I40" s="8"/>
      <c r="J40" s="8"/>
      <c r="K40" s="8"/>
      <c r="L40" s="8"/>
    </row>
    <row r="41" spans="2:12" ht="12.5" x14ac:dyDescent="0.25">
      <c r="B41" s="6" t="s">
        <v>285</v>
      </c>
      <c r="C41" s="5"/>
      <c r="E41" s="8"/>
      <c r="F41" s="8"/>
      <c r="G41" s="8"/>
      <c r="H41" s="8"/>
      <c r="I41" s="8"/>
      <c r="J41" s="8"/>
      <c r="K41" s="8"/>
      <c r="L41" s="8"/>
    </row>
    <row r="42" spans="2:12" ht="12.5" x14ac:dyDescent="0.25">
      <c r="B42" s="6" t="s">
        <v>10</v>
      </c>
      <c r="C42" s="5" t="s">
        <v>304</v>
      </c>
      <c r="E42" s="8"/>
      <c r="F42" s="8"/>
      <c r="G42" s="8"/>
      <c r="H42" s="8"/>
      <c r="I42" s="8"/>
      <c r="J42" s="8"/>
      <c r="K42" s="8"/>
      <c r="L42" s="8"/>
    </row>
    <row r="43" spans="2:12" ht="12.5" x14ac:dyDescent="0.25">
      <c r="C43" s="5"/>
      <c r="E43" s="8"/>
      <c r="F43" s="8"/>
      <c r="G43" s="8"/>
      <c r="H43" s="8"/>
      <c r="I43" s="8"/>
      <c r="J43" s="8"/>
      <c r="K43" s="8"/>
      <c r="L43" s="8"/>
    </row>
    <row r="44" spans="2:12" ht="12.5" x14ac:dyDescent="0.25">
      <c r="B44" s="6" t="s">
        <v>11</v>
      </c>
      <c r="C44" s="5" t="s">
        <v>288</v>
      </c>
      <c r="D44" s="6">
        <v>280</v>
      </c>
      <c r="E44" s="8"/>
      <c r="F44" s="8"/>
      <c r="G44" s="8"/>
      <c r="H44" s="8"/>
      <c r="I44" s="8"/>
      <c r="J44" s="8"/>
      <c r="K44" s="8"/>
      <c r="L44" s="8"/>
    </row>
    <row r="45" spans="2:12" ht="12.5" x14ac:dyDescent="0.25">
      <c r="C45" s="5" t="s">
        <v>289</v>
      </c>
      <c r="D45" s="6">
        <v>200</v>
      </c>
      <c r="E45" s="8"/>
      <c r="F45" s="8"/>
      <c r="G45" s="8"/>
      <c r="H45" s="8"/>
      <c r="I45" s="8"/>
      <c r="J45" s="8"/>
      <c r="K45" s="8"/>
      <c r="L45" s="8"/>
    </row>
    <row r="46" spans="2:12" ht="12.5" x14ac:dyDescent="0.25">
      <c r="C46" s="5" t="s">
        <v>290</v>
      </c>
      <c r="D46" s="6">
        <v>15</v>
      </c>
      <c r="E46" s="8"/>
      <c r="F46" s="8"/>
      <c r="G46" s="8"/>
      <c r="H46" s="8"/>
      <c r="I46" s="8"/>
      <c r="J46" s="8"/>
      <c r="K46" s="8"/>
      <c r="L46" s="8"/>
    </row>
    <row r="47" spans="2:12" ht="12.5" x14ac:dyDescent="0.25">
      <c r="C47" s="5"/>
      <c r="E47" s="8"/>
      <c r="F47" s="8"/>
      <c r="G47" s="8"/>
      <c r="H47" s="8"/>
      <c r="I47" s="8"/>
      <c r="J47" s="8"/>
      <c r="K47" s="8"/>
      <c r="L47" s="8"/>
    </row>
    <row r="48" spans="2:12" ht="12.5" x14ac:dyDescent="0.25">
      <c r="C48" s="5"/>
      <c r="E48" s="8"/>
      <c r="F48" s="8"/>
      <c r="G48" s="8"/>
      <c r="H48" s="8"/>
      <c r="I48" s="8"/>
      <c r="J48" s="8"/>
      <c r="K48" s="8"/>
      <c r="L48" s="8"/>
    </row>
    <row r="49" spans="2:12" ht="12.5" x14ac:dyDescent="0.25">
      <c r="C49" s="5"/>
      <c r="E49" s="8"/>
      <c r="F49" s="8"/>
      <c r="G49" s="8"/>
      <c r="H49" s="8"/>
      <c r="I49" s="8"/>
      <c r="J49" s="8"/>
      <c r="K49" s="8"/>
      <c r="L49" s="8"/>
    </row>
    <row r="50" spans="2:12" ht="12.5" x14ac:dyDescent="0.25">
      <c r="C50" s="5"/>
      <c r="E50" s="8"/>
      <c r="F50" s="8"/>
      <c r="G50" s="8"/>
      <c r="H50" s="8"/>
      <c r="I50" s="8"/>
      <c r="J50" s="8"/>
      <c r="K50" s="8"/>
      <c r="L50" s="8"/>
    </row>
    <row r="51" spans="2:12" ht="12.5" x14ac:dyDescent="0.25">
      <c r="C51" s="5"/>
      <c r="E51" s="8"/>
      <c r="F51" s="8"/>
      <c r="G51" s="8"/>
      <c r="H51" s="8"/>
      <c r="I51" s="8"/>
      <c r="J51" s="8"/>
      <c r="K51" s="8"/>
      <c r="L51" s="8"/>
    </row>
    <row r="52" spans="2:12" ht="12.5" x14ac:dyDescent="0.25">
      <c r="C52" s="5"/>
      <c r="E52" s="8"/>
      <c r="F52" s="8"/>
      <c r="G52" s="8"/>
      <c r="H52" s="8"/>
      <c r="I52" s="8"/>
      <c r="J52" s="8"/>
      <c r="K52" s="8"/>
      <c r="L52" s="8"/>
    </row>
    <row r="53" spans="2:12" ht="12.5" x14ac:dyDescent="0.25">
      <c r="C53" s="5"/>
      <c r="E53" s="8"/>
      <c r="F53" s="8"/>
      <c r="G53" s="8"/>
      <c r="H53" s="8"/>
      <c r="I53" s="8"/>
      <c r="J53" s="8"/>
      <c r="K53" s="8"/>
      <c r="L53" s="8"/>
    </row>
    <row r="54" spans="2:12" ht="12.5" x14ac:dyDescent="0.25">
      <c r="C54" s="5"/>
      <c r="E54" s="8"/>
      <c r="F54" s="8"/>
      <c r="G54" s="8"/>
      <c r="H54" s="8"/>
      <c r="I54" s="8"/>
      <c r="J54" s="8"/>
      <c r="K54" s="8"/>
      <c r="L54" s="8"/>
    </row>
    <row r="55" spans="2:12" ht="12.5" x14ac:dyDescent="0.25">
      <c r="C55" s="5"/>
      <c r="E55" s="8"/>
      <c r="F55" s="8"/>
      <c r="G55" s="8"/>
      <c r="H55" s="8"/>
      <c r="I55" s="8"/>
      <c r="J55" s="8"/>
      <c r="K55" s="8"/>
      <c r="L55" s="8"/>
    </row>
    <row r="56" spans="2:12" ht="12.5" x14ac:dyDescent="0.25">
      <c r="B56" s="5"/>
      <c r="C56" s="5"/>
      <c r="E56" s="7"/>
      <c r="F56" s="7"/>
      <c r="G56" s="7"/>
      <c r="H56" s="8"/>
      <c r="I56" s="8"/>
      <c r="J56" s="8"/>
      <c r="K56" s="8"/>
      <c r="L56" s="8"/>
    </row>
    <row r="57" spans="2:12" ht="12.5" x14ac:dyDescent="0.25">
      <c r="B57" s="5"/>
      <c r="C57" s="5"/>
      <c r="E57" s="7"/>
      <c r="F57" s="7"/>
      <c r="G57" s="7"/>
      <c r="H57" s="8"/>
      <c r="I57" s="8"/>
      <c r="J57" s="8"/>
      <c r="K57" s="8"/>
      <c r="L57" s="8"/>
    </row>
    <row r="58" spans="2:12" ht="12.5" x14ac:dyDescent="0.25">
      <c r="B58" s="5"/>
      <c r="C58" s="5"/>
      <c r="E58" s="7"/>
      <c r="F58" s="7"/>
      <c r="G58" s="7"/>
      <c r="H58" s="8"/>
      <c r="I58" s="8"/>
      <c r="J58" s="8"/>
      <c r="K58" s="8"/>
      <c r="L58" s="8"/>
    </row>
    <row r="59" spans="2:12" ht="12.5" x14ac:dyDescent="0.25">
      <c r="B59" s="5"/>
      <c r="C59" s="5"/>
      <c r="E59" s="7"/>
      <c r="F59" s="7"/>
      <c r="G59" s="7"/>
      <c r="H59" s="8"/>
      <c r="I59" s="8"/>
      <c r="J59" s="8"/>
      <c r="K59" s="8"/>
      <c r="L59" s="8"/>
    </row>
    <row r="60" spans="2:12" ht="12.5" x14ac:dyDescent="0.25">
      <c r="B60" s="5"/>
      <c r="C60" s="5"/>
      <c r="E60" s="7"/>
      <c r="F60" s="7"/>
      <c r="G60" s="7"/>
      <c r="H60" s="8"/>
      <c r="I60" s="8"/>
      <c r="J60" s="8"/>
      <c r="K60" s="8"/>
      <c r="L60" s="8"/>
    </row>
    <row r="61" spans="2:12" ht="12.5" x14ac:dyDescent="0.25">
      <c r="B61" s="5"/>
      <c r="C61" s="5"/>
      <c r="D61" s="6"/>
      <c r="E61" s="7"/>
      <c r="F61" s="7"/>
      <c r="G61" s="7"/>
      <c r="H61" s="8"/>
      <c r="I61" s="8"/>
      <c r="J61" s="8"/>
      <c r="K61" s="8"/>
      <c r="L61" s="8"/>
    </row>
    <row r="62" spans="2:12" ht="12.5" x14ac:dyDescent="0.25">
      <c r="B62" s="5"/>
      <c r="C62" s="5"/>
      <c r="E62" s="7"/>
      <c r="F62" s="7"/>
      <c r="G62" s="7"/>
      <c r="H62" s="8"/>
      <c r="I62" s="8"/>
      <c r="J62" s="8"/>
      <c r="K62" s="8"/>
      <c r="L62" s="8"/>
    </row>
    <row r="63" spans="2:12" ht="12.5" x14ac:dyDescent="0.25">
      <c r="C63" s="5"/>
      <c r="E63" s="7"/>
      <c r="F63" s="7"/>
      <c r="G63" s="7"/>
      <c r="H63" s="8"/>
      <c r="I63" s="8"/>
      <c r="J63" s="8"/>
      <c r="K63" s="8"/>
      <c r="L63" s="8"/>
    </row>
    <row r="64" spans="2:12" ht="12.5" x14ac:dyDescent="0.25">
      <c r="C64" s="5"/>
      <c r="E64" s="8"/>
      <c r="F64" s="8"/>
      <c r="G64" s="8"/>
      <c r="H64" s="8"/>
      <c r="I64" s="8"/>
      <c r="J64" s="8"/>
      <c r="K64" s="8"/>
      <c r="L64" s="8"/>
    </row>
    <row r="65" spans="3:12" ht="12.5" x14ac:dyDescent="0.25">
      <c r="C65" s="5"/>
      <c r="E65" s="8"/>
      <c r="F65" s="8"/>
      <c r="G65" s="8"/>
      <c r="H65" s="8"/>
      <c r="I65" s="8"/>
      <c r="J65" s="8"/>
      <c r="K65" s="8"/>
      <c r="L65" s="8"/>
    </row>
    <row r="66" spans="3:12" ht="12.5" x14ac:dyDescent="0.25">
      <c r="C66" s="5"/>
      <c r="E66" s="8"/>
      <c r="F66" s="8"/>
      <c r="G66" s="8"/>
      <c r="H66" s="8"/>
      <c r="I66" s="8"/>
      <c r="J66" s="8"/>
      <c r="K66" s="8"/>
      <c r="L66" s="8"/>
    </row>
    <row r="67" spans="3:12" ht="12.5" x14ac:dyDescent="0.25">
      <c r="C67" s="5"/>
      <c r="E67" s="8"/>
      <c r="F67" s="8"/>
      <c r="G67" s="8"/>
      <c r="H67" s="8"/>
      <c r="I67" s="8"/>
      <c r="J67" s="8"/>
      <c r="K67" s="8"/>
      <c r="L67" s="8"/>
    </row>
    <row r="68" spans="3:12" ht="12.5" x14ac:dyDescent="0.25">
      <c r="C68" s="5"/>
      <c r="E68" s="8"/>
      <c r="F68" s="8"/>
      <c r="G68" s="8"/>
      <c r="H68" s="8"/>
      <c r="I68" s="8"/>
      <c r="J68" s="8"/>
      <c r="K68" s="8"/>
      <c r="L68" s="8"/>
    </row>
    <row r="69" spans="3:12" ht="12.5" x14ac:dyDescent="0.25">
      <c r="C69" s="5"/>
      <c r="E69" s="8"/>
      <c r="F69" s="8"/>
      <c r="G69" s="8"/>
      <c r="H69" s="8"/>
      <c r="I69" s="8"/>
      <c r="J69" s="8"/>
      <c r="K69" s="8"/>
      <c r="L69" s="8"/>
    </row>
    <row r="70" spans="3:12" ht="12.5" x14ac:dyDescent="0.25">
      <c r="C70" s="5"/>
      <c r="E70" s="8"/>
      <c r="F70" s="8"/>
      <c r="G70" s="8"/>
      <c r="H70" s="8"/>
      <c r="I70" s="8"/>
      <c r="J70" s="8"/>
      <c r="K70" s="8"/>
      <c r="L70" s="8"/>
    </row>
    <row r="71" spans="3:12" ht="12.5" x14ac:dyDescent="0.25">
      <c r="C71" s="5"/>
      <c r="E71" s="8"/>
      <c r="F71" s="8"/>
      <c r="G71" s="8"/>
      <c r="H71" s="8"/>
      <c r="I71" s="8"/>
      <c r="J71" s="8"/>
      <c r="K71" s="8"/>
      <c r="L71" s="8"/>
    </row>
    <row r="72" spans="3:12" ht="12.5" x14ac:dyDescent="0.25">
      <c r="C72" s="5"/>
      <c r="E72" s="8"/>
      <c r="F72" s="8"/>
      <c r="G72" s="8"/>
      <c r="H72" s="8"/>
      <c r="I72" s="8"/>
      <c r="J72" s="8"/>
      <c r="K72" s="8"/>
      <c r="L72" s="8"/>
    </row>
    <row r="73" spans="3:12" ht="12.5" x14ac:dyDescent="0.25">
      <c r="C73" s="5"/>
      <c r="E73" s="8"/>
      <c r="F73" s="8"/>
      <c r="G73" s="8"/>
      <c r="H73" s="8"/>
      <c r="I73" s="8"/>
      <c r="J73" s="8"/>
      <c r="K73" s="8"/>
      <c r="L73" s="8"/>
    </row>
    <row r="74" spans="3:12" ht="12.5" x14ac:dyDescent="0.25">
      <c r="C74" s="5"/>
      <c r="E74" s="8"/>
      <c r="F74" s="8"/>
      <c r="G74" s="8"/>
      <c r="H74" s="8"/>
      <c r="I74" s="8"/>
      <c r="J74" s="8"/>
      <c r="K74" s="8"/>
      <c r="L74" s="8"/>
    </row>
    <row r="75" spans="3:12" ht="12.5" x14ac:dyDescent="0.25">
      <c r="C75" s="5"/>
      <c r="E75" s="8"/>
      <c r="F75" s="8"/>
      <c r="G75" s="8"/>
      <c r="H75" s="8"/>
      <c r="I75" s="8"/>
      <c r="J75" s="8"/>
      <c r="K75" s="8"/>
      <c r="L75" s="8"/>
    </row>
    <row r="76" spans="3:12" ht="12.5" x14ac:dyDescent="0.25">
      <c r="C76" s="5"/>
      <c r="E76" s="8"/>
      <c r="F76" s="8"/>
      <c r="G76" s="8"/>
      <c r="H76" s="8"/>
      <c r="I76" s="8"/>
      <c r="J76" s="8"/>
      <c r="K76" s="8"/>
      <c r="L76" s="8"/>
    </row>
    <row r="77" spans="3:12" ht="12.5" x14ac:dyDescent="0.25">
      <c r="C77" s="5"/>
      <c r="E77" s="8"/>
      <c r="F77" s="8"/>
      <c r="G77" s="8"/>
      <c r="H77" s="8"/>
      <c r="I77" s="8"/>
      <c r="J77" s="8"/>
      <c r="K77" s="8"/>
      <c r="L77" s="8"/>
    </row>
    <row r="78" spans="3:12" ht="12.5" x14ac:dyDescent="0.25">
      <c r="C78" s="5"/>
      <c r="E78" s="8"/>
      <c r="F78" s="8"/>
      <c r="G78" s="8"/>
      <c r="H78" s="8"/>
      <c r="I78" s="8"/>
      <c r="J78" s="8"/>
      <c r="K78" s="8"/>
      <c r="L78" s="8"/>
    </row>
    <row r="79" spans="3:12" ht="12.5" x14ac:dyDescent="0.25">
      <c r="C79" s="5"/>
      <c r="E79" s="8"/>
      <c r="F79" s="8"/>
      <c r="G79" s="8"/>
      <c r="H79" s="8"/>
      <c r="I79" s="8"/>
      <c r="J79" s="8"/>
      <c r="K79" s="8"/>
      <c r="L79" s="8"/>
    </row>
    <row r="80" spans="3:12" ht="12.5" x14ac:dyDescent="0.25">
      <c r="C80" s="5"/>
      <c r="E80" s="8"/>
      <c r="F80" s="8"/>
      <c r="G80" s="8"/>
      <c r="H80" s="8"/>
      <c r="I80" s="8"/>
      <c r="J80" s="8"/>
      <c r="K80" s="8"/>
      <c r="L80" s="8"/>
    </row>
    <row r="81" spans="3:12" ht="12.5" x14ac:dyDescent="0.25">
      <c r="C81" s="5"/>
      <c r="E81" s="8"/>
      <c r="F81" s="8"/>
      <c r="G81" s="8"/>
      <c r="H81" s="8"/>
      <c r="I81" s="8"/>
      <c r="J81" s="8"/>
      <c r="K81" s="8"/>
      <c r="L81" s="8"/>
    </row>
    <row r="82" spans="3:12" ht="12.5" x14ac:dyDescent="0.25">
      <c r="C82" s="5"/>
      <c r="E82" s="8"/>
      <c r="F82" s="8"/>
      <c r="G82" s="8"/>
      <c r="H82" s="8"/>
      <c r="I82" s="8"/>
      <c r="J82" s="8"/>
      <c r="K82" s="8"/>
      <c r="L82" s="8"/>
    </row>
    <row r="83" spans="3:12" ht="12.5" x14ac:dyDescent="0.25">
      <c r="C83" s="5"/>
      <c r="E83" s="8"/>
      <c r="F83" s="8"/>
      <c r="G83" s="8"/>
      <c r="H83" s="8"/>
      <c r="I83" s="8"/>
      <c r="J83" s="8"/>
      <c r="K83" s="8"/>
      <c r="L83" s="8"/>
    </row>
    <row r="84" spans="3:12" ht="12.5" x14ac:dyDescent="0.25">
      <c r="C84" s="5"/>
      <c r="E84" s="8"/>
      <c r="F84" s="8"/>
      <c r="G84" s="8"/>
      <c r="H84" s="8"/>
      <c r="I84" s="8"/>
      <c r="J84" s="8"/>
      <c r="K84" s="8"/>
      <c r="L84" s="8"/>
    </row>
    <row r="85" spans="3:12" ht="12.5" x14ac:dyDescent="0.25">
      <c r="C85" s="5"/>
      <c r="E85" s="8"/>
      <c r="F85" s="8"/>
      <c r="G85" s="8"/>
      <c r="H85" s="8"/>
      <c r="I85" s="8"/>
      <c r="J85" s="8"/>
      <c r="K85" s="8"/>
      <c r="L85" s="8"/>
    </row>
    <row r="86" spans="3:12" ht="12.5" x14ac:dyDescent="0.25">
      <c r="C86" s="5"/>
      <c r="E86" s="8"/>
      <c r="F86" s="8"/>
      <c r="G86" s="8"/>
      <c r="H86" s="8"/>
      <c r="I86" s="8"/>
      <c r="J86" s="8"/>
      <c r="K86" s="8"/>
      <c r="L86" s="8"/>
    </row>
    <row r="87" spans="3:12" ht="12.5" x14ac:dyDescent="0.25">
      <c r="C87" s="5"/>
      <c r="E87" s="8"/>
      <c r="F87" s="8"/>
      <c r="G87" s="8"/>
      <c r="H87" s="8"/>
      <c r="I87" s="8"/>
      <c r="J87" s="8"/>
      <c r="K87" s="8"/>
      <c r="L87" s="8"/>
    </row>
    <row r="88" spans="3:12" ht="12.5" x14ac:dyDescent="0.25">
      <c r="C88" s="5"/>
      <c r="E88" s="8"/>
      <c r="F88" s="8"/>
      <c r="G88" s="8"/>
      <c r="H88" s="8"/>
      <c r="I88" s="8"/>
      <c r="J88" s="8"/>
      <c r="K88" s="8"/>
      <c r="L88" s="8"/>
    </row>
    <row r="89" spans="3:12" ht="12.5" x14ac:dyDescent="0.25">
      <c r="C89" s="5"/>
      <c r="E89" s="8"/>
      <c r="F89" s="8"/>
      <c r="G89" s="8"/>
      <c r="H89" s="8"/>
      <c r="I89" s="8"/>
      <c r="J89" s="8"/>
      <c r="K89" s="8"/>
      <c r="L89" s="8"/>
    </row>
    <row r="90" spans="3:12" ht="12.5" x14ac:dyDescent="0.25">
      <c r="C90" s="5"/>
      <c r="E90" s="8"/>
      <c r="F90" s="8"/>
      <c r="G90" s="8"/>
      <c r="H90" s="8"/>
      <c r="I90" s="8"/>
      <c r="J90" s="8"/>
      <c r="K90" s="8"/>
      <c r="L90" s="8"/>
    </row>
    <row r="91" spans="3:12" ht="12.5" x14ac:dyDescent="0.25">
      <c r="C91" s="5"/>
      <c r="E91" s="8"/>
      <c r="F91" s="8"/>
      <c r="G91" s="8"/>
      <c r="H91" s="8"/>
      <c r="I91" s="8"/>
      <c r="J91" s="8"/>
      <c r="K91" s="8"/>
      <c r="L91" s="8"/>
    </row>
    <row r="92" spans="3:12" ht="12.5" x14ac:dyDescent="0.25">
      <c r="C92" s="5"/>
      <c r="E92" s="8"/>
      <c r="F92" s="8"/>
      <c r="G92" s="8"/>
      <c r="H92" s="8"/>
      <c r="I92" s="8"/>
      <c r="J92" s="8"/>
      <c r="K92" s="8"/>
      <c r="L92" s="8"/>
    </row>
    <row r="93" spans="3:12" ht="12.5" x14ac:dyDescent="0.25">
      <c r="C93" s="5"/>
      <c r="E93" s="8"/>
      <c r="F93" s="8"/>
      <c r="G93" s="8"/>
      <c r="H93" s="8"/>
      <c r="I93" s="8"/>
      <c r="J93" s="8"/>
      <c r="K93" s="8"/>
      <c r="L93" s="8"/>
    </row>
    <row r="94" spans="3:12" ht="12.5" x14ac:dyDescent="0.25">
      <c r="C94" s="5"/>
      <c r="E94" s="8"/>
      <c r="F94" s="8"/>
      <c r="G94" s="8"/>
      <c r="H94" s="8"/>
      <c r="I94" s="8"/>
      <c r="J94" s="8"/>
      <c r="K94" s="8"/>
      <c r="L94" s="8"/>
    </row>
    <row r="95" spans="3:12" ht="12.5" x14ac:dyDescent="0.25">
      <c r="C95" s="5"/>
      <c r="E95" s="8"/>
      <c r="F95" s="8"/>
      <c r="G95" s="8"/>
      <c r="H95" s="8"/>
      <c r="I95" s="8"/>
      <c r="J95" s="8"/>
      <c r="K95" s="8"/>
      <c r="L95" s="8"/>
    </row>
    <row r="96" spans="3:12" ht="12.5" x14ac:dyDescent="0.25">
      <c r="C96" s="5"/>
      <c r="E96" s="8"/>
      <c r="F96" s="8"/>
      <c r="G96" s="8"/>
      <c r="H96" s="8"/>
      <c r="I96" s="8"/>
      <c r="J96" s="8"/>
      <c r="K96" s="8"/>
      <c r="L96" s="8"/>
    </row>
    <row r="97" spans="3:12" ht="12.5" x14ac:dyDescent="0.25">
      <c r="C97" s="5"/>
      <c r="E97" s="8"/>
      <c r="F97" s="8"/>
      <c r="G97" s="8"/>
      <c r="H97" s="8"/>
      <c r="I97" s="8"/>
      <c r="J97" s="8"/>
      <c r="K97" s="8"/>
      <c r="L97" s="8"/>
    </row>
    <row r="98" spans="3:12" ht="12.5" x14ac:dyDescent="0.25">
      <c r="C98" s="5"/>
      <c r="E98" s="8"/>
      <c r="F98" s="8"/>
      <c r="G98" s="8"/>
      <c r="H98" s="8"/>
      <c r="I98" s="8"/>
      <c r="J98" s="8"/>
      <c r="K98" s="8"/>
      <c r="L98" s="8"/>
    </row>
    <row r="99" spans="3:12" ht="12.5" x14ac:dyDescent="0.25">
      <c r="C99" s="5"/>
      <c r="E99" s="8"/>
      <c r="F99" s="8"/>
      <c r="G99" s="8"/>
      <c r="H99" s="8"/>
      <c r="I99" s="8"/>
      <c r="J99" s="8"/>
      <c r="K99" s="8"/>
      <c r="L99" s="8"/>
    </row>
    <row r="100" spans="3:12" ht="12.5" x14ac:dyDescent="0.25">
      <c r="C100" s="5"/>
      <c r="E100" s="8"/>
      <c r="F100" s="8"/>
      <c r="G100" s="8"/>
      <c r="H100" s="8"/>
      <c r="I100" s="8"/>
      <c r="J100" s="8"/>
      <c r="K100" s="8"/>
      <c r="L100" s="8"/>
    </row>
    <row r="101" spans="3:12" ht="12.5" x14ac:dyDescent="0.25">
      <c r="C101" s="5"/>
      <c r="E101" s="8"/>
      <c r="F101" s="8"/>
      <c r="G101" s="8"/>
      <c r="H101" s="8"/>
      <c r="I101" s="8"/>
      <c r="J101" s="8"/>
      <c r="K101" s="8"/>
      <c r="L101" s="8"/>
    </row>
    <row r="102" spans="3:12" ht="12.5" x14ac:dyDescent="0.25">
      <c r="C102" s="5"/>
      <c r="E102" s="8"/>
      <c r="F102" s="8"/>
      <c r="G102" s="8"/>
      <c r="H102" s="8"/>
      <c r="I102" s="8"/>
      <c r="J102" s="8"/>
      <c r="K102" s="8"/>
      <c r="L102" s="8"/>
    </row>
    <row r="103" spans="3:12" ht="12.5" x14ac:dyDescent="0.25">
      <c r="C103" s="5"/>
      <c r="E103" s="8"/>
      <c r="F103" s="8"/>
      <c r="G103" s="8"/>
      <c r="H103" s="8"/>
      <c r="I103" s="8"/>
      <c r="J103" s="8"/>
      <c r="K103" s="8"/>
      <c r="L103" s="8"/>
    </row>
    <row r="104" spans="3:12" ht="12.5" x14ac:dyDescent="0.25">
      <c r="C104" s="5"/>
      <c r="E104" s="8"/>
      <c r="F104" s="8"/>
      <c r="G104" s="8"/>
      <c r="H104" s="8"/>
      <c r="I104" s="8"/>
      <c r="J104" s="8"/>
      <c r="K104" s="8"/>
      <c r="L104" s="8"/>
    </row>
    <row r="105" spans="3:12" ht="12.5" x14ac:dyDescent="0.25">
      <c r="C105" s="5"/>
      <c r="E105" s="8"/>
      <c r="F105" s="8"/>
      <c r="G105" s="8"/>
      <c r="H105" s="8"/>
      <c r="I105" s="8"/>
      <c r="J105" s="8"/>
      <c r="K105" s="8"/>
      <c r="L105" s="8"/>
    </row>
    <row r="106" spans="3:12" ht="12.5" x14ac:dyDescent="0.25">
      <c r="C106" s="5"/>
      <c r="E106" s="8"/>
      <c r="F106" s="8"/>
      <c r="G106" s="8"/>
      <c r="H106" s="8"/>
      <c r="I106" s="8"/>
      <c r="J106" s="8"/>
      <c r="K106" s="8"/>
      <c r="L106" s="8"/>
    </row>
    <row r="107" spans="3:12" ht="12.5" x14ac:dyDescent="0.25">
      <c r="C107" s="5"/>
      <c r="E107" s="8"/>
      <c r="F107" s="8"/>
      <c r="G107" s="8"/>
      <c r="H107" s="8"/>
      <c r="I107" s="8"/>
      <c r="J107" s="8"/>
      <c r="K107" s="8"/>
      <c r="L107" s="8"/>
    </row>
    <row r="108" spans="3:12" ht="12.5" x14ac:dyDescent="0.25">
      <c r="C108" s="5"/>
      <c r="E108" s="8"/>
      <c r="F108" s="8"/>
      <c r="G108" s="8"/>
      <c r="H108" s="8"/>
      <c r="I108" s="8"/>
      <c r="J108" s="8"/>
      <c r="K108" s="8"/>
      <c r="L108" s="8"/>
    </row>
    <row r="109" spans="3:12" ht="12.5" x14ac:dyDescent="0.25">
      <c r="C109" s="5"/>
      <c r="E109" s="8"/>
      <c r="F109" s="8"/>
      <c r="G109" s="8"/>
      <c r="H109" s="8"/>
      <c r="I109" s="8"/>
      <c r="J109" s="8"/>
      <c r="K109" s="8"/>
      <c r="L109" s="8"/>
    </row>
    <row r="110" spans="3:12" ht="12.5" x14ac:dyDescent="0.25">
      <c r="C110" s="5"/>
      <c r="E110" s="8"/>
      <c r="F110" s="8"/>
      <c r="G110" s="8"/>
      <c r="H110" s="8"/>
      <c r="I110" s="8"/>
      <c r="J110" s="8"/>
      <c r="K110" s="8"/>
      <c r="L110" s="8"/>
    </row>
    <row r="111" spans="3:12" ht="12.5" x14ac:dyDescent="0.25">
      <c r="C111" s="5"/>
      <c r="E111" s="8"/>
      <c r="F111" s="8"/>
      <c r="G111" s="8"/>
      <c r="H111" s="8"/>
      <c r="I111" s="8"/>
      <c r="J111" s="8"/>
      <c r="K111" s="8"/>
      <c r="L111" s="8"/>
    </row>
    <row r="112" spans="3:12" ht="12.5" x14ac:dyDescent="0.25">
      <c r="C112" s="5"/>
      <c r="E112" s="8"/>
      <c r="F112" s="8"/>
      <c r="G112" s="8"/>
      <c r="H112" s="8"/>
      <c r="I112" s="8"/>
      <c r="J112" s="8"/>
      <c r="K112" s="8"/>
      <c r="L112" s="8"/>
    </row>
    <row r="113" spans="3:12" ht="12.5" x14ac:dyDescent="0.25">
      <c r="C113" s="5"/>
      <c r="E113" s="8"/>
      <c r="F113" s="8"/>
      <c r="G113" s="8"/>
      <c r="H113" s="8"/>
      <c r="I113" s="8"/>
      <c r="J113" s="8"/>
      <c r="K113" s="8"/>
      <c r="L113" s="8"/>
    </row>
    <row r="114" spans="3:12" ht="12.5" x14ac:dyDescent="0.25">
      <c r="C114" s="5"/>
      <c r="E114" s="8"/>
      <c r="F114" s="8"/>
      <c r="G114" s="8"/>
      <c r="H114" s="8"/>
      <c r="I114" s="8"/>
      <c r="J114" s="8"/>
      <c r="K114" s="8"/>
      <c r="L114" s="8"/>
    </row>
    <row r="115" spans="3:12" ht="12.5" x14ac:dyDescent="0.25">
      <c r="C115" s="5"/>
      <c r="E115" s="8"/>
      <c r="F115" s="8"/>
      <c r="G115" s="8"/>
      <c r="H115" s="8"/>
      <c r="I115" s="8"/>
      <c r="J115" s="8"/>
      <c r="K115" s="8"/>
      <c r="L115" s="8"/>
    </row>
    <row r="116" spans="3:12" ht="12.5" x14ac:dyDescent="0.25">
      <c r="C116" s="5"/>
      <c r="E116" s="8"/>
      <c r="F116" s="8"/>
      <c r="G116" s="8"/>
      <c r="H116" s="8"/>
      <c r="I116" s="8"/>
      <c r="J116" s="8"/>
      <c r="K116" s="8"/>
      <c r="L116" s="8"/>
    </row>
    <row r="117" spans="3:12" ht="12.5" x14ac:dyDescent="0.25">
      <c r="C117" s="5"/>
      <c r="E117" s="8"/>
      <c r="F117" s="8"/>
      <c r="G117" s="8"/>
      <c r="H117" s="8"/>
      <c r="I117" s="8"/>
      <c r="J117" s="8"/>
      <c r="K117" s="8"/>
      <c r="L117" s="8"/>
    </row>
    <row r="118" spans="3:12" ht="12.5" x14ac:dyDescent="0.25">
      <c r="C118" s="5"/>
      <c r="E118" s="8"/>
      <c r="F118" s="8"/>
      <c r="G118" s="8"/>
      <c r="H118" s="8"/>
      <c r="I118" s="8"/>
      <c r="J118" s="8"/>
      <c r="K118" s="8"/>
      <c r="L118" s="8"/>
    </row>
    <row r="119" spans="3:12" ht="12.5" x14ac:dyDescent="0.25">
      <c r="C119" s="5"/>
      <c r="E119" s="8"/>
      <c r="F119" s="8"/>
      <c r="G119" s="8"/>
      <c r="H119" s="8"/>
      <c r="I119" s="8"/>
      <c r="J119" s="8"/>
      <c r="K119" s="8"/>
      <c r="L119" s="8"/>
    </row>
    <row r="120" spans="3:12" ht="12.5" x14ac:dyDescent="0.25">
      <c r="C120" s="5"/>
      <c r="E120" s="8"/>
      <c r="F120" s="8"/>
      <c r="G120" s="8"/>
      <c r="H120" s="8"/>
      <c r="I120" s="8"/>
      <c r="J120" s="8"/>
      <c r="K120" s="8"/>
      <c r="L120" s="8"/>
    </row>
    <row r="121" spans="3:12" ht="12.5" x14ac:dyDescent="0.25">
      <c r="C121" s="5"/>
      <c r="E121" s="8"/>
      <c r="F121" s="8"/>
      <c r="G121" s="8"/>
      <c r="H121" s="8"/>
      <c r="I121" s="8"/>
      <c r="J121" s="8"/>
      <c r="K121" s="8"/>
      <c r="L121" s="8"/>
    </row>
    <row r="122" spans="3:12" ht="12.5" x14ac:dyDescent="0.25">
      <c r="C122" s="5"/>
      <c r="E122" s="8"/>
      <c r="F122" s="8"/>
      <c r="G122" s="8"/>
      <c r="H122" s="8"/>
      <c r="I122" s="8"/>
      <c r="J122" s="8"/>
      <c r="K122" s="8"/>
      <c r="L122" s="8"/>
    </row>
    <row r="123" spans="3:12" ht="12.5" x14ac:dyDescent="0.25">
      <c r="C123" s="5"/>
      <c r="E123" s="8"/>
      <c r="F123" s="8"/>
      <c r="G123" s="8"/>
      <c r="H123" s="8"/>
      <c r="I123" s="8"/>
      <c r="J123" s="8"/>
      <c r="K123" s="8"/>
      <c r="L123" s="8"/>
    </row>
    <row r="124" spans="3:12" ht="12.5" x14ac:dyDescent="0.25">
      <c r="C124" s="5"/>
      <c r="E124" s="8"/>
      <c r="F124" s="8"/>
      <c r="G124" s="8"/>
      <c r="H124" s="8"/>
      <c r="I124" s="8"/>
      <c r="J124" s="8"/>
      <c r="K124" s="8"/>
      <c r="L124" s="8"/>
    </row>
    <row r="125" spans="3:12" ht="12.5" x14ac:dyDescent="0.25">
      <c r="C125" s="5"/>
      <c r="E125" s="8"/>
      <c r="F125" s="8"/>
      <c r="G125" s="8"/>
      <c r="H125" s="8"/>
      <c r="I125" s="8"/>
      <c r="J125" s="8"/>
      <c r="K125" s="8"/>
      <c r="L125" s="8"/>
    </row>
    <row r="126" spans="3:12" ht="12.5" x14ac:dyDescent="0.25">
      <c r="C126" s="5"/>
      <c r="E126" s="8"/>
      <c r="F126" s="8"/>
      <c r="G126" s="8"/>
      <c r="H126" s="8"/>
      <c r="I126" s="8"/>
      <c r="J126" s="8"/>
      <c r="K126" s="8"/>
      <c r="L126" s="8"/>
    </row>
    <row r="127" spans="3:12" ht="12.5" x14ac:dyDescent="0.25">
      <c r="C127" s="5"/>
      <c r="E127" s="8"/>
      <c r="F127" s="8"/>
      <c r="G127" s="8"/>
      <c r="H127" s="8"/>
      <c r="I127" s="8"/>
      <c r="J127" s="8"/>
      <c r="K127" s="8"/>
      <c r="L127" s="8"/>
    </row>
    <row r="128" spans="3:12" ht="12.5" x14ac:dyDescent="0.25">
      <c r="C128" s="5"/>
      <c r="E128" s="8"/>
      <c r="F128" s="8"/>
      <c r="G128" s="8"/>
      <c r="H128" s="8"/>
      <c r="I128" s="8"/>
      <c r="J128" s="8"/>
      <c r="K128" s="8"/>
      <c r="L128" s="8"/>
    </row>
    <row r="129" spans="3:12" ht="12.5" x14ac:dyDescent="0.25">
      <c r="C129" s="5"/>
      <c r="E129" s="8"/>
      <c r="F129" s="8"/>
      <c r="G129" s="8"/>
      <c r="H129" s="8"/>
      <c r="I129" s="8"/>
      <c r="J129" s="8"/>
      <c r="K129" s="8"/>
      <c r="L129" s="8"/>
    </row>
    <row r="130" spans="3:12" ht="12.5" x14ac:dyDescent="0.25">
      <c r="C130" s="5"/>
      <c r="E130" s="8"/>
      <c r="F130" s="8"/>
      <c r="G130" s="8"/>
      <c r="H130" s="8"/>
      <c r="I130" s="8"/>
      <c r="J130" s="8"/>
      <c r="K130" s="8"/>
      <c r="L130" s="8"/>
    </row>
    <row r="131" spans="3:12" ht="12.5" x14ac:dyDescent="0.25">
      <c r="C131" s="5"/>
      <c r="E131" s="8"/>
      <c r="F131" s="8"/>
      <c r="G131" s="8"/>
      <c r="H131" s="8"/>
      <c r="I131" s="8"/>
      <c r="J131" s="8"/>
      <c r="K131" s="8"/>
      <c r="L131" s="8"/>
    </row>
    <row r="132" spans="3:12" ht="12.5" x14ac:dyDescent="0.25">
      <c r="C132" s="5"/>
      <c r="E132" s="8"/>
      <c r="F132" s="8"/>
      <c r="G132" s="8"/>
      <c r="H132" s="8"/>
      <c r="I132" s="8"/>
      <c r="J132" s="8"/>
      <c r="K132" s="8"/>
      <c r="L132" s="8"/>
    </row>
    <row r="133" spans="3:12" ht="12.5" x14ac:dyDescent="0.25">
      <c r="C133" s="5"/>
      <c r="E133" s="8"/>
      <c r="F133" s="8"/>
      <c r="G133" s="8"/>
      <c r="H133" s="8"/>
      <c r="I133" s="8"/>
      <c r="J133" s="8"/>
      <c r="K133" s="8"/>
      <c r="L133" s="8"/>
    </row>
    <row r="134" spans="3:12" ht="12.5" x14ac:dyDescent="0.25">
      <c r="C134" s="5"/>
      <c r="E134" s="8"/>
      <c r="F134" s="8"/>
      <c r="G134" s="8"/>
      <c r="H134" s="8"/>
      <c r="I134" s="8"/>
      <c r="J134" s="8"/>
      <c r="K134" s="8"/>
      <c r="L134" s="8"/>
    </row>
    <row r="135" spans="3:12" ht="12.5" x14ac:dyDescent="0.25">
      <c r="C135" s="5"/>
      <c r="E135" s="8"/>
      <c r="F135" s="8"/>
      <c r="G135" s="8"/>
      <c r="H135" s="8"/>
      <c r="I135" s="8"/>
      <c r="J135" s="8"/>
      <c r="K135" s="8"/>
      <c r="L135" s="8"/>
    </row>
    <row r="136" spans="3:12" ht="12.5" x14ac:dyDescent="0.25">
      <c r="C136" s="5"/>
      <c r="E136" s="8"/>
      <c r="F136" s="8"/>
      <c r="G136" s="8"/>
      <c r="H136" s="8"/>
      <c r="I136" s="8"/>
      <c r="J136" s="8"/>
      <c r="K136" s="8"/>
      <c r="L136" s="8"/>
    </row>
    <row r="137" spans="3:12" ht="12.5" x14ac:dyDescent="0.25">
      <c r="C137" s="5"/>
      <c r="E137" s="8"/>
      <c r="F137" s="8"/>
      <c r="G137" s="8"/>
      <c r="H137" s="8"/>
      <c r="I137" s="8"/>
      <c r="J137" s="8"/>
      <c r="K137" s="8"/>
      <c r="L137" s="8"/>
    </row>
    <row r="138" spans="3:12" ht="12.5" x14ac:dyDescent="0.25">
      <c r="C138" s="5"/>
      <c r="E138" s="8"/>
      <c r="F138" s="8"/>
      <c r="G138" s="8"/>
      <c r="H138" s="8"/>
      <c r="I138" s="8"/>
      <c r="J138" s="8"/>
      <c r="K138" s="8"/>
      <c r="L138" s="8"/>
    </row>
    <row r="139" spans="3:12" ht="12.5" x14ac:dyDescent="0.25">
      <c r="C139" s="5"/>
      <c r="E139" s="8"/>
      <c r="F139" s="8"/>
      <c r="G139" s="8"/>
      <c r="H139" s="8"/>
      <c r="I139" s="8"/>
      <c r="J139" s="8"/>
      <c r="K139" s="8"/>
      <c r="L139" s="8"/>
    </row>
    <row r="140" spans="3:12" ht="12.5" x14ac:dyDescent="0.25">
      <c r="C140" s="5"/>
      <c r="E140" s="8"/>
      <c r="F140" s="8"/>
      <c r="G140" s="8"/>
      <c r="H140" s="8"/>
      <c r="I140" s="8"/>
      <c r="J140" s="8"/>
      <c r="K140" s="8"/>
      <c r="L140" s="8"/>
    </row>
    <row r="141" spans="3:12" ht="12.5" x14ac:dyDescent="0.25">
      <c r="C141" s="5"/>
      <c r="E141" s="8"/>
      <c r="F141" s="8"/>
      <c r="G141" s="8"/>
      <c r="H141" s="8"/>
      <c r="I141" s="8"/>
      <c r="J141" s="8"/>
      <c r="K141" s="8"/>
      <c r="L141" s="8"/>
    </row>
    <row r="142" spans="3:12" ht="12.5" x14ac:dyDescent="0.25">
      <c r="C142" s="5"/>
      <c r="E142" s="8"/>
      <c r="F142" s="8"/>
      <c r="G142" s="8"/>
      <c r="H142" s="8"/>
      <c r="I142" s="8"/>
      <c r="J142" s="8"/>
      <c r="K142" s="8"/>
      <c r="L142" s="8"/>
    </row>
    <row r="143" spans="3:12" ht="12.5" x14ac:dyDescent="0.25">
      <c r="C143" s="5"/>
      <c r="E143" s="8"/>
      <c r="F143" s="8"/>
      <c r="G143" s="8"/>
      <c r="H143" s="8"/>
      <c r="I143" s="8"/>
      <c r="J143" s="8"/>
      <c r="K143" s="8"/>
      <c r="L143" s="8"/>
    </row>
    <row r="144" spans="3:12" ht="12.5" x14ac:dyDescent="0.25">
      <c r="C144" s="5"/>
      <c r="E144" s="8"/>
      <c r="F144" s="8"/>
      <c r="G144" s="8"/>
      <c r="H144" s="8"/>
      <c r="I144" s="8"/>
      <c r="J144" s="8"/>
      <c r="K144" s="8"/>
      <c r="L144" s="8"/>
    </row>
    <row r="145" spans="3:12" ht="12.5" x14ac:dyDescent="0.25">
      <c r="C145" s="5"/>
      <c r="E145" s="8"/>
      <c r="F145" s="8"/>
      <c r="G145" s="8"/>
      <c r="H145" s="8"/>
      <c r="I145" s="8"/>
      <c r="J145" s="8"/>
      <c r="K145" s="8"/>
      <c r="L145" s="8"/>
    </row>
    <row r="146" spans="3:12" ht="12.5" x14ac:dyDescent="0.25">
      <c r="C146" s="5"/>
      <c r="E146" s="8"/>
      <c r="F146" s="8"/>
      <c r="G146" s="8"/>
      <c r="H146" s="8"/>
      <c r="I146" s="8"/>
      <c r="J146" s="8"/>
      <c r="K146" s="8"/>
      <c r="L146" s="8"/>
    </row>
    <row r="147" spans="3:12" ht="12.5" x14ac:dyDescent="0.25">
      <c r="C147" s="5"/>
      <c r="E147" s="8"/>
      <c r="F147" s="8"/>
      <c r="G147" s="8"/>
      <c r="H147" s="8"/>
      <c r="I147" s="8"/>
      <c r="J147" s="8"/>
      <c r="K147" s="8"/>
      <c r="L147" s="8"/>
    </row>
    <row r="148" spans="3:12" ht="12.5" x14ac:dyDescent="0.25">
      <c r="C148" s="5"/>
      <c r="E148" s="8"/>
      <c r="F148" s="8"/>
      <c r="G148" s="8"/>
      <c r="H148" s="8"/>
      <c r="I148" s="8"/>
      <c r="J148" s="8"/>
      <c r="K148" s="8"/>
      <c r="L148" s="8"/>
    </row>
    <row r="149" spans="3:12" ht="12.5" x14ac:dyDescent="0.25">
      <c r="C149" s="5"/>
      <c r="E149" s="8"/>
      <c r="F149" s="8"/>
      <c r="G149" s="8"/>
      <c r="H149" s="8"/>
      <c r="I149" s="8"/>
      <c r="J149" s="8"/>
      <c r="K149" s="8"/>
      <c r="L149" s="8"/>
    </row>
    <row r="150" spans="3:12" ht="12.5" x14ac:dyDescent="0.25">
      <c r="C150" s="5"/>
      <c r="E150" s="8"/>
      <c r="F150" s="8"/>
      <c r="G150" s="8"/>
      <c r="H150" s="8"/>
      <c r="I150" s="8"/>
      <c r="J150" s="8"/>
      <c r="K150" s="8"/>
      <c r="L150" s="8"/>
    </row>
    <row r="151" spans="3:12" ht="12.5" x14ac:dyDescent="0.25">
      <c r="C151" s="5"/>
      <c r="E151" s="8"/>
      <c r="F151" s="8"/>
      <c r="G151" s="8"/>
      <c r="H151" s="8"/>
      <c r="I151" s="8"/>
      <c r="J151" s="8"/>
      <c r="K151" s="8"/>
      <c r="L151" s="8"/>
    </row>
    <row r="152" spans="3:12" ht="12.5" x14ac:dyDescent="0.25">
      <c r="C152" s="5"/>
      <c r="E152" s="8"/>
      <c r="F152" s="8"/>
      <c r="G152" s="8"/>
      <c r="H152" s="8"/>
      <c r="I152" s="8"/>
      <c r="J152" s="8"/>
      <c r="K152" s="8"/>
      <c r="L152" s="8"/>
    </row>
    <row r="153" spans="3:12" ht="12.5" x14ac:dyDescent="0.25">
      <c r="C153" s="5"/>
      <c r="E153" s="8"/>
      <c r="F153" s="8"/>
      <c r="G153" s="8"/>
      <c r="H153" s="8"/>
      <c r="I153" s="8"/>
      <c r="J153" s="8"/>
      <c r="K153" s="8"/>
      <c r="L153" s="8"/>
    </row>
    <row r="154" spans="3:12" ht="12.5" x14ac:dyDescent="0.25">
      <c r="C154" s="5"/>
      <c r="E154" s="8"/>
      <c r="F154" s="8"/>
      <c r="G154" s="8"/>
      <c r="H154" s="8"/>
      <c r="I154" s="8"/>
      <c r="J154" s="8"/>
      <c r="K154" s="8"/>
      <c r="L154" s="8"/>
    </row>
    <row r="155" spans="3:12" ht="12.5" x14ac:dyDescent="0.25">
      <c r="C155" s="5"/>
      <c r="E155" s="8"/>
      <c r="F155" s="8"/>
      <c r="G155" s="8"/>
      <c r="H155" s="8"/>
      <c r="I155" s="8"/>
      <c r="J155" s="8"/>
      <c r="K155" s="8"/>
      <c r="L155" s="8"/>
    </row>
    <row r="156" spans="3:12" ht="12.5" x14ac:dyDescent="0.25">
      <c r="C156" s="5"/>
      <c r="E156" s="8"/>
      <c r="F156" s="8"/>
      <c r="G156" s="8"/>
      <c r="H156" s="8"/>
      <c r="I156" s="8"/>
      <c r="J156" s="8"/>
      <c r="K156" s="8"/>
      <c r="L156" s="8"/>
    </row>
    <row r="157" spans="3:12" ht="12.5" x14ac:dyDescent="0.25">
      <c r="C157" s="5"/>
      <c r="E157" s="8"/>
      <c r="F157" s="8"/>
      <c r="G157" s="8"/>
      <c r="H157" s="8"/>
      <c r="I157" s="8"/>
      <c r="J157" s="8"/>
      <c r="K157" s="8"/>
      <c r="L157" s="8"/>
    </row>
    <row r="158" spans="3:12" ht="12.5" x14ac:dyDescent="0.25">
      <c r="C158" s="5"/>
      <c r="E158" s="8"/>
      <c r="F158" s="8"/>
      <c r="G158" s="8"/>
      <c r="H158" s="8"/>
      <c r="I158" s="8"/>
      <c r="J158" s="8"/>
      <c r="K158" s="8"/>
      <c r="L158" s="8"/>
    </row>
    <row r="159" spans="3:12" ht="12.5" x14ac:dyDescent="0.25">
      <c r="C159" s="5"/>
      <c r="E159" s="8"/>
      <c r="F159" s="8"/>
      <c r="G159" s="8"/>
      <c r="H159" s="8"/>
      <c r="I159" s="8"/>
      <c r="J159" s="8"/>
      <c r="K159" s="8"/>
      <c r="L159" s="8"/>
    </row>
    <row r="160" spans="3:12" ht="12.5" x14ac:dyDescent="0.25">
      <c r="C160" s="5"/>
      <c r="E160" s="8"/>
      <c r="F160" s="8"/>
      <c r="G160" s="8"/>
      <c r="H160" s="8"/>
      <c r="I160" s="8"/>
      <c r="J160" s="8"/>
      <c r="K160" s="8"/>
      <c r="L160" s="8"/>
    </row>
    <row r="161" spans="3:12" ht="12.5" x14ac:dyDescent="0.25">
      <c r="C161" s="5"/>
      <c r="E161" s="8"/>
      <c r="F161" s="8"/>
      <c r="G161" s="8"/>
      <c r="H161" s="8"/>
      <c r="I161" s="8"/>
      <c r="J161" s="8"/>
      <c r="K161" s="8"/>
      <c r="L161" s="8"/>
    </row>
    <row r="162" spans="3:12" ht="12.5" x14ac:dyDescent="0.25">
      <c r="C162" s="5"/>
      <c r="E162" s="8"/>
      <c r="F162" s="8"/>
      <c r="G162" s="8"/>
      <c r="H162" s="8"/>
      <c r="I162" s="8"/>
      <c r="J162" s="8"/>
      <c r="K162" s="8"/>
      <c r="L162" s="8"/>
    </row>
    <row r="163" spans="3:12" ht="12.5" x14ac:dyDescent="0.25">
      <c r="C163" s="5"/>
      <c r="E163" s="8"/>
      <c r="F163" s="8"/>
      <c r="G163" s="8"/>
      <c r="H163" s="8"/>
      <c r="I163" s="8"/>
      <c r="J163" s="8"/>
      <c r="K163" s="8"/>
      <c r="L163" s="8"/>
    </row>
    <row r="164" spans="3:12" ht="12.5" x14ac:dyDescent="0.25">
      <c r="C164" s="5"/>
      <c r="E164" s="8"/>
      <c r="F164" s="8"/>
      <c r="G164" s="8"/>
      <c r="H164" s="8"/>
      <c r="I164" s="8"/>
      <c r="J164" s="8"/>
      <c r="K164" s="8"/>
      <c r="L164" s="8"/>
    </row>
    <row r="165" spans="3:12" ht="12.5" x14ac:dyDescent="0.25">
      <c r="C165" s="5"/>
      <c r="E165" s="8"/>
      <c r="F165" s="8"/>
      <c r="G165" s="8"/>
      <c r="H165" s="8"/>
      <c r="I165" s="8"/>
      <c r="J165" s="8"/>
      <c r="K165" s="8"/>
      <c r="L165" s="8"/>
    </row>
    <row r="166" spans="3:12" ht="12.5" x14ac:dyDescent="0.25">
      <c r="C166" s="5"/>
      <c r="E166" s="8"/>
      <c r="F166" s="8"/>
      <c r="G166" s="8"/>
      <c r="H166" s="8"/>
      <c r="I166" s="8"/>
      <c r="J166" s="8"/>
      <c r="K166" s="8"/>
      <c r="L166" s="8"/>
    </row>
    <row r="167" spans="3:12" ht="12.5" x14ac:dyDescent="0.25">
      <c r="C167" s="5"/>
      <c r="E167" s="8"/>
      <c r="F167" s="8"/>
      <c r="G167" s="8"/>
      <c r="H167" s="8"/>
      <c r="I167" s="8"/>
      <c r="J167" s="8"/>
      <c r="K167" s="8"/>
      <c r="L167" s="8"/>
    </row>
    <row r="168" spans="3:12" ht="12.5" x14ac:dyDescent="0.25">
      <c r="C168" s="5"/>
      <c r="E168" s="8"/>
      <c r="F168" s="8"/>
      <c r="G168" s="8"/>
      <c r="H168" s="8"/>
      <c r="I168" s="8"/>
      <c r="J168" s="8"/>
      <c r="K168" s="8"/>
      <c r="L168" s="8"/>
    </row>
    <row r="169" spans="3:12" ht="12.5" x14ac:dyDescent="0.25">
      <c r="C169" s="5"/>
      <c r="E169" s="8"/>
      <c r="F169" s="8"/>
      <c r="G169" s="8"/>
      <c r="H169" s="8"/>
      <c r="I169" s="8"/>
      <c r="J169" s="8"/>
      <c r="K169" s="8"/>
      <c r="L169" s="8"/>
    </row>
    <row r="170" spans="3:12" ht="12.5" x14ac:dyDescent="0.25">
      <c r="C170" s="5"/>
      <c r="E170" s="8"/>
      <c r="F170" s="8"/>
      <c r="G170" s="8"/>
      <c r="H170" s="8"/>
      <c r="I170" s="8"/>
      <c r="J170" s="8"/>
      <c r="K170" s="8"/>
      <c r="L170" s="8"/>
    </row>
    <row r="171" spans="3:12" ht="12.5" x14ac:dyDescent="0.25">
      <c r="C171" s="5"/>
      <c r="E171" s="8"/>
      <c r="F171" s="8"/>
      <c r="G171" s="8"/>
      <c r="H171" s="8"/>
      <c r="I171" s="8"/>
      <c r="J171" s="8"/>
      <c r="K171" s="8"/>
      <c r="L171" s="8"/>
    </row>
    <row r="172" spans="3:12" ht="12.5" x14ac:dyDescent="0.25">
      <c r="C172" s="5"/>
      <c r="E172" s="8"/>
      <c r="F172" s="8"/>
      <c r="G172" s="8"/>
      <c r="H172" s="8"/>
      <c r="I172" s="8"/>
      <c r="J172" s="8"/>
      <c r="K172" s="8"/>
      <c r="L172" s="8"/>
    </row>
    <row r="173" spans="3:12" ht="12.5" x14ac:dyDescent="0.25">
      <c r="C173" s="5"/>
      <c r="E173" s="8"/>
      <c r="F173" s="8"/>
      <c r="G173" s="8"/>
      <c r="H173" s="8"/>
      <c r="I173" s="8"/>
      <c r="J173" s="8"/>
      <c r="K173" s="8"/>
      <c r="L173" s="8"/>
    </row>
    <row r="174" spans="3:12" ht="12.5" x14ac:dyDescent="0.25">
      <c r="C174" s="5"/>
      <c r="E174" s="8"/>
      <c r="F174" s="8"/>
      <c r="G174" s="8"/>
      <c r="H174" s="8"/>
      <c r="I174" s="8"/>
      <c r="J174" s="8"/>
      <c r="K174" s="8"/>
      <c r="L174" s="8"/>
    </row>
    <row r="175" spans="3:12" ht="12.5" x14ac:dyDescent="0.25">
      <c r="C175" s="5"/>
      <c r="E175" s="8"/>
      <c r="F175" s="8"/>
      <c r="G175" s="8"/>
      <c r="H175" s="8"/>
      <c r="I175" s="8"/>
      <c r="J175" s="8"/>
      <c r="K175" s="8"/>
      <c r="L175" s="8"/>
    </row>
    <row r="176" spans="3:12" ht="12.5" x14ac:dyDescent="0.25">
      <c r="C176" s="5"/>
      <c r="E176" s="8"/>
      <c r="F176" s="8"/>
      <c r="G176" s="8"/>
      <c r="H176" s="8"/>
      <c r="I176" s="8"/>
      <c r="J176" s="8"/>
      <c r="K176" s="8"/>
      <c r="L176" s="8"/>
    </row>
    <row r="177" spans="3:12" ht="12.5" x14ac:dyDescent="0.25">
      <c r="C177" s="5"/>
      <c r="E177" s="8"/>
      <c r="F177" s="8"/>
      <c r="G177" s="8"/>
      <c r="H177" s="8"/>
      <c r="I177" s="8"/>
      <c r="J177" s="8"/>
      <c r="K177" s="8"/>
      <c r="L177" s="8"/>
    </row>
    <row r="178" spans="3:12" ht="12.5" x14ac:dyDescent="0.25">
      <c r="C178" s="5"/>
      <c r="E178" s="8"/>
      <c r="F178" s="8"/>
      <c r="G178" s="8"/>
      <c r="H178" s="8"/>
      <c r="I178" s="8"/>
      <c r="J178" s="8"/>
      <c r="K178" s="8"/>
      <c r="L178" s="8"/>
    </row>
    <row r="179" spans="3:12" ht="12.5" x14ac:dyDescent="0.25">
      <c r="C179" s="5"/>
      <c r="E179" s="8"/>
      <c r="F179" s="8"/>
      <c r="G179" s="8"/>
      <c r="H179" s="8"/>
      <c r="I179" s="8"/>
      <c r="J179" s="8"/>
      <c r="K179" s="8"/>
      <c r="L179" s="8"/>
    </row>
    <row r="180" spans="3:12" ht="12.5" x14ac:dyDescent="0.25">
      <c r="C180" s="5"/>
      <c r="E180" s="8"/>
      <c r="F180" s="8"/>
      <c r="G180" s="8"/>
      <c r="H180" s="8"/>
      <c r="I180" s="8"/>
      <c r="J180" s="8"/>
      <c r="K180" s="8"/>
      <c r="L180" s="8"/>
    </row>
    <row r="181" spans="3:12" ht="12.5" x14ac:dyDescent="0.25">
      <c r="C181" s="5"/>
      <c r="E181" s="8"/>
      <c r="F181" s="8"/>
      <c r="G181" s="8"/>
      <c r="H181" s="8"/>
      <c r="I181" s="8"/>
      <c r="J181" s="8"/>
      <c r="K181" s="8"/>
      <c r="L181" s="8"/>
    </row>
    <row r="182" spans="3:12" ht="12.5" x14ac:dyDescent="0.25">
      <c r="C182" s="5"/>
      <c r="E182" s="8"/>
      <c r="F182" s="8"/>
      <c r="G182" s="8"/>
      <c r="H182" s="8"/>
      <c r="I182" s="8"/>
      <c r="J182" s="8"/>
      <c r="K182" s="8"/>
      <c r="L182" s="8"/>
    </row>
    <row r="183" spans="3:12" ht="12.5" x14ac:dyDescent="0.25">
      <c r="C183" s="5"/>
      <c r="E183" s="8"/>
      <c r="F183" s="8"/>
      <c r="G183" s="8"/>
      <c r="H183" s="8"/>
      <c r="I183" s="8"/>
      <c r="J183" s="8"/>
      <c r="K183" s="8"/>
      <c r="L183" s="8"/>
    </row>
    <row r="184" spans="3:12" ht="12.5" x14ac:dyDescent="0.25">
      <c r="C184" s="5"/>
      <c r="E184" s="8"/>
      <c r="F184" s="8"/>
      <c r="G184" s="8"/>
      <c r="H184" s="8"/>
      <c r="I184" s="8"/>
      <c r="J184" s="8"/>
      <c r="K184" s="8"/>
      <c r="L184" s="8"/>
    </row>
    <row r="185" spans="3:12" ht="12.5" x14ac:dyDescent="0.25">
      <c r="C185" s="5"/>
      <c r="E185" s="8"/>
      <c r="F185" s="8"/>
      <c r="G185" s="8"/>
      <c r="H185" s="8"/>
      <c r="I185" s="8"/>
      <c r="J185" s="8"/>
      <c r="K185" s="8"/>
      <c r="L185" s="8"/>
    </row>
    <row r="186" spans="3:12" ht="12.5" x14ac:dyDescent="0.25">
      <c r="C186" s="5"/>
      <c r="E186" s="8"/>
      <c r="F186" s="8"/>
      <c r="G186" s="8"/>
      <c r="H186" s="8"/>
      <c r="I186" s="8"/>
      <c r="J186" s="8"/>
      <c r="K186" s="8"/>
      <c r="L186" s="8"/>
    </row>
    <row r="187" spans="3:12" ht="12.5" x14ac:dyDescent="0.25">
      <c r="C187" s="5"/>
      <c r="E187" s="8"/>
      <c r="F187" s="8"/>
      <c r="G187" s="8"/>
      <c r="H187" s="8"/>
      <c r="I187" s="8"/>
      <c r="J187" s="8"/>
      <c r="K187" s="8"/>
      <c r="L187" s="8"/>
    </row>
    <row r="188" spans="3:12" ht="12.5" x14ac:dyDescent="0.25">
      <c r="C188" s="5"/>
      <c r="E188" s="8"/>
      <c r="F188" s="8"/>
      <c r="G188" s="8"/>
      <c r="H188" s="8"/>
      <c r="I188" s="8"/>
      <c r="J188" s="8"/>
      <c r="K188" s="8"/>
      <c r="L188" s="8"/>
    </row>
    <row r="189" spans="3:12" ht="12.5" x14ac:dyDescent="0.25">
      <c r="C189" s="5"/>
      <c r="E189" s="8"/>
      <c r="F189" s="8"/>
      <c r="G189" s="8"/>
      <c r="H189" s="8"/>
      <c r="I189" s="8"/>
      <c r="J189" s="8"/>
      <c r="K189" s="8"/>
      <c r="L189" s="8"/>
    </row>
    <row r="190" spans="3:12" ht="12.5" x14ac:dyDescent="0.25">
      <c r="C190" s="5"/>
      <c r="E190" s="8"/>
      <c r="F190" s="8"/>
      <c r="G190" s="8"/>
      <c r="H190" s="8"/>
      <c r="I190" s="8"/>
      <c r="J190" s="8"/>
      <c r="K190" s="8"/>
      <c r="L190" s="8"/>
    </row>
    <row r="191" spans="3:12" ht="12.5" x14ac:dyDescent="0.25">
      <c r="C191" s="5"/>
      <c r="E191" s="8"/>
      <c r="F191" s="8"/>
      <c r="G191" s="8"/>
      <c r="H191" s="8"/>
      <c r="I191" s="8"/>
      <c r="J191" s="8"/>
      <c r="K191" s="8"/>
      <c r="L191" s="8"/>
    </row>
    <row r="192" spans="3:12" ht="12.5" x14ac:dyDescent="0.25">
      <c r="C192" s="5"/>
      <c r="E192" s="8"/>
      <c r="F192" s="8"/>
      <c r="G192" s="8"/>
      <c r="H192" s="8"/>
      <c r="I192" s="8"/>
      <c r="J192" s="8"/>
      <c r="K192" s="8"/>
      <c r="L192" s="8"/>
    </row>
    <row r="193" spans="3:12" ht="12.5" x14ac:dyDescent="0.25">
      <c r="C193" s="5"/>
      <c r="E193" s="8"/>
      <c r="F193" s="8"/>
      <c r="G193" s="8"/>
      <c r="H193" s="8"/>
      <c r="I193" s="8"/>
      <c r="J193" s="8"/>
      <c r="K193" s="8"/>
      <c r="L193" s="8"/>
    </row>
    <row r="194" spans="3:12" ht="12.5" x14ac:dyDescent="0.25">
      <c r="C194" s="5"/>
      <c r="E194" s="8"/>
      <c r="F194" s="8"/>
      <c r="G194" s="8"/>
      <c r="H194" s="8"/>
      <c r="I194" s="8"/>
      <c r="J194" s="8"/>
      <c r="K194" s="8"/>
      <c r="L194" s="8"/>
    </row>
    <row r="195" spans="3:12" ht="12.5" x14ac:dyDescent="0.25">
      <c r="C195" s="5"/>
      <c r="E195" s="8"/>
      <c r="F195" s="8"/>
      <c r="G195" s="8"/>
      <c r="H195" s="8"/>
      <c r="I195" s="8"/>
      <c r="J195" s="8"/>
      <c r="K195" s="8"/>
      <c r="L195" s="8"/>
    </row>
    <row r="196" spans="3:12" ht="12.5" x14ac:dyDescent="0.25">
      <c r="C196" s="5"/>
      <c r="E196" s="8"/>
      <c r="F196" s="8"/>
      <c r="G196" s="8"/>
      <c r="H196" s="8"/>
      <c r="I196" s="8"/>
      <c r="J196" s="8"/>
      <c r="K196" s="8"/>
      <c r="L196" s="8"/>
    </row>
    <row r="197" spans="3:12" ht="12.5" x14ac:dyDescent="0.25">
      <c r="C197" s="5"/>
      <c r="E197" s="8"/>
      <c r="F197" s="8"/>
      <c r="G197" s="8"/>
      <c r="H197" s="8"/>
      <c r="I197" s="8"/>
      <c r="J197" s="8"/>
      <c r="K197" s="8"/>
      <c r="L197" s="8"/>
    </row>
    <row r="198" spans="3:12" ht="12.5" x14ac:dyDescent="0.25">
      <c r="C198" s="5"/>
      <c r="E198" s="8"/>
      <c r="F198" s="8"/>
      <c r="G198" s="8"/>
      <c r="H198" s="8"/>
      <c r="I198" s="8"/>
      <c r="J198" s="8"/>
      <c r="K198" s="8"/>
      <c r="L198" s="8"/>
    </row>
    <row r="199" spans="3:12" ht="12.5" x14ac:dyDescent="0.25">
      <c r="C199" s="5"/>
      <c r="E199" s="8"/>
      <c r="F199" s="8"/>
      <c r="G199" s="8"/>
      <c r="H199" s="8"/>
      <c r="I199" s="8"/>
      <c r="J199" s="8"/>
      <c r="K199" s="8"/>
      <c r="L199" s="8"/>
    </row>
    <row r="200" spans="3:12" ht="12.5" x14ac:dyDescent="0.25">
      <c r="C200" s="5"/>
      <c r="E200" s="8"/>
      <c r="F200" s="8"/>
      <c r="G200" s="8"/>
      <c r="H200" s="8"/>
      <c r="I200" s="8"/>
      <c r="J200" s="8"/>
      <c r="K200" s="8"/>
      <c r="L200" s="8"/>
    </row>
    <row r="201" spans="3:12" ht="12.5" x14ac:dyDescent="0.25">
      <c r="C201" s="5"/>
      <c r="E201" s="8"/>
      <c r="F201" s="8"/>
      <c r="G201" s="8"/>
      <c r="H201" s="8"/>
      <c r="I201" s="8"/>
      <c r="J201" s="8"/>
      <c r="K201" s="8"/>
      <c r="L201" s="8"/>
    </row>
    <row r="202" spans="3:12" ht="12.5" x14ac:dyDescent="0.25">
      <c r="C202" s="5"/>
      <c r="E202" s="8"/>
      <c r="F202" s="8"/>
      <c r="G202" s="8"/>
      <c r="H202" s="8"/>
      <c r="I202" s="8"/>
      <c r="J202" s="8"/>
      <c r="K202" s="8"/>
      <c r="L202" s="8"/>
    </row>
    <row r="203" spans="3:12" ht="12.5" x14ac:dyDescent="0.25">
      <c r="C203" s="5"/>
      <c r="E203" s="8"/>
      <c r="F203" s="8"/>
      <c r="G203" s="8"/>
      <c r="H203" s="8"/>
      <c r="I203" s="8"/>
      <c r="J203" s="8"/>
      <c r="K203" s="8"/>
      <c r="L203" s="8"/>
    </row>
    <row r="204" spans="3:12" ht="12.5" x14ac:dyDescent="0.25">
      <c r="C204" s="5"/>
      <c r="E204" s="8"/>
      <c r="F204" s="8"/>
      <c r="G204" s="8"/>
      <c r="H204" s="8"/>
      <c r="I204" s="8"/>
      <c r="J204" s="8"/>
      <c r="K204" s="8"/>
      <c r="L204" s="8"/>
    </row>
    <row r="205" spans="3:12" ht="12.5" x14ac:dyDescent="0.25">
      <c r="C205" s="5"/>
      <c r="E205" s="8"/>
      <c r="F205" s="8"/>
      <c r="G205" s="8"/>
      <c r="H205" s="8"/>
      <c r="I205" s="8"/>
      <c r="J205" s="8"/>
      <c r="K205" s="8"/>
      <c r="L205" s="8"/>
    </row>
    <row r="206" spans="3:12" ht="12.5" x14ac:dyDescent="0.25">
      <c r="C206" s="5"/>
      <c r="E206" s="8"/>
      <c r="F206" s="8"/>
      <c r="G206" s="8"/>
      <c r="H206" s="8"/>
      <c r="I206" s="8"/>
      <c r="J206" s="8"/>
      <c r="K206" s="8"/>
      <c r="L206" s="8"/>
    </row>
    <row r="207" spans="3:12" ht="12.5" x14ac:dyDescent="0.25">
      <c r="C207" s="5"/>
      <c r="E207" s="8"/>
      <c r="F207" s="8"/>
      <c r="G207" s="8"/>
      <c r="H207" s="8"/>
      <c r="I207" s="8"/>
      <c r="J207" s="8"/>
      <c r="K207" s="8"/>
      <c r="L207" s="8"/>
    </row>
    <row r="208" spans="3:12" ht="12.5" x14ac:dyDescent="0.25">
      <c r="C208" s="5"/>
      <c r="E208" s="8"/>
      <c r="F208" s="8"/>
      <c r="G208" s="8"/>
      <c r="H208" s="8"/>
      <c r="I208" s="8"/>
      <c r="J208" s="8"/>
      <c r="K208" s="8"/>
      <c r="L208" s="8"/>
    </row>
    <row r="209" spans="3:12" ht="12.5" x14ac:dyDescent="0.25">
      <c r="C209" s="5"/>
      <c r="E209" s="8"/>
      <c r="F209" s="8"/>
      <c r="G209" s="8"/>
      <c r="H209" s="8"/>
      <c r="I209" s="8"/>
      <c r="J209" s="8"/>
      <c r="K209" s="8"/>
      <c r="L209" s="8"/>
    </row>
    <row r="210" spans="3:12" ht="12.5" x14ac:dyDescent="0.25">
      <c r="C210" s="5"/>
      <c r="E210" s="8"/>
      <c r="F210" s="8"/>
      <c r="G210" s="8"/>
      <c r="H210" s="8"/>
      <c r="I210" s="8"/>
      <c r="J210" s="8"/>
      <c r="K210" s="8"/>
      <c r="L210" s="8"/>
    </row>
    <row r="211" spans="3:12" ht="12.5" x14ac:dyDescent="0.25">
      <c r="C211" s="5"/>
      <c r="E211" s="8"/>
      <c r="F211" s="8"/>
      <c r="G211" s="8"/>
      <c r="H211" s="8"/>
      <c r="I211" s="8"/>
      <c r="J211" s="8"/>
      <c r="K211" s="8"/>
      <c r="L211" s="8"/>
    </row>
    <row r="212" spans="3:12" ht="12.5" x14ac:dyDescent="0.25">
      <c r="C212" s="5"/>
      <c r="E212" s="8"/>
      <c r="F212" s="8"/>
      <c r="G212" s="8"/>
      <c r="H212" s="8"/>
      <c r="I212" s="8"/>
      <c r="J212" s="8"/>
      <c r="K212" s="8"/>
      <c r="L212" s="8"/>
    </row>
    <row r="213" spans="3:12" ht="12.5" x14ac:dyDescent="0.25">
      <c r="C213" s="5"/>
      <c r="E213" s="8"/>
      <c r="F213" s="8"/>
      <c r="G213" s="8"/>
      <c r="H213" s="8"/>
      <c r="I213" s="8"/>
      <c r="J213" s="8"/>
      <c r="K213" s="8"/>
      <c r="L213" s="8"/>
    </row>
    <row r="214" spans="3:12" ht="12.5" x14ac:dyDescent="0.25">
      <c r="C214" s="5"/>
      <c r="E214" s="8"/>
      <c r="F214" s="8"/>
      <c r="G214" s="8"/>
      <c r="H214" s="8"/>
      <c r="I214" s="8"/>
      <c r="J214" s="8"/>
      <c r="K214" s="8"/>
      <c r="L214" s="8"/>
    </row>
    <row r="215" spans="3:12" ht="12.5" x14ac:dyDescent="0.25">
      <c r="C215" s="5"/>
      <c r="E215" s="8"/>
      <c r="F215" s="8"/>
      <c r="G215" s="8"/>
      <c r="H215" s="8"/>
      <c r="I215" s="8"/>
      <c r="J215" s="8"/>
      <c r="K215" s="8"/>
      <c r="L215" s="8"/>
    </row>
    <row r="216" spans="3:12" ht="12.5" x14ac:dyDescent="0.25">
      <c r="C216" s="5"/>
      <c r="E216" s="8"/>
      <c r="F216" s="8"/>
      <c r="G216" s="8"/>
      <c r="H216" s="8"/>
      <c r="I216" s="8"/>
      <c r="J216" s="8"/>
      <c r="K216" s="8"/>
      <c r="L216" s="8"/>
    </row>
    <row r="217" spans="3:12" ht="12.5" x14ac:dyDescent="0.25">
      <c r="C217" s="5"/>
      <c r="E217" s="8"/>
      <c r="F217" s="8"/>
      <c r="G217" s="8"/>
      <c r="H217" s="8"/>
      <c r="I217" s="8"/>
      <c r="J217" s="8"/>
      <c r="K217" s="8"/>
      <c r="L217" s="8"/>
    </row>
    <row r="218" spans="3:12" ht="12.5" x14ac:dyDescent="0.25">
      <c r="C218" s="5"/>
      <c r="E218" s="8"/>
      <c r="F218" s="8"/>
      <c r="G218" s="8"/>
      <c r="H218" s="8"/>
      <c r="I218" s="8"/>
      <c r="J218" s="8"/>
      <c r="K218" s="8"/>
      <c r="L218" s="8"/>
    </row>
    <row r="219" spans="3:12" ht="12.5" x14ac:dyDescent="0.25">
      <c r="C219" s="5"/>
      <c r="E219" s="8"/>
      <c r="F219" s="8"/>
      <c r="G219" s="8"/>
      <c r="H219" s="8"/>
      <c r="I219" s="8"/>
      <c r="J219" s="8"/>
      <c r="K219" s="8"/>
      <c r="L219" s="8"/>
    </row>
    <row r="220" spans="3:12" ht="12.5" x14ac:dyDescent="0.25">
      <c r="C220" s="5"/>
      <c r="E220" s="8"/>
      <c r="F220" s="8"/>
      <c r="G220" s="8"/>
      <c r="H220" s="8"/>
      <c r="I220" s="8"/>
      <c r="J220" s="8"/>
      <c r="K220" s="8"/>
      <c r="L220" s="8"/>
    </row>
    <row r="221" spans="3:12" ht="12.5" x14ac:dyDescent="0.25">
      <c r="C221" s="5"/>
      <c r="E221" s="8"/>
      <c r="F221" s="8"/>
      <c r="G221" s="8"/>
      <c r="H221" s="8"/>
      <c r="I221" s="8"/>
      <c r="J221" s="8"/>
      <c r="K221" s="8"/>
      <c r="L221" s="8"/>
    </row>
    <row r="222" spans="3:12" ht="12.5" x14ac:dyDescent="0.25">
      <c r="C222" s="5"/>
      <c r="E222" s="8"/>
      <c r="F222" s="8"/>
      <c r="G222" s="8"/>
      <c r="H222" s="8"/>
      <c r="I222" s="8"/>
      <c r="J222" s="8"/>
      <c r="K222" s="8"/>
      <c r="L222" s="8"/>
    </row>
    <row r="223" spans="3:12" ht="12.5" x14ac:dyDescent="0.25">
      <c r="C223" s="5"/>
      <c r="E223" s="8"/>
      <c r="F223" s="8"/>
      <c r="G223" s="8"/>
      <c r="H223" s="8"/>
      <c r="I223" s="8"/>
      <c r="J223" s="8"/>
      <c r="K223" s="8"/>
      <c r="L223" s="8"/>
    </row>
    <row r="224" spans="3:12" ht="12.5" x14ac:dyDescent="0.25">
      <c r="C224" s="5"/>
      <c r="E224" s="8"/>
      <c r="F224" s="8"/>
      <c r="G224" s="8"/>
      <c r="H224" s="8"/>
      <c r="I224" s="8"/>
      <c r="J224" s="8"/>
      <c r="K224" s="8"/>
      <c r="L224" s="8"/>
    </row>
    <row r="225" spans="3:12" ht="12.5" x14ac:dyDescent="0.25">
      <c r="C225" s="5"/>
      <c r="E225" s="8"/>
      <c r="F225" s="8"/>
      <c r="G225" s="8"/>
      <c r="H225" s="8"/>
      <c r="I225" s="8"/>
      <c r="J225" s="8"/>
      <c r="K225" s="8"/>
      <c r="L225" s="8"/>
    </row>
    <row r="226" spans="3:12" ht="12.5" x14ac:dyDescent="0.25">
      <c r="C226" s="5"/>
      <c r="E226" s="8"/>
      <c r="F226" s="8"/>
      <c r="G226" s="8"/>
      <c r="H226" s="8"/>
      <c r="I226" s="8"/>
      <c r="J226" s="8"/>
      <c r="K226" s="8"/>
      <c r="L226" s="8"/>
    </row>
    <row r="227" spans="3:12" ht="12.5" x14ac:dyDescent="0.25">
      <c r="C227" s="5"/>
      <c r="E227" s="8"/>
      <c r="F227" s="8"/>
      <c r="G227" s="8"/>
      <c r="H227" s="8"/>
      <c r="I227" s="8"/>
      <c r="J227" s="8"/>
      <c r="K227" s="8"/>
      <c r="L227" s="8"/>
    </row>
    <row r="228" spans="3:12" ht="12.5" x14ac:dyDescent="0.25">
      <c r="C228" s="5"/>
      <c r="E228" s="8"/>
      <c r="F228" s="8"/>
      <c r="G228" s="8"/>
      <c r="H228" s="8"/>
      <c r="I228" s="8"/>
      <c r="J228" s="8"/>
      <c r="K228" s="8"/>
      <c r="L228" s="8"/>
    </row>
    <row r="229" spans="3:12" ht="12.5" x14ac:dyDescent="0.25">
      <c r="C229" s="5"/>
      <c r="E229" s="8"/>
      <c r="F229" s="8"/>
      <c r="G229" s="8"/>
      <c r="H229" s="8"/>
      <c r="I229" s="8"/>
      <c r="J229" s="8"/>
      <c r="K229" s="8"/>
      <c r="L229" s="8"/>
    </row>
    <row r="230" spans="3:12" ht="12.5" x14ac:dyDescent="0.25">
      <c r="C230" s="5"/>
      <c r="E230" s="8"/>
      <c r="F230" s="8"/>
      <c r="G230" s="8"/>
      <c r="H230" s="8"/>
      <c r="I230" s="8"/>
      <c r="J230" s="8"/>
      <c r="K230" s="8"/>
      <c r="L230" s="8"/>
    </row>
    <row r="231" spans="3:12" ht="12.5" x14ac:dyDescent="0.25">
      <c r="C231" s="5"/>
      <c r="E231" s="8"/>
      <c r="F231" s="8"/>
      <c r="G231" s="8"/>
      <c r="H231" s="8"/>
      <c r="I231" s="8"/>
      <c r="J231" s="8"/>
      <c r="K231" s="8"/>
      <c r="L231" s="8"/>
    </row>
    <row r="232" spans="3:12" ht="12.5" x14ac:dyDescent="0.25">
      <c r="C232" s="5"/>
      <c r="E232" s="8"/>
      <c r="F232" s="8"/>
      <c r="G232" s="8"/>
      <c r="H232" s="8"/>
      <c r="I232" s="8"/>
      <c r="J232" s="8"/>
      <c r="K232" s="8"/>
      <c r="L232" s="8"/>
    </row>
    <row r="233" spans="3:12" ht="12.5" x14ac:dyDescent="0.25">
      <c r="C233" s="5"/>
      <c r="E233" s="8"/>
      <c r="F233" s="8"/>
      <c r="G233" s="8"/>
      <c r="H233" s="8"/>
      <c r="I233" s="8"/>
      <c r="J233" s="8"/>
      <c r="K233" s="8"/>
      <c r="L233" s="8"/>
    </row>
    <row r="234" spans="3:12" ht="12.5" x14ac:dyDescent="0.25">
      <c r="C234" s="5"/>
      <c r="E234" s="8"/>
      <c r="F234" s="8"/>
      <c r="G234" s="8"/>
      <c r="H234" s="8"/>
      <c r="I234" s="8"/>
      <c r="J234" s="8"/>
      <c r="K234" s="8"/>
      <c r="L234" s="8"/>
    </row>
    <row r="235" spans="3:12" ht="12.5" x14ac:dyDescent="0.25">
      <c r="C235" s="5"/>
      <c r="E235" s="8"/>
      <c r="F235" s="8"/>
      <c r="G235" s="8"/>
      <c r="H235" s="8"/>
      <c r="I235" s="8"/>
      <c r="J235" s="8"/>
      <c r="K235" s="8"/>
      <c r="L235" s="8"/>
    </row>
    <row r="236" spans="3:12" ht="12.5" x14ac:dyDescent="0.25">
      <c r="C236" s="5"/>
      <c r="E236" s="8"/>
      <c r="F236" s="8"/>
      <c r="G236" s="8"/>
      <c r="H236" s="8"/>
      <c r="I236" s="8"/>
      <c r="J236" s="8"/>
      <c r="K236" s="8"/>
      <c r="L236" s="8"/>
    </row>
    <row r="237" spans="3:12" ht="12.5" x14ac:dyDescent="0.25">
      <c r="C237" s="5"/>
      <c r="E237" s="8"/>
      <c r="F237" s="8"/>
      <c r="G237" s="8"/>
      <c r="H237" s="8"/>
      <c r="I237" s="8"/>
      <c r="J237" s="8"/>
      <c r="K237" s="8"/>
      <c r="L237" s="8"/>
    </row>
    <row r="238" spans="3:12" ht="12.5" x14ac:dyDescent="0.25">
      <c r="C238" s="5"/>
      <c r="E238" s="8"/>
      <c r="F238" s="8"/>
      <c r="G238" s="8"/>
      <c r="H238" s="8"/>
      <c r="I238" s="8"/>
      <c r="J238" s="8"/>
      <c r="K238" s="8"/>
      <c r="L238" s="8"/>
    </row>
    <row r="239" spans="3:12" ht="12.5" x14ac:dyDescent="0.25">
      <c r="C239" s="5"/>
      <c r="E239" s="8"/>
      <c r="F239" s="8"/>
      <c r="G239" s="8"/>
      <c r="H239" s="8"/>
      <c r="I239" s="8"/>
      <c r="J239" s="8"/>
      <c r="K239" s="8"/>
      <c r="L239" s="8"/>
    </row>
    <row r="240" spans="3:12" ht="12.5" x14ac:dyDescent="0.25">
      <c r="C240" s="5"/>
      <c r="E240" s="8"/>
      <c r="F240" s="8"/>
      <c r="G240" s="8"/>
      <c r="H240" s="8"/>
      <c r="I240" s="8"/>
      <c r="J240" s="8"/>
      <c r="K240" s="8"/>
      <c r="L240" s="8"/>
    </row>
    <row r="241" spans="3:12" ht="12.5" x14ac:dyDescent="0.25">
      <c r="C241" s="5"/>
      <c r="E241" s="8"/>
      <c r="F241" s="8"/>
      <c r="G241" s="8"/>
      <c r="H241" s="8"/>
      <c r="I241" s="8"/>
      <c r="J241" s="8"/>
      <c r="K241" s="8"/>
      <c r="L241" s="8"/>
    </row>
    <row r="242" spans="3:12" ht="12.5" x14ac:dyDescent="0.25">
      <c r="C242" s="5"/>
      <c r="E242" s="8"/>
      <c r="F242" s="8"/>
      <c r="G242" s="8"/>
      <c r="H242" s="8"/>
      <c r="I242" s="8"/>
      <c r="J242" s="8"/>
      <c r="K242" s="8"/>
      <c r="L242" s="8"/>
    </row>
    <row r="243" spans="3:12" ht="12.5" x14ac:dyDescent="0.25">
      <c r="C243" s="5"/>
      <c r="E243" s="8"/>
      <c r="F243" s="8"/>
      <c r="G243" s="8"/>
      <c r="H243" s="8"/>
      <c r="I243" s="8"/>
      <c r="J243" s="8"/>
      <c r="K243" s="8"/>
      <c r="L243" s="8"/>
    </row>
    <row r="244" spans="3:12" ht="12.5" x14ac:dyDescent="0.25">
      <c r="C244" s="5"/>
      <c r="E244" s="8"/>
      <c r="F244" s="8"/>
      <c r="G244" s="8"/>
      <c r="H244" s="8"/>
      <c r="I244" s="8"/>
      <c r="J244" s="8"/>
      <c r="K244" s="8"/>
      <c r="L244" s="8"/>
    </row>
    <row r="245" spans="3:12" ht="12.5" x14ac:dyDescent="0.25">
      <c r="C245" s="5"/>
      <c r="E245" s="8"/>
      <c r="F245" s="8"/>
      <c r="G245" s="8"/>
      <c r="H245" s="8"/>
      <c r="I245" s="8"/>
      <c r="J245" s="8"/>
      <c r="K245" s="8"/>
      <c r="L245" s="8"/>
    </row>
    <row r="246" spans="3:12" ht="12.5" x14ac:dyDescent="0.25">
      <c r="C246" s="5"/>
      <c r="E246" s="8"/>
      <c r="F246" s="8"/>
      <c r="G246" s="8"/>
      <c r="H246" s="8"/>
      <c r="I246" s="8"/>
      <c r="J246" s="8"/>
      <c r="K246" s="8"/>
      <c r="L246" s="8"/>
    </row>
    <row r="247" spans="3:12" ht="12.5" x14ac:dyDescent="0.25">
      <c r="C247" s="5"/>
      <c r="E247" s="8"/>
      <c r="F247" s="8"/>
      <c r="G247" s="8"/>
      <c r="H247" s="8"/>
      <c r="I247" s="8"/>
      <c r="J247" s="8"/>
      <c r="K247" s="8"/>
      <c r="L247" s="8"/>
    </row>
    <row r="248" spans="3:12" ht="12.5" x14ac:dyDescent="0.25">
      <c r="C248" s="5"/>
      <c r="E248" s="8"/>
      <c r="F248" s="8"/>
      <c r="G248" s="8"/>
      <c r="H248" s="8"/>
      <c r="I248" s="8"/>
      <c r="J248" s="8"/>
      <c r="K248" s="8"/>
      <c r="L248" s="8"/>
    </row>
    <row r="249" spans="3:12" ht="12.5" x14ac:dyDescent="0.25">
      <c r="C249" s="5"/>
      <c r="E249" s="8"/>
      <c r="F249" s="8"/>
      <c r="G249" s="8"/>
      <c r="H249" s="8"/>
      <c r="I249" s="8"/>
      <c r="J249" s="8"/>
      <c r="K249" s="8"/>
      <c r="L249" s="8"/>
    </row>
    <row r="250" spans="3:12" ht="12.5" x14ac:dyDescent="0.25">
      <c r="C250" s="5"/>
      <c r="E250" s="8"/>
      <c r="F250" s="8"/>
      <c r="G250" s="8"/>
      <c r="H250" s="8"/>
      <c r="I250" s="8"/>
      <c r="J250" s="8"/>
      <c r="K250" s="8"/>
      <c r="L250" s="8"/>
    </row>
    <row r="251" spans="3:12" ht="12.5" x14ac:dyDescent="0.25">
      <c r="C251" s="5"/>
      <c r="E251" s="8"/>
      <c r="F251" s="8"/>
      <c r="G251" s="8"/>
      <c r="H251" s="8"/>
      <c r="I251" s="8"/>
      <c r="J251" s="8"/>
      <c r="K251" s="8"/>
      <c r="L251" s="8"/>
    </row>
    <row r="252" spans="3:12" ht="12.5" x14ac:dyDescent="0.25">
      <c r="C252" s="5"/>
      <c r="E252" s="8"/>
      <c r="F252" s="8"/>
      <c r="G252" s="8"/>
      <c r="H252" s="8"/>
      <c r="I252" s="8"/>
      <c r="J252" s="8"/>
      <c r="K252" s="8"/>
      <c r="L252" s="8"/>
    </row>
    <row r="253" spans="3:12" ht="12.5" x14ac:dyDescent="0.25">
      <c r="C253" s="5"/>
      <c r="E253" s="8"/>
      <c r="F253" s="8"/>
      <c r="G253" s="8"/>
      <c r="H253" s="8"/>
      <c r="I253" s="8"/>
      <c r="J253" s="8"/>
      <c r="K253" s="8"/>
      <c r="L253" s="8"/>
    </row>
    <row r="254" spans="3:12" ht="12.5" x14ac:dyDescent="0.25">
      <c r="C254" s="5"/>
      <c r="E254" s="8"/>
      <c r="F254" s="8"/>
      <c r="G254" s="8"/>
      <c r="H254" s="8"/>
      <c r="I254" s="8"/>
      <c r="J254" s="8"/>
      <c r="K254" s="8"/>
      <c r="L254" s="8"/>
    </row>
    <row r="255" spans="3:12" ht="12.5" x14ac:dyDescent="0.25">
      <c r="C255" s="5"/>
      <c r="E255" s="8"/>
      <c r="F255" s="8"/>
      <c r="G255" s="8"/>
      <c r="H255" s="8"/>
      <c r="I255" s="8"/>
      <c r="J255" s="8"/>
      <c r="K255" s="8"/>
      <c r="L255" s="8"/>
    </row>
    <row r="256" spans="3:12" ht="12.5" x14ac:dyDescent="0.25">
      <c r="C256" s="5"/>
      <c r="E256" s="8"/>
      <c r="F256" s="8"/>
      <c r="G256" s="8"/>
      <c r="H256" s="8"/>
      <c r="I256" s="8"/>
      <c r="J256" s="8"/>
      <c r="K256" s="8"/>
      <c r="L256" s="8"/>
    </row>
    <row r="257" spans="3:12" ht="12.5" x14ac:dyDescent="0.25">
      <c r="C257" s="5"/>
      <c r="E257" s="8"/>
      <c r="F257" s="8"/>
      <c r="G257" s="8"/>
      <c r="H257" s="8"/>
      <c r="I257" s="8"/>
      <c r="J257" s="8"/>
      <c r="K257" s="8"/>
      <c r="L257" s="8"/>
    </row>
    <row r="258" spans="3:12" ht="12.5" x14ac:dyDescent="0.25">
      <c r="C258" s="5"/>
      <c r="E258" s="8"/>
      <c r="F258" s="8"/>
      <c r="G258" s="8"/>
      <c r="H258" s="8"/>
      <c r="I258" s="8"/>
      <c r="J258" s="8"/>
      <c r="K258" s="8"/>
      <c r="L258" s="8"/>
    </row>
    <row r="259" spans="3:12" ht="12.5" x14ac:dyDescent="0.25">
      <c r="C259" s="5"/>
      <c r="E259" s="8"/>
      <c r="F259" s="8"/>
      <c r="G259" s="8"/>
      <c r="H259" s="8"/>
      <c r="I259" s="8"/>
      <c r="J259" s="8"/>
      <c r="K259" s="8"/>
      <c r="L259" s="8"/>
    </row>
    <row r="260" spans="3:12" ht="12.5" x14ac:dyDescent="0.25">
      <c r="C260" s="5"/>
      <c r="E260" s="8"/>
      <c r="F260" s="8"/>
      <c r="G260" s="8"/>
      <c r="H260" s="8"/>
      <c r="I260" s="8"/>
      <c r="J260" s="8"/>
      <c r="K260" s="8"/>
      <c r="L260" s="8"/>
    </row>
    <row r="261" spans="3:12" ht="12.5" x14ac:dyDescent="0.25">
      <c r="C261" s="5"/>
      <c r="E261" s="8"/>
      <c r="F261" s="8"/>
      <c r="G261" s="8"/>
      <c r="H261" s="8"/>
      <c r="I261" s="8"/>
      <c r="J261" s="8"/>
      <c r="K261" s="8"/>
      <c r="L261" s="8"/>
    </row>
    <row r="262" spans="3:12" ht="12.5" x14ac:dyDescent="0.25">
      <c r="C262" s="5"/>
      <c r="E262" s="8"/>
      <c r="F262" s="8"/>
      <c r="G262" s="8"/>
      <c r="H262" s="8"/>
      <c r="I262" s="8"/>
      <c r="J262" s="8"/>
      <c r="K262" s="8"/>
      <c r="L262" s="8"/>
    </row>
    <row r="263" spans="3:12" ht="12.5" x14ac:dyDescent="0.25">
      <c r="C263" s="5"/>
      <c r="E263" s="8"/>
      <c r="F263" s="8"/>
      <c r="G263" s="8"/>
      <c r="H263" s="8"/>
      <c r="I263" s="8"/>
      <c r="J263" s="8"/>
      <c r="K263" s="8"/>
      <c r="L263" s="8"/>
    </row>
    <row r="264" spans="3:12" ht="12.5" x14ac:dyDescent="0.25">
      <c r="C264" s="5"/>
      <c r="E264" s="8"/>
      <c r="F264" s="8"/>
      <c r="G264" s="8"/>
      <c r="H264" s="8"/>
      <c r="I264" s="8"/>
      <c r="J264" s="8"/>
      <c r="K264" s="8"/>
      <c r="L264" s="8"/>
    </row>
    <row r="265" spans="3:12" ht="12.5" x14ac:dyDescent="0.25">
      <c r="C265" s="5"/>
      <c r="E265" s="8"/>
      <c r="F265" s="8"/>
      <c r="G265" s="8"/>
      <c r="H265" s="8"/>
      <c r="I265" s="8"/>
      <c r="J265" s="8"/>
      <c r="K265" s="8"/>
      <c r="L265" s="8"/>
    </row>
    <row r="266" spans="3:12" ht="12.5" x14ac:dyDescent="0.25">
      <c r="C266" s="5"/>
      <c r="E266" s="8"/>
      <c r="F266" s="8"/>
      <c r="G266" s="8"/>
      <c r="H266" s="8"/>
      <c r="I266" s="8"/>
      <c r="J266" s="8"/>
      <c r="K266" s="8"/>
      <c r="L266" s="8"/>
    </row>
    <row r="267" spans="3:12" ht="12.5" x14ac:dyDescent="0.25">
      <c r="C267" s="5"/>
      <c r="E267" s="8"/>
      <c r="F267" s="8"/>
      <c r="G267" s="8"/>
      <c r="H267" s="8"/>
      <c r="I267" s="8"/>
      <c r="J267" s="8"/>
      <c r="K267" s="8"/>
      <c r="L267" s="8"/>
    </row>
    <row r="268" spans="3:12" ht="12.5" x14ac:dyDescent="0.25">
      <c r="C268" s="5"/>
      <c r="E268" s="8"/>
      <c r="F268" s="8"/>
      <c r="G268" s="8"/>
      <c r="H268" s="8"/>
      <c r="I268" s="8"/>
      <c r="J268" s="8"/>
      <c r="K268" s="8"/>
      <c r="L268" s="8"/>
    </row>
    <row r="269" spans="3:12" ht="12.5" x14ac:dyDescent="0.25">
      <c r="C269" s="5"/>
      <c r="E269" s="8"/>
      <c r="F269" s="8"/>
      <c r="G269" s="8"/>
      <c r="H269" s="8"/>
      <c r="I269" s="8"/>
      <c r="J269" s="8"/>
      <c r="K269" s="8"/>
      <c r="L269" s="8"/>
    </row>
    <row r="270" spans="3:12" ht="12.5" x14ac:dyDescent="0.25">
      <c r="C270" s="5"/>
      <c r="E270" s="8"/>
      <c r="F270" s="8"/>
      <c r="G270" s="8"/>
      <c r="H270" s="8"/>
      <c r="I270" s="8"/>
      <c r="J270" s="8"/>
      <c r="K270" s="8"/>
      <c r="L270" s="8"/>
    </row>
    <row r="271" spans="3:12" ht="12.5" x14ac:dyDescent="0.25">
      <c r="C271" s="5"/>
      <c r="E271" s="8"/>
      <c r="F271" s="8"/>
      <c r="G271" s="8"/>
      <c r="H271" s="8"/>
      <c r="I271" s="8"/>
      <c r="J271" s="8"/>
      <c r="K271" s="8"/>
      <c r="L271" s="8"/>
    </row>
    <row r="272" spans="3:12" ht="12.5" x14ac:dyDescent="0.25">
      <c r="C272" s="5"/>
      <c r="E272" s="8"/>
      <c r="F272" s="8"/>
      <c r="G272" s="8"/>
      <c r="H272" s="8"/>
      <c r="I272" s="8"/>
      <c r="J272" s="8"/>
      <c r="K272" s="8"/>
      <c r="L272" s="8"/>
    </row>
    <row r="273" spans="3:12" ht="12.5" x14ac:dyDescent="0.25">
      <c r="C273" s="5"/>
      <c r="E273" s="8"/>
      <c r="F273" s="8"/>
      <c r="G273" s="8"/>
      <c r="H273" s="8"/>
      <c r="I273" s="8"/>
      <c r="J273" s="8"/>
      <c r="K273" s="8"/>
      <c r="L273" s="8"/>
    </row>
    <row r="274" spans="3:12" ht="12.5" x14ac:dyDescent="0.25">
      <c r="C274" s="5"/>
      <c r="E274" s="8"/>
      <c r="F274" s="8"/>
      <c r="G274" s="8"/>
      <c r="H274" s="8"/>
      <c r="I274" s="8"/>
      <c r="J274" s="8"/>
      <c r="K274" s="8"/>
      <c r="L274" s="8"/>
    </row>
    <row r="275" spans="3:12" ht="12.5" x14ac:dyDescent="0.25">
      <c r="C275" s="5"/>
      <c r="E275" s="8"/>
      <c r="F275" s="8"/>
      <c r="G275" s="8"/>
      <c r="H275" s="8"/>
      <c r="I275" s="8"/>
      <c r="J275" s="8"/>
      <c r="K275" s="8"/>
      <c r="L275" s="8"/>
    </row>
    <row r="276" spans="3:12" ht="12.5" x14ac:dyDescent="0.25">
      <c r="C276" s="5"/>
      <c r="E276" s="8"/>
      <c r="F276" s="8"/>
      <c r="G276" s="8"/>
      <c r="H276" s="8"/>
      <c r="I276" s="8"/>
      <c r="J276" s="8"/>
      <c r="K276" s="8"/>
      <c r="L276" s="8"/>
    </row>
    <row r="277" spans="3:12" ht="12.5" x14ac:dyDescent="0.25">
      <c r="C277" s="5"/>
      <c r="E277" s="8"/>
      <c r="F277" s="8"/>
      <c r="G277" s="8"/>
      <c r="H277" s="8"/>
      <c r="I277" s="8"/>
      <c r="J277" s="8"/>
      <c r="K277" s="8"/>
      <c r="L277" s="8"/>
    </row>
    <row r="278" spans="3:12" ht="12.5" x14ac:dyDescent="0.25">
      <c r="C278" s="5"/>
      <c r="E278" s="8"/>
      <c r="F278" s="8"/>
      <c r="G278" s="8"/>
      <c r="H278" s="8"/>
      <c r="I278" s="8"/>
      <c r="J278" s="8"/>
      <c r="K278" s="8"/>
      <c r="L278" s="8"/>
    </row>
    <row r="279" spans="3:12" ht="12.5" x14ac:dyDescent="0.25">
      <c r="C279" s="5"/>
      <c r="E279" s="8"/>
      <c r="F279" s="8"/>
      <c r="G279" s="8"/>
      <c r="H279" s="8"/>
      <c r="I279" s="8"/>
      <c r="J279" s="8"/>
      <c r="K279" s="8"/>
      <c r="L279" s="8"/>
    </row>
    <row r="280" spans="3:12" ht="12.5" x14ac:dyDescent="0.25">
      <c r="C280" s="5"/>
      <c r="E280" s="8"/>
      <c r="F280" s="8"/>
      <c r="G280" s="8"/>
      <c r="H280" s="8"/>
      <c r="I280" s="8"/>
      <c r="J280" s="8"/>
      <c r="K280" s="8"/>
      <c r="L280" s="8"/>
    </row>
    <row r="281" spans="3:12" ht="12.5" x14ac:dyDescent="0.25">
      <c r="C281" s="5"/>
      <c r="E281" s="8"/>
      <c r="F281" s="8"/>
      <c r="G281" s="8"/>
      <c r="H281" s="8"/>
      <c r="I281" s="8"/>
      <c r="J281" s="8"/>
      <c r="K281" s="8"/>
      <c r="L281" s="8"/>
    </row>
    <row r="282" spans="3:12" ht="12.5" x14ac:dyDescent="0.25">
      <c r="C282" s="5"/>
      <c r="E282" s="8"/>
      <c r="F282" s="8"/>
      <c r="G282" s="8"/>
      <c r="H282" s="8"/>
      <c r="I282" s="8"/>
      <c r="J282" s="8"/>
      <c r="K282" s="8"/>
      <c r="L282" s="8"/>
    </row>
    <row r="283" spans="3:12" ht="12.5" x14ac:dyDescent="0.25">
      <c r="C283" s="5"/>
      <c r="E283" s="8"/>
      <c r="F283" s="8"/>
      <c r="G283" s="8"/>
      <c r="H283" s="8"/>
      <c r="I283" s="8"/>
      <c r="J283" s="8"/>
      <c r="K283" s="8"/>
      <c r="L283" s="8"/>
    </row>
    <row r="284" spans="3:12" ht="12.5" x14ac:dyDescent="0.25">
      <c r="C284" s="5"/>
      <c r="E284" s="8"/>
      <c r="F284" s="8"/>
      <c r="G284" s="8"/>
      <c r="H284" s="8"/>
      <c r="I284" s="8"/>
      <c r="J284" s="8"/>
      <c r="K284" s="8"/>
      <c r="L284" s="8"/>
    </row>
    <row r="285" spans="3:12" ht="12.5" x14ac:dyDescent="0.25">
      <c r="C285" s="5"/>
      <c r="E285" s="8"/>
      <c r="F285" s="8"/>
      <c r="G285" s="8"/>
      <c r="H285" s="8"/>
      <c r="I285" s="8"/>
      <c r="J285" s="8"/>
      <c r="K285" s="8"/>
      <c r="L285" s="8"/>
    </row>
    <row r="286" spans="3:12" ht="12.5" x14ac:dyDescent="0.25">
      <c r="C286" s="5"/>
      <c r="E286" s="8"/>
      <c r="F286" s="8"/>
      <c r="G286" s="8"/>
      <c r="H286" s="8"/>
      <c r="I286" s="8"/>
      <c r="J286" s="8"/>
      <c r="K286" s="8"/>
      <c r="L286" s="8"/>
    </row>
    <row r="287" spans="3:12" ht="12.5" x14ac:dyDescent="0.25">
      <c r="C287" s="5"/>
      <c r="E287" s="8"/>
      <c r="F287" s="8"/>
      <c r="G287" s="8"/>
      <c r="H287" s="8"/>
      <c r="I287" s="8"/>
      <c r="J287" s="8"/>
      <c r="K287" s="8"/>
      <c r="L287" s="8"/>
    </row>
    <row r="288" spans="3:12" ht="12.5" x14ac:dyDescent="0.25">
      <c r="C288" s="5"/>
      <c r="E288" s="8"/>
      <c r="F288" s="8"/>
      <c r="G288" s="8"/>
      <c r="H288" s="8"/>
      <c r="I288" s="8"/>
      <c r="J288" s="8"/>
      <c r="K288" s="8"/>
      <c r="L288" s="8"/>
    </row>
    <row r="289" spans="3:12" ht="12.5" x14ac:dyDescent="0.25">
      <c r="C289" s="5"/>
      <c r="E289" s="8"/>
      <c r="F289" s="8"/>
      <c r="G289" s="8"/>
      <c r="H289" s="8"/>
      <c r="I289" s="8"/>
      <c r="J289" s="8"/>
      <c r="K289" s="8"/>
      <c r="L289" s="8"/>
    </row>
    <row r="290" spans="3:12" ht="12.5" x14ac:dyDescent="0.25">
      <c r="C290" s="5"/>
      <c r="E290" s="8"/>
      <c r="F290" s="8"/>
      <c r="G290" s="8"/>
      <c r="H290" s="8"/>
      <c r="I290" s="8"/>
      <c r="J290" s="8"/>
      <c r="K290" s="8"/>
      <c r="L290" s="8"/>
    </row>
    <row r="291" spans="3:12" ht="12.5" x14ac:dyDescent="0.25">
      <c r="C291" s="5"/>
      <c r="E291" s="8"/>
      <c r="F291" s="8"/>
      <c r="G291" s="8"/>
      <c r="H291" s="8"/>
      <c r="I291" s="8"/>
      <c r="J291" s="8"/>
      <c r="K291" s="8"/>
      <c r="L291" s="8"/>
    </row>
    <row r="292" spans="3:12" ht="12.5" x14ac:dyDescent="0.25">
      <c r="C292" s="5"/>
      <c r="E292" s="8"/>
      <c r="F292" s="8"/>
      <c r="G292" s="8"/>
      <c r="H292" s="8"/>
      <c r="I292" s="8"/>
      <c r="J292" s="8"/>
      <c r="K292" s="8"/>
      <c r="L292" s="8"/>
    </row>
    <row r="293" spans="3:12" ht="12.5" x14ac:dyDescent="0.25">
      <c r="C293" s="5"/>
      <c r="E293" s="8"/>
      <c r="F293" s="8"/>
      <c r="G293" s="8"/>
      <c r="H293" s="8"/>
      <c r="I293" s="8"/>
      <c r="J293" s="8"/>
      <c r="K293" s="8"/>
      <c r="L293" s="8"/>
    </row>
    <row r="294" spans="3:12" ht="12.5" x14ac:dyDescent="0.25">
      <c r="C294" s="5"/>
      <c r="E294" s="8"/>
      <c r="F294" s="8"/>
      <c r="G294" s="8"/>
      <c r="H294" s="8"/>
      <c r="I294" s="8"/>
      <c r="J294" s="8"/>
      <c r="K294" s="8"/>
      <c r="L294" s="8"/>
    </row>
    <row r="295" spans="3:12" ht="12.5" x14ac:dyDescent="0.25">
      <c r="C295" s="5"/>
      <c r="E295" s="8"/>
      <c r="F295" s="8"/>
      <c r="G295" s="8"/>
      <c r="H295" s="8"/>
      <c r="I295" s="8"/>
      <c r="J295" s="8"/>
      <c r="K295" s="8"/>
      <c r="L295" s="8"/>
    </row>
    <row r="296" spans="3:12" ht="12.5" x14ac:dyDescent="0.25">
      <c r="C296" s="5"/>
      <c r="E296" s="8"/>
      <c r="F296" s="8"/>
      <c r="G296" s="8"/>
      <c r="H296" s="8"/>
      <c r="I296" s="8"/>
      <c r="J296" s="8"/>
      <c r="K296" s="8"/>
      <c r="L296" s="8"/>
    </row>
    <row r="297" spans="3:12" ht="12.5" x14ac:dyDescent="0.25">
      <c r="C297" s="5"/>
      <c r="E297" s="8"/>
      <c r="F297" s="8"/>
      <c r="G297" s="8"/>
      <c r="H297" s="8"/>
      <c r="I297" s="8"/>
      <c r="J297" s="8"/>
      <c r="K297" s="8"/>
      <c r="L297" s="8"/>
    </row>
    <row r="298" spans="3:12" ht="12.5" x14ac:dyDescent="0.25">
      <c r="C298" s="5"/>
      <c r="E298" s="8"/>
      <c r="F298" s="8"/>
      <c r="G298" s="8"/>
      <c r="H298" s="8"/>
      <c r="I298" s="8"/>
      <c r="J298" s="8"/>
      <c r="K298" s="8"/>
      <c r="L298" s="8"/>
    </row>
    <row r="299" spans="3:12" ht="12.5" x14ac:dyDescent="0.25">
      <c r="C299" s="5"/>
      <c r="E299" s="8"/>
      <c r="F299" s="8"/>
      <c r="G299" s="8"/>
      <c r="H299" s="8"/>
      <c r="I299" s="8"/>
      <c r="J299" s="8"/>
      <c r="K299" s="8"/>
      <c r="L299" s="8"/>
    </row>
    <row r="300" spans="3:12" ht="12.5" x14ac:dyDescent="0.25">
      <c r="C300" s="5"/>
      <c r="E300" s="8"/>
      <c r="F300" s="8"/>
      <c r="G300" s="8"/>
      <c r="H300" s="8"/>
      <c r="I300" s="8"/>
      <c r="J300" s="8"/>
      <c r="K300" s="8"/>
      <c r="L300" s="8"/>
    </row>
    <row r="301" spans="3:12" ht="12.5" x14ac:dyDescent="0.25">
      <c r="C301" s="5"/>
      <c r="E301" s="8"/>
      <c r="F301" s="8"/>
      <c r="G301" s="8"/>
      <c r="H301" s="8"/>
      <c r="I301" s="8"/>
      <c r="J301" s="8"/>
      <c r="K301" s="8"/>
      <c r="L301" s="8"/>
    </row>
    <row r="302" spans="3:12" ht="12.5" x14ac:dyDescent="0.25">
      <c r="C302" s="5"/>
      <c r="E302" s="8"/>
      <c r="F302" s="8"/>
      <c r="G302" s="8"/>
      <c r="H302" s="8"/>
      <c r="I302" s="8"/>
      <c r="J302" s="8"/>
      <c r="K302" s="8"/>
      <c r="L302" s="8"/>
    </row>
    <row r="303" spans="3:12" ht="12.5" x14ac:dyDescent="0.25">
      <c r="C303" s="5"/>
      <c r="E303" s="8"/>
      <c r="F303" s="8"/>
      <c r="G303" s="8"/>
      <c r="H303" s="8"/>
      <c r="I303" s="8"/>
      <c r="J303" s="8"/>
      <c r="K303" s="8"/>
      <c r="L303" s="8"/>
    </row>
    <row r="304" spans="3:12" ht="12.5" x14ac:dyDescent="0.25">
      <c r="C304" s="5"/>
      <c r="E304" s="8"/>
      <c r="F304" s="8"/>
      <c r="G304" s="8"/>
      <c r="H304" s="8"/>
      <c r="I304" s="8"/>
      <c r="J304" s="8"/>
      <c r="K304" s="8"/>
      <c r="L304" s="8"/>
    </row>
    <row r="305" spans="3:12" ht="12.5" x14ac:dyDescent="0.25">
      <c r="C305" s="5"/>
      <c r="E305" s="8"/>
      <c r="F305" s="8"/>
      <c r="G305" s="8"/>
      <c r="H305" s="8"/>
      <c r="I305" s="8"/>
      <c r="J305" s="8"/>
      <c r="K305" s="8"/>
      <c r="L305" s="8"/>
    </row>
    <row r="306" spans="3:12" ht="12.5" x14ac:dyDescent="0.25">
      <c r="C306" s="5"/>
      <c r="E306" s="8"/>
      <c r="F306" s="8"/>
      <c r="G306" s="8"/>
      <c r="H306" s="8"/>
      <c r="I306" s="8"/>
      <c r="J306" s="8"/>
      <c r="K306" s="8"/>
      <c r="L306" s="8"/>
    </row>
    <row r="307" spans="3:12" ht="12.5" x14ac:dyDescent="0.25">
      <c r="C307" s="5"/>
      <c r="E307" s="8"/>
      <c r="F307" s="8"/>
      <c r="G307" s="8"/>
      <c r="H307" s="8"/>
      <c r="I307" s="8"/>
      <c r="J307" s="8"/>
      <c r="K307" s="8"/>
      <c r="L307" s="8"/>
    </row>
    <row r="308" spans="3:12" ht="12.5" x14ac:dyDescent="0.25">
      <c r="C308" s="5"/>
      <c r="E308" s="8"/>
      <c r="F308" s="8"/>
      <c r="G308" s="8"/>
      <c r="H308" s="8"/>
      <c r="I308" s="8"/>
      <c r="J308" s="8"/>
      <c r="K308" s="8"/>
      <c r="L308" s="8"/>
    </row>
    <row r="309" spans="3:12" ht="12.5" x14ac:dyDescent="0.25">
      <c r="C309" s="5"/>
      <c r="E309" s="8"/>
      <c r="F309" s="8"/>
      <c r="G309" s="8"/>
      <c r="H309" s="8"/>
      <c r="I309" s="8"/>
      <c r="J309" s="8"/>
      <c r="K309" s="8"/>
      <c r="L309" s="8"/>
    </row>
    <row r="310" spans="3:12" ht="12.5" x14ac:dyDescent="0.25">
      <c r="C310" s="5"/>
      <c r="E310" s="8"/>
      <c r="F310" s="8"/>
      <c r="G310" s="8"/>
      <c r="H310" s="8"/>
      <c r="I310" s="8"/>
      <c r="J310" s="8"/>
      <c r="K310" s="8"/>
      <c r="L310" s="8"/>
    </row>
    <row r="311" spans="3:12" ht="12.5" x14ac:dyDescent="0.25">
      <c r="C311" s="5"/>
      <c r="E311" s="8"/>
      <c r="F311" s="8"/>
      <c r="G311" s="8"/>
      <c r="H311" s="8"/>
      <c r="I311" s="8"/>
      <c r="J311" s="8"/>
      <c r="K311" s="8"/>
      <c r="L311" s="8"/>
    </row>
    <row r="312" spans="3:12" ht="12.5" x14ac:dyDescent="0.25">
      <c r="C312" s="5"/>
      <c r="E312" s="8"/>
      <c r="F312" s="8"/>
      <c r="G312" s="8"/>
      <c r="H312" s="8"/>
      <c r="I312" s="8"/>
      <c r="J312" s="8"/>
      <c r="K312" s="8"/>
      <c r="L312" s="8"/>
    </row>
    <row r="313" spans="3:12" ht="12.5" x14ac:dyDescent="0.25">
      <c r="C313" s="5"/>
      <c r="E313" s="8"/>
      <c r="F313" s="8"/>
      <c r="G313" s="8"/>
      <c r="H313" s="8"/>
      <c r="I313" s="8"/>
      <c r="J313" s="8"/>
      <c r="K313" s="8"/>
      <c r="L313" s="8"/>
    </row>
    <row r="314" spans="3:12" ht="12.5" x14ac:dyDescent="0.25">
      <c r="C314" s="5"/>
      <c r="E314" s="8"/>
      <c r="F314" s="8"/>
      <c r="G314" s="8"/>
      <c r="H314" s="8"/>
      <c r="I314" s="8"/>
      <c r="J314" s="8"/>
      <c r="K314" s="8"/>
      <c r="L314" s="8"/>
    </row>
    <row r="315" spans="3:12" ht="12.5" x14ac:dyDescent="0.25">
      <c r="C315" s="5"/>
      <c r="E315" s="8"/>
      <c r="F315" s="8"/>
      <c r="G315" s="8"/>
      <c r="H315" s="8"/>
      <c r="I315" s="8"/>
      <c r="J315" s="8"/>
      <c r="K315" s="8"/>
      <c r="L315" s="8"/>
    </row>
    <row r="316" spans="3:12" ht="12.5" x14ac:dyDescent="0.25">
      <c r="C316" s="5"/>
      <c r="E316" s="8"/>
      <c r="F316" s="8"/>
      <c r="G316" s="8"/>
      <c r="H316" s="8"/>
      <c r="I316" s="8"/>
      <c r="J316" s="8"/>
      <c r="K316" s="8"/>
      <c r="L316" s="8"/>
    </row>
    <row r="317" spans="3:12" ht="12.5" x14ac:dyDescent="0.25">
      <c r="C317" s="5"/>
      <c r="E317" s="8"/>
      <c r="F317" s="8"/>
      <c r="G317" s="8"/>
      <c r="H317" s="8"/>
      <c r="I317" s="8"/>
      <c r="J317" s="8"/>
      <c r="K317" s="8"/>
      <c r="L317" s="8"/>
    </row>
    <row r="318" spans="3:12" ht="12.5" x14ac:dyDescent="0.25">
      <c r="C318" s="5"/>
      <c r="E318" s="8"/>
      <c r="F318" s="8"/>
      <c r="G318" s="8"/>
      <c r="H318" s="8"/>
      <c r="I318" s="8"/>
      <c r="J318" s="8"/>
      <c r="K318" s="8"/>
      <c r="L318" s="8"/>
    </row>
    <row r="319" spans="3:12" ht="12.5" x14ac:dyDescent="0.25">
      <c r="C319" s="5"/>
      <c r="E319" s="8"/>
      <c r="F319" s="8"/>
      <c r="G319" s="8"/>
      <c r="H319" s="8"/>
      <c r="I319" s="8"/>
      <c r="J319" s="8"/>
      <c r="K319" s="8"/>
      <c r="L319" s="8"/>
    </row>
    <row r="320" spans="3:12" ht="12.5" x14ac:dyDescent="0.25">
      <c r="C320" s="5"/>
      <c r="E320" s="8"/>
      <c r="F320" s="8"/>
      <c r="G320" s="8"/>
      <c r="H320" s="8"/>
      <c r="I320" s="8"/>
      <c r="J320" s="8"/>
      <c r="K320" s="8"/>
      <c r="L320" s="8"/>
    </row>
    <row r="321" spans="3:12" ht="12.5" x14ac:dyDescent="0.25">
      <c r="C321" s="5"/>
      <c r="E321" s="8"/>
      <c r="F321" s="8"/>
      <c r="G321" s="8"/>
      <c r="H321" s="8"/>
      <c r="I321" s="8"/>
      <c r="J321" s="8"/>
      <c r="K321" s="8"/>
      <c r="L321" s="8"/>
    </row>
    <row r="322" spans="3:12" ht="12.5" x14ac:dyDescent="0.25">
      <c r="C322" s="5"/>
      <c r="E322" s="8"/>
      <c r="F322" s="8"/>
      <c r="G322" s="8"/>
      <c r="H322" s="8"/>
      <c r="I322" s="8"/>
      <c r="J322" s="8"/>
      <c r="K322" s="8"/>
      <c r="L322" s="8"/>
    </row>
    <row r="323" spans="3:12" ht="12.5" x14ac:dyDescent="0.25">
      <c r="C323" s="5"/>
      <c r="E323" s="8"/>
      <c r="F323" s="8"/>
      <c r="G323" s="8"/>
      <c r="H323" s="8"/>
      <c r="I323" s="8"/>
      <c r="J323" s="8"/>
      <c r="K323" s="8"/>
      <c r="L323" s="8"/>
    </row>
    <row r="324" spans="3:12" ht="12.5" x14ac:dyDescent="0.25">
      <c r="C324" s="5"/>
      <c r="E324" s="8"/>
      <c r="F324" s="8"/>
      <c r="G324" s="8"/>
      <c r="H324" s="8"/>
      <c r="I324" s="8"/>
      <c r="J324" s="8"/>
      <c r="K324" s="8"/>
      <c r="L324" s="8"/>
    </row>
    <row r="325" spans="3:12" ht="12.5" x14ac:dyDescent="0.25">
      <c r="C325" s="5"/>
      <c r="E325" s="8"/>
      <c r="F325" s="8"/>
      <c r="G325" s="8"/>
      <c r="H325" s="8"/>
      <c r="I325" s="8"/>
      <c r="J325" s="8"/>
      <c r="K325" s="8"/>
      <c r="L325" s="8"/>
    </row>
    <row r="326" spans="3:12" ht="12.5" x14ac:dyDescent="0.25">
      <c r="C326" s="5"/>
      <c r="E326" s="8"/>
      <c r="F326" s="8"/>
      <c r="G326" s="8"/>
      <c r="H326" s="8"/>
      <c r="I326" s="8"/>
      <c r="J326" s="8"/>
      <c r="K326" s="8"/>
      <c r="L326" s="8"/>
    </row>
    <row r="327" spans="3:12" ht="12.5" x14ac:dyDescent="0.25">
      <c r="C327" s="5"/>
      <c r="E327" s="8"/>
      <c r="F327" s="8"/>
      <c r="G327" s="8"/>
      <c r="H327" s="8"/>
      <c r="I327" s="8"/>
      <c r="J327" s="8"/>
      <c r="K327" s="8"/>
      <c r="L327" s="8"/>
    </row>
    <row r="328" spans="3:12" ht="12.5" x14ac:dyDescent="0.25">
      <c r="C328" s="5"/>
      <c r="E328" s="8"/>
      <c r="F328" s="8"/>
      <c r="G328" s="8"/>
      <c r="H328" s="8"/>
      <c r="I328" s="8"/>
      <c r="J328" s="8"/>
      <c r="K328" s="8"/>
      <c r="L328" s="8"/>
    </row>
    <row r="329" spans="3:12" ht="12.5" x14ac:dyDescent="0.25">
      <c r="C329" s="5"/>
      <c r="E329" s="8"/>
      <c r="F329" s="8"/>
      <c r="G329" s="8"/>
      <c r="H329" s="8"/>
      <c r="I329" s="8"/>
      <c r="J329" s="8"/>
      <c r="K329" s="8"/>
      <c r="L329" s="8"/>
    </row>
    <row r="330" spans="3:12" ht="12.5" x14ac:dyDescent="0.25">
      <c r="C330" s="5"/>
      <c r="E330" s="8"/>
      <c r="F330" s="8"/>
      <c r="G330" s="8"/>
      <c r="H330" s="8"/>
      <c r="I330" s="8"/>
      <c r="J330" s="8"/>
      <c r="K330" s="8"/>
      <c r="L330" s="8"/>
    </row>
    <row r="331" spans="3:12" ht="12.5" x14ac:dyDescent="0.25">
      <c r="C331" s="5"/>
      <c r="E331" s="8"/>
      <c r="F331" s="8"/>
      <c r="G331" s="8"/>
      <c r="H331" s="8"/>
      <c r="I331" s="8"/>
      <c r="J331" s="8"/>
      <c r="K331" s="8"/>
      <c r="L331" s="8"/>
    </row>
    <row r="332" spans="3:12" ht="12.5" x14ac:dyDescent="0.25">
      <c r="C332" s="5"/>
      <c r="E332" s="8"/>
      <c r="F332" s="8"/>
      <c r="G332" s="8"/>
      <c r="H332" s="8"/>
      <c r="I332" s="8"/>
      <c r="J332" s="8"/>
      <c r="K332" s="8"/>
      <c r="L332" s="8"/>
    </row>
    <row r="333" spans="3:12" ht="12.5" x14ac:dyDescent="0.25">
      <c r="C333" s="5"/>
      <c r="E333" s="8"/>
      <c r="F333" s="8"/>
      <c r="G333" s="8"/>
      <c r="H333" s="8"/>
      <c r="I333" s="8"/>
      <c r="J333" s="8"/>
      <c r="K333" s="8"/>
      <c r="L333" s="8"/>
    </row>
    <row r="334" spans="3:12" ht="12.5" x14ac:dyDescent="0.25">
      <c r="C334" s="5"/>
      <c r="E334" s="8"/>
      <c r="F334" s="8"/>
      <c r="G334" s="8"/>
      <c r="H334" s="8"/>
      <c r="I334" s="8"/>
      <c r="J334" s="8"/>
      <c r="K334" s="8"/>
      <c r="L334" s="8"/>
    </row>
    <row r="335" spans="3:12" ht="12.5" x14ac:dyDescent="0.25">
      <c r="C335" s="5"/>
      <c r="E335" s="8"/>
      <c r="F335" s="8"/>
      <c r="G335" s="8"/>
      <c r="H335" s="8"/>
      <c r="I335" s="8"/>
      <c r="J335" s="8"/>
      <c r="K335" s="8"/>
      <c r="L335" s="8"/>
    </row>
    <row r="336" spans="3:12" ht="12.5" x14ac:dyDescent="0.25">
      <c r="C336" s="5"/>
      <c r="E336" s="8"/>
      <c r="F336" s="8"/>
      <c r="G336" s="8"/>
      <c r="H336" s="8"/>
      <c r="I336" s="8"/>
      <c r="J336" s="8"/>
      <c r="K336" s="8"/>
      <c r="L336" s="8"/>
    </row>
    <row r="337" spans="3:12" ht="12.5" x14ac:dyDescent="0.25">
      <c r="C337" s="5"/>
      <c r="E337" s="8"/>
      <c r="F337" s="8"/>
      <c r="G337" s="8"/>
      <c r="H337" s="8"/>
      <c r="I337" s="8"/>
      <c r="J337" s="8"/>
      <c r="K337" s="8"/>
      <c r="L337" s="8"/>
    </row>
    <row r="338" spans="3:12" ht="12.5" x14ac:dyDescent="0.25">
      <c r="C338" s="5"/>
      <c r="E338" s="8"/>
      <c r="F338" s="8"/>
      <c r="G338" s="8"/>
      <c r="H338" s="8"/>
      <c r="I338" s="8"/>
      <c r="J338" s="8"/>
      <c r="K338" s="8"/>
      <c r="L338" s="8"/>
    </row>
    <row r="339" spans="3:12" ht="12.5" x14ac:dyDescent="0.25">
      <c r="C339" s="5"/>
      <c r="E339" s="8"/>
      <c r="F339" s="8"/>
      <c r="G339" s="8"/>
      <c r="H339" s="8"/>
      <c r="I339" s="8"/>
      <c r="J339" s="8"/>
      <c r="K339" s="8"/>
      <c r="L339" s="8"/>
    </row>
    <row r="340" spans="3:12" ht="12.5" x14ac:dyDescent="0.25">
      <c r="C340" s="5"/>
      <c r="E340" s="8"/>
      <c r="F340" s="8"/>
      <c r="G340" s="8"/>
      <c r="H340" s="8"/>
      <c r="I340" s="8"/>
      <c r="J340" s="8"/>
      <c r="K340" s="8"/>
      <c r="L340" s="8"/>
    </row>
    <row r="341" spans="3:12" ht="12.5" x14ac:dyDescent="0.25">
      <c r="C341" s="5"/>
      <c r="E341" s="8"/>
      <c r="F341" s="8"/>
      <c r="G341" s="8"/>
      <c r="H341" s="8"/>
      <c r="I341" s="8"/>
      <c r="J341" s="8"/>
      <c r="K341" s="8"/>
      <c r="L341" s="8"/>
    </row>
    <row r="342" spans="3:12" ht="12.5" x14ac:dyDescent="0.25">
      <c r="C342" s="5"/>
      <c r="E342" s="8"/>
      <c r="F342" s="8"/>
      <c r="G342" s="8"/>
      <c r="H342" s="8"/>
      <c r="I342" s="8"/>
      <c r="J342" s="8"/>
      <c r="K342" s="8"/>
      <c r="L342" s="8"/>
    </row>
    <row r="343" spans="3:12" ht="12.5" x14ac:dyDescent="0.25">
      <c r="C343" s="5"/>
      <c r="E343" s="8"/>
      <c r="F343" s="8"/>
      <c r="G343" s="8"/>
      <c r="H343" s="8"/>
      <c r="I343" s="8"/>
      <c r="J343" s="8"/>
      <c r="K343" s="8"/>
      <c r="L343" s="8"/>
    </row>
    <row r="344" spans="3:12" ht="12.5" x14ac:dyDescent="0.25">
      <c r="C344" s="5"/>
      <c r="E344" s="8"/>
      <c r="F344" s="8"/>
      <c r="G344" s="8"/>
      <c r="H344" s="8"/>
      <c r="I344" s="8"/>
      <c r="J344" s="8"/>
      <c r="K344" s="8"/>
      <c r="L344" s="8"/>
    </row>
    <row r="345" spans="3:12" ht="12.5" x14ac:dyDescent="0.25">
      <c r="C345" s="5"/>
      <c r="E345" s="8"/>
      <c r="F345" s="8"/>
      <c r="G345" s="8"/>
      <c r="H345" s="8"/>
      <c r="I345" s="8"/>
      <c r="J345" s="8"/>
      <c r="K345" s="8"/>
      <c r="L345" s="8"/>
    </row>
    <row r="346" spans="3:12" ht="12.5" x14ac:dyDescent="0.25">
      <c r="C346" s="5"/>
      <c r="E346" s="8"/>
      <c r="F346" s="8"/>
      <c r="G346" s="8"/>
      <c r="H346" s="8"/>
      <c r="I346" s="8"/>
      <c r="J346" s="8"/>
      <c r="K346" s="8"/>
      <c r="L346" s="8"/>
    </row>
    <row r="347" spans="3:12" ht="12.5" x14ac:dyDescent="0.25">
      <c r="C347" s="5"/>
      <c r="E347" s="8"/>
      <c r="F347" s="8"/>
      <c r="G347" s="8"/>
      <c r="H347" s="8"/>
      <c r="I347" s="8"/>
      <c r="J347" s="8"/>
      <c r="K347" s="8"/>
      <c r="L347" s="8"/>
    </row>
    <row r="348" spans="3:12" ht="12.5" x14ac:dyDescent="0.25">
      <c r="C348" s="5"/>
      <c r="E348" s="8"/>
      <c r="F348" s="8"/>
      <c r="G348" s="8"/>
      <c r="H348" s="8"/>
      <c r="I348" s="8"/>
      <c r="J348" s="8"/>
      <c r="K348" s="8"/>
      <c r="L348" s="8"/>
    </row>
    <row r="349" spans="3:12" ht="12.5" x14ac:dyDescent="0.25">
      <c r="C349" s="5"/>
      <c r="E349" s="8"/>
      <c r="F349" s="8"/>
      <c r="G349" s="8"/>
      <c r="H349" s="8"/>
      <c r="I349" s="8"/>
      <c r="J349" s="8"/>
      <c r="K349" s="8"/>
      <c r="L349" s="8"/>
    </row>
    <row r="350" spans="3:12" ht="12.5" x14ac:dyDescent="0.25">
      <c r="C350" s="5"/>
      <c r="E350" s="8"/>
      <c r="F350" s="8"/>
      <c r="G350" s="8"/>
      <c r="H350" s="8"/>
      <c r="I350" s="8"/>
      <c r="J350" s="8"/>
      <c r="K350" s="8"/>
      <c r="L350" s="8"/>
    </row>
    <row r="351" spans="3:12" ht="12.5" x14ac:dyDescent="0.25">
      <c r="C351" s="5"/>
      <c r="E351" s="8"/>
      <c r="F351" s="8"/>
      <c r="G351" s="8"/>
      <c r="H351" s="8"/>
      <c r="I351" s="8"/>
      <c r="J351" s="8"/>
      <c r="K351" s="8"/>
      <c r="L351" s="8"/>
    </row>
    <row r="352" spans="3:12" ht="12.5" x14ac:dyDescent="0.25">
      <c r="C352" s="5"/>
      <c r="E352" s="8"/>
      <c r="F352" s="8"/>
      <c r="G352" s="8"/>
      <c r="H352" s="8"/>
      <c r="I352" s="8"/>
      <c r="J352" s="8"/>
      <c r="K352" s="8"/>
      <c r="L352" s="8"/>
    </row>
    <row r="353" spans="3:12" ht="12.5" x14ac:dyDescent="0.25">
      <c r="C353" s="5"/>
      <c r="E353" s="8"/>
      <c r="F353" s="8"/>
      <c r="G353" s="8"/>
      <c r="H353" s="8"/>
      <c r="I353" s="8"/>
      <c r="J353" s="8"/>
      <c r="K353" s="8"/>
      <c r="L353" s="8"/>
    </row>
    <row r="354" spans="3:12" ht="12.5" x14ac:dyDescent="0.25">
      <c r="C354" s="5"/>
      <c r="E354" s="8"/>
      <c r="F354" s="8"/>
      <c r="G354" s="8"/>
      <c r="H354" s="8"/>
      <c r="I354" s="8"/>
      <c r="J354" s="8"/>
      <c r="K354" s="8"/>
      <c r="L354" s="8"/>
    </row>
    <row r="355" spans="3:12" ht="12.5" x14ac:dyDescent="0.25">
      <c r="C355" s="5"/>
      <c r="E355" s="8"/>
      <c r="F355" s="8"/>
      <c r="G355" s="8"/>
      <c r="H355" s="8"/>
      <c r="I355" s="8"/>
      <c r="J355" s="8"/>
      <c r="K355" s="8"/>
      <c r="L355" s="8"/>
    </row>
    <row r="356" spans="3:12" ht="12.5" x14ac:dyDescent="0.25">
      <c r="C356" s="5"/>
      <c r="E356" s="8"/>
      <c r="F356" s="8"/>
      <c r="G356" s="8"/>
      <c r="H356" s="8"/>
      <c r="I356" s="8"/>
      <c r="J356" s="8"/>
      <c r="K356" s="8"/>
      <c r="L356" s="8"/>
    </row>
    <row r="357" spans="3:12" ht="12.5" x14ac:dyDescent="0.25">
      <c r="C357" s="5"/>
      <c r="E357" s="8"/>
      <c r="F357" s="8"/>
      <c r="G357" s="8"/>
      <c r="H357" s="8"/>
      <c r="I357" s="8"/>
      <c r="J357" s="8"/>
      <c r="K357" s="8"/>
      <c r="L357" s="8"/>
    </row>
    <row r="358" spans="3:12" ht="12.5" x14ac:dyDescent="0.25">
      <c r="C358" s="5"/>
      <c r="E358" s="8"/>
      <c r="F358" s="8"/>
      <c r="G358" s="8"/>
      <c r="H358" s="8"/>
      <c r="I358" s="8"/>
      <c r="J358" s="8"/>
      <c r="K358" s="8"/>
      <c r="L358" s="8"/>
    </row>
    <row r="359" spans="3:12" ht="12.5" x14ac:dyDescent="0.25">
      <c r="C359" s="5"/>
      <c r="E359" s="8"/>
      <c r="F359" s="8"/>
      <c r="G359" s="8"/>
      <c r="H359" s="8"/>
      <c r="I359" s="8"/>
      <c r="J359" s="8"/>
      <c r="K359" s="8"/>
      <c r="L359" s="8"/>
    </row>
    <row r="360" spans="3:12" ht="12.5" x14ac:dyDescent="0.25">
      <c r="C360" s="5"/>
      <c r="E360" s="8"/>
      <c r="F360" s="8"/>
      <c r="G360" s="8"/>
      <c r="H360" s="8"/>
      <c r="I360" s="8"/>
      <c r="J360" s="8"/>
      <c r="K360" s="8"/>
      <c r="L360" s="8"/>
    </row>
    <row r="361" spans="3:12" ht="12.5" x14ac:dyDescent="0.25">
      <c r="C361" s="5"/>
      <c r="E361" s="8"/>
      <c r="F361" s="8"/>
      <c r="G361" s="8"/>
      <c r="H361" s="8"/>
      <c r="I361" s="8"/>
      <c r="J361" s="8"/>
      <c r="K361" s="8"/>
      <c r="L361" s="8"/>
    </row>
    <row r="362" spans="3:12" ht="12.5" x14ac:dyDescent="0.25">
      <c r="C362" s="5"/>
      <c r="E362" s="8"/>
      <c r="F362" s="8"/>
      <c r="G362" s="8"/>
      <c r="H362" s="8"/>
      <c r="I362" s="8"/>
      <c r="J362" s="8"/>
      <c r="K362" s="8"/>
      <c r="L362" s="8"/>
    </row>
    <row r="363" spans="3:12" ht="12.5" x14ac:dyDescent="0.25">
      <c r="C363" s="5"/>
      <c r="E363" s="8"/>
      <c r="F363" s="8"/>
      <c r="G363" s="8"/>
      <c r="H363" s="8"/>
      <c r="I363" s="8"/>
      <c r="J363" s="8"/>
      <c r="K363" s="8"/>
      <c r="L363" s="8"/>
    </row>
    <row r="364" spans="3:12" ht="12.5" x14ac:dyDescent="0.25">
      <c r="C364" s="5"/>
      <c r="E364" s="8"/>
      <c r="F364" s="8"/>
      <c r="G364" s="8"/>
      <c r="H364" s="8"/>
      <c r="I364" s="8"/>
      <c r="J364" s="8"/>
      <c r="K364" s="8"/>
      <c r="L364" s="8"/>
    </row>
    <row r="365" spans="3:12" ht="12.5" x14ac:dyDescent="0.25">
      <c r="C365" s="5"/>
      <c r="E365" s="8"/>
      <c r="F365" s="8"/>
      <c r="G365" s="8"/>
      <c r="H365" s="8"/>
      <c r="I365" s="8"/>
      <c r="J365" s="8"/>
      <c r="K365" s="8"/>
      <c r="L365" s="8"/>
    </row>
    <row r="366" spans="3:12" ht="12.5" x14ac:dyDescent="0.25">
      <c r="C366" s="5"/>
      <c r="E366" s="8"/>
      <c r="F366" s="8"/>
      <c r="G366" s="8"/>
      <c r="H366" s="8"/>
      <c r="I366" s="8"/>
      <c r="J366" s="8"/>
      <c r="K366" s="8"/>
      <c r="L366" s="8"/>
    </row>
    <row r="367" spans="3:12" ht="12.5" x14ac:dyDescent="0.25">
      <c r="C367" s="5"/>
      <c r="E367" s="8"/>
      <c r="F367" s="8"/>
      <c r="G367" s="8"/>
      <c r="H367" s="8"/>
      <c r="I367" s="8"/>
      <c r="J367" s="8"/>
      <c r="K367" s="8"/>
      <c r="L367" s="8"/>
    </row>
    <row r="368" spans="3:12" ht="12.5" x14ac:dyDescent="0.25">
      <c r="C368" s="5"/>
      <c r="E368" s="8"/>
      <c r="F368" s="8"/>
      <c r="G368" s="8"/>
      <c r="H368" s="8"/>
      <c r="I368" s="8"/>
      <c r="J368" s="8"/>
      <c r="K368" s="8"/>
      <c r="L368" s="8"/>
    </row>
    <row r="369" spans="3:12" ht="12.5" x14ac:dyDescent="0.25">
      <c r="C369" s="5"/>
      <c r="E369" s="8"/>
      <c r="F369" s="8"/>
      <c r="G369" s="8"/>
      <c r="H369" s="8"/>
      <c r="I369" s="8"/>
      <c r="J369" s="8"/>
      <c r="K369" s="8"/>
      <c r="L369" s="8"/>
    </row>
    <row r="370" spans="3:12" ht="12.5" x14ac:dyDescent="0.25">
      <c r="C370" s="5"/>
      <c r="E370" s="8"/>
      <c r="F370" s="8"/>
      <c r="G370" s="8"/>
      <c r="H370" s="8"/>
      <c r="I370" s="8"/>
      <c r="J370" s="8"/>
      <c r="K370" s="8"/>
      <c r="L370" s="8"/>
    </row>
    <row r="371" spans="3:12" ht="12.5" x14ac:dyDescent="0.25">
      <c r="C371" s="5"/>
      <c r="E371" s="8"/>
      <c r="F371" s="8"/>
      <c r="G371" s="8"/>
      <c r="H371" s="8"/>
      <c r="I371" s="8"/>
      <c r="J371" s="8"/>
      <c r="K371" s="8"/>
      <c r="L371" s="8"/>
    </row>
    <row r="372" spans="3:12" ht="12.5" x14ac:dyDescent="0.25">
      <c r="C372" s="5"/>
      <c r="E372" s="8"/>
      <c r="F372" s="8"/>
      <c r="G372" s="8"/>
      <c r="H372" s="8"/>
      <c r="I372" s="8"/>
      <c r="J372" s="8"/>
      <c r="K372" s="8"/>
      <c r="L372" s="8"/>
    </row>
    <row r="373" spans="3:12" ht="12.5" x14ac:dyDescent="0.25">
      <c r="C373" s="5"/>
      <c r="E373" s="8"/>
      <c r="F373" s="8"/>
      <c r="G373" s="8"/>
      <c r="H373" s="8"/>
      <c r="I373" s="8"/>
      <c r="J373" s="8"/>
      <c r="K373" s="8"/>
      <c r="L373" s="8"/>
    </row>
    <row r="374" spans="3:12" ht="12.5" x14ac:dyDescent="0.25">
      <c r="C374" s="5"/>
      <c r="E374" s="8"/>
      <c r="F374" s="8"/>
      <c r="G374" s="8"/>
      <c r="H374" s="8"/>
      <c r="I374" s="8"/>
      <c r="J374" s="8"/>
      <c r="K374" s="8"/>
      <c r="L374" s="8"/>
    </row>
    <row r="375" spans="3:12" ht="12.5" x14ac:dyDescent="0.25">
      <c r="C375" s="5"/>
      <c r="E375" s="8"/>
      <c r="F375" s="8"/>
      <c r="G375" s="8"/>
      <c r="H375" s="8"/>
      <c r="I375" s="8"/>
      <c r="J375" s="8"/>
      <c r="K375" s="8"/>
      <c r="L375" s="8"/>
    </row>
    <row r="376" spans="3:12" ht="12.5" x14ac:dyDescent="0.25">
      <c r="C376" s="5"/>
      <c r="E376" s="8"/>
      <c r="F376" s="8"/>
      <c r="G376" s="8"/>
      <c r="H376" s="8"/>
      <c r="I376" s="8"/>
      <c r="J376" s="8"/>
      <c r="K376" s="8"/>
      <c r="L376" s="8"/>
    </row>
    <row r="377" spans="3:12" ht="12.5" x14ac:dyDescent="0.25">
      <c r="C377" s="5"/>
      <c r="E377" s="8"/>
      <c r="F377" s="8"/>
      <c r="G377" s="8"/>
      <c r="H377" s="8"/>
      <c r="I377" s="8"/>
      <c r="J377" s="8"/>
      <c r="K377" s="8"/>
      <c r="L377" s="8"/>
    </row>
    <row r="378" spans="3:12" ht="12.5" x14ac:dyDescent="0.25">
      <c r="C378" s="5"/>
      <c r="E378" s="8"/>
      <c r="F378" s="8"/>
      <c r="G378" s="8"/>
      <c r="H378" s="8"/>
      <c r="I378" s="8"/>
      <c r="J378" s="8"/>
      <c r="K378" s="8"/>
      <c r="L378" s="8"/>
    </row>
    <row r="379" spans="3:12" ht="12.5" x14ac:dyDescent="0.25">
      <c r="C379" s="5"/>
      <c r="E379" s="8"/>
      <c r="F379" s="8"/>
      <c r="G379" s="8"/>
      <c r="H379" s="8"/>
      <c r="I379" s="8"/>
      <c r="J379" s="8"/>
      <c r="K379" s="8"/>
      <c r="L379" s="8"/>
    </row>
    <row r="380" spans="3:12" ht="12.5" x14ac:dyDescent="0.25">
      <c r="C380" s="5"/>
      <c r="E380" s="8"/>
      <c r="F380" s="8"/>
      <c r="G380" s="8"/>
      <c r="H380" s="8"/>
      <c r="I380" s="8"/>
      <c r="J380" s="8"/>
      <c r="K380" s="8"/>
      <c r="L380" s="8"/>
    </row>
    <row r="381" spans="3:12" ht="12.5" x14ac:dyDescent="0.25">
      <c r="C381" s="5"/>
      <c r="E381" s="8"/>
      <c r="F381" s="8"/>
      <c r="G381" s="8"/>
      <c r="H381" s="8"/>
      <c r="I381" s="8"/>
      <c r="J381" s="8"/>
      <c r="K381" s="8"/>
      <c r="L381" s="8"/>
    </row>
    <row r="382" spans="3:12" ht="12.5" x14ac:dyDescent="0.25">
      <c r="C382" s="5"/>
      <c r="E382" s="8"/>
      <c r="F382" s="8"/>
      <c r="G382" s="8"/>
      <c r="H382" s="8"/>
      <c r="I382" s="8"/>
      <c r="J382" s="8"/>
      <c r="K382" s="8"/>
      <c r="L382" s="8"/>
    </row>
    <row r="383" spans="3:12" ht="12.5" x14ac:dyDescent="0.25">
      <c r="C383" s="5"/>
      <c r="E383" s="8"/>
      <c r="F383" s="8"/>
      <c r="G383" s="8"/>
      <c r="H383" s="8"/>
      <c r="I383" s="8"/>
      <c r="J383" s="8"/>
      <c r="K383" s="8"/>
      <c r="L383" s="8"/>
    </row>
    <row r="384" spans="3:12" ht="12.5" x14ac:dyDescent="0.25">
      <c r="C384" s="5"/>
      <c r="E384" s="8"/>
      <c r="F384" s="8"/>
      <c r="G384" s="8"/>
      <c r="H384" s="8"/>
      <c r="I384" s="8"/>
      <c r="J384" s="8"/>
      <c r="K384" s="8"/>
      <c r="L384" s="8"/>
    </row>
    <row r="385" spans="3:12" ht="12.5" x14ac:dyDescent="0.25">
      <c r="C385" s="5"/>
      <c r="E385" s="8"/>
      <c r="F385" s="8"/>
      <c r="G385" s="8"/>
      <c r="H385" s="8"/>
      <c r="I385" s="8"/>
      <c r="J385" s="8"/>
      <c r="K385" s="8"/>
      <c r="L385" s="8"/>
    </row>
    <row r="386" spans="3:12" ht="12.5" x14ac:dyDescent="0.25">
      <c r="C386" s="5"/>
      <c r="E386" s="8"/>
      <c r="F386" s="8"/>
      <c r="G386" s="8"/>
      <c r="H386" s="8"/>
      <c r="I386" s="8"/>
      <c r="J386" s="8"/>
      <c r="K386" s="8"/>
      <c r="L386" s="8"/>
    </row>
    <row r="387" spans="3:12" ht="12.5" x14ac:dyDescent="0.25">
      <c r="C387" s="5"/>
      <c r="E387" s="8"/>
      <c r="F387" s="8"/>
      <c r="G387" s="8"/>
      <c r="H387" s="8"/>
      <c r="I387" s="8"/>
      <c r="J387" s="8"/>
      <c r="K387" s="8"/>
      <c r="L387" s="8"/>
    </row>
    <row r="388" spans="3:12" ht="12.5" x14ac:dyDescent="0.25">
      <c r="C388" s="5"/>
      <c r="E388" s="8"/>
      <c r="F388" s="8"/>
      <c r="G388" s="8"/>
      <c r="H388" s="8"/>
      <c r="I388" s="8"/>
      <c r="J388" s="8"/>
      <c r="K388" s="8"/>
      <c r="L388" s="8"/>
    </row>
    <row r="389" spans="3:12" ht="12.5" x14ac:dyDescent="0.25">
      <c r="C389" s="5"/>
      <c r="E389" s="8"/>
      <c r="F389" s="8"/>
      <c r="G389" s="8"/>
      <c r="H389" s="8"/>
      <c r="I389" s="8"/>
      <c r="J389" s="8"/>
      <c r="K389" s="8"/>
      <c r="L389" s="8"/>
    </row>
    <row r="390" spans="3:12" ht="12.5" x14ac:dyDescent="0.25">
      <c r="C390" s="5"/>
      <c r="E390" s="8"/>
      <c r="F390" s="8"/>
      <c r="G390" s="8"/>
      <c r="H390" s="8"/>
      <c r="I390" s="8"/>
      <c r="J390" s="8"/>
      <c r="K390" s="8"/>
      <c r="L390" s="8"/>
    </row>
    <row r="391" spans="3:12" ht="12.5" x14ac:dyDescent="0.25">
      <c r="C391" s="5"/>
      <c r="E391" s="8"/>
      <c r="F391" s="8"/>
      <c r="G391" s="8"/>
      <c r="H391" s="8"/>
      <c r="I391" s="8"/>
      <c r="J391" s="8"/>
      <c r="K391" s="8"/>
      <c r="L391" s="8"/>
    </row>
    <row r="392" spans="3:12" ht="12.5" x14ac:dyDescent="0.25">
      <c r="C392" s="5"/>
      <c r="E392" s="8"/>
      <c r="F392" s="8"/>
      <c r="G392" s="8"/>
      <c r="H392" s="8"/>
      <c r="I392" s="8"/>
      <c r="J392" s="8"/>
      <c r="K392" s="8"/>
      <c r="L392" s="8"/>
    </row>
    <row r="393" spans="3:12" ht="12.5" x14ac:dyDescent="0.25">
      <c r="C393" s="5"/>
      <c r="E393" s="8"/>
      <c r="F393" s="8"/>
      <c r="G393" s="8"/>
      <c r="H393" s="8"/>
      <c r="I393" s="8"/>
      <c r="J393" s="8"/>
      <c r="K393" s="8"/>
      <c r="L393" s="8"/>
    </row>
    <row r="394" spans="3:12" ht="12.5" x14ac:dyDescent="0.25">
      <c r="C394" s="5"/>
      <c r="E394" s="8"/>
      <c r="F394" s="8"/>
      <c r="G394" s="8"/>
      <c r="H394" s="8"/>
      <c r="I394" s="8"/>
      <c r="J394" s="8"/>
      <c r="K394" s="8"/>
      <c r="L394" s="8"/>
    </row>
    <row r="395" spans="3:12" ht="12.5" x14ac:dyDescent="0.25">
      <c r="C395" s="5"/>
      <c r="E395" s="8"/>
      <c r="F395" s="8"/>
      <c r="G395" s="8"/>
      <c r="H395" s="8"/>
      <c r="I395" s="8"/>
      <c r="J395" s="8"/>
      <c r="K395" s="8"/>
      <c r="L395" s="8"/>
    </row>
    <row r="396" spans="3:12" ht="12.5" x14ac:dyDescent="0.25">
      <c r="C396" s="5"/>
      <c r="E396" s="8"/>
      <c r="F396" s="8"/>
      <c r="G396" s="8"/>
      <c r="H396" s="8"/>
      <c r="I396" s="8"/>
      <c r="J396" s="8"/>
      <c r="K396" s="8"/>
      <c r="L396" s="8"/>
    </row>
    <row r="397" spans="3:12" ht="12.5" x14ac:dyDescent="0.25">
      <c r="C397" s="5"/>
      <c r="E397" s="8"/>
      <c r="F397" s="8"/>
      <c r="G397" s="8"/>
      <c r="H397" s="8"/>
      <c r="I397" s="8"/>
      <c r="J397" s="8"/>
      <c r="K397" s="8"/>
      <c r="L397" s="8"/>
    </row>
    <row r="398" spans="3:12" ht="12.5" x14ac:dyDescent="0.25">
      <c r="C398" s="5"/>
      <c r="E398" s="8"/>
      <c r="F398" s="8"/>
      <c r="G398" s="8"/>
      <c r="H398" s="8"/>
      <c r="I398" s="8"/>
      <c r="J398" s="8"/>
      <c r="K398" s="8"/>
      <c r="L398" s="8"/>
    </row>
    <row r="399" spans="3:12" ht="12.5" x14ac:dyDescent="0.25">
      <c r="C399" s="5"/>
      <c r="E399" s="8"/>
      <c r="F399" s="8"/>
      <c r="G399" s="8"/>
      <c r="H399" s="8"/>
      <c r="I399" s="8"/>
      <c r="J399" s="8"/>
      <c r="K399" s="8"/>
      <c r="L399" s="8"/>
    </row>
    <row r="400" spans="3:12" ht="12.5" x14ac:dyDescent="0.25">
      <c r="C400" s="5"/>
      <c r="E400" s="8"/>
      <c r="F400" s="8"/>
      <c r="G400" s="8"/>
      <c r="H400" s="8"/>
      <c r="I400" s="8"/>
      <c r="J400" s="8"/>
      <c r="K400" s="8"/>
      <c r="L400" s="8"/>
    </row>
    <row r="401" spans="3:12" ht="12.5" x14ac:dyDescent="0.25">
      <c r="C401" s="5"/>
      <c r="E401" s="8"/>
      <c r="F401" s="8"/>
      <c r="G401" s="8"/>
      <c r="H401" s="8"/>
      <c r="I401" s="8"/>
      <c r="J401" s="8"/>
      <c r="K401" s="8"/>
      <c r="L401" s="8"/>
    </row>
    <row r="402" spans="3:12" ht="12.5" x14ac:dyDescent="0.25">
      <c r="C402" s="5"/>
      <c r="E402" s="8"/>
      <c r="F402" s="8"/>
      <c r="G402" s="8"/>
      <c r="H402" s="8"/>
      <c r="I402" s="8"/>
      <c r="J402" s="8"/>
      <c r="K402" s="8"/>
      <c r="L402" s="8"/>
    </row>
    <row r="403" spans="3:12" ht="12.5" x14ac:dyDescent="0.25">
      <c r="C403" s="5"/>
      <c r="E403" s="8"/>
      <c r="F403" s="8"/>
      <c r="G403" s="8"/>
      <c r="H403" s="8"/>
      <c r="I403" s="8"/>
      <c r="J403" s="8"/>
      <c r="K403" s="8"/>
      <c r="L403" s="8"/>
    </row>
    <row r="404" spans="3:12" ht="12.5" x14ac:dyDescent="0.25">
      <c r="C404" s="5"/>
      <c r="E404" s="8"/>
      <c r="F404" s="8"/>
      <c r="G404" s="8"/>
      <c r="H404" s="8"/>
      <c r="I404" s="8"/>
      <c r="J404" s="8"/>
      <c r="K404" s="8"/>
      <c r="L404" s="8"/>
    </row>
    <row r="405" spans="3:12" ht="12.5" x14ac:dyDescent="0.25">
      <c r="C405" s="5"/>
      <c r="E405" s="8"/>
      <c r="F405" s="8"/>
      <c r="G405" s="8"/>
      <c r="H405" s="8"/>
      <c r="I405" s="8"/>
      <c r="J405" s="8"/>
      <c r="K405" s="8"/>
      <c r="L405" s="8"/>
    </row>
    <row r="406" spans="3:12" ht="12.5" x14ac:dyDescent="0.25">
      <c r="C406" s="5"/>
      <c r="E406" s="8"/>
      <c r="F406" s="8"/>
      <c r="G406" s="8"/>
      <c r="H406" s="8"/>
      <c r="I406" s="8"/>
      <c r="J406" s="8"/>
      <c r="K406" s="8"/>
      <c r="L406" s="8"/>
    </row>
    <row r="407" spans="3:12" ht="12.5" x14ac:dyDescent="0.25">
      <c r="C407" s="5"/>
      <c r="E407" s="8"/>
      <c r="F407" s="8"/>
      <c r="G407" s="8"/>
      <c r="H407" s="8"/>
      <c r="I407" s="8"/>
      <c r="J407" s="8"/>
      <c r="K407" s="8"/>
      <c r="L407" s="8"/>
    </row>
    <row r="408" spans="3:12" ht="12.5" x14ac:dyDescent="0.25">
      <c r="C408" s="5"/>
      <c r="E408" s="8"/>
      <c r="F408" s="8"/>
      <c r="G408" s="8"/>
      <c r="H408" s="8"/>
      <c r="I408" s="8"/>
      <c r="J408" s="8"/>
      <c r="K408" s="8"/>
      <c r="L408" s="8"/>
    </row>
    <row r="409" spans="3:12" ht="12.5" x14ac:dyDescent="0.25">
      <c r="C409" s="5"/>
      <c r="E409" s="8"/>
      <c r="F409" s="8"/>
      <c r="G409" s="8"/>
      <c r="H409" s="8"/>
      <c r="I409" s="8"/>
      <c r="J409" s="8"/>
      <c r="K409" s="8"/>
      <c r="L409" s="8"/>
    </row>
    <row r="410" spans="3:12" ht="12.5" x14ac:dyDescent="0.25">
      <c r="C410" s="5"/>
      <c r="E410" s="8"/>
      <c r="F410" s="8"/>
      <c r="G410" s="8"/>
      <c r="H410" s="8"/>
      <c r="I410" s="8"/>
      <c r="J410" s="8"/>
      <c r="K410" s="8"/>
      <c r="L410" s="8"/>
    </row>
    <row r="411" spans="3:12" ht="12.5" x14ac:dyDescent="0.25">
      <c r="C411" s="5"/>
      <c r="E411" s="8"/>
      <c r="F411" s="8"/>
      <c r="G411" s="8"/>
      <c r="H411" s="8"/>
      <c r="I411" s="8"/>
      <c r="J411" s="8"/>
      <c r="K411" s="8"/>
      <c r="L411" s="8"/>
    </row>
    <row r="412" spans="3:12" ht="12.5" x14ac:dyDescent="0.25">
      <c r="C412" s="5"/>
      <c r="E412" s="8"/>
      <c r="F412" s="8"/>
      <c r="G412" s="8"/>
      <c r="H412" s="8"/>
      <c r="I412" s="8"/>
      <c r="J412" s="8"/>
      <c r="K412" s="8"/>
      <c r="L412" s="8"/>
    </row>
    <row r="413" spans="3:12" ht="12.5" x14ac:dyDescent="0.25">
      <c r="C413" s="5"/>
      <c r="E413" s="8"/>
      <c r="F413" s="8"/>
      <c r="G413" s="8"/>
      <c r="H413" s="8"/>
      <c r="I413" s="8"/>
      <c r="J413" s="8"/>
      <c r="K413" s="8"/>
      <c r="L413" s="8"/>
    </row>
    <row r="414" spans="3:12" ht="12.5" x14ac:dyDescent="0.25">
      <c r="C414" s="5"/>
      <c r="E414" s="8"/>
      <c r="F414" s="8"/>
      <c r="G414" s="8"/>
      <c r="H414" s="8"/>
      <c r="I414" s="8"/>
      <c r="J414" s="8"/>
      <c r="K414" s="8"/>
      <c r="L414" s="8"/>
    </row>
    <row r="415" spans="3:12" ht="12.5" x14ac:dyDescent="0.25">
      <c r="C415" s="5"/>
      <c r="E415" s="8"/>
      <c r="F415" s="8"/>
      <c r="G415" s="8"/>
      <c r="H415" s="8"/>
      <c r="I415" s="8"/>
      <c r="J415" s="8"/>
      <c r="K415" s="8"/>
      <c r="L415" s="8"/>
    </row>
    <row r="416" spans="3:12" ht="12.5" x14ac:dyDescent="0.25">
      <c r="C416" s="5"/>
      <c r="E416" s="8"/>
      <c r="F416" s="8"/>
      <c r="G416" s="8"/>
      <c r="H416" s="8"/>
      <c r="I416" s="8"/>
      <c r="J416" s="8"/>
      <c r="K416" s="8"/>
      <c r="L416" s="8"/>
    </row>
    <row r="417" spans="3:12" ht="12.5" x14ac:dyDescent="0.25">
      <c r="C417" s="5"/>
      <c r="E417" s="8"/>
      <c r="F417" s="8"/>
      <c r="G417" s="8"/>
      <c r="H417" s="8"/>
      <c r="I417" s="8"/>
      <c r="J417" s="8"/>
      <c r="K417" s="8"/>
      <c r="L417" s="8"/>
    </row>
    <row r="418" spans="3:12" ht="12.5" x14ac:dyDescent="0.25">
      <c r="C418" s="5"/>
      <c r="E418" s="8"/>
      <c r="F418" s="8"/>
      <c r="G418" s="8"/>
      <c r="H418" s="8"/>
      <c r="I418" s="8"/>
      <c r="J418" s="8"/>
      <c r="K418" s="8"/>
      <c r="L418" s="8"/>
    </row>
    <row r="419" spans="3:12" ht="12.5" x14ac:dyDescent="0.25">
      <c r="C419" s="5"/>
      <c r="E419" s="8"/>
      <c r="F419" s="8"/>
      <c r="G419" s="8"/>
      <c r="H419" s="8"/>
      <c r="I419" s="8"/>
      <c r="J419" s="8"/>
      <c r="K419" s="8"/>
      <c r="L419" s="8"/>
    </row>
    <row r="420" spans="3:12" ht="12.5" x14ac:dyDescent="0.25">
      <c r="C420" s="5"/>
      <c r="E420" s="8"/>
      <c r="F420" s="8"/>
      <c r="G420" s="8"/>
      <c r="H420" s="8"/>
      <c r="I420" s="8"/>
      <c r="J420" s="8"/>
      <c r="K420" s="8"/>
      <c r="L420" s="8"/>
    </row>
    <row r="421" spans="3:12" ht="12.5" x14ac:dyDescent="0.25">
      <c r="C421" s="5"/>
      <c r="E421" s="8"/>
      <c r="F421" s="8"/>
      <c r="G421" s="8"/>
      <c r="H421" s="8"/>
      <c r="I421" s="8"/>
      <c r="J421" s="8"/>
      <c r="K421" s="8"/>
      <c r="L421" s="8"/>
    </row>
    <row r="422" spans="3:12" ht="12.5" x14ac:dyDescent="0.25">
      <c r="C422" s="5"/>
      <c r="E422" s="8"/>
      <c r="F422" s="8"/>
      <c r="G422" s="8"/>
      <c r="H422" s="8"/>
      <c r="I422" s="8"/>
      <c r="J422" s="8"/>
      <c r="K422" s="8"/>
      <c r="L422" s="8"/>
    </row>
    <row r="423" spans="3:12" ht="12.5" x14ac:dyDescent="0.25">
      <c r="C423" s="5"/>
      <c r="E423" s="8"/>
      <c r="F423" s="8"/>
      <c r="G423" s="8"/>
      <c r="H423" s="8"/>
      <c r="I423" s="8"/>
      <c r="J423" s="8"/>
      <c r="K423" s="8"/>
      <c r="L423" s="8"/>
    </row>
    <row r="424" spans="3:12" ht="12.5" x14ac:dyDescent="0.25">
      <c r="C424" s="5"/>
      <c r="E424" s="8"/>
      <c r="F424" s="8"/>
      <c r="G424" s="8"/>
      <c r="H424" s="8"/>
      <c r="I424" s="8"/>
      <c r="J424" s="8"/>
      <c r="K424" s="8"/>
      <c r="L424" s="8"/>
    </row>
    <row r="425" spans="3:12" ht="12.5" x14ac:dyDescent="0.25">
      <c r="C425" s="5"/>
      <c r="E425" s="8"/>
      <c r="F425" s="8"/>
      <c r="G425" s="8"/>
      <c r="H425" s="8"/>
      <c r="I425" s="8"/>
      <c r="J425" s="8"/>
      <c r="K425" s="8"/>
      <c r="L425" s="8"/>
    </row>
    <row r="426" spans="3:12" ht="12.5" x14ac:dyDescent="0.25">
      <c r="C426" s="5"/>
      <c r="E426" s="8"/>
      <c r="F426" s="8"/>
      <c r="G426" s="8"/>
      <c r="H426" s="8"/>
      <c r="I426" s="8"/>
      <c r="J426" s="8"/>
      <c r="K426" s="8"/>
      <c r="L426" s="8"/>
    </row>
    <row r="427" spans="3:12" ht="12.5" x14ac:dyDescent="0.25">
      <c r="C427" s="5"/>
      <c r="E427" s="8"/>
      <c r="F427" s="8"/>
      <c r="G427" s="8"/>
      <c r="H427" s="8"/>
      <c r="I427" s="8"/>
      <c r="J427" s="8"/>
      <c r="K427" s="8"/>
      <c r="L427" s="8"/>
    </row>
    <row r="428" spans="3:12" ht="12.5" x14ac:dyDescent="0.25">
      <c r="C428" s="5"/>
      <c r="E428" s="8"/>
      <c r="F428" s="8"/>
      <c r="G428" s="8"/>
      <c r="H428" s="8"/>
      <c r="I428" s="8"/>
      <c r="J428" s="8"/>
      <c r="K428" s="8"/>
      <c r="L428" s="8"/>
    </row>
    <row r="429" spans="3:12" ht="12.5" x14ac:dyDescent="0.25">
      <c r="C429" s="5"/>
      <c r="E429" s="8"/>
      <c r="F429" s="8"/>
      <c r="G429" s="8"/>
      <c r="H429" s="8"/>
      <c r="I429" s="8"/>
      <c r="J429" s="8"/>
      <c r="K429" s="8"/>
      <c r="L429" s="8"/>
    </row>
    <row r="430" spans="3:12" ht="12.5" x14ac:dyDescent="0.25">
      <c r="C430" s="5"/>
      <c r="E430" s="8"/>
      <c r="F430" s="8"/>
      <c r="G430" s="8"/>
      <c r="H430" s="8"/>
      <c r="I430" s="8"/>
      <c r="J430" s="8"/>
      <c r="K430" s="8"/>
      <c r="L430" s="8"/>
    </row>
    <row r="431" spans="3:12" ht="12.5" x14ac:dyDescent="0.25">
      <c r="C431" s="5"/>
      <c r="E431" s="8"/>
      <c r="F431" s="8"/>
      <c r="G431" s="8"/>
      <c r="H431" s="8"/>
      <c r="I431" s="8"/>
      <c r="J431" s="8"/>
      <c r="K431" s="8"/>
      <c r="L431" s="8"/>
    </row>
    <row r="432" spans="3:12" ht="12.5" x14ac:dyDescent="0.25">
      <c r="C432" s="5"/>
      <c r="E432" s="8"/>
      <c r="F432" s="8"/>
      <c r="G432" s="8"/>
      <c r="H432" s="8"/>
      <c r="I432" s="8"/>
      <c r="J432" s="8"/>
      <c r="K432" s="8"/>
      <c r="L432" s="8"/>
    </row>
    <row r="433" spans="3:12" ht="12.5" x14ac:dyDescent="0.25">
      <c r="C433" s="5"/>
      <c r="E433" s="8"/>
      <c r="F433" s="8"/>
      <c r="G433" s="8"/>
      <c r="H433" s="8"/>
      <c r="I433" s="8"/>
      <c r="J433" s="8"/>
      <c r="K433" s="8"/>
      <c r="L433" s="8"/>
    </row>
    <row r="434" spans="3:12" ht="12.5" x14ac:dyDescent="0.25">
      <c r="C434" s="5"/>
      <c r="E434" s="8"/>
      <c r="F434" s="8"/>
      <c r="G434" s="8"/>
      <c r="H434" s="8"/>
      <c r="I434" s="8"/>
      <c r="J434" s="8"/>
      <c r="K434" s="8"/>
      <c r="L434" s="8"/>
    </row>
    <row r="435" spans="3:12" ht="12.5" x14ac:dyDescent="0.25">
      <c r="C435" s="5"/>
      <c r="E435" s="8"/>
      <c r="F435" s="8"/>
      <c r="G435" s="8"/>
      <c r="H435" s="8"/>
      <c r="I435" s="8"/>
      <c r="J435" s="8"/>
      <c r="K435" s="8"/>
      <c r="L435" s="8"/>
    </row>
    <row r="436" spans="3:12" ht="12.5" x14ac:dyDescent="0.25">
      <c r="C436" s="5"/>
      <c r="E436" s="8"/>
      <c r="F436" s="8"/>
      <c r="G436" s="8"/>
      <c r="H436" s="8"/>
      <c r="I436" s="8"/>
      <c r="J436" s="8"/>
      <c r="K436" s="8"/>
      <c r="L436" s="8"/>
    </row>
    <row r="437" spans="3:12" ht="12.5" x14ac:dyDescent="0.25">
      <c r="C437" s="5"/>
      <c r="E437" s="8"/>
      <c r="F437" s="8"/>
      <c r="G437" s="8"/>
      <c r="H437" s="8"/>
      <c r="I437" s="8"/>
      <c r="J437" s="8"/>
      <c r="K437" s="8"/>
      <c r="L437" s="8"/>
    </row>
    <row r="438" spans="3:12" ht="12.5" x14ac:dyDescent="0.25">
      <c r="C438" s="5"/>
      <c r="E438" s="8"/>
      <c r="F438" s="8"/>
      <c r="G438" s="8"/>
      <c r="H438" s="8"/>
      <c r="I438" s="8"/>
      <c r="J438" s="8"/>
      <c r="K438" s="8"/>
      <c r="L438" s="8"/>
    </row>
    <row r="439" spans="3:12" ht="12.5" x14ac:dyDescent="0.25">
      <c r="C439" s="5"/>
      <c r="E439" s="8"/>
      <c r="F439" s="8"/>
      <c r="G439" s="8"/>
      <c r="H439" s="8"/>
      <c r="I439" s="8"/>
      <c r="J439" s="8"/>
      <c r="K439" s="8"/>
      <c r="L439" s="8"/>
    </row>
    <row r="440" spans="3:12" ht="12.5" x14ac:dyDescent="0.25">
      <c r="C440" s="5"/>
      <c r="E440" s="8"/>
      <c r="F440" s="8"/>
      <c r="G440" s="8"/>
      <c r="H440" s="8"/>
      <c r="I440" s="8"/>
      <c r="J440" s="8"/>
      <c r="K440" s="8"/>
      <c r="L440" s="8"/>
    </row>
    <row r="441" spans="3:12" ht="12.5" x14ac:dyDescent="0.25">
      <c r="C441" s="5"/>
      <c r="E441" s="8"/>
      <c r="F441" s="8"/>
      <c r="G441" s="8"/>
      <c r="H441" s="8"/>
      <c r="I441" s="8"/>
      <c r="J441" s="8"/>
      <c r="K441" s="8"/>
      <c r="L441" s="8"/>
    </row>
    <row r="442" spans="3:12" ht="12.5" x14ac:dyDescent="0.25">
      <c r="C442" s="5"/>
      <c r="E442" s="8"/>
      <c r="F442" s="8"/>
      <c r="G442" s="8"/>
      <c r="H442" s="8"/>
      <c r="I442" s="8"/>
      <c r="J442" s="8"/>
      <c r="K442" s="8"/>
      <c r="L442" s="8"/>
    </row>
    <row r="443" spans="3:12" ht="12.5" x14ac:dyDescent="0.25">
      <c r="C443" s="5"/>
      <c r="E443" s="8"/>
      <c r="F443" s="8"/>
      <c r="G443" s="8"/>
      <c r="H443" s="8"/>
      <c r="I443" s="8"/>
      <c r="J443" s="8"/>
      <c r="K443" s="8"/>
      <c r="L443" s="8"/>
    </row>
    <row r="444" spans="3:12" ht="12.5" x14ac:dyDescent="0.25">
      <c r="C444" s="5"/>
      <c r="E444" s="8"/>
      <c r="F444" s="8"/>
      <c r="G444" s="8"/>
      <c r="H444" s="8"/>
      <c r="I444" s="8"/>
      <c r="J444" s="8"/>
      <c r="K444" s="8"/>
      <c r="L444" s="8"/>
    </row>
    <row r="445" spans="3:12" ht="12.5" x14ac:dyDescent="0.25">
      <c r="C445" s="5"/>
      <c r="E445" s="8"/>
      <c r="F445" s="8"/>
      <c r="G445" s="8"/>
      <c r="H445" s="8"/>
      <c r="I445" s="8"/>
      <c r="J445" s="8"/>
      <c r="K445" s="8"/>
      <c r="L445" s="8"/>
    </row>
    <row r="446" spans="3:12" ht="12.5" x14ac:dyDescent="0.25">
      <c r="C446" s="5"/>
      <c r="E446" s="8"/>
      <c r="F446" s="8"/>
      <c r="G446" s="8"/>
      <c r="H446" s="8"/>
      <c r="I446" s="8"/>
      <c r="J446" s="8"/>
      <c r="K446" s="8"/>
      <c r="L446" s="8"/>
    </row>
    <row r="447" spans="3:12" ht="12.5" x14ac:dyDescent="0.25">
      <c r="C447" s="5"/>
      <c r="E447" s="8"/>
      <c r="F447" s="8"/>
      <c r="G447" s="8"/>
      <c r="H447" s="8"/>
      <c r="I447" s="8"/>
      <c r="J447" s="8"/>
      <c r="K447" s="8"/>
      <c r="L447" s="8"/>
    </row>
    <row r="448" spans="3:12" ht="12.5" x14ac:dyDescent="0.25">
      <c r="C448" s="5"/>
      <c r="E448" s="8"/>
      <c r="F448" s="8"/>
      <c r="G448" s="8"/>
      <c r="H448" s="8"/>
      <c r="I448" s="8"/>
      <c r="J448" s="8"/>
      <c r="K448" s="8"/>
      <c r="L448" s="8"/>
    </row>
    <row r="449" spans="3:12" ht="12.5" x14ac:dyDescent="0.25">
      <c r="C449" s="5"/>
      <c r="E449" s="8"/>
      <c r="F449" s="8"/>
      <c r="G449" s="8"/>
      <c r="H449" s="8"/>
      <c r="I449" s="8"/>
      <c r="J449" s="8"/>
      <c r="K449" s="8"/>
      <c r="L449" s="8"/>
    </row>
    <row r="450" spans="3:12" ht="12.5" x14ac:dyDescent="0.25">
      <c r="C450" s="5"/>
      <c r="E450" s="8"/>
      <c r="F450" s="8"/>
      <c r="G450" s="8"/>
      <c r="H450" s="8"/>
      <c r="I450" s="8"/>
      <c r="J450" s="8"/>
      <c r="K450" s="8"/>
      <c r="L450" s="8"/>
    </row>
    <row r="451" spans="3:12" ht="12.5" x14ac:dyDescent="0.25">
      <c r="C451" s="5"/>
      <c r="E451" s="8"/>
      <c r="F451" s="8"/>
      <c r="G451" s="8"/>
      <c r="H451" s="8"/>
      <c r="I451" s="8"/>
      <c r="J451" s="8"/>
      <c r="K451" s="8"/>
      <c r="L451" s="8"/>
    </row>
    <row r="452" spans="3:12" ht="12.5" x14ac:dyDescent="0.25">
      <c r="C452" s="5"/>
      <c r="E452" s="8"/>
      <c r="F452" s="8"/>
      <c r="G452" s="8"/>
      <c r="H452" s="8"/>
      <c r="I452" s="8"/>
      <c r="J452" s="8"/>
      <c r="K452" s="8"/>
      <c r="L452" s="8"/>
    </row>
    <row r="453" spans="3:12" ht="12.5" x14ac:dyDescent="0.25">
      <c r="C453" s="5"/>
      <c r="E453" s="8"/>
      <c r="F453" s="8"/>
      <c r="G453" s="8"/>
      <c r="H453" s="8"/>
      <c r="I453" s="8"/>
      <c r="J453" s="8"/>
      <c r="K453" s="8"/>
      <c r="L453" s="8"/>
    </row>
    <row r="454" spans="3:12" ht="12.5" x14ac:dyDescent="0.25">
      <c r="C454" s="5"/>
      <c r="E454" s="8"/>
      <c r="F454" s="8"/>
      <c r="G454" s="8"/>
      <c r="H454" s="8"/>
      <c r="I454" s="8"/>
      <c r="J454" s="8"/>
      <c r="K454" s="8"/>
      <c r="L454" s="8"/>
    </row>
    <row r="455" spans="3:12" ht="12.5" x14ac:dyDescent="0.25">
      <c r="C455" s="5"/>
      <c r="E455" s="8"/>
      <c r="F455" s="8"/>
      <c r="G455" s="8"/>
      <c r="H455" s="8"/>
      <c r="I455" s="8"/>
      <c r="J455" s="8"/>
      <c r="K455" s="8"/>
      <c r="L455" s="8"/>
    </row>
    <row r="456" spans="3:12" ht="12.5" x14ac:dyDescent="0.25">
      <c r="C456" s="5"/>
      <c r="E456" s="8"/>
      <c r="F456" s="8"/>
      <c r="G456" s="8"/>
      <c r="H456" s="8"/>
      <c r="I456" s="8"/>
      <c r="J456" s="8"/>
      <c r="K456" s="8"/>
      <c r="L456" s="8"/>
    </row>
    <row r="457" spans="3:12" ht="12.5" x14ac:dyDescent="0.25">
      <c r="C457" s="5"/>
      <c r="E457" s="8"/>
      <c r="F457" s="8"/>
      <c r="G457" s="8"/>
      <c r="H457" s="8"/>
      <c r="I457" s="8"/>
      <c r="J457" s="8"/>
      <c r="K457" s="8"/>
      <c r="L457" s="8"/>
    </row>
    <row r="458" spans="3:12" ht="12.5" x14ac:dyDescent="0.25">
      <c r="C458" s="5"/>
      <c r="E458" s="8"/>
      <c r="F458" s="8"/>
      <c r="G458" s="8"/>
      <c r="H458" s="8"/>
      <c r="I458" s="8"/>
      <c r="J458" s="8"/>
      <c r="K458" s="8"/>
      <c r="L458" s="8"/>
    </row>
    <row r="459" spans="3:12" ht="12.5" x14ac:dyDescent="0.25">
      <c r="C459" s="5"/>
      <c r="E459" s="8"/>
      <c r="F459" s="8"/>
      <c r="G459" s="8"/>
      <c r="H459" s="8"/>
      <c r="I459" s="8"/>
      <c r="J459" s="8"/>
      <c r="K459" s="8"/>
      <c r="L459" s="8"/>
    </row>
    <row r="460" spans="3:12" ht="12.5" x14ac:dyDescent="0.25">
      <c r="C460" s="5"/>
      <c r="E460" s="8"/>
      <c r="F460" s="8"/>
      <c r="G460" s="8"/>
      <c r="H460" s="8"/>
      <c r="I460" s="8"/>
      <c r="J460" s="8"/>
      <c r="K460" s="8"/>
      <c r="L460" s="8"/>
    </row>
    <row r="461" spans="3:12" ht="12.5" x14ac:dyDescent="0.25">
      <c r="C461" s="5"/>
      <c r="E461" s="8"/>
      <c r="F461" s="8"/>
      <c r="G461" s="8"/>
      <c r="H461" s="8"/>
      <c r="I461" s="8"/>
      <c r="J461" s="8"/>
      <c r="K461" s="8"/>
      <c r="L461" s="8"/>
    </row>
    <row r="462" spans="3:12" ht="12.5" x14ac:dyDescent="0.25">
      <c r="C462" s="5"/>
      <c r="E462" s="8"/>
      <c r="F462" s="8"/>
      <c r="G462" s="8"/>
      <c r="H462" s="8"/>
      <c r="I462" s="8"/>
      <c r="J462" s="8"/>
      <c r="K462" s="8"/>
      <c r="L462" s="8"/>
    </row>
    <row r="463" spans="3:12" ht="12.5" x14ac:dyDescent="0.25">
      <c r="C463" s="5"/>
      <c r="E463" s="8"/>
      <c r="F463" s="8"/>
      <c r="G463" s="8"/>
      <c r="H463" s="8"/>
      <c r="I463" s="8"/>
      <c r="J463" s="8"/>
      <c r="K463" s="8"/>
      <c r="L463" s="8"/>
    </row>
    <row r="464" spans="3:12" ht="12.5" x14ac:dyDescent="0.25">
      <c r="C464" s="5"/>
      <c r="E464" s="8"/>
      <c r="F464" s="8"/>
      <c r="G464" s="8"/>
      <c r="H464" s="8"/>
      <c r="I464" s="8"/>
      <c r="J464" s="8"/>
      <c r="K464" s="8"/>
      <c r="L464" s="8"/>
    </row>
    <row r="465" spans="3:12" ht="12.5" x14ac:dyDescent="0.25">
      <c r="C465" s="5"/>
      <c r="E465" s="8"/>
      <c r="F465" s="8"/>
      <c r="G465" s="8"/>
      <c r="H465" s="8"/>
      <c r="I465" s="8"/>
      <c r="J465" s="8"/>
      <c r="K465" s="8"/>
      <c r="L465" s="8"/>
    </row>
    <row r="466" spans="3:12" ht="12.5" x14ac:dyDescent="0.25">
      <c r="C466" s="5"/>
      <c r="E466" s="8"/>
      <c r="F466" s="8"/>
      <c r="G466" s="8"/>
      <c r="H466" s="8"/>
      <c r="I466" s="8"/>
      <c r="J466" s="8"/>
      <c r="K466" s="8"/>
      <c r="L466" s="8"/>
    </row>
    <row r="467" spans="3:12" ht="12.5" x14ac:dyDescent="0.25">
      <c r="C467" s="5"/>
      <c r="E467" s="8"/>
      <c r="F467" s="8"/>
      <c r="G467" s="8"/>
      <c r="H467" s="8"/>
      <c r="I467" s="8"/>
      <c r="J467" s="8"/>
      <c r="K467" s="8"/>
      <c r="L467" s="8"/>
    </row>
    <row r="468" spans="3:12" ht="12.5" x14ac:dyDescent="0.25">
      <c r="C468" s="5"/>
      <c r="E468" s="8"/>
      <c r="F468" s="8"/>
      <c r="G468" s="8"/>
      <c r="H468" s="8"/>
      <c r="I468" s="8"/>
      <c r="J468" s="8"/>
      <c r="K468" s="8"/>
      <c r="L468" s="8"/>
    </row>
    <row r="469" spans="3:12" ht="12.5" x14ac:dyDescent="0.25">
      <c r="C469" s="5"/>
      <c r="E469" s="8"/>
      <c r="F469" s="8"/>
      <c r="G469" s="8"/>
      <c r="H469" s="8"/>
      <c r="I469" s="8"/>
      <c r="J469" s="8"/>
      <c r="K469" s="8"/>
      <c r="L469" s="8"/>
    </row>
    <row r="470" spans="3:12" ht="12.5" x14ac:dyDescent="0.25">
      <c r="C470" s="5"/>
      <c r="E470" s="8"/>
      <c r="F470" s="8"/>
      <c r="G470" s="8"/>
      <c r="H470" s="8"/>
      <c r="I470" s="8"/>
      <c r="J470" s="8"/>
      <c r="K470" s="8"/>
      <c r="L470" s="8"/>
    </row>
    <row r="471" spans="3:12" ht="12.5" x14ac:dyDescent="0.25">
      <c r="C471" s="5"/>
      <c r="E471" s="8"/>
      <c r="F471" s="8"/>
      <c r="G471" s="8"/>
      <c r="H471" s="8"/>
      <c r="I471" s="8"/>
      <c r="J471" s="8"/>
      <c r="K471" s="8"/>
      <c r="L471" s="8"/>
    </row>
    <row r="472" spans="3:12" ht="12.5" x14ac:dyDescent="0.25">
      <c r="C472" s="5"/>
      <c r="E472" s="8"/>
      <c r="F472" s="8"/>
      <c r="G472" s="8"/>
      <c r="H472" s="8"/>
      <c r="I472" s="8"/>
      <c r="J472" s="8"/>
      <c r="K472" s="8"/>
      <c r="L472" s="8"/>
    </row>
    <row r="473" spans="3:12" ht="12.5" x14ac:dyDescent="0.25">
      <c r="C473" s="5"/>
      <c r="E473" s="8"/>
      <c r="F473" s="8"/>
      <c r="G473" s="8"/>
      <c r="H473" s="8"/>
      <c r="I473" s="8"/>
      <c r="J473" s="8"/>
      <c r="K473" s="8"/>
      <c r="L473" s="8"/>
    </row>
    <row r="474" spans="3:12" ht="12.5" x14ac:dyDescent="0.25">
      <c r="C474" s="5"/>
      <c r="E474" s="8"/>
      <c r="F474" s="8"/>
      <c r="G474" s="8"/>
      <c r="H474" s="8"/>
      <c r="I474" s="8"/>
      <c r="J474" s="8"/>
      <c r="K474" s="8"/>
      <c r="L474" s="8"/>
    </row>
    <row r="475" spans="3:12" ht="12.5" x14ac:dyDescent="0.25">
      <c r="C475" s="5"/>
      <c r="E475" s="8"/>
      <c r="F475" s="8"/>
      <c r="G475" s="8"/>
      <c r="H475" s="8"/>
      <c r="I475" s="8"/>
      <c r="J475" s="8"/>
      <c r="K475" s="8"/>
      <c r="L475" s="8"/>
    </row>
    <row r="476" spans="3:12" ht="12.5" x14ac:dyDescent="0.25">
      <c r="C476" s="5"/>
      <c r="E476" s="8"/>
      <c r="F476" s="8"/>
      <c r="G476" s="8"/>
      <c r="H476" s="8"/>
      <c r="I476" s="8"/>
      <c r="J476" s="8"/>
      <c r="K476" s="8"/>
      <c r="L476" s="8"/>
    </row>
    <row r="477" spans="3:12" ht="12.5" x14ac:dyDescent="0.25">
      <c r="C477" s="5"/>
      <c r="E477" s="8"/>
      <c r="F477" s="8"/>
      <c r="G477" s="8"/>
      <c r="H477" s="8"/>
      <c r="I477" s="8"/>
      <c r="J477" s="8"/>
      <c r="K477" s="8"/>
      <c r="L477" s="8"/>
    </row>
    <row r="478" spans="3:12" ht="12.5" x14ac:dyDescent="0.25">
      <c r="C478" s="5"/>
      <c r="E478" s="8"/>
      <c r="F478" s="8"/>
      <c r="G478" s="8"/>
      <c r="H478" s="8"/>
      <c r="I478" s="8"/>
      <c r="J478" s="8"/>
      <c r="K478" s="8"/>
      <c r="L478" s="8"/>
    </row>
    <row r="479" spans="3:12" ht="12.5" x14ac:dyDescent="0.25">
      <c r="C479" s="5"/>
      <c r="E479" s="8"/>
      <c r="F479" s="8"/>
      <c r="G479" s="8"/>
      <c r="H479" s="8"/>
      <c r="I479" s="8"/>
      <c r="J479" s="8"/>
      <c r="K479" s="8"/>
      <c r="L479" s="8"/>
    </row>
    <row r="480" spans="3:12" ht="12.5" x14ac:dyDescent="0.25">
      <c r="C480" s="5"/>
      <c r="E480" s="8"/>
      <c r="F480" s="8"/>
      <c r="G480" s="8"/>
      <c r="H480" s="8"/>
      <c r="I480" s="8"/>
      <c r="J480" s="8"/>
      <c r="K480" s="8"/>
      <c r="L480" s="8"/>
    </row>
    <row r="481" spans="3:12" ht="12.5" x14ac:dyDescent="0.25">
      <c r="C481" s="5"/>
      <c r="E481" s="8"/>
      <c r="F481" s="8"/>
      <c r="G481" s="8"/>
      <c r="H481" s="8"/>
      <c r="I481" s="8"/>
      <c r="J481" s="8"/>
      <c r="K481" s="8"/>
      <c r="L481" s="8"/>
    </row>
    <row r="482" spans="3:12" ht="12.5" x14ac:dyDescent="0.25">
      <c r="C482" s="5"/>
      <c r="E482" s="8"/>
      <c r="F482" s="8"/>
      <c r="G482" s="8"/>
      <c r="H482" s="8"/>
      <c r="I482" s="8"/>
      <c r="J482" s="8"/>
      <c r="K482" s="8"/>
      <c r="L482" s="8"/>
    </row>
    <row r="483" spans="3:12" ht="12.5" x14ac:dyDescent="0.25">
      <c r="C483" s="5"/>
      <c r="E483" s="8"/>
      <c r="F483" s="8"/>
      <c r="G483" s="8"/>
      <c r="H483" s="8"/>
      <c r="I483" s="8"/>
      <c r="J483" s="8"/>
      <c r="K483" s="8"/>
      <c r="L483" s="8"/>
    </row>
    <row r="484" spans="3:12" ht="12.5" x14ac:dyDescent="0.25">
      <c r="C484" s="5"/>
      <c r="E484" s="8"/>
      <c r="F484" s="8"/>
      <c r="G484" s="8"/>
      <c r="H484" s="8"/>
      <c r="I484" s="8"/>
      <c r="J484" s="8"/>
      <c r="K484" s="8"/>
      <c r="L484" s="8"/>
    </row>
    <row r="485" spans="3:12" ht="12.5" x14ac:dyDescent="0.25">
      <c r="C485" s="5"/>
      <c r="E485" s="8"/>
      <c r="F485" s="8"/>
      <c r="G485" s="8"/>
      <c r="H485" s="8"/>
      <c r="I485" s="8"/>
      <c r="J485" s="8"/>
      <c r="K485" s="8"/>
      <c r="L485" s="8"/>
    </row>
    <row r="486" spans="3:12" ht="12.5" x14ac:dyDescent="0.25">
      <c r="C486" s="5"/>
      <c r="E486" s="8"/>
      <c r="F486" s="8"/>
      <c r="G486" s="8"/>
      <c r="H486" s="8"/>
      <c r="I486" s="8"/>
      <c r="J486" s="8"/>
      <c r="K486" s="8"/>
      <c r="L486" s="8"/>
    </row>
    <row r="487" spans="3:12" ht="12.5" x14ac:dyDescent="0.25">
      <c r="C487" s="5"/>
      <c r="E487" s="8"/>
      <c r="F487" s="8"/>
      <c r="G487" s="8"/>
      <c r="H487" s="8"/>
      <c r="I487" s="8"/>
      <c r="J487" s="8"/>
      <c r="K487" s="8"/>
      <c r="L487" s="8"/>
    </row>
    <row r="488" spans="3:12" ht="12.5" x14ac:dyDescent="0.25">
      <c r="C488" s="5"/>
      <c r="E488" s="8"/>
      <c r="F488" s="8"/>
      <c r="G488" s="8"/>
      <c r="H488" s="8"/>
      <c r="I488" s="8"/>
      <c r="J488" s="8"/>
      <c r="K488" s="8"/>
      <c r="L488" s="8"/>
    </row>
    <row r="489" spans="3:12" ht="12.5" x14ac:dyDescent="0.25">
      <c r="C489" s="5"/>
      <c r="E489" s="8"/>
      <c r="F489" s="8"/>
      <c r="G489" s="8"/>
      <c r="H489" s="8"/>
      <c r="I489" s="8"/>
      <c r="J489" s="8"/>
      <c r="K489" s="8"/>
      <c r="L489" s="8"/>
    </row>
    <row r="490" spans="3:12" ht="12.5" x14ac:dyDescent="0.25">
      <c r="C490" s="5"/>
      <c r="E490" s="8"/>
      <c r="F490" s="8"/>
      <c r="G490" s="8"/>
      <c r="H490" s="8"/>
      <c r="I490" s="8"/>
      <c r="J490" s="8"/>
      <c r="K490" s="8"/>
      <c r="L490" s="8"/>
    </row>
    <row r="491" spans="3:12" ht="12.5" x14ac:dyDescent="0.25">
      <c r="C491" s="5"/>
      <c r="E491" s="8"/>
      <c r="F491" s="8"/>
      <c r="G491" s="8"/>
      <c r="H491" s="8"/>
      <c r="I491" s="8"/>
      <c r="J491" s="8"/>
      <c r="K491" s="8"/>
      <c r="L491" s="8"/>
    </row>
    <row r="492" spans="3:12" ht="12.5" x14ac:dyDescent="0.25">
      <c r="C492" s="5"/>
      <c r="E492" s="8"/>
      <c r="F492" s="8"/>
      <c r="G492" s="8"/>
      <c r="H492" s="8"/>
      <c r="I492" s="8"/>
      <c r="J492" s="8"/>
      <c r="K492" s="8"/>
      <c r="L492" s="8"/>
    </row>
    <row r="493" spans="3:12" ht="12.5" x14ac:dyDescent="0.25">
      <c r="C493" s="5"/>
      <c r="E493" s="8"/>
      <c r="F493" s="8"/>
      <c r="G493" s="8"/>
      <c r="H493" s="8"/>
      <c r="I493" s="8"/>
      <c r="J493" s="8"/>
      <c r="K493" s="8"/>
      <c r="L493" s="8"/>
    </row>
    <row r="494" spans="3:12" ht="12.5" x14ac:dyDescent="0.25">
      <c r="C494" s="5"/>
      <c r="E494" s="8"/>
      <c r="F494" s="8"/>
      <c r="G494" s="8"/>
      <c r="H494" s="8"/>
      <c r="I494" s="8"/>
      <c r="J494" s="8"/>
      <c r="K494" s="8"/>
      <c r="L494" s="8"/>
    </row>
    <row r="495" spans="3:12" ht="12.5" x14ac:dyDescent="0.25">
      <c r="C495" s="5"/>
      <c r="E495" s="8"/>
      <c r="F495" s="8"/>
      <c r="G495" s="8"/>
      <c r="H495" s="8"/>
      <c r="I495" s="8"/>
      <c r="J495" s="8"/>
      <c r="K495" s="8"/>
      <c r="L495" s="8"/>
    </row>
    <row r="496" spans="3:12" ht="12.5" x14ac:dyDescent="0.25">
      <c r="C496" s="5"/>
      <c r="E496" s="8"/>
      <c r="F496" s="8"/>
      <c r="G496" s="8"/>
      <c r="H496" s="8"/>
      <c r="I496" s="8"/>
      <c r="J496" s="8"/>
      <c r="K496" s="8"/>
      <c r="L496" s="8"/>
    </row>
    <row r="497" spans="3:12" ht="12.5" x14ac:dyDescent="0.25">
      <c r="C497" s="5"/>
      <c r="E497" s="8"/>
      <c r="F497" s="8"/>
      <c r="G497" s="8"/>
      <c r="H497" s="8"/>
      <c r="I497" s="8"/>
      <c r="J497" s="8"/>
      <c r="K497" s="8"/>
      <c r="L497" s="8"/>
    </row>
    <row r="498" spans="3:12" ht="12.5" x14ac:dyDescent="0.25">
      <c r="C498" s="5"/>
      <c r="E498" s="8"/>
      <c r="F498" s="8"/>
      <c r="G498" s="8"/>
      <c r="H498" s="8"/>
      <c r="I498" s="8"/>
      <c r="J498" s="8"/>
      <c r="K498" s="8"/>
      <c r="L498" s="8"/>
    </row>
    <row r="499" spans="3:12" ht="12.5" x14ac:dyDescent="0.25">
      <c r="C499" s="5"/>
      <c r="E499" s="8"/>
      <c r="F499" s="8"/>
      <c r="G499" s="8"/>
      <c r="H499" s="8"/>
      <c r="I499" s="8"/>
      <c r="J499" s="8"/>
      <c r="K499" s="8"/>
      <c r="L499" s="8"/>
    </row>
    <row r="500" spans="3:12" ht="12.5" x14ac:dyDescent="0.25">
      <c r="C500" s="5"/>
      <c r="E500" s="8"/>
      <c r="F500" s="8"/>
      <c r="G500" s="8"/>
      <c r="H500" s="8"/>
      <c r="I500" s="8"/>
      <c r="J500" s="8"/>
      <c r="K500" s="8"/>
      <c r="L500" s="8"/>
    </row>
    <row r="501" spans="3:12" ht="12.5" x14ac:dyDescent="0.25">
      <c r="C501" s="5"/>
      <c r="E501" s="8"/>
      <c r="F501" s="8"/>
      <c r="G501" s="8"/>
      <c r="H501" s="8"/>
      <c r="I501" s="8"/>
      <c r="J501" s="8"/>
      <c r="K501" s="8"/>
      <c r="L501" s="8"/>
    </row>
    <row r="502" spans="3:12" ht="12.5" x14ac:dyDescent="0.25">
      <c r="C502" s="5"/>
      <c r="E502" s="8"/>
      <c r="F502" s="8"/>
      <c r="G502" s="8"/>
      <c r="H502" s="8"/>
      <c r="I502" s="8"/>
      <c r="J502" s="8"/>
      <c r="K502" s="8"/>
      <c r="L502" s="8"/>
    </row>
    <row r="503" spans="3:12" ht="12.5" x14ac:dyDescent="0.25">
      <c r="C503" s="5"/>
      <c r="E503" s="8"/>
      <c r="F503" s="8"/>
      <c r="G503" s="8"/>
      <c r="H503" s="8"/>
      <c r="I503" s="8"/>
      <c r="J503" s="8"/>
      <c r="K503" s="8"/>
      <c r="L503" s="8"/>
    </row>
    <row r="504" spans="3:12" ht="12.5" x14ac:dyDescent="0.25">
      <c r="C504" s="5"/>
      <c r="E504" s="8"/>
      <c r="F504" s="8"/>
      <c r="G504" s="8"/>
      <c r="H504" s="8"/>
      <c r="I504" s="8"/>
      <c r="J504" s="8"/>
      <c r="K504" s="8"/>
      <c r="L504" s="8"/>
    </row>
    <row r="505" spans="3:12" ht="12.5" x14ac:dyDescent="0.25">
      <c r="C505" s="5"/>
      <c r="E505" s="8"/>
      <c r="F505" s="8"/>
      <c r="G505" s="8"/>
      <c r="H505" s="8"/>
      <c r="I505" s="8"/>
      <c r="J505" s="8"/>
      <c r="K505" s="8"/>
      <c r="L505" s="8"/>
    </row>
    <row r="506" spans="3:12" ht="12.5" x14ac:dyDescent="0.25">
      <c r="C506" s="5"/>
      <c r="E506" s="8"/>
      <c r="F506" s="8"/>
      <c r="G506" s="8"/>
      <c r="H506" s="8"/>
      <c r="I506" s="8"/>
      <c r="J506" s="8"/>
      <c r="K506" s="8"/>
      <c r="L506" s="8"/>
    </row>
    <row r="507" spans="3:12" ht="12.5" x14ac:dyDescent="0.25">
      <c r="C507" s="5"/>
      <c r="E507" s="8"/>
      <c r="F507" s="8"/>
      <c r="G507" s="8"/>
      <c r="H507" s="8"/>
      <c r="I507" s="8"/>
      <c r="J507" s="8"/>
      <c r="K507" s="8"/>
      <c r="L507" s="8"/>
    </row>
    <row r="508" spans="3:12" ht="12.5" x14ac:dyDescent="0.25">
      <c r="C508" s="5"/>
      <c r="E508" s="8"/>
      <c r="F508" s="8"/>
      <c r="G508" s="8"/>
      <c r="H508" s="8"/>
      <c r="I508" s="8"/>
      <c r="J508" s="8"/>
      <c r="K508" s="8"/>
      <c r="L508" s="8"/>
    </row>
    <row r="509" spans="3:12" ht="12.5" x14ac:dyDescent="0.25">
      <c r="C509" s="5"/>
      <c r="E509" s="8"/>
      <c r="F509" s="8"/>
      <c r="G509" s="8"/>
      <c r="H509" s="8"/>
      <c r="I509" s="8"/>
      <c r="J509" s="8"/>
      <c r="K509" s="8"/>
      <c r="L509" s="8"/>
    </row>
    <row r="510" spans="3:12" ht="12.5" x14ac:dyDescent="0.25">
      <c r="C510" s="5"/>
      <c r="E510" s="8"/>
      <c r="F510" s="8"/>
      <c r="G510" s="8"/>
      <c r="H510" s="8"/>
      <c r="I510" s="8"/>
      <c r="J510" s="8"/>
      <c r="K510" s="8"/>
      <c r="L510" s="8"/>
    </row>
    <row r="511" spans="3:12" ht="12.5" x14ac:dyDescent="0.25">
      <c r="C511" s="5"/>
      <c r="E511" s="8"/>
      <c r="F511" s="8"/>
      <c r="G511" s="8"/>
      <c r="H511" s="8"/>
      <c r="I511" s="8"/>
      <c r="J511" s="8"/>
      <c r="K511" s="8"/>
      <c r="L511" s="8"/>
    </row>
    <row r="512" spans="3:12" ht="12.5" x14ac:dyDescent="0.25">
      <c r="C512" s="5"/>
      <c r="E512" s="8"/>
      <c r="F512" s="8"/>
      <c r="G512" s="8"/>
      <c r="H512" s="8"/>
      <c r="I512" s="8"/>
      <c r="J512" s="8"/>
      <c r="K512" s="8"/>
      <c r="L512" s="8"/>
    </row>
    <row r="513" spans="3:12" ht="12.5" x14ac:dyDescent="0.25">
      <c r="C513" s="5"/>
      <c r="E513" s="8"/>
      <c r="F513" s="8"/>
      <c r="G513" s="8"/>
      <c r="H513" s="8"/>
      <c r="I513" s="8"/>
      <c r="J513" s="8"/>
      <c r="K513" s="8"/>
      <c r="L513" s="8"/>
    </row>
    <row r="514" spans="3:12" ht="12.5" x14ac:dyDescent="0.25">
      <c r="C514" s="5"/>
      <c r="E514" s="8"/>
      <c r="F514" s="8"/>
      <c r="G514" s="8"/>
      <c r="H514" s="8"/>
      <c r="I514" s="8"/>
      <c r="J514" s="8"/>
      <c r="K514" s="8"/>
      <c r="L514" s="8"/>
    </row>
    <row r="515" spans="3:12" ht="12.5" x14ac:dyDescent="0.25">
      <c r="C515" s="5"/>
      <c r="E515" s="8"/>
      <c r="F515" s="8"/>
      <c r="G515" s="8"/>
      <c r="H515" s="8"/>
      <c r="I515" s="8"/>
      <c r="J515" s="8"/>
      <c r="K515" s="8"/>
      <c r="L515" s="8"/>
    </row>
    <row r="516" spans="3:12" ht="12.5" x14ac:dyDescent="0.25">
      <c r="C516" s="5"/>
      <c r="E516" s="8"/>
      <c r="F516" s="8"/>
      <c r="G516" s="8"/>
      <c r="H516" s="8"/>
      <c r="I516" s="8"/>
      <c r="J516" s="8"/>
      <c r="K516" s="8"/>
      <c r="L516" s="8"/>
    </row>
    <row r="517" spans="3:12" ht="12.5" x14ac:dyDescent="0.25">
      <c r="C517" s="5"/>
      <c r="E517" s="8"/>
      <c r="F517" s="8"/>
      <c r="G517" s="8"/>
      <c r="H517" s="8"/>
      <c r="I517" s="8"/>
      <c r="J517" s="8"/>
      <c r="K517" s="8"/>
      <c r="L517" s="8"/>
    </row>
    <row r="518" spans="3:12" ht="12.5" x14ac:dyDescent="0.25">
      <c r="C518" s="5"/>
      <c r="E518" s="8"/>
      <c r="F518" s="8"/>
      <c r="G518" s="8"/>
      <c r="H518" s="8"/>
      <c r="I518" s="8"/>
      <c r="J518" s="8"/>
      <c r="K518" s="8"/>
      <c r="L518" s="8"/>
    </row>
    <row r="519" spans="3:12" ht="12.5" x14ac:dyDescent="0.25">
      <c r="C519" s="5"/>
      <c r="E519" s="8"/>
      <c r="F519" s="8"/>
      <c r="G519" s="8"/>
      <c r="H519" s="8"/>
      <c r="I519" s="8"/>
      <c r="J519" s="8"/>
      <c r="K519" s="8"/>
      <c r="L519" s="8"/>
    </row>
    <row r="520" spans="3:12" ht="12.5" x14ac:dyDescent="0.25">
      <c r="C520" s="5"/>
      <c r="E520" s="8"/>
      <c r="F520" s="8"/>
      <c r="G520" s="8"/>
      <c r="H520" s="8"/>
      <c r="I520" s="8"/>
      <c r="J520" s="8"/>
      <c r="K520" s="8"/>
      <c r="L520" s="8"/>
    </row>
    <row r="521" spans="3:12" ht="12.5" x14ac:dyDescent="0.25">
      <c r="C521" s="5"/>
      <c r="E521" s="8"/>
      <c r="F521" s="8"/>
      <c r="G521" s="8"/>
      <c r="H521" s="8"/>
      <c r="I521" s="8"/>
      <c r="J521" s="8"/>
      <c r="K521" s="8"/>
      <c r="L521" s="8"/>
    </row>
    <row r="522" spans="3:12" ht="12.5" x14ac:dyDescent="0.25">
      <c r="C522" s="5"/>
      <c r="E522" s="8"/>
      <c r="F522" s="8"/>
      <c r="G522" s="8"/>
      <c r="H522" s="8"/>
      <c r="I522" s="8"/>
      <c r="J522" s="8"/>
      <c r="K522" s="8"/>
      <c r="L522" s="8"/>
    </row>
    <row r="523" spans="3:12" ht="12.5" x14ac:dyDescent="0.25">
      <c r="C523" s="5"/>
      <c r="E523" s="8"/>
      <c r="F523" s="8"/>
      <c r="G523" s="8"/>
      <c r="H523" s="8"/>
      <c r="I523" s="8"/>
      <c r="J523" s="8"/>
      <c r="K523" s="8"/>
      <c r="L523" s="8"/>
    </row>
    <row r="524" spans="3:12" ht="12.5" x14ac:dyDescent="0.25">
      <c r="C524" s="5"/>
      <c r="E524" s="8"/>
      <c r="F524" s="8"/>
      <c r="G524" s="8"/>
      <c r="H524" s="8"/>
      <c r="I524" s="8"/>
      <c r="J524" s="8"/>
      <c r="K524" s="8"/>
      <c r="L524" s="8"/>
    </row>
    <row r="525" spans="3:12" ht="12.5" x14ac:dyDescent="0.25">
      <c r="C525" s="5"/>
      <c r="E525" s="8"/>
      <c r="F525" s="8"/>
      <c r="G525" s="8"/>
      <c r="H525" s="8"/>
      <c r="I525" s="8"/>
      <c r="J525" s="8"/>
      <c r="K525" s="8"/>
      <c r="L525" s="8"/>
    </row>
    <row r="526" spans="3:12" ht="12.5" x14ac:dyDescent="0.25">
      <c r="C526" s="5"/>
      <c r="E526" s="8"/>
      <c r="F526" s="8"/>
      <c r="G526" s="8"/>
      <c r="H526" s="8"/>
      <c r="I526" s="8"/>
      <c r="J526" s="8"/>
      <c r="K526" s="8"/>
      <c r="L526" s="8"/>
    </row>
    <row r="527" spans="3:12" ht="12.5" x14ac:dyDescent="0.25">
      <c r="C527" s="5"/>
      <c r="E527" s="8"/>
      <c r="F527" s="8"/>
      <c r="G527" s="8"/>
      <c r="H527" s="8"/>
      <c r="I527" s="8"/>
      <c r="J527" s="8"/>
      <c r="K527" s="8"/>
      <c r="L527" s="8"/>
    </row>
    <row r="528" spans="3:12" ht="12.5" x14ac:dyDescent="0.25">
      <c r="C528" s="5"/>
      <c r="E528" s="8"/>
      <c r="F528" s="8"/>
      <c r="G528" s="8"/>
      <c r="H528" s="8"/>
      <c r="I528" s="8"/>
      <c r="J528" s="8"/>
      <c r="K528" s="8"/>
      <c r="L528" s="8"/>
    </row>
    <row r="529" spans="3:12" ht="12.5" x14ac:dyDescent="0.25">
      <c r="C529" s="5"/>
      <c r="E529" s="8"/>
      <c r="F529" s="8"/>
      <c r="G529" s="8"/>
      <c r="H529" s="8"/>
      <c r="I529" s="8"/>
      <c r="J529" s="8"/>
      <c r="K529" s="8"/>
      <c r="L529" s="8"/>
    </row>
    <row r="530" spans="3:12" ht="12.5" x14ac:dyDescent="0.25">
      <c r="C530" s="5"/>
      <c r="E530" s="8"/>
      <c r="F530" s="8"/>
      <c r="G530" s="8"/>
      <c r="H530" s="8"/>
      <c r="I530" s="8"/>
      <c r="J530" s="8"/>
      <c r="K530" s="8"/>
      <c r="L530" s="8"/>
    </row>
    <row r="531" spans="3:12" ht="12.5" x14ac:dyDescent="0.25">
      <c r="C531" s="5"/>
      <c r="E531" s="8"/>
      <c r="F531" s="8"/>
      <c r="G531" s="8"/>
      <c r="H531" s="8"/>
      <c r="I531" s="8"/>
      <c r="J531" s="8"/>
      <c r="K531" s="8"/>
      <c r="L531" s="8"/>
    </row>
    <row r="532" spans="3:12" ht="12.5" x14ac:dyDescent="0.25">
      <c r="C532" s="5"/>
      <c r="E532" s="8"/>
      <c r="F532" s="8"/>
      <c r="G532" s="8"/>
      <c r="H532" s="8"/>
      <c r="I532" s="8"/>
      <c r="J532" s="8"/>
      <c r="K532" s="8"/>
      <c r="L532" s="8"/>
    </row>
    <row r="533" spans="3:12" ht="12.5" x14ac:dyDescent="0.25">
      <c r="C533" s="5"/>
      <c r="E533" s="8"/>
      <c r="F533" s="8"/>
      <c r="G533" s="8"/>
      <c r="H533" s="8"/>
      <c r="I533" s="8"/>
      <c r="J533" s="8"/>
      <c r="K533" s="8"/>
      <c r="L533" s="8"/>
    </row>
    <row r="534" spans="3:12" ht="12.5" x14ac:dyDescent="0.25">
      <c r="C534" s="5"/>
      <c r="E534" s="8"/>
      <c r="F534" s="8"/>
      <c r="G534" s="8"/>
      <c r="H534" s="8"/>
      <c r="I534" s="8"/>
      <c r="J534" s="8"/>
      <c r="K534" s="8"/>
      <c r="L534" s="8"/>
    </row>
    <row r="535" spans="3:12" ht="12.5" x14ac:dyDescent="0.25">
      <c r="C535" s="5"/>
      <c r="E535" s="8"/>
      <c r="F535" s="8"/>
      <c r="G535" s="8"/>
      <c r="H535" s="8"/>
      <c r="I535" s="8"/>
      <c r="J535" s="8"/>
      <c r="K535" s="8"/>
      <c r="L535" s="8"/>
    </row>
    <row r="536" spans="3:12" ht="12.5" x14ac:dyDescent="0.25">
      <c r="C536" s="5"/>
      <c r="E536" s="8"/>
      <c r="F536" s="8"/>
      <c r="G536" s="8"/>
      <c r="H536" s="8"/>
      <c r="I536" s="8"/>
      <c r="J536" s="8"/>
      <c r="K536" s="8"/>
      <c r="L536" s="8"/>
    </row>
    <row r="537" spans="3:12" ht="12.5" x14ac:dyDescent="0.25">
      <c r="C537" s="5"/>
      <c r="E537" s="8"/>
      <c r="F537" s="8"/>
      <c r="G537" s="8"/>
      <c r="H537" s="8"/>
      <c r="I537" s="8"/>
      <c r="J537" s="8"/>
      <c r="K537" s="8"/>
      <c r="L537" s="8"/>
    </row>
    <row r="538" spans="3:12" ht="12.5" x14ac:dyDescent="0.25">
      <c r="C538" s="5"/>
      <c r="E538" s="8"/>
      <c r="F538" s="8"/>
      <c r="G538" s="8"/>
      <c r="H538" s="8"/>
      <c r="I538" s="8"/>
      <c r="J538" s="8"/>
      <c r="K538" s="8"/>
      <c r="L538" s="8"/>
    </row>
    <row r="539" spans="3:12" ht="12.5" x14ac:dyDescent="0.25">
      <c r="C539" s="5"/>
      <c r="E539" s="8"/>
      <c r="F539" s="8"/>
      <c r="G539" s="8"/>
      <c r="H539" s="8"/>
      <c r="I539" s="8"/>
      <c r="J539" s="8"/>
      <c r="K539" s="8"/>
      <c r="L539" s="8"/>
    </row>
    <row r="540" spans="3:12" ht="12.5" x14ac:dyDescent="0.25">
      <c r="C540" s="5"/>
      <c r="E540" s="8"/>
      <c r="F540" s="8"/>
      <c r="G540" s="8"/>
      <c r="H540" s="8"/>
      <c r="I540" s="8"/>
      <c r="J540" s="8"/>
      <c r="K540" s="8"/>
      <c r="L540" s="8"/>
    </row>
    <row r="541" spans="3:12" ht="12.5" x14ac:dyDescent="0.25">
      <c r="C541" s="5"/>
      <c r="E541" s="8"/>
      <c r="F541" s="8"/>
      <c r="G541" s="8"/>
      <c r="H541" s="8"/>
      <c r="I541" s="8"/>
      <c r="J541" s="8"/>
      <c r="K541" s="8"/>
      <c r="L541" s="8"/>
    </row>
    <row r="542" spans="3:12" ht="12.5" x14ac:dyDescent="0.25">
      <c r="C542" s="5"/>
      <c r="E542" s="8"/>
      <c r="F542" s="8"/>
      <c r="G542" s="8"/>
      <c r="H542" s="8"/>
      <c r="I542" s="8"/>
      <c r="J542" s="8"/>
      <c r="K542" s="8"/>
      <c r="L542" s="8"/>
    </row>
    <row r="543" spans="3:12" ht="12.5" x14ac:dyDescent="0.25">
      <c r="C543" s="5"/>
      <c r="E543" s="8"/>
      <c r="F543" s="8"/>
      <c r="G543" s="8"/>
      <c r="H543" s="8"/>
      <c r="I543" s="8"/>
      <c r="J543" s="8"/>
      <c r="K543" s="8"/>
      <c r="L543" s="8"/>
    </row>
    <row r="544" spans="3:12" ht="12.5" x14ac:dyDescent="0.25">
      <c r="C544" s="5"/>
      <c r="E544" s="8"/>
      <c r="F544" s="8"/>
      <c r="G544" s="8"/>
      <c r="H544" s="8"/>
      <c r="I544" s="8"/>
      <c r="J544" s="8"/>
      <c r="K544" s="8"/>
      <c r="L544" s="8"/>
    </row>
    <row r="545" spans="3:12" ht="12.5" x14ac:dyDescent="0.25">
      <c r="C545" s="5"/>
      <c r="E545" s="8"/>
      <c r="F545" s="8"/>
      <c r="G545" s="8"/>
      <c r="H545" s="8"/>
      <c r="I545" s="8"/>
      <c r="J545" s="8"/>
      <c r="K545" s="8"/>
      <c r="L545" s="8"/>
    </row>
    <row r="546" spans="3:12" ht="12.5" x14ac:dyDescent="0.25">
      <c r="C546" s="5"/>
      <c r="E546" s="8"/>
      <c r="F546" s="8"/>
      <c r="G546" s="8"/>
      <c r="H546" s="8"/>
      <c r="I546" s="8"/>
      <c r="J546" s="8"/>
      <c r="K546" s="8"/>
      <c r="L546" s="8"/>
    </row>
    <row r="547" spans="3:12" ht="12.5" x14ac:dyDescent="0.25">
      <c r="C547" s="5"/>
      <c r="E547" s="8"/>
      <c r="F547" s="8"/>
      <c r="G547" s="8"/>
      <c r="H547" s="8"/>
      <c r="I547" s="8"/>
      <c r="J547" s="8"/>
      <c r="K547" s="8"/>
      <c r="L547" s="8"/>
    </row>
    <row r="548" spans="3:12" ht="12.5" x14ac:dyDescent="0.25">
      <c r="C548" s="5"/>
      <c r="E548" s="8"/>
      <c r="F548" s="8"/>
      <c r="G548" s="8"/>
      <c r="H548" s="8"/>
      <c r="I548" s="8"/>
      <c r="J548" s="8"/>
      <c r="K548" s="8"/>
      <c r="L548" s="8"/>
    </row>
    <row r="549" spans="3:12" ht="12.5" x14ac:dyDescent="0.25">
      <c r="C549" s="5"/>
      <c r="E549" s="8"/>
      <c r="F549" s="8"/>
      <c r="G549" s="8"/>
      <c r="H549" s="8"/>
      <c r="I549" s="8"/>
      <c r="J549" s="8"/>
      <c r="K549" s="8"/>
      <c r="L549" s="8"/>
    </row>
    <row r="550" spans="3:12" ht="12.5" x14ac:dyDescent="0.25">
      <c r="C550" s="5"/>
      <c r="E550" s="8"/>
      <c r="F550" s="8"/>
      <c r="G550" s="8"/>
      <c r="H550" s="8"/>
      <c r="I550" s="8"/>
      <c r="J550" s="8"/>
      <c r="K550" s="8"/>
      <c r="L550" s="8"/>
    </row>
    <row r="551" spans="3:12" ht="12.5" x14ac:dyDescent="0.25">
      <c r="C551" s="5"/>
      <c r="E551" s="8"/>
      <c r="F551" s="8"/>
      <c r="G551" s="8"/>
      <c r="H551" s="8"/>
      <c r="I551" s="8"/>
      <c r="J551" s="8"/>
      <c r="K551" s="8"/>
      <c r="L551" s="8"/>
    </row>
    <row r="552" spans="3:12" ht="12.5" x14ac:dyDescent="0.25">
      <c r="C552" s="5"/>
      <c r="E552" s="8"/>
      <c r="F552" s="8"/>
      <c r="G552" s="8"/>
      <c r="H552" s="8"/>
      <c r="I552" s="8"/>
      <c r="J552" s="8"/>
      <c r="K552" s="8"/>
      <c r="L552" s="8"/>
    </row>
    <row r="553" spans="3:12" ht="12.5" x14ac:dyDescent="0.25">
      <c r="C553" s="5"/>
      <c r="E553" s="8"/>
      <c r="F553" s="8"/>
      <c r="G553" s="8"/>
      <c r="H553" s="8"/>
      <c r="I553" s="8"/>
      <c r="J553" s="8"/>
      <c r="K553" s="8"/>
      <c r="L553" s="8"/>
    </row>
    <row r="554" spans="3:12" ht="12.5" x14ac:dyDescent="0.25">
      <c r="C554" s="5"/>
      <c r="E554" s="8"/>
      <c r="F554" s="8"/>
      <c r="G554" s="8"/>
      <c r="H554" s="8"/>
      <c r="I554" s="8"/>
      <c r="J554" s="8"/>
      <c r="K554" s="8"/>
      <c r="L554" s="8"/>
    </row>
    <row r="555" spans="3:12" ht="12.5" x14ac:dyDescent="0.25">
      <c r="C555" s="5"/>
      <c r="E555" s="8"/>
      <c r="F555" s="8"/>
      <c r="G555" s="8"/>
      <c r="H555" s="8"/>
      <c r="I555" s="8"/>
      <c r="J555" s="8"/>
      <c r="K555" s="8"/>
      <c r="L555" s="8"/>
    </row>
    <row r="556" spans="3:12" ht="12.5" x14ac:dyDescent="0.25">
      <c r="C556" s="5"/>
      <c r="E556" s="8"/>
      <c r="F556" s="8"/>
      <c r="G556" s="8"/>
      <c r="H556" s="8"/>
      <c r="I556" s="8"/>
      <c r="J556" s="8"/>
      <c r="K556" s="8"/>
      <c r="L556" s="8"/>
    </row>
    <row r="557" spans="3:12" ht="12.5" x14ac:dyDescent="0.25">
      <c r="C557" s="5"/>
      <c r="E557" s="8"/>
      <c r="F557" s="8"/>
      <c r="G557" s="8"/>
      <c r="H557" s="8"/>
      <c r="I557" s="8"/>
      <c r="J557" s="8"/>
      <c r="K557" s="8"/>
      <c r="L557" s="8"/>
    </row>
    <row r="558" spans="3:12" ht="12.5" x14ac:dyDescent="0.25">
      <c r="C558" s="5"/>
      <c r="E558" s="8"/>
      <c r="F558" s="8"/>
      <c r="G558" s="8"/>
      <c r="H558" s="8"/>
      <c r="I558" s="8"/>
      <c r="J558" s="8"/>
      <c r="K558" s="8"/>
      <c r="L558" s="8"/>
    </row>
    <row r="559" spans="3:12" ht="12.5" x14ac:dyDescent="0.25">
      <c r="C559" s="5"/>
      <c r="E559" s="8"/>
      <c r="F559" s="8"/>
      <c r="G559" s="8"/>
      <c r="H559" s="8"/>
      <c r="I559" s="8"/>
      <c r="J559" s="8"/>
      <c r="K559" s="8"/>
      <c r="L559" s="8"/>
    </row>
    <row r="560" spans="3:12" ht="12.5" x14ac:dyDescent="0.25">
      <c r="C560" s="5"/>
      <c r="E560" s="8"/>
      <c r="F560" s="8"/>
      <c r="G560" s="8"/>
      <c r="H560" s="8"/>
      <c r="I560" s="8"/>
      <c r="J560" s="8"/>
      <c r="K560" s="8"/>
      <c r="L560" s="8"/>
    </row>
    <row r="561" spans="3:12" ht="12.5" x14ac:dyDescent="0.25">
      <c r="C561" s="5"/>
      <c r="E561" s="8"/>
      <c r="F561" s="8"/>
      <c r="G561" s="8"/>
      <c r="H561" s="8"/>
      <c r="I561" s="8"/>
      <c r="J561" s="8"/>
      <c r="K561" s="8"/>
      <c r="L561" s="8"/>
    </row>
    <row r="562" spans="3:12" ht="12.5" x14ac:dyDescent="0.25">
      <c r="C562" s="5"/>
      <c r="E562" s="8"/>
      <c r="F562" s="8"/>
      <c r="G562" s="8"/>
      <c r="H562" s="8"/>
      <c r="I562" s="8"/>
      <c r="J562" s="8"/>
      <c r="K562" s="8"/>
      <c r="L562" s="8"/>
    </row>
    <row r="563" spans="3:12" ht="12.5" x14ac:dyDescent="0.25">
      <c r="C563" s="5"/>
      <c r="E563" s="8"/>
      <c r="F563" s="8"/>
      <c r="G563" s="8"/>
      <c r="H563" s="8"/>
      <c r="I563" s="8"/>
      <c r="J563" s="8"/>
      <c r="K563" s="8"/>
      <c r="L563" s="8"/>
    </row>
    <row r="564" spans="3:12" ht="12.5" x14ac:dyDescent="0.25">
      <c r="C564" s="5"/>
      <c r="E564" s="8"/>
      <c r="F564" s="8"/>
      <c r="G564" s="8"/>
      <c r="H564" s="8"/>
      <c r="I564" s="8"/>
      <c r="J564" s="8"/>
      <c r="K564" s="8"/>
      <c r="L564" s="8"/>
    </row>
    <row r="565" spans="3:12" ht="12.5" x14ac:dyDescent="0.25">
      <c r="C565" s="5"/>
      <c r="E565" s="8"/>
      <c r="F565" s="8"/>
      <c r="G565" s="8"/>
      <c r="H565" s="8"/>
      <c r="I565" s="8"/>
      <c r="J565" s="8"/>
      <c r="K565" s="8"/>
      <c r="L565" s="8"/>
    </row>
    <row r="566" spans="3:12" ht="12.5" x14ac:dyDescent="0.25">
      <c r="C566" s="5"/>
      <c r="E566" s="8"/>
      <c r="F566" s="8"/>
      <c r="G566" s="8"/>
      <c r="H566" s="8"/>
      <c r="I566" s="8"/>
      <c r="J566" s="8"/>
      <c r="K566" s="8"/>
      <c r="L566" s="8"/>
    </row>
    <row r="567" spans="3:12" ht="12.5" x14ac:dyDescent="0.25">
      <c r="C567" s="5"/>
      <c r="E567" s="8"/>
      <c r="F567" s="8"/>
      <c r="G567" s="8"/>
      <c r="H567" s="8"/>
      <c r="I567" s="8"/>
      <c r="J567" s="8"/>
      <c r="K567" s="8"/>
      <c r="L567" s="8"/>
    </row>
    <row r="568" spans="3:12" ht="12.5" x14ac:dyDescent="0.25">
      <c r="C568" s="5"/>
      <c r="E568" s="8"/>
      <c r="F568" s="8"/>
      <c r="G568" s="8"/>
      <c r="H568" s="8"/>
      <c r="I568" s="8"/>
      <c r="J568" s="8"/>
      <c r="K568" s="8"/>
      <c r="L568" s="8"/>
    </row>
    <row r="569" spans="3:12" ht="12.5" x14ac:dyDescent="0.25">
      <c r="C569" s="5"/>
      <c r="E569" s="8"/>
      <c r="F569" s="8"/>
      <c r="G569" s="8"/>
      <c r="H569" s="8"/>
      <c r="I569" s="8"/>
      <c r="J569" s="8"/>
      <c r="K569" s="8"/>
      <c r="L569" s="8"/>
    </row>
    <row r="570" spans="3:12" ht="12.5" x14ac:dyDescent="0.25">
      <c r="C570" s="5"/>
      <c r="E570" s="8"/>
      <c r="F570" s="8"/>
      <c r="G570" s="8"/>
      <c r="H570" s="8"/>
      <c r="I570" s="8"/>
      <c r="J570" s="8"/>
      <c r="K570" s="8"/>
      <c r="L570" s="8"/>
    </row>
    <row r="571" spans="3:12" ht="12.5" x14ac:dyDescent="0.25">
      <c r="C571" s="5"/>
      <c r="E571" s="8"/>
      <c r="F571" s="8"/>
      <c r="G571" s="8"/>
      <c r="H571" s="8"/>
      <c r="I571" s="8"/>
      <c r="J571" s="8"/>
      <c r="K571" s="8"/>
      <c r="L571" s="8"/>
    </row>
    <row r="572" spans="3:12" ht="12.5" x14ac:dyDescent="0.25">
      <c r="C572" s="5"/>
      <c r="E572" s="8"/>
      <c r="F572" s="8"/>
      <c r="G572" s="8"/>
      <c r="H572" s="8"/>
      <c r="I572" s="8"/>
      <c r="J572" s="8"/>
      <c r="K572" s="8"/>
      <c r="L572" s="8"/>
    </row>
    <row r="573" spans="3:12" ht="12.5" x14ac:dyDescent="0.25">
      <c r="C573" s="5"/>
      <c r="E573" s="8"/>
      <c r="F573" s="8"/>
      <c r="G573" s="8"/>
      <c r="H573" s="8"/>
      <c r="I573" s="8"/>
      <c r="J573" s="8"/>
      <c r="K573" s="8"/>
      <c r="L573" s="8"/>
    </row>
    <row r="574" spans="3:12" ht="12.5" x14ac:dyDescent="0.25">
      <c r="C574" s="5"/>
      <c r="E574" s="8"/>
      <c r="F574" s="8"/>
      <c r="G574" s="8"/>
      <c r="H574" s="8"/>
      <c r="I574" s="8"/>
      <c r="J574" s="8"/>
      <c r="K574" s="8"/>
      <c r="L574" s="8"/>
    </row>
    <row r="575" spans="3:12" ht="12.5" x14ac:dyDescent="0.25">
      <c r="C575" s="5"/>
      <c r="E575" s="8"/>
      <c r="F575" s="8"/>
      <c r="G575" s="8"/>
      <c r="H575" s="8"/>
      <c r="I575" s="8"/>
      <c r="J575" s="8"/>
      <c r="K575" s="8"/>
      <c r="L575" s="8"/>
    </row>
    <row r="576" spans="3:12" ht="12.5" x14ac:dyDescent="0.25">
      <c r="C576" s="5"/>
      <c r="E576" s="8"/>
      <c r="F576" s="8"/>
      <c r="G576" s="8"/>
      <c r="H576" s="8"/>
      <c r="I576" s="8"/>
      <c r="J576" s="8"/>
      <c r="K576" s="8"/>
      <c r="L576" s="8"/>
    </row>
    <row r="577" spans="3:12" ht="12.5" x14ac:dyDescent="0.25">
      <c r="C577" s="5"/>
      <c r="E577" s="8"/>
      <c r="F577" s="8"/>
      <c r="G577" s="8"/>
      <c r="H577" s="8"/>
      <c r="I577" s="8"/>
      <c r="J577" s="8"/>
      <c r="K577" s="8"/>
      <c r="L577" s="8"/>
    </row>
    <row r="578" spans="3:12" ht="12.5" x14ac:dyDescent="0.25">
      <c r="C578" s="5"/>
      <c r="E578" s="8"/>
      <c r="F578" s="8"/>
      <c r="G578" s="8"/>
      <c r="H578" s="8"/>
      <c r="I578" s="8"/>
      <c r="J578" s="8"/>
      <c r="K578" s="8"/>
      <c r="L578" s="8"/>
    </row>
    <row r="579" spans="3:12" ht="12.5" x14ac:dyDescent="0.25">
      <c r="C579" s="5"/>
      <c r="E579" s="8"/>
      <c r="F579" s="8"/>
      <c r="G579" s="8"/>
      <c r="H579" s="8"/>
      <c r="I579" s="8"/>
      <c r="J579" s="8"/>
      <c r="K579" s="8"/>
      <c r="L579" s="8"/>
    </row>
    <row r="580" spans="3:12" ht="12.5" x14ac:dyDescent="0.25">
      <c r="C580" s="5"/>
      <c r="E580" s="8"/>
      <c r="F580" s="8"/>
      <c r="G580" s="8"/>
      <c r="H580" s="8"/>
      <c r="I580" s="8"/>
      <c r="J580" s="8"/>
      <c r="K580" s="8"/>
      <c r="L580" s="8"/>
    </row>
    <row r="581" spans="3:12" ht="12.5" x14ac:dyDescent="0.25">
      <c r="C581" s="5"/>
      <c r="E581" s="8"/>
      <c r="F581" s="8"/>
      <c r="G581" s="8"/>
      <c r="H581" s="8"/>
      <c r="I581" s="8"/>
      <c r="J581" s="8"/>
      <c r="K581" s="8"/>
      <c r="L581" s="8"/>
    </row>
    <row r="582" spans="3:12" ht="12.5" x14ac:dyDescent="0.25">
      <c r="C582" s="5"/>
      <c r="E582" s="8"/>
      <c r="F582" s="8"/>
      <c r="G582" s="8"/>
      <c r="H582" s="8"/>
      <c r="I582" s="8"/>
      <c r="J582" s="8"/>
      <c r="K582" s="8"/>
      <c r="L582" s="8"/>
    </row>
    <row r="583" spans="3:12" ht="12.5" x14ac:dyDescent="0.25">
      <c r="C583" s="5"/>
      <c r="E583" s="8"/>
      <c r="F583" s="8"/>
      <c r="G583" s="8"/>
      <c r="H583" s="8"/>
      <c r="I583" s="8"/>
      <c r="J583" s="8"/>
      <c r="K583" s="8"/>
      <c r="L583" s="8"/>
    </row>
    <row r="584" spans="3:12" ht="12.5" x14ac:dyDescent="0.25">
      <c r="C584" s="5"/>
      <c r="E584" s="8"/>
      <c r="F584" s="8"/>
      <c r="G584" s="8"/>
      <c r="H584" s="8"/>
      <c r="I584" s="8"/>
      <c r="J584" s="8"/>
      <c r="K584" s="8"/>
      <c r="L584" s="8"/>
    </row>
    <row r="585" spans="3:12" ht="12.5" x14ac:dyDescent="0.25">
      <c r="C585" s="5"/>
      <c r="E585" s="8"/>
      <c r="F585" s="8"/>
      <c r="G585" s="8"/>
      <c r="H585" s="8"/>
      <c r="I585" s="8"/>
      <c r="J585" s="8"/>
      <c r="K585" s="8"/>
      <c r="L585" s="8"/>
    </row>
    <row r="586" spans="3:12" ht="12.5" x14ac:dyDescent="0.25">
      <c r="C586" s="5"/>
      <c r="E586" s="8"/>
      <c r="F586" s="8"/>
      <c r="G586" s="8"/>
      <c r="H586" s="8"/>
      <c r="I586" s="8"/>
      <c r="J586" s="8"/>
      <c r="K586" s="8"/>
      <c r="L586" s="8"/>
    </row>
    <row r="587" spans="3:12" ht="12.5" x14ac:dyDescent="0.25">
      <c r="C587" s="5"/>
      <c r="E587" s="8"/>
      <c r="F587" s="8"/>
      <c r="G587" s="8"/>
      <c r="H587" s="8"/>
      <c r="I587" s="8"/>
      <c r="J587" s="8"/>
      <c r="K587" s="8"/>
      <c r="L587" s="8"/>
    </row>
    <row r="588" spans="3:12" ht="12.5" x14ac:dyDescent="0.25">
      <c r="C588" s="5"/>
      <c r="E588" s="8"/>
      <c r="F588" s="8"/>
      <c r="G588" s="8"/>
      <c r="H588" s="8"/>
      <c r="I588" s="8"/>
      <c r="J588" s="8"/>
      <c r="K588" s="8"/>
      <c r="L588" s="8"/>
    </row>
    <row r="589" spans="3:12" ht="12.5" x14ac:dyDescent="0.25">
      <c r="C589" s="5"/>
      <c r="E589" s="8"/>
      <c r="F589" s="8"/>
      <c r="G589" s="8"/>
      <c r="H589" s="8"/>
      <c r="I589" s="8"/>
      <c r="J589" s="8"/>
      <c r="K589" s="8"/>
      <c r="L589" s="8"/>
    </row>
    <row r="590" spans="3:12" ht="12.5" x14ac:dyDescent="0.25">
      <c r="C590" s="5"/>
      <c r="E590" s="8"/>
      <c r="F590" s="8"/>
      <c r="G590" s="8"/>
      <c r="H590" s="8"/>
      <c r="I590" s="8"/>
      <c r="J590" s="8"/>
      <c r="K590" s="8"/>
      <c r="L590" s="8"/>
    </row>
    <row r="591" spans="3:12" ht="12.5" x14ac:dyDescent="0.25">
      <c r="C591" s="5"/>
      <c r="E591" s="8"/>
      <c r="F591" s="8"/>
      <c r="G591" s="8"/>
      <c r="H591" s="8"/>
      <c r="I591" s="8"/>
      <c r="J591" s="8"/>
      <c r="K591" s="8"/>
      <c r="L591" s="8"/>
    </row>
    <row r="592" spans="3:12" ht="12.5" x14ac:dyDescent="0.25">
      <c r="C592" s="5"/>
      <c r="E592" s="8"/>
      <c r="F592" s="8"/>
      <c r="G592" s="8"/>
      <c r="H592" s="8"/>
      <c r="I592" s="8"/>
      <c r="J592" s="8"/>
      <c r="K592" s="8"/>
      <c r="L592" s="8"/>
    </row>
    <row r="593" spans="3:12" ht="12.5" x14ac:dyDescent="0.25">
      <c r="C593" s="5"/>
      <c r="E593" s="8"/>
      <c r="F593" s="8"/>
      <c r="G593" s="8"/>
      <c r="H593" s="8"/>
      <c r="I593" s="8"/>
      <c r="J593" s="8"/>
      <c r="K593" s="8"/>
      <c r="L593" s="8"/>
    </row>
    <row r="594" spans="3:12" ht="12.5" x14ac:dyDescent="0.25">
      <c r="C594" s="5"/>
      <c r="E594" s="8"/>
      <c r="F594" s="8"/>
      <c r="G594" s="8"/>
      <c r="H594" s="8"/>
      <c r="I594" s="8"/>
      <c r="J594" s="8"/>
      <c r="K594" s="8"/>
      <c r="L594" s="8"/>
    </row>
    <row r="595" spans="3:12" ht="12.5" x14ac:dyDescent="0.25">
      <c r="C595" s="5"/>
      <c r="E595" s="8"/>
      <c r="F595" s="8"/>
      <c r="G595" s="8"/>
      <c r="H595" s="8"/>
      <c r="I595" s="8"/>
      <c r="J595" s="8"/>
      <c r="K595" s="8"/>
      <c r="L595" s="8"/>
    </row>
    <row r="596" spans="3:12" ht="12.5" x14ac:dyDescent="0.25">
      <c r="C596" s="5"/>
      <c r="E596" s="8"/>
      <c r="F596" s="8"/>
      <c r="G596" s="8"/>
      <c r="H596" s="8"/>
      <c r="I596" s="8"/>
      <c r="J596" s="8"/>
      <c r="K596" s="8"/>
      <c r="L596" s="8"/>
    </row>
    <row r="597" spans="3:12" ht="12.5" x14ac:dyDescent="0.25">
      <c r="C597" s="5"/>
      <c r="E597" s="8"/>
      <c r="F597" s="8"/>
      <c r="G597" s="8"/>
      <c r="H597" s="8"/>
      <c r="I597" s="8"/>
      <c r="J597" s="8"/>
      <c r="K597" s="8"/>
      <c r="L597" s="8"/>
    </row>
    <row r="598" spans="3:12" ht="12.5" x14ac:dyDescent="0.25">
      <c r="C598" s="5"/>
      <c r="E598" s="8"/>
      <c r="F598" s="8"/>
      <c r="G598" s="8"/>
      <c r="H598" s="8"/>
      <c r="I598" s="8"/>
      <c r="J598" s="8"/>
      <c r="K598" s="8"/>
      <c r="L598" s="8"/>
    </row>
    <row r="599" spans="3:12" ht="12.5" x14ac:dyDescent="0.25">
      <c r="C599" s="5"/>
      <c r="E599" s="8"/>
      <c r="F599" s="8"/>
      <c r="G599" s="8"/>
      <c r="H599" s="8"/>
      <c r="I599" s="8"/>
      <c r="J599" s="8"/>
      <c r="K599" s="8"/>
      <c r="L599" s="8"/>
    </row>
    <row r="600" spans="3:12" ht="12.5" x14ac:dyDescent="0.25">
      <c r="C600" s="5"/>
      <c r="E600" s="8"/>
      <c r="F600" s="8"/>
      <c r="G600" s="8"/>
      <c r="H600" s="8"/>
      <c r="I600" s="8"/>
      <c r="J600" s="8"/>
      <c r="K600" s="8"/>
      <c r="L600" s="8"/>
    </row>
    <row r="601" spans="3:12" ht="12.5" x14ac:dyDescent="0.25">
      <c r="C601" s="5"/>
      <c r="E601" s="8"/>
      <c r="F601" s="8"/>
      <c r="G601" s="8"/>
      <c r="H601" s="8"/>
      <c r="I601" s="8"/>
      <c r="J601" s="8"/>
      <c r="K601" s="8"/>
      <c r="L601" s="8"/>
    </row>
    <row r="602" spans="3:12" ht="12.5" x14ac:dyDescent="0.25">
      <c r="C602" s="5"/>
      <c r="E602" s="8"/>
      <c r="F602" s="8"/>
      <c r="G602" s="8"/>
      <c r="H602" s="8"/>
      <c r="I602" s="8"/>
      <c r="J602" s="8"/>
      <c r="K602" s="8"/>
      <c r="L602" s="8"/>
    </row>
    <row r="603" spans="3:12" ht="12.5" x14ac:dyDescent="0.25">
      <c r="C603" s="5"/>
      <c r="E603" s="8"/>
      <c r="F603" s="8"/>
      <c r="G603" s="8"/>
      <c r="H603" s="8"/>
      <c r="I603" s="8"/>
      <c r="J603" s="8"/>
      <c r="K603" s="8"/>
      <c r="L603" s="8"/>
    </row>
    <row r="604" spans="3:12" ht="12.5" x14ac:dyDescent="0.25">
      <c r="C604" s="5"/>
      <c r="E604" s="8"/>
      <c r="F604" s="8"/>
      <c r="G604" s="8"/>
      <c r="H604" s="8"/>
      <c r="I604" s="8"/>
      <c r="J604" s="8"/>
      <c r="K604" s="8"/>
      <c r="L604" s="8"/>
    </row>
    <row r="605" spans="3:12" ht="12.5" x14ac:dyDescent="0.25">
      <c r="C605" s="5"/>
      <c r="E605" s="8"/>
      <c r="F605" s="8"/>
      <c r="G605" s="8"/>
      <c r="H605" s="8"/>
      <c r="I605" s="8"/>
      <c r="J605" s="8"/>
      <c r="K605" s="8"/>
      <c r="L605" s="8"/>
    </row>
    <row r="606" spans="3:12" ht="12.5" x14ac:dyDescent="0.25">
      <c r="C606" s="5"/>
      <c r="E606" s="8"/>
      <c r="F606" s="8"/>
      <c r="G606" s="8"/>
      <c r="H606" s="8"/>
      <c r="I606" s="8"/>
      <c r="J606" s="8"/>
      <c r="K606" s="8"/>
      <c r="L606" s="8"/>
    </row>
    <row r="607" spans="3:12" ht="12.5" x14ac:dyDescent="0.25">
      <c r="C607" s="5"/>
      <c r="E607" s="8"/>
      <c r="F607" s="8"/>
      <c r="G607" s="8"/>
      <c r="H607" s="8"/>
      <c r="I607" s="8"/>
      <c r="J607" s="8"/>
      <c r="K607" s="8"/>
      <c r="L607" s="8"/>
    </row>
    <row r="608" spans="3:12" ht="12.5" x14ac:dyDescent="0.25">
      <c r="C608" s="5"/>
      <c r="E608" s="8"/>
      <c r="F608" s="8"/>
      <c r="G608" s="8"/>
      <c r="H608" s="8"/>
      <c r="I608" s="8"/>
      <c r="J608" s="8"/>
      <c r="K608" s="8"/>
      <c r="L608" s="8"/>
    </row>
    <row r="609" spans="3:12" ht="12.5" x14ac:dyDescent="0.25">
      <c r="C609" s="5"/>
      <c r="E609" s="8"/>
      <c r="F609" s="8"/>
      <c r="G609" s="8"/>
      <c r="H609" s="8"/>
      <c r="I609" s="8"/>
      <c r="J609" s="8"/>
      <c r="K609" s="8"/>
      <c r="L609" s="8"/>
    </row>
    <row r="610" spans="3:12" ht="12.5" x14ac:dyDescent="0.25">
      <c r="C610" s="5"/>
      <c r="E610" s="8"/>
      <c r="F610" s="8"/>
      <c r="G610" s="8"/>
      <c r="H610" s="8"/>
      <c r="I610" s="8"/>
      <c r="J610" s="8"/>
      <c r="K610" s="8"/>
      <c r="L610" s="8"/>
    </row>
    <row r="611" spans="3:12" ht="12.5" x14ac:dyDescent="0.25">
      <c r="C611" s="5"/>
      <c r="E611" s="8"/>
      <c r="F611" s="8"/>
      <c r="G611" s="8"/>
      <c r="H611" s="8"/>
      <c r="I611" s="8"/>
      <c r="J611" s="8"/>
      <c r="K611" s="8"/>
      <c r="L611" s="8"/>
    </row>
    <row r="612" spans="3:12" ht="12.5" x14ac:dyDescent="0.25">
      <c r="C612" s="5"/>
      <c r="E612" s="8"/>
      <c r="F612" s="8"/>
      <c r="G612" s="8"/>
      <c r="H612" s="8"/>
      <c r="I612" s="8"/>
      <c r="J612" s="8"/>
      <c r="K612" s="8"/>
      <c r="L612" s="8"/>
    </row>
    <row r="613" spans="3:12" ht="12.5" x14ac:dyDescent="0.25">
      <c r="C613" s="5"/>
      <c r="E613" s="8"/>
      <c r="F613" s="8"/>
      <c r="G613" s="8"/>
      <c r="H613" s="8"/>
      <c r="I613" s="8"/>
      <c r="J613" s="8"/>
      <c r="K613" s="8"/>
      <c r="L613" s="8"/>
    </row>
    <row r="614" spans="3:12" ht="12.5" x14ac:dyDescent="0.25">
      <c r="C614" s="5"/>
      <c r="E614" s="8"/>
      <c r="F614" s="8"/>
      <c r="G614" s="8"/>
      <c r="H614" s="8"/>
      <c r="I614" s="8"/>
      <c r="J614" s="8"/>
      <c r="K614" s="8"/>
      <c r="L614" s="8"/>
    </row>
    <row r="615" spans="3:12" ht="12.5" x14ac:dyDescent="0.25">
      <c r="C615" s="5"/>
      <c r="E615" s="8"/>
      <c r="F615" s="8"/>
      <c r="G615" s="8"/>
      <c r="H615" s="8"/>
      <c r="I615" s="8"/>
      <c r="J615" s="8"/>
      <c r="K615" s="8"/>
      <c r="L615" s="8"/>
    </row>
    <row r="616" spans="3:12" ht="12.5" x14ac:dyDescent="0.25">
      <c r="C616" s="5"/>
      <c r="E616" s="8"/>
      <c r="F616" s="8"/>
      <c r="G616" s="8"/>
      <c r="H616" s="8"/>
      <c r="I616" s="8"/>
      <c r="J616" s="8"/>
      <c r="K616" s="8"/>
      <c r="L616" s="8"/>
    </row>
    <row r="617" spans="3:12" ht="12.5" x14ac:dyDescent="0.25">
      <c r="C617" s="5"/>
      <c r="E617" s="8"/>
      <c r="F617" s="8"/>
      <c r="G617" s="8"/>
      <c r="H617" s="8"/>
      <c r="I617" s="8"/>
      <c r="J617" s="8"/>
      <c r="K617" s="8"/>
      <c r="L617" s="8"/>
    </row>
    <row r="618" spans="3:12" ht="12.5" x14ac:dyDescent="0.25">
      <c r="C618" s="5"/>
      <c r="E618" s="8"/>
      <c r="F618" s="8"/>
      <c r="G618" s="8"/>
      <c r="H618" s="8"/>
      <c r="I618" s="8"/>
      <c r="J618" s="8"/>
      <c r="K618" s="8"/>
      <c r="L618" s="8"/>
    </row>
    <row r="619" spans="3:12" ht="12.5" x14ac:dyDescent="0.25">
      <c r="C619" s="5"/>
      <c r="E619" s="8"/>
      <c r="F619" s="8"/>
      <c r="G619" s="8"/>
      <c r="H619" s="8"/>
      <c r="I619" s="8"/>
      <c r="J619" s="8"/>
      <c r="K619" s="8"/>
      <c r="L619" s="8"/>
    </row>
    <row r="620" spans="3:12" ht="12.5" x14ac:dyDescent="0.25">
      <c r="C620" s="5"/>
      <c r="E620" s="8"/>
      <c r="F620" s="8"/>
      <c r="G620" s="8"/>
      <c r="H620" s="8"/>
      <c r="I620" s="8"/>
      <c r="J620" s="8"/>
      <c r="K620" s="8"/>
      <c r="L620" s="8"/>
    </row>
    <row r="621" spans="3:12" ht="12.5" x14ac:dyDescent="0.25">
      <c r="C621" s="5"/>
      <c r="E621" s="8"/>
      <c r="F621" s="8"/>
      <c r="G621" s="8"/>
      <c r="H621" s="8"/>
      <c r="I621" s="8"/>
      <c r="J621" s="8"/>
      <c r="K621" s="8"/>
      <c r="L621" s="8"/>
    </row>
    <row r="622" spans="3:12" ht="12.5" x14ac:dyDescent="0.25">
      <c r="C622" s="5"/>
      <c r="E622" s="8"/>
      <c r="F622" s="8"/>
      <c r="G622" s="8"/>
      <c r="H622" s="8"/>
      <c r="I622" s="8"/>
      <c r="J622" s="8"/>
      <c r="K622" s="8"/>
      <c r="L622" s="8"/>
    </row>
    <row r="623" spans="3:12" ht="12.5" x14ac:dyDescent="0.25">
      <c r="C623" s="5"/>
      <c r="E623" s="8"/>
      <c r="F623" s="8"/>
      <c r="G623" s="8"/>
      <c r="H623" s="8"/>
      <c r="I623" s="8"/>
      <c r="J623" s="8"/>
      <c r="K623" s="8"/>
      <c r="L623" s="8"/>
    </row>
    <row r="624" spans="3:12" ht="12.5" x14ac:dyDescent="0.25">
      <c r="C624" s="5"/>
      <c r="E624" s="8"/>
      <c r="F624" s="8"/>
      <c r="G624" s="8"/>
      <c r="H624" s="8"/>
      <c r="I624" s="8"/>
      <c r="J624" s="8"/>
      <c r="K624" s="8"/>
      <c r="L624" s="8"/>
    </row>
    <row r="625" spans="3:12" ht="12.5" x14ac:dyDescent="0.25">
      <c r="C625" s="5"/>
      <c r="E625" s="8"/>
      <c r="F625" s="8"/>
      <c r="G625" s="8"/>
      <c r="H625" s="8"/>
      <c r="I625" s="8"/>
      <c r="J625" s="8"/>
      <c r="K625" s="8"/>
      <c r="L625" s="8"/>
    </row>
    <row r="626" spans="3:12" ht="12.5" x14ac:dyDescent="0.25">
      <c r="C626" s="5"/>
      <c r="E626" s="8"/>
      <c r="F626" s="8"/>
      <c r="G626" s="8"/>
      <c r="H626" s="8"/>
      <c r="I626" s="8"/>
      <c r="J626" s="8"/>
      <c r="K626" s="8"/>
      <c r="L626" s="8"/>
    </row>
    <row r="627" spans="3:12" ht="12.5" x14ac:dyDescent="0.25">
      <c r="C627" s="5"/>
      <c r="E627" s="8"/>
      <c r="F627" s="8"/>
      <c r="G627" s="8"/>
      <c r="H627" s="8"/>
      <c r="I627" s="8"/>
      <c r="J627" s="8"/>
      <c r="K627" s="8"/>
      <c r="L627" s="8"/>
    </row>
    <row r="628" spans="3:12" ht="12.5" x14ac:dyDescent="0.25">
      <c r="C628" s="5"/>
      <c r="E628" s="8"/>
      <c r="F628" s="8"/>
      <c r="G628" s="8"/>
      <c r="H628" s="8"/>
      <c r="I628" s="8"/>
      <c r="J628" s="8"/>
      <c r="K628" s="8"/>
      <c r="L628" s="8"/>
    </row>
    <row r="629" spans="3:12" ht="12.5" x14ac:dyDescent="0.25">
      <c r="C629" s="5"/>
      <c r="E629" s="8"/>
      <c r="F629" s="8"/>
      <c r="G629" s="8"/>
      <c r="H629" s="8"/>
      <c r="I629" s="8"/>
      <c r="J629" s="8"/>
      <c r="K629" s="8"/>
      <c r="L629" s="8"/>
    </row>
    <row r="630" spans="3:12" ht="12.5" x14ac:dyDescent="0.25">
      <c r="C630" s="5"/>
      <c r="E630" s="8"/>
      <c r="F630" s="8"/>
      <c r="G630" s="8"/>
      <c r="H630" s="8"/>
      <c r="I630" s="8"/>
      <c r="J630" s="8"/>
      <c r="K630" s="8"/>
      <c r="L630" s="8"/>
    </row>
    <row r="631" spans="3:12" ht="12.5" x14ac:dyDescent="0.25">
      <c r="C631" s="5"/>
      <c r="E631" s="8"/>
      <c r="F631" s="8"/>
      <c r="G631" s="8"/>
      <c r="H631" s="8"/>
      <c r="I631" s="8"/>
      <c r="J631" s="8"/>
      <c r="K631" s="8"/>
      <c r="L631" s="8"/>
    </row>
    <row r="632" spans="3:12" ht="12.5" x14ac:dyDescent="0.25">
      <c r="C632" s="5"/>
      <c r="E632" s="8"/>
      <c r="F632" s="8"/>
      <c r="G632" s="8"/>
      <c r="H632" s="8"/>
      <c r="I632" s="8"/>
      <c r="J632" s="8"/>
      <c r="K632" s="8"/>
      <c r="L632" s="8"/>
    </row>
    <row r="633" spans="3:12" ht="12.5" x14ac:dyDescent="0.25">
      <c r="C633" s="5"/>
      <c r="E633" s="8"/>
      <c r="F633" s="8"/>
      <c r="G633" s="8"/>
      <c r="H633" s="8"/>
      <c r="I633" s="8"/>
      <c r="J633" s="8"/>
      <c r="K633" s="8"/>
      <c r="L633" s="8"/>
    </row>
    <row r="634" spans="3:12" ht="12.5" x14ac:dyDescent="0.25">
      <c r="C634" s="5"/>
      <c r="E634" s="8"/>
      <c r="F634" s="8"/>
      <c r="G634" s="8"/>
      <c r="H634" s="8"/>
      <c r="I634" s="8"/>
      <c r="J634" s="8"/>
      <c r="K634" s="8"/>
      <c r="L634" s="8"/>
    </row>
    <row r="635" spans="3:12" ht="12.5" x14ac:dyDescent="0.25">
      <c r="C635" s="5"/>
      <c r="E635" s="8"/>
      <c r="F635" s="8"/>
      <c r="G635" s="8"/>
      <c r="H635" s="8"/>
      <c r="I635" s="8"/>
      <c r="J635" s="8"/>
      <c r="K635" s="8"/>
      <c r="L635" s="8"/>
    </row>
    <row r="636" spans="3:12" ht="12.5" x14ac:dyDescent="0.25">
      <c r="C636" s="5"/>
      <c r="E636" s="8"/>
      <c r="F636" s="8"/>
      <c r="G636" s="8"/>
      <c r="H636" s="8"/>
      <c r="I636" s="8"/>
      <c r="J636" s="8"/>
      <c r="K636" s="8"/>
      <c r="L636" s="8"/>
    </row>
    <row r="637" spans="3:12" ht="12.5" x14ac:dyDescent="0.25">
      <c r="C637" s="5"/>
      <c r="E637" s="8"/>
      <c r="F637" s="8"/>
      <c r="G637" s="8"/>
      <c r="H637" s="8"/>
      <c r="I637" s="8"/>
      <c r="J637" s="8"/>
      <c r="K637" s="8"/>
      <c r="L637" s="8"/>
    </row>
    <row r="638" spans="3:12" ht="12.5" x14ac:dyDescent="0.25">
      <c r="C638" s="5"/>
      <c r="E638" s="8"/>
      <c r="F638" s="8"/>
      <c r="G638" s="8"/>
      <c r="H638" s="8"/>
      <c r="I638" s="8"/>
      <c r="J638" s="8"/>
      <c r="K638" s="8"/>
      <c r="L638" s="8"/>
    </row>
    <row r="639" spans="3:12" ht="12.5" x14ac:dyDescent="0.25">
      <c r="C639" s="5"/>
      <c r="E639" s="8"/>
      <c r="F639" s="8"/>
      <c r="G639" s="8"/>
      <c r="H639" s="8"/>
      <c r="I639" s="8"/>
      <c r="J639" s="8"/>
      <c r="K639" s="8"/>
      <c r="L639" s="8"/>
    </row>
    <row r="640" spans="3:12" ht="12.5" x14ac:dyDescent="0.25">
      <c r="C640" s="5"/>
      <c r="E640" s="8"/>
      <c r="F640" s="8"/>
      <c r="G640" s="8"/>
      <c r="H640" s="8"/>
      <c r="I640" s="8"/>
      <c r="J640" s="8"/>
      <c r="K640" s="8"/>
      <c r="L640" s="8"/>
    </row>
    <row r="641" spans="3:12" ht="12.5" x14ac:dyDescent="0.25">
      <c r="C641" s="5"/>
      <c r="E641" s="8"/>
      <c r="F641" s="8"/>
      <c r="G641" s="8"/>
      <c r="H641" s="8"/>
      <c r="I641" s="8"/>
      <c r="J641" s="8"/>
      <c r="K641" s="8"/>
      <c r="L641" s="8"/>
    </row>
    <row r="642" spans="3:12" ht="12.5" x14ac:dyDescent="0.25">
      <c r="C642" s="5"/>
      <c r="E642" s="8"/>
      <c r="F642" s="8"/>
      <c r="G642" s="8"/>
      <c r="H642" s="8"/>
      <c r="I642" s="8"/>
      <c r="J642" s="8"/>
      <c r="K642" s="8"/>
      <c r="L642" s="8"/>
    </row>
    <row r="643" spans="3:12" ht="12.5" x14ac:dyDescent="0.25">
      <c r="C643" s="5"/>
      <c r="E643" s="8"/>
      <c r="F643" s="8"/>
      <c r="G643" s="8"/>
      <c r="H643" s="8"/>
      <c r="I643" s="8"/>
      <c r="J643" s="8"/>
      <c r="K643" s="8"/>
      <c r="L643" s="8"/>
    </row>
    <row r="644" spans="3:12" ht="12.5" x14ac:dyDescent="0.25">
      <c r="C644" s="5"/>
      <c r="E644" s="8"/>
      <c r="F644" s="8"/>
      <c r="G644" s="8"/>
      <c r="H644" s="8"/>
      <c r="I644" s="8"/>
      <c r="J644" s="8"/>
      <c r="K644" s="8"/>
      <c r="L644" s="8"/>
    </row>
    <row r="645" spans="3:12" ht="12.5" x14ac:dyDescent="0.25">
      <c r="C645" s="5"/>
      <c r="E645" s="8"/>
      <c r="F645" s="8"/>
      <c r="G645" s="8"/>
      <c r="H645" s="8"/>
      <c r="I645" s="8"/>
      <c r="J645" s="8"/>
      <c r="K645" s="8"/>
      <c r="L645" s="8"/>
    </row>
    <row r="646" spans="3:12" ht="12.5" x14ac:dyDescent="0.25">
      <c r="C646" s="5"/>
      <c r="E646" s="8"/>
      <c r="F646" s="8"/>
      <c r="G646" s="8"/>
      <c r="H646" s="8"/>
      <c r="I646" s="8"/>
      <c r="J646" s="8"/>
      <c r="K646" s="8"/>
      <c r="L646" s="8"/>
    </row>
    <row r="647" spans="3:12" ht="12.5" x14ac:dyDescent="0.25">
      <c r="C647" s="5"/>
      <c r="E647" s="8"/>
      <c r="F647" s="8"/>
      <c r="G647" s="8"/>
      <c r="H647" s="8"/>
      <c r="I647" s="8"/>
      <c r="J647" s="8"/>
      <c r="K647" s="8"/>
      <c r="L647" s="8"/>
    </row>
    <row r="648" spans="3:12" ht="12.5" x14ac:dyDescent="0.25">
      <c r="C648" s="5"/>
      <c r="E648" s="8"/>
      <c r="F648" s="8"/>
      <c r="G648" s="8"/>
      <c r="H648" s="8"/>
      <c r="I648" s="8"/>
      <c r="J648" s="8"/>
      <c r="K648" s="8"/>
      <c r="L648" s="8"/>
    </row>
    <row r="649" spans="3:12" ht="12.5" x14ac:dyDescent="0.25">
      <c r="C649" s="5"/>
      <c r="E649" s="8"/>
      <c r="F649" s="8"/>
      <c r="G649" s="8"/>
      <c r="H649" s="8"/>
      <c r="I649" s="8"/>
      <c r="J649" s="8"/>
      <c r="K649" s="8"/>
      <c r="L649" s="8"/>
    </row>
    <row r="650" spans="3:12" ht="12.5" x14ac:dyDescent="0.25">
      <c r="C650" s="5"/>
      <c r="E650" s="8"/>
      <c r="F650" s="8"/>
      <c r="G650" s="8"/>
      <c r="H650" s="8"/>
      <c r="I650" s="8"/>
      <c r="J650" s="8"/>
      <c r="K650" s="8"/>
      <c r="L650" s="8"/>
    </row>
    <row r="651" spans="3:12" ht="12.5" x14ac:dyDescent="0.25">
      <c r="C651" s="5"/>
      <c r="E651" s="8"/>
      <c r="F651" s="8"/>
      <c r="G651" s="8"/>
      <c r="H651" s="8"/>
      <c r="I651" s="8"/>
      <c r="J651" s="8"/>
      <c r="K651" s="8"/>
      <c r="L651" s="8"/>
    </row>
    <row r="652" spans="3:12" ht="12.5" x14ac:dyDescent="0.25">
      <c r="C652" s="5"/>
      <c r="E652" s="8"/>
      <c r="F652" s="8"/>
      <c r="G652" s="8"/>
      <c r="H652" s="8"/>
      <c r="I652" s="8"/>
      <c r="J652" s="8"/>
      <c r="K652" s="8"/>
      <c r="L652" s="8"/>
    </row>
    <row r="653" spans="3:12" ht="12.5" x14ac:dyDescent="0.25">
      <c r="C653" s="5"/>
      <c r="E653" s="8"/>
      <c r="F653" s="8"/>
      <c r="G653" s="8"/>
      <c r="H653" s="8"/>
      <c r="I653" s="8"/>
      <c r="J653" s="8"/>
      <c r="K653" s="8"/>
      <c r="L653" s="8"/>
    </row>
    <row r="654" spans="3:12" ht="12.5" x14ac:dyDescent="0.25">
      <c r="C654" s="5"/>
      <c r="E654" s="8"/>
      <c r="F654" s="8"/>
      <c r="G654" s="8"/>
      <c r="H654" s="8"/>
      <c r="I654" s="8"/>
      <c r="J654" s="8"/>
      <c r="K654" s="8"/>
      <c r="L654" s="8"/>
    </row>
    <row r="655" spans="3:12" ht="12.5" x14ac:dyDescent="0.25">
      <c r="C655" s="5"/>
      <c r="E655" s="8"/>
      <c r="F655" s="8"/>
      <c r="G655" s="8"/>
      <c r="H655" s="8"/>
      <c r="I655" s="8"/>
      <c r="J655" s="8"/>
      <c r="K655" s="8"/>
      <c r="L655" s="8"/>
    </row>
    <row r="656" spans="3:12" ht="12.5" x14ac:dyDescent="0.25">
      <c r="C656" s="5"/>
      <c r="E656" s="8"/>
      <c r="F656" s="8"/>
      <c r="G656" s="8"/>
      <c r="H656" s="8"/>
      <c r="I656" s="8"/>
      <c r="J656" s="8"/>
      <c r="K656" s="8"/>
      <c r="L656" s="8"/>
    </row>
    <row r="657" spans="3:12" ht="12.5" x14ac:dyDescent="0.25">
      <c r="C657" s="5"/>
      <c r="E657" s="8"/>
      <c r="F657" s="8"/>
      <c r="G657" s="8"/>
      <c r="H657" s="8"/>
      <c r="I657" s="8"/>
      <c r="J657" s="8"/>
      <c r="K657" s="8"/>
      <c r="L657" s="8"/>
    </row>
    <row r="658" spans="3:12" ht="12.5" x14ac:dyDescent="0.25">
      <c r="C658" s="5"/>
      <c r="E658" s="8"/>
      <c r="F658" s="8"/>
      <c r="G658" s="8"/>
      <c r="H658" s="8"/>
      <c r="I658" s="8"/>
      <c r="J658" s="8"/>
      <c r="K658" s="8"/>
      <c r="L658" s="8"/>
    </row>
    <row r="659" spans="3:12" ht="12.5" x14ac:dyDescent="0.25">
      <c r="C659" s="5"/>
      <c r="E659" s="8"/>
      <c r="F659" s="8"/>
      <c r="G659" s="8"/>
      <c r="H659" s="8"/>
      <c r="I659" s="8"/>
      <c r="J659" s="8"/>
      <c r="K659" s="8"/>
      <c r="L659" s="8"/>
    </row>
    <row r="660" spans="3:12" ht="12.5" x14ac:dyDescent="0.25">
      <c r="C660" s="5"/>
      <c r="E660" s="8"/>
      <c r="F660" s="8"/>
      <c r="G660" s="8"/>
      <c r="H660" s="8"/>
      <c r="I660" s="8"/>
      <c r="J660" s="8"/>
      <c r="K660" s="8"/>
      <c r="L660" s="8"/>
    </row>
    <row r="661" spans="3:12" ht="12.5" x14ac:dyDescent="0.25">
      <c r="C661" s="5"/>
      <c r="E661" s="8"/>
      <c r="F661" s="8"/>
      <c r="G661" s="8"/>
      <c r="H661" s="8"/>
      <c r="I661" s="8"/>
      <c r="J661" s="8"/>
      <c r="K661" s="8"/>
      <c r="L661" s="8"/>
    </row>
    <row r="662" spans="3:12" ht="12.5" x14ac:dyDescent="0.25">
      <c r="C662" s="5"/>
      <c r="E662" s="8"/>
      <c r="F662" s="8"/>
      <c r="G662" s="8"/>
      <c r="H662" s="8"/>
      <c r="I662" s="8"/>
      <c r="J662" s="8"/>
      <c r="K662" s="8"/>
      <c r="L662" s="8"/>
    </row>
    <row r="663" spans="3:12" ht="12.5" x14ac:dyDescent="0.25">
      <c r="C663" s="5"/>
      <c r="E663" s="8"/>
      <c r="F663" s="8"/>
      <c r="G663" s="8"/>
      <c r="H663" s="8"/>
      <c r="I663" s="8"/>
      <c r="J663" s="8"/>
      <c r="K663" s="8"/>
      <c r="L663" s="8"/>
    </row>
    <row r="664" spans="3:12" ht="12.5" x14ac:dyDescent="0.25">
      <c r="C664" s="5"/>
      <c r="E664" s="8"/>
      <c r="F664" s="8"/>
      <c r="G664" s="8"/>
      <c r="H664" s="8"/>
      <c r="I664" s="8"/>
      <c r="J664" s="8"/>
      <c r="K664" s="8"/>
      <c r="L664" s="8"/>
    </row>
    <row r="665" spans="3:12" ht="12.5" x14ac:dyDescent="0.25">
      <c r="C665" s="5"/>
      <c r="E665" s="8"/>
      <c r="F665" s="8"/>
      <c r="G665" s="8"/>
      <c r="H665" s="8"/>
      <c r="I665" s="8"/>
      <c r="J665" s="8"/>
      <c r="K665" s="8"/>
      <c r="L665" s="8"/>
    </row>
    <row r="666" spans="3:12" ht="12.5" x14ac:dyDescent="0.25">
      <c r="C666" s="5"/>
      <c r="E666" s="8"/>
      <c r="F666" s="8"/>
      <c r="G666" s="8"/>
      <c r="H666" s="8"/>
      <c r="I666" s="8"/>
      <c r="J666" s="8"/>
      <c r="K666" s="8"/>
      <c r="L666" s="8"/>
    </row>
    <row r="667" spans="3:12" ht="12.5" x14ac:dyDescent="0.25">
      <c r="C667" s="5"/>
      <c r="E667" s="8"/>
      <c r="F667" s="8"/>
      <c r="G667" s="8"/>
      <c r="H667" s="8"/>
      <c r="I667" s="8"/>
      <c r="J667" s="8"/>
      <c r="K667" s="8"/>
      <c r="L667" s="8"/>
    </row>
    <row r="668" spans="3:12" ht="12.5" x14ac:dyDescent="0.25">
      <c r="C668" s="5"/>
      <c r="E668" s="8"/>
      <c r="F668" s="8"/>
      <c r="G668" s="8"/>
      <c r="H668" s="8"/>
      <c r="I668" s="8"/>
      <c r="J668" s="8"/>
      <c r="K668" s="8"/>
      <c r="L668" s="8"/>
    </row>
    <row r="669" spans="3:12" ht="12.5" x14ac:dyDescent="0.25">
      <c r="C669" s="5"/>
      <c r="E669" s="8"/>
      <c r="F669" s="8"/>
      <c r="G669" s="8"/>
      <c r="H669" s="8"/>
      <c r="I669" s="8"/>
      <c r="J669" s="8"/>
      <c r="K669" s="8"/>
      <c r="L669" s="8"/>
    </row>
    <row r="670" spans="3:12" ht="12.5" x14ac:dyDescent="0.25">
      <c r="C670" s="5"/>
      <c r="E670" s="8"/>
      <c r="F670" s="8"/>
      <c r="G670" s="8"/>
      <c r="H670" s="8"/>
      <c r="I670" s="8"/>
      <c r="J670" s="8"/>
      <c r="K670" s="8"/>
      <c r="L670" s="8"/>
    </row>
    <row r="671" spans="3:12" ht="12.5" x14ac:dyDescent="0.25">
      <c r="C671" s="5"/>
      <c r="E671" s="8"/>
      <c r="F671" s="8"/>
      <c r="G671" s="8"/>
      <c r="H671" s="8"/>
      <c r="I671" s="8"/>
      <c r="J671" s="8"/>
      <c r="K671" s="8"/>
      <c r="L671" s="8"/>
    </row>
    <row r="672" spans="3:12" ht="12.5" x14ac:dyDescent="0.25">
      <c r="C672" s="5"/>
      <c r="E672" s="8"/>
      <c r="F672" s="8"/>
      <c r="G672" s="8"/>
      <c r="H672" s="8"/>
      <c r="I672" s="8"/>
      <c r="J672" s="8"/>
      <c r="K672" s="8"/>
      <c r="L672" s="8"/>
    </row>
    <row r="673" spans="3:12" ht="12.5" x14ac:dyDescent="0.25">
      <c r="C673" s="5"/>
      <c r="E673" s="8"/>
      <c r="F673" s="8"/>
      <c r="G673" s="8"/>
      <c r="H673" s="8"/>
      <c r="I673" s="8"/>
      <c r="J673" s="8"/>
      <c r="K673" s="8"/>
      <c r="L673" s="8"/>
    </row>
    <row r="674" spans="3:12" ht="12.5" x14ac:dyDescent="0.25">
      <c r="C674" s="5"/>
      <c r="E674" s="8"/>
      <c r="F674" s="8"/>
      <c r="G674" s="8"/>
      <c r="H674" s="8"/>
      <c r="I674" s="8"/>
      <c r="J674" s="8"/>
      <c r="K674" s="8"/>
      <c r="L674" s="8"/>
    </row>
    <row r="675" spans="3:12" ht="12.5" x14ac:dyDescent="0.25">
      <c r="C675" s="5"/>
      <c r="E675" s="8"/>
      <c r="F675" s="8"/>
      <c r="G675" s="8"/>
      <c r="H675" s="8"/>
      <c r="I675" s="8"/>
      <c r="J675" s="8"/>
      <c r="K675" s="8"/>
      <c r="L675" s="8"/>
    </row>
    <row r="676" spans="3:12" ht="12.5" x14ac:dyDescent="0.25">
      <c r="C676" s="5"/>
      <c r="E676" s="8"/>
      <c r="F676" s="8"/>
      <c r="G676" s="8"/>
      <c r="H676" s="8"/>
      <c r="I676" s="8"/>
      <c r="J676" s="8"/>
      <c r="K676" s="8"/>
      <c r="L676" s="8"/>
    </row>
    <row r="677" spans="3:12" ht="12.5" x14ac:dyDescent="0.25">
      <c r="C677" s="5"/>
      <c r="E677" s="8"/>
      <c r="F677" s="8"/>
      <c r="G677" s="8"/>
      <c r="H677" s="8"/>
      <c r="I677" s="8"/>
      <c r="J677" s="8"/>
      <c r="K677" s="8"/>
      <c r="L677" s="8"/>
    </row>
    <row r="678" spans="3:12" ht="12.5" x14ac:dyDescent="0.25">
      <c r="C678" s="5"/>
      <c r="E678" s="8"/>
      <c r="F678" s="8"/>
      <c r="G678" s="8"/>
      <c r="H678" s="8"/>
      <c r="I678" s="8"/>
      <c r="J678" s="8"/>
      <c r="K678" s="8"/>
      <c r="L678" s="8"/>
    </row>
    <row r="679" spans="3:12" ht="12.5" x14ac:dyDescent="0.25">
      <c r="C679" s="5"/>
      <c r="E679" s="8"/>
      <c r="F679" s="8"/>
      <c r="G679" s="8"/>
      <c r="H679" s="8"/>
      <c r="I679" s="8"/>
      <c r="J679" s="8"/>
      <c r="K679" s="8"/>
      <c r="L679" s="8"/>
    </row>
    <row r="680" spans="3:12" ht="12.5" x14ac:dyDescent="0.25">
      <c r="C680" s="5"/>
      <c r="E680" s="8"/>
      <c r="F680" s="8"/>
      <c r="G680" s="8"/>
      <c r="H680" s="8"/>
      <c r="I680" s="8"/>
      <c r="J680" s="8"/>
      <c r="K680" s="8"/>
      <c r="L680" s="8"/>
    </row>
    <row r="681" spans="3:12" ht="12.5" x14ac:dyDescent="0.25">
      <c r="C681" s="5"/>
      <c r="E681" s="8"/>
      <c r="F681" s="8"/>
      <c r="G681" s="8"/>
      <c r="H681" s="8"/>
      <c r="I681" s="8"/>
      <c r="J681" s="8"/>
      <c r="K681" s="8"/>
      <c r="L681" s="8"/>
    </row>
    <row r="682" spans="3:12" ht="12.5" x14ac:dyDescent="0.25">
      <c r="C682" s="5"/>
      <c r="E682" s="8"/>
      <c r="F682" s="8"/>
      <c r="G682" s="8"/>
      <c r="H682" s="8"/>
      <c r="I682" s="8"/>
      <c r="J682" s="8"/>
      <c r="K682" s="8"/>
      <c r="L682" s="8"/>
    </row>
    <row r="683" spans="3:12" ht="12.5" x14ac:dyDescent="0.25">
      <c r="C683" s="5"/>
      <c r="E683" s="8"/>
      <c r="F683" s="8"/>
      <c r="G683" s="8"/>
      <c r="H683" s="8"/>
      <c r="I683" s="8"/>
      <c r="J683" s="8"/>
      <c r="K683" s="8"/>
      <c r="L683" s="8"/>
    </row>
    <row r="684" spans="3:12" ht="12.5" x14ac:dyDescent="0.25">
      <c r="C684" s="5"/>
      <c r="E684" s="8"/>
      <c r="F684" s="8"/>
      <c r="G684" s="8"/>
      <c r="H684" s="8"/>
      <c r="I684" s="8"/>
      <c r="J684" s="8"/>
      <c r="K684" s="8"/>
      <c r="L684" s="8"/>
    </row>
    <row r="685" spans="3:12" ht="12.5" x14ac:dyDescent="0.25">
      <c r="C685" s="5"/>
      <c r="E685" s="8"/>
      <c r="F685" s="8"/>
      <c r="G685" s="8"/>
      <c r="H685" s="8"/>
      <c r="I685" s="8"/>
      <c r="J685" s="8"/>
      <c r="K685" s="8"/>
      <c r="L685" s="8"/>
    </row>
    <row r="686" spans="3:12" ht="12.5" x14ac:dyDescent="0.25">
      <c r="C686" s="5"/>
      <c r="E686" s="8"/>
      <c r="F686" s="8"/>
      <c r="G686" s="8"/>
      <c r="H686" s="8"/>
      <c r="I686" s="8"/>
      <c r="J686" s="8"/>
      <c r="K686" s="8"/>
      <c r="L686" s="8"/>
    </row>
    <row r="687" spans="3:12" ht="12.5" x14ac:dyDescent="0.25">
      <c r="C687" s="5"/>
      <c r="E687" s="8"/>
      <c r="F687" s="8"/>
      <c r="G687" s="8"/>
      <c r="H687" s="8"/>
      <c r="I687" s="8"/>
      <c r="J687" s="8"/>
      <c r="K687" s="8"/>
      <c r="L687" s="8"/>
    </row>
    <row r="688" spans="3:12" ht="12.5" x14ac:dyDescent="0.25">
      <c r="C688" s="5"/>
      <c r="E688" s="8"/>
      <c r="F688" s="8"/>
      <c r="G688" s="8"/>
      <c r="H688" s="8"/>
      <c r="I688" s="8"/>
      <c r="J688" s="8"/>
      <c r="K688" s="8"/>
      <c r="L688" s="8"/>
    </row>
    <row r="689" spans="3:12" ht="12.5" x14ac:dyDescent="0.25">
      <c r="C689" s="5"/>
      <c r="E689" s="8"/>
      <c r="F689" s="8"/>
      <c r="G689" s="8"/>
      <c r="H689" s="8"/>
      <c r="I689" s="8"/>
      <c r="J689" s="8"/>
      <c r="K689" s="8"/>
      <c r="L689" s="8"/>
    </row>
    <row r="690" spans="3:12" ht="12.5" x14ac:dyDescent="0.25">
      <c r="C690" s="5"/>
      <c r="E690" s="8"/>
      <c r="F690" s="8"/>
      <c r="G690" s="8"/>
      <c r="H690" s="8"/>
      <c r="I690" s="8"/>
      <c r="J690" s="8"/>
      <c r="K690" s="8"/>
      <c r="L690" s="8"/>
    </row>
    <row r="691" spans="3:12" ht="12.5" x14ac:dyDescent="0.25">
      <c r="C691" s="5"/>
      <c r="E691" s="8"/>
      <c r="F691" s="8"/>
      <c r="G691" s="8"/>
      <c r="H691" s="8"/>
      <c r="I691" s="8"/>
      <c r="J691" s="8"/>
      <c r="K691" s="8"/>
      <c r="L691" s="8"/>
    </row>
    <row r="692" spans="3:12" ht="12.5" x14ac:dyDescent="0.25">
      <c r="C692" s="5"/>
      <c r="E692" s="8"/>
      <c r="F692" s="8"/>
      <c r="G692" s="8"/>
      <c r="H692" s="8"/>
      <c r="I692" s="8"/>
      <c r="J692" s="8"/>
      <c r="K692" s="8"/>
      <c r="L692" s="8"/>
    </row>
    <row r="693" spans="3:12" ht="12.5" x14ac:dyDescent="0.25">
      <c r="C693" s="5"/>
      <c r="E693" s="8"/>
      <c r="F693" s="8"/>
      <c r="G693" s="8"/>
      <c r="H693" s="8"/>
      <c r="I693" s="8"/>
      <c r="J693" s="8"/>
      <c r="K693" s="8"/>
      <c r="L693" s="8"/>
    </row>
    <row r="694" spans="3:12" ht="12.5" x14ac:dyDescent="0.25">
      <c r="C694" s="5"/>
      <c r="E694" s="8"/>
      <c r="F694" s="8"/>
      <c r="G694" s="8"/>
      <c r="H694" s="8"/>
      <c r="I694" s="8"/>
      <c r="J694" s="8"/>
      <c r="K694" s="8"/>
      <c r="L694" s="8"/>
    </row>
    <row r="695" spans="3:12" ht="12.5" x14ac:dyDescent="0.25">
      <c r="C695" s="5"/>
      <c r="E695" s="8"/>
      <c r="F695" s="8"/>
      <c r="G695" s="8"/>
      <c r="H695" s="8"/>
      <c r="I695" s="8"/>
      <c r="J695" s="8"/>
      <c r="K695" s="8"/>
      <c r="L695" s="8"/>
    </row>
    <row r="696" spans="3:12" ht="12.5" x14ac:dyDescent="0.25">
      <c r="C696" s="5"/>
      <c r="E696" s="8"/>
      <c r="F696" s="8"/>
      <c r="G696" s="8"/>
      <c r="H696" s="8"/>
      <c r="I696" s="8"/>
      <c r="J696" s="8"/>
      <c r="K696" s="8"/>
      <c r="L696" s="8"/>
    </row>
    <row r="697" spans="3:12" ht="12.5" x14ac:dyDescent="0.25">
      <c r="C697" s="5"/>
      <c r="E697" s="8"/>
      <c r="F697" s="8"/>
      <c r="G697" s="8"/>
      <c r="H697" s="8"/>
      <c r="I697" s="8"/>
      <c r="J697" s="8"/>
      <c r="K697" s="8"/>
      <c r="L697" s="8"/>
    </row>
    <row r="698" spans="3:12" ht="12.5" x14ac:dyDescent="0.25">
      <c r="C698" s="5"/>
      <c r="E698" s="8"/>
      <c r="F698" s="8"/>
      <c r="G698" s="8"/>
      <c r="H698" s="8"/>
      <c r="I698" s="8"/>
      <c r="J698" s="8"/>
      <c r="K698" s="8"/>
      <c r="L698" s="8"/>
    </row>
    <row r="699" spans="3:12" ht="12.5" x14ac:dyDescent="0.25">
      <c r="C699" s="5"/>
      <c r="E699" s="8"/>
      <c r="F699" s="8"/>
      <c r="G699" s="8"/>
      <c r="H699" s="8"/>
      <c r="I699" s="8"/>
      <c r="J699" s="8"/>
      <c r="K699" s="8"/>
      <c r="L699" s="8"/>
    </row>
    <row r="700" spans="3:12" ht="12.5" x14ac:dyDescent="0.25">
      <c r="C700" s="5"/>
      <c r="E700" s="8"/>
      <c r="F700" s="8"/>
      <c r="G700" s="8"/>
      <c r="H700" s="8"/>
      <c r="I700" s="8"/>
      <c r="J700" s="8"/>
      <c r="K700" s="8"/>
      <c r="L700" s="8"/>
    </row>
    <row r="701" spans="3:12" ht="12.5" x14ac:dyDescent="0.25">
      <c r="C701" s="5"/>
      <c r="E701" s="8"/>
      <c r="F701" s="8"/>
      <c r="G701" s="8"/>
      <c r="H701" s="8"/>
      <c r="I701" s="8"/>
      <c r="J701" s="8"/>
      <c r="K701" s="8"/>
      <c r="L701" s="8"/>
    </row>
    <row r="702" spans="3:12" ht="12.5" x14ac:dyDescent="0.25">
      <c r="C702" s="5"/>
      <c r="E702" s="8"/>
      <c r="F702" s="8"/>
      <c r="G702" s="8"/>
      <c r="H702" s="8"/>
      <c r="I702" s="8"/>
      <c r="J702" s="8"/>
      <c r="K702" s="8"/>
      <c r="L702" s="8"/>
    </row>
    <row r="703" spans="3:12" ht="12.5" x14ac:dyDescent="0.25">
      <c r="C703" s="5"/>
      <c r="E703" s="8"/>
      <c r="F703" s="8"/>
      <c r="G703" s="8"/>
      <c r="H703" s="8"/>
      <c r="I703" s="8"/>
      <c r="J703" s="8"/>
      <c r="K703" s="8"/>
      <c r="L703" s="8"/>
    </row>
    <row r="704" spans="3:12" ht="12.5" x14ac:dyDescent="0.25">
      <c r="C704" s="5"/>
      <c r="E704" s="8"/>
      <c r="F704" s="8"/>
      <c r="G704" s="8"/>
      <c r="H704" s="8"/>
      <c r="I704" s="8"/>
      <c r="J704" s="8"/>
      <c r="K704" s="8"/>
      <c r="L704" s="8"/>
    </row>
    <row r="705" spans="3:12" ht="12.5" x14ac:dyDescent="0.25">
      <c r="C705" s="5"/>
      <c r="E705" s="8"/>
      <c r="F705" s="8"/>
      <c r="G705" s="8"/>
      <c r="H705" s="8"/>
      <c r="I705" s="8"/>
      <c r="J705" s="8"/>
      <c r="K705" s="8"/>
      <c r="L705" s="8"/>
    </row>
    <row r="706" spans="3:12" ht="12.5" x14ac:dyDescent="0.25">
      <c r="C706" s="5"/>
      <c r="E706" s="8"/>
      <c r="F706" s="8"/>
      <c r="G706" s="8"/>
      <c r="H706" s="8"/>
      <c r="I706" s="8"/>
      <c r="J706" s="8"/>
      <c r="K706" s="8"/>
      <c r="L706" s="8"/>
    </row>
    <row r="707" spans="3:12" ht="12.5" x14ac:dyDescent="0.25">
      <c r="C707" s="5"/>
      <c r="E707" s="8"/>
      <c r="F707" s="8"/>
      <c r="G707" s="8"/>
      <c r="H707" s="8"/>
      <c r="I707" s="8"/>
      <c r="J707" s="8"/>
      <c r="K707" s="8"/>
      <c r="L707" s="8"/>
    </row>
    <row r="708" spans="3:12" ht="12.5" x14ac:dyDescent="0.25">
      <c r="C708" s="5"/>
      <c r="E708" s="8"/>
      <c r="F708" s="8"/>
      <c r="G708" s="8"/>
      <c r="H708" s="8"/>
      <c r="I708" s="8"/>
      <c r="J708" s="8"/>
      <c r="K708" s="8"/>
      <c r="L708" s="8"/>
    </row>
    <row r="709" spans="3:12" ht="12.5" x14ac:dyDescent="0.25">
      <c r="C709" s="5"/>
      <c r="E709" s="8"/>
      <c r="F709" s="8"/>
      <c r="G709" s="8"/>
      <c r="H709" s="8"/>
      <c r="I709" s="8"/>
      <c r="J709" s="8"/>
      <c r="K709" s="8"/>
      <c r="L709" s="8"/>
    </row>
    <row r="710" spans="3:12" ht="12.5" x14ac:dyDescent="0.25">
      <c r="C710" s="5"/>
      <c r="E710" s="8"/>
      <c r="F710" s="8"/>
      <c r="G710" s="8"/>
      <c r="H710" s="8"/>
      <c r="I710" s="8"/>
      <c r="J710" s="8"/>
      <c r="K710" s="8"/>
      <c r="L710" s="8"/>
    </row>
    <row r="711" spans="3:12" ht="12.5" x14ac:dyDescent="0.25">
      <c r="C711" s="5"/>
      <c r="E711" s="8"/>
      <c r="F711" s="8"/>
      <c r="G711" s="8"/>
      <c r="H711" s="8"/>
      <c r="I711" s="8"/>
      <c r="J711" s="8"/>
      <c r="K711" s="8"/>
      <c r="L711" s="8"/>
    </row>
    <row r="712" spans="3:12" ht="12.5" x14ac:dyDescent="0.25">
      <c r="C712" s="5"/>
      <c r="E712" s="8"/>
      <c r="F712" s="8"/>
      <c r="G712" s="8"/>
      <c r="H712" s="8"/>
      <c r="I712" s="8"/>
      <c r="J712" s="8"/>
      <c r="K712" s="8"/>
      <c r="L712" s="8"/>
    </row>
    <row r="713" spans="3:12" ht="12.5" x14ac:dyDescent="0.25">
      <c r="C713" s="5"/>
      <c r="E713" s="8"/>
      <c r="F713" s="8"/>
      <c r="G713" s="8"/>
      <c r="H713" s="8"/>
      <c r="I713" s="8"/>
      <c r="J713" s="8"/>
      <c r="K713" s="8"/>
      <c r="L713" s="8"/>
    </row>
    <row r="714" spans="3:12" ht="12.5" x14ac:dyDescent="0.25">
      <c r="C714" s="5"/>
      <c r="E714" s="8"/>
      <c r="F714" s="8"/>
      <c r="G714" s="8"/>
      <c r="H714" s="8"/>
      <c r="I714" s="8"/>
      <c r="J714" s="8"/>
      <c r="K714" s="8"/>
      <c r="L714" s="8"/>
    </row>
    <row r="715" spans="3:12" ht="12.5" x14ac:dyDescent="0.25">
      <c r="C715" s="5"/>
      <c r="E715" s="8"/>
      <c r="F715" s="8"/>
      <c r="G715" s="8"/>
      <c r="H715" s="8"/>
      <c r="I715" s="8"/>
      <c r="J715" s="8"/>
      <c r="K715" s="8"/>
      <c r="L715" s="8"/>
    </row>
    <row r="716" spans="3:12" ht="12.5" x14ac:dyDescent="0.25">
      <c r="C716" s="5"/>
      <c r="E716" s="8"/>
      <c r="F716" s="8"/>
      <c r="G716" s="8"/>
      <c r="H716" s="8"/>
      <c r="I716" s="8"/>
      <c r="J716" s="8"/>
      <c r="K716" s="8"/>
      <c r="L716" s="8"/>
    </row>
    <row r="717" spans="3:12" ht="12.5" x14ac:dyDescent="0.25">
      <c r="C717" s="5"/>
      <c r="E717" s="8"/>
      <c r="F717" s="8"/>
      <c r="G717" s="8"/>
      <c r="H717" s="8"/>
      <c r="I717" s="8"/>
      <c r="J717" s="8"/>
      <c r="K717" s="8"/>
      <c r="L717" s="8"/>
    </row>
    <row r="718" spans="3:12" ht="12.5" x14ac:dyDescent="0.25">
      <c r="C718" s="5"/>
      <c r="E718" s="8"/>
      <c r="F718" s="8"/>
      <c r="G718" s="8"/>
      <c r="H718" s="8"/>
      <c r="I718" s="8"/>
      <c r="J718" s="8"/>
      <c r="K718" s="8"/>
      <c r="L718" s="8"/>
    </row>
    <row r="719" spans="3:12" ht="12.5" x14ac:dyDescent="0.25">
      <c r="C719" s="5"/>
      <c r="E719" s="8"/>
      <c r="F719" s="8"/>
      <c r="G719" s="8"/>
      <c r="H719" s="8"/>
      <c r="I719" s="8"/>
      <c r="J719" s="8"/>
      <c r="K719" s="8"/>
      <c r="L719" s="8"/>
    </row>
    <row r="720" spans="3:12" ht="12.5" x14ac:dyDescent="0.25">
      <c r="C720" s="5"/>
      <c r="E720" s="8"/>
      <c r="F720" s="8"/>
      <c r="G720" s="8"/>
      <c r="H720" s="8"/>
      <c r="I720" s="8"/>
      <c r="J720" s="8"/>
      <c r="K720" s="8"/>
      <c r="L720" s="8"/>
    </row>
    <row r="721" spans="3:12" ht="12.5" x14ac:dyDescent="0.25">
      <c r="C721" s="5"/>
      <c r="E721" s="8"/>
      <c r="F721" s="8"/>
      <c r="G721" s="8"/>
      <c r="H721" s="8"/>
      <c r="I721" s="8"/>
      <c r="J721" s="8"/>
      <c r="K721" s="8"/>
      <c r="L721" s="8"/>
    </row>
    <row r="722" spans="3:12" ht="12.5" x14ac:dyDescent="0.25">
      <c r="C722" s="5"/>
      <c r="E722" s="8"/>
      <c r="F722" s="8"/>
      <c r="G722" s="8"/>
      <c r="H722" s="8"/>
      <c r="I722" s="8"/>
      <c r="J722" s="8"/>
      <c r="K722" s="8"/>
      <c r="L722" s="8"/>
    </row>
    <row r="723" spans="3:12" ht="12.5" x14ac:dyDescent="0.25">
      <c r="C723" s="5"/>
      <c r="E723" s="8"/>
      <c r="F723" s="8"/>
      <c r="G723" s="8"/>
      <c r="H723" s="8"/>
      <c r="I723" s="8"/>
      <c r="J723" s="8"/>
      <c r="K723" s="8"/>
      <c r="L723" s="8"/>
    </row>
    <row r="724" spans="3:12" ht="12.5" x14ac:dyDescent="0.25">
      <c r="C724" s="5"/>
      <c r="E724" s="8"/>
      <c r="F724" s="8"/>
      <c r="G724" s="8"/>
      <c r="H724" s="8"/>
      <c r="I724" s="8"/>
      <c r="J724" s="8"/>
      <c r="K724" s="8"/>
      <c r="L724" s="8"/>
    </row>
    <row r="725" spans="3:12" ht="12.5" x14ac:dyDescent="0.25">
      <c r="C725" s="5"/>
      <c r="E725" s="8"/>
      <c r="F725" s="8"/>
      <c r="G725" s="8"/>
      <c r="H725" s="8"/>
      <c r="I725" s="8"/>
      <c r="J725" s="8"/>
      <c r="K725" s="8"/>
      <c r="L725" s="8"/>
    </row>
    <row r="726" spans="3:12" ht="12.5" x14ac:dyDescent="0.25">
      <c r="C726" s="5"/>
      <c r="E726" s="8"/>
      <c r="F726" s="8"/>
      <c r="G726" s="8"/>
      <c r="H726" s="8"/>
      <c r="I726" s="8"/>
      <c r="J726" s="8"/>
      <c r="K726" s="8"/>
      <c r="L726" s="8"/>
    </row>
    <row r="727" spans="3:12" ht="12.5" x14ac:dyDescent="0.25">
      <c r="C727" s="5"/>
      <c r="E727" s="8"/>
      <c r="F727" s="8"/>
      <c r="G727" s="8"/>
      <c r="H727" s="8"/>
      <c r="I727" s="8"/>
      <c r="J727" s="8"/>
      <c r="K727" s="8"/>
      <c r="L727" s="8"/>
    </row>
    <row r="728" spans="3:12" ht="12.5" x14ac:dyDescent="0.25">
      <c r="C728" s="5"/>
      <c r="E728" s="8"/>
      <c r="F728" s="8"/>
      <c r="G728" s="8"/>
      <c r="H728" s="8"/>
      <c r="I728" s="8"/>
      <c r="J728" s="8"/>
      <c r="K728" s="8"/>
      <c r="L728" s="8"/>
    </row>
    <row r="729" spans="3:12" ht="12.5" x14ac:dyDescent="0.25">
      <c r="C729" s="5"/>
      <c r="E729" s="8"/>
      <c r="F729" s="8"/>
      <c r="G729" s="8"/>
      <c r="H729" s="8"/>
      <c r="I729" s="8"/>
      <c r="J729" s="8"/>
      <c r="K729" s="8"/>
      <c r="L729" s="8"/>
    </row>
    <row r="730" spans="3:12" ht="12.5" x14ac:dyDescent="0.25">
      <c r="C730" s="5"/>
      <c r="E730" s="8"/>
      <c r="F730" s="8"/>
      <c r="G730" s="8"/>
      <c r="H730" s="8"/>
      <c r="I730" s="8"/>
      <c r="J730" s="8"/>
      <c r="K730" s="8"/>
      <c r="L730" s="8"/>
    </row>
    <row r="731" spans="3:12" ht="12.5" x14ac:dyDescent="0.25">
      <c r="C731" s="5"/>
      <c r="E731" s="8"/>
      <c r="F731" s="8"/>
      <c r="G731" s="8"/>
      <c r="H731" s="8"/>
      <c r="I731" s="8"/>
      <c r="J731" s="8"/>
      <c r="K731" s="8"/>
      <c r="L731" s="8"/>
    </row>
    <row r="732" spans="3:12" ht="12.5" x14ac:dyDescent="0.25">
      <c r="C732" s="5"/>
      <c r="E732" s="8"/>
      <c r="F732" s="8"/>
      <c r="G732" s="8"/>
      <c r="H732" s="8"/>
      <c r="I732" s="8"/>
      <c r="J732" s="8"/>
      <c r="K732" s="8"/>
      <c r="L732" s="8"/>
    </row>
    <row r="733" spans="3:12" ht="12.5" x14ac:dyDescent="0.25">
      <c r="C733" s="5"/>
      <c r="E733" s="8"/>
      <c r="F733" s="8"/>
      <c r="G733" s="8"/>
      <c r="H733" s="8"/>
      <c r="I733" s="8"/>
      <c r="J733" s="8"/>
      <c r="K733" s="8"/>
      <c r="L733" s="8"/>
    </row>
    <row r="734" spans="3:12" ht="12.5" x14ac:dyDescent="0.25">
      <c r="C734" s="5"/>
      <c r="E734" s="8"/>
      <c r="F734" s="8"/>
      <c r="G734" s="8"/>
      <c r="H734" s="8"/>
      <c r="I734" s="8"/>
      <c r="J734" s="8"/>
      <c r="K734" s="8"/>
      <c r="L734" s="8"/>
    </row>
    <row r="735" spans="3:12" ht="12.5" x14ac:dyDescent="0.25">
      <c r="C735" s="5"/>
      <c r="E735" s="8"/>
      <c r="F735" s="8"/>
      <c r="G735" s="8"/>
      <c r="H735" s="8"/>
      <c r="I735" s="8"/>
      <c r="J735" s="8"/>
      <c r="K735" s="8"/>
      <c r="L735" s="8"/>
    </row>
    <row r="736" spans="3:12" ht="12.5" x14ac:dyDescent="0.25">
      <c r="C736" s="5"/>
      <c r="E736" s="8"/>
      <c r="F736" s="8"/>
      <c r="G736" s="8"/>
      <c r="H736" s="8"/>
      <c r="I736" s="8"/>
      <c r="J736" s="8"/>
      <c r="K736" s="8"/>
      <c r="L736" s="8"/>
    </row>
    <row r="737" spans="3:12" ht="12.5" x14ac:dyDescent="0.25">
      <c r="C737" s="5"/>
      <c r="E737" s="8"/>
      <c r="F737" s="8"/>
      <c r="G737" s="8"/>
      <c r="H737" s="8"/>
      <c r="I737" s="8"/>
      <c r="J737" s="8"/>
      <c r="K737" s="8"/>
      <c r="L737" s="8"/>
    </row>
    <row r="738" spans="3:12" ht="12.5" x14ac:dyDescent="0.25">
      <c r="C738" s="5"/>
      <c r="E738" s="8"/>
      <c r="F738" s="8"/>
      <c r="G738" s="8"/>
      <c r="H738" s="8"/>
      <c r="I738" s="8"/>
      <c r="J738" s="8"/>
      <c r="K738" s="8"/>
      <c r="L738" s="8"/>
    </row>
    <row r="739" spans="3:12" ht="12.5" x14ac:dyDescent="0.25">
      <c r="C739" s="5"/>
      <c r="E739" s="8"/>
      <c r="F739" s="8"/>
      <c r="G739" s="8"/>
      <c r="H739" s="8"/>
      <c r="I739" s="8"/>
      <c r="J739" s="8"/>
      <c r="K739" s="8"/>
      <c r="L739" s="8"/>
    </row>
    <row r="740" spans="3:12" ht="12.5" x14ac:dyDescent="0.25">
      <c r="C740" s="5"/>
      <c r="E740" s="8"/>
      <c r="F740" s="8"/>
      <c r="G740" s="8"/>
      <c r="H740" s="8"/>
      <c r="I740" s="8"/>
      <c r="J740" s="8"/>
      <c r="K740" s="8"/>
      <c r="L740" s="8"/>
    </row>
    <row r="741" spans="3:12" ht="12.5" x14ac:dyDescent="0.25">
      <c r="C741" s="5"/>
      <c r="E741" s="8"/>
      <c r="F741" s="8"/>
      <c r="G741" s="8"/>
      <c r="H741" s="8"/>
      <c r="I741" s="8"/>
      <c r="J741" s="8"/>
      <c r="K741" s="8"/>
      <c r="L741" s="8"/>
    </row>
    <row r="742" spans="3:12" ht="12.5" x14ac:dyDescent="0.25">
      <c r="C742" s="5"/>
      <c r="E742" s="8"/>
      <c r="F742" s="8"/>
      <c r="G742" s="8"/>
      <c r="H742" s="8"/>
      <c r="I742" s="8"/>
      <c r="J742" s="8"/>
      <c r="K742" s="8"/>
      <c r="L742" s="8"/>
    </row>
    <row r="743" spans="3:12" ht="12.5" x14ac:dyDescent="0.25">
      <c r="C743" s="5"/>
      <c r="E743" s="8"/>
      <c r="F743" s="8"/>
      <c r="G743" s="8"/>
      <c r="H743" s="8"/>
      <c r="I743" s="8"/>
      <c r="J743" s="8"/>
      <c r="K743" s="8"/>
      <c r="L743" s="8"/>
    </row>
    <row r="744" spans="3:12" ht="12.5" x14ac:dyDescent="0.25">
      <c r="C744" s="5"/>
      <c r="E744" s="8"/>
      <c r="F744" s="8"/>
      <c r="G744" s="8"/>
      <c r="H744" s="8"/>
      <c r="I744" s="8"/>
      <c r="J744" s="8"/>
      <c r="K744" s="8"/>
      <c r="L744" s="8"/>
    </row>
    <row r="745" spans="3:12" ht="12.5" x14ac:dyDescent="0.25">
      <c r="C745" s="5"/>
      <c r="E745" s="8"/>
      <c r="F745" s="8"/>
      <c r="G745" s="8"/>
      <c r="H745" s="8"/>
      <c r="I745" s="8"/>
      <c r="J745" s="8"/>
      <c r="K745" s="8"/>
      <c r="L745" s="8"/>
    </row>
    <row r="746" spans="3:12" ht="12.5" x14ac:dyDescent="0.25">
      <c r="C746" s="5"/>
      <c r="E746" s="8"/>
      <c r="F746" s="8"/>
      <c r="G746" s="8"/>
      <c r="H746" s="8"/>
      <c r="I746" s="8"/>
      <c r="J746" s="8"/>
      <c r="K746" s="8"/>
      <c r="L746" s="8"/>
    </row>
    <row r="747" spans="3:12" ht="12.5" x14ac:dyDescent="0.25">
      <c r="C747" s="5"/>
      <c r="E747" s="8"/>
      <c r="F747" s="8"/>
      <c r="G747" s="8"/>
      <c r="H747" s="8"/>
      <c r="I747" s="8"/>
      <c r="J747" s="8"/>
      <c r="K747" s="8"/>
      <c r="L747" s="8"/>
    </row>
    <row r="748" spans="3:12" ht="12.5" x14ac:dyDescent="0.25">
      <c r="C748" s="5"/>
      <c r="E748" s="8"/>
      <c r="F748" s="8"/>
      <c r="G748" s="8"/>
      <c r="H748" s="8"/>
      <c r="I748" s="8"/>
      <c r="J748" s="8"/>
      <c r="K748" s="8"/>
      <c r="L748" s="8"/>
    </row>
    <row r="749" spans="3:12" ht="12.5" x14ac:dyDescent="0.25">
      <c r="C749" s="5"/>
      <c r="E749" s="8"/>
      <c r="F749" s="8"/>
      <c r="G749" s="8"/>
      <c r="H749" s="8"/>
      <c r="I749" s="8"/>
      <c r="J749" s="8"/>
      <c r="K749" s="8"/>
      <c r="L749" s="8"/>
    </row>
    <row r="750" spans="3:12" ht="12.5" x14ac:dyDescent="0.25">
      <c r="C750" s="5"/>
      <c r="E750" s="8"/>
      <c r="F750" s="8"/>
      <c r="G750" s="8"/>
      <c r="H750" s="8"/>
      <c r="I750" s="8"/>
      <c r="J750" s="8"/>
      <c r="K750" s="8"/>
      <c r="L750" s="8"/>
    </row>
    <row r="751" spans="3:12" ht="12.5" x14ac:dyDescent="0.25">
      <c r="C751" s="5"/>
      <c r="E751" s="8"/>
      <c r="F751" s="8"/>
      <c r="G751" s="8"/>
      <c r="H751" s="8"/>
      <c r="I751" s="8"/>
      <c r="J751" s="8"/>
      <c r="K751" s="8"/>
      <c r="L751" s="8"/>
    </row>
    <row r="752" spans="3:12" ht="12.5" x14ac:dyDescent="0.25">
      <c r="C752" s="5"/>
      <c r="E752" s="8"/>
      <c r="F752" s="8"/>
      <c r="G752" s="8"/>
      <c r="H752" s="8"/>
      <c r="I752" s="8"/>
      <c r="J752" s="8"/>
      <c r="K752" s="8"/>
      <c r="L752" s="8"/>
    </row>
    <row r="753" spans="3:12" ht="12.5" x14ac:dyDescent="0.25">
      <c r="C753" s="5"/>
      <c r="E753" s="8"/>
      <c r="F753" s="8"/>
      <c r="G753" s="8"/>
      <c r="H753" s="8"/>
      <c r="I753" s="8"/>
      <c r="J753" s="8"/>
      <c r="K753" s="8"/>
      <c r="L753" s="8"/>
    </row>
    <row r="754" spans="3:12" ht="12.5" x14ac:dyDescent="0.25">
      <c r="C754" s="5"/>
      <c r="E754" s="8"/>
      <c r="F754" s="8"/>
      <c r="G754" s="8"/>
      <c r="H754" s="8"/>
      <c r="I754" s="8"/>
      <c r="J754" s="8"/>
      <c r="K754" s="8"/>
      <c r="L754" s="8"/>
    </row>
    <row r="755" spans="3:12" ht="12.5" x14ac:dyDescent="0.25">
      <c r="C755" s="5"/>
      <c r="E755" s="8"/>
      <c r="F755" s="8"/>
      <c r="G755" s="8"/>
      <c r="H755" s="8"/>
      <c r="I755" s="8"/>
      <c r="J755" s="8"/>
      <c r="K755" s="8"/>
      <c r="L755" s="8"/>
    </row>
    <row r="756" spans="3:12" ht="12.5" x14ac:dyDescent="0.25">
      <c r="C756" s="5"/>
      <c r="E756" s="8"/>
      <c r="F756" s="8"/>
      <c r="G756" s="8"/>
      <c r="H756" s="8"/>
      <c r="I756" s="8"/>
      <c r="J756" s="8"/>
      <c r="K756" s="8"/>
      <c r="L756" s="8"/>
    </row>
    <row r="757" spans="3:12" ht="12.5" x14ac:dyDescent="0.25">
      <c r="C757" s="5"/>
      <c r="E757" s="8"/>
      <c r="F757" s="8"/>
      <c r="G757" s="8"/>
      <c r="H757" s="8"/>
      <c r="I757" s="8"/>
      <c r="J757" s="8"/>
      <c r="K757" s="8"/>
      <c r="L757" s="8"/>
    </row>
    <row r="758" spans="3:12" ht="12.5" x14ac:dyDescent="0.25">
      <c r="C758" s="5"/>
      <c r="E758" s="8"/>
      <c r="F758" s="8"/>
      <c r="G758" s="8"/>
      <c r="H758" s="8"/>
      <c r="I758" s="8"/>
      <c r="J758" s="8"/>
      <c r="K758" s="8"/>
      <c r="L758" s="8"/>
    </row>
    <row r="759" spans="3:12" ht="12.5" x14ac:dyDescent="0.25">
      <c r="C759" s="5"/>
      <c r="E759" s="8"/>
      <c r="F759" s="8"/>
      <c r="G759" s="8"/>
      <c r="H759" s="8"/>
      <c r="I759" s="8"/>
      <c r="J759" s="8"/>
      <c r="K759" s="8"/>
      <c r="L759" s="8"/>
    </row>
    <row r="760" spans="3:12" ht="12.5" x14ac:dyDescent="0.25">
      <c r="C760" s="5"/>
      <c r="E760" s="8"/>
      <c r="F760" s="8"/>
      <c r="G760" s="8"/>
      <c r="H760" s="8"/>
      <c r="I760" s="8"/>
      <c r="J760" s="8"/>
      <c r="K760" s="8"/>
      <c r="L760" s="8"/>
    </row>
    <row r="761" spans="3:12" ht="12.5" x14ac:dyDescent="0.25">
      <c r="C761" s="5"/>
      <c r="E761" s="8"/>
      <c r="F761" s="8"/>
      <c r="G761" s="8"/>
      <c r="H761" s="8"/>
      <c r="I761" s="8"/>
      <c r="J761" s="8"/>
      <c r="K761" s="8"/>
      <c r="L761" s="8"/>
    </row>
    <row r="762" spans="3:12" ht="12.5" x14ac:dyDescent="0.25">
      <c r="C762" s="5"/>
      <c r="E762" s="8"/>
      <c r="F762" s="8"/>
      <c r="G762" s="8"/>
      <c r="H762" s="8"/>
      <c r="I762" s="8"/>
      <c r="J762" s="8"/>
      <c r="K762" s="8"/>
      <c r="L762" s="8"/>
    </row>
    <row r="763" spans="3:12" ht="12.5" x14ac:dyDescent="0.25">
      <c r="C763" s="5"/>
      <c r="E763" s="8"/>
      <c r="F763" s="8"/>
      <c r="G763" s="8"/>
      <c r="H763" s="8"/>
      <c r="I763" s="8"/>
      <c r="J763" s="8"/>
      <c r="K763" s="8"/>
      <c r="L763" s="8"/>
    </row>
    <row r="764" spans="3:12" ht="12.5" x14ac:dyDescent="0.25">
      <c r="C764" s="5"/>
      <c r="E764" s="8"/>
      <c r="F764" s="8"/>
      <c r="G764" s="8"/>
      <c r="H764" s="8"/>
      <c r="I764" s="8"/>
      <c r="J764" s="8"/>
      <c r="K764" s="8"/>
      <c r="L764" s="8"/>
    </row>
    <row r="765" spans="3:12" ht="12.5" x14ac:dyDescent="0.25">
      <c r="C765" s="5"/>
      <c r="E765" s="8"/>
      <c r="F765" s="8"/>
      <c r="G765" s="8"/>
      <c r="H765" s="8"/>
      <c r="I765" s="8"/>
      <c r="J765" s="8"/>
      <c r="K765" s="8"/>
      <c r="L765" s="8"/>
    </row>
    <row r="766" spans="3:12" ht="12.5" x14ac:dyDescent="0.25">
      <c r="C766" s="5"/>
      <c r="E766" s="8"/>
      <c r="F766" s="8"/>
      <c r="G766" s="8"/>
      <c r="H766" s="8"/>
      <c r="I766" s="8"/>
      <c r="J766" s="8"/>
      <c r="K766" s="8"/>
      <c r="L766" s="8"/>
    </row>
    <row r="767" spans="3:12" ht="12.5" x14ac:dyDescent="0.25">
      <c r="C767" s="5"/>
      <c r="E767" s="8"/>
      <c r="F767" s="8"/>
      <c r="G767" s="8"/>
      <c r="H767" s="8"/>
      <c r="I767" s="8"/>
      <c r="J767" s="8"/>
      <c r="K767" s="8"/>
      <c r="L767" s="8"/>
    </row>
    <row r="768" spans="3:12" ht="12.5" x14ac:dyDescent="0.25">
      <c r="C768" s="5"/>
      <c r="E768" s="8"/>
      <c r="F768" s="8"/>
      <c r="G768" s="8"/>
      <c r="H768" s="8"/>
      <c r="I768" s="8"/>
      <c r="J768" s="8"/>
      <c r="K768" s="8"/>
      <c r="L768" s="8"/>
    </row>
    <row r="769" spans="3:12" ht="12.5" x14ac:dyDescent="0.25">
      <c r="C769" s="5"/>
      <c r="E769" s="8"/>
      <c r="F769" s="8"/>
      <c r="G769" s="8"/>
      <c r="H769" s="8"/>
      <c r="I769" s="8"/>
      <c r="J769" s="8"/>
      <c r="K769" s="8"/>
      <c r="L769" s="8"/>
    </row>
    <row r="770" spans="3:12" ht="12.5" x14ac:dyDescent="0.25">
      <c r="C770" s="5"/>
      <c r="E770" s="8"/>
      <c r="F770" s="8"/>
      <c r="G770" s="8"/>
      <c r="H770" s="8"/>
      <c r="I770" s="8"/>
      <c r="J770" s="8"/>
      <c r="K770" s="8"/>
      <c r="L770" s="8"/>
    </row>
    <row r="771" spans="3:12" ht="12.5" x14ac:dyDescent="0.25">
      <c r="C771" s="5"/>
      <c r="E771" s="8"/>
      <c r="F771" s="8"/>
      <c r="G771" s="8"/>
      <c r="H771" s="8"/>
      <c r="I771" s="8"/>
      <c r="J771" s="8"/>
      <c r="K771" s="8"/>
      <c r="L771" s="8"/>
    </row>
    <row r="772" spans="3:12" ht="12.5" x14ac:dyDescent="0.25">
      <c r="C772" s="5"/>
      <c r="E772" s="8"/>
      <c r="F772" s="8"/>
      <c r="G772" s="8"/>
      <c r="H772" s="8"/>
      <c r="I772" s="8"/>
      <c r="J772" s="8"/>
      <c r="K772" s="8"/>
      <c r="L772" s="8"/>
    </row>
    <row r="773" spans="3:12" ht="12.5" x14ac:dyDescent="0.25">
      <c r="C773" s="5"/>
      <c r="E773" s="8"/>
      <c r="F773" s="8"/>
      <c r="G773" s="8"/>
      <c r="H773" s="8"/>
      <c r="I773" s="8"/>
      <c r="J773" s="8"/>
      <c r="K773" s="8"/>
      <c r="L773" s="8"/>
    </row>
    <row r="774" spans="3:12" ht="12.5" x14ac:dyDescent="0.25">
      <c r="C774" s="5"/>
      <c r="E774" s="8"/>
      <c r="F774" s="8"/>
      <c r="G774" s="8"/>
      <c r="H774" s="8"/>
      <c r="I774" s="8"/>
      <c r="J774" s="8"/>
      <c r="K774" s="8"/>
      <c r="L774" s="8"/>
    </row>
    <row r="775" spans="3:12" ht="12.5" x14ac:dyDescent="0.25">
      <c r="C775" s="5"/>
      <c r="E775" s="8"/>
      <c r="F775" s="8"/>
      <c r="G775" s="8"/>
      <c r="H775" s="8"/>
      <c r="I775" s="8"/>
      <c r="J775" s="8"/>
      <c r="K775" s="8"/>
      <c r="L775" s="8"/>
    </row>
    <row r="776" spans="3:12" ht="12.5" x14ac:dyDescent="0.25">
      <c r="C776" s="5"/>
      <c r="E776" s="8"/>
      <c r="F776" s="8"/>
      <c r="G776" s="8"/>
      <c r="H776" s="8"/>
      <c r="I776" s="8"/>
      <c r="J776" s="8"/>
      <c r="K776" s="8"/>
      <c r="L776" s="8"/>
    </row>
    <row r="777" spans="3:12" ht="12.5" x14ac:dyDescent="0.25">
      <c r="C777" s="5"/>
      <c r="E777" s="8"/>
      <c r="F777" s="8"/>
      <c r="G777" s="8"/>
      <c r="H777" s="8"/>
      <c r="I777" s="8"/>
      <c r="J777" s="8"/>
      <c r="K777" s="8"/>
      <c r="L777" s="8"/>
    </row>
    <row r="778" spans="3:12" ht="12.5" x14ac:dyDescent="0.25">
      <c r="C778" s="5"/>
      <c r="E778" s="8"/>
      <c r="F778" s="8"/>
      <c r="G778" s="8"/>
      <c r="H778" s="8"/>
      <c r="I778" s="8"/>
      <c r="J778" s="8"/>
      <c r="K778" s="8"/>
      <c r="L778" s="8"/>
    </row>
    <row r="779" spans="3:12" ht="12.5" x14ac:dyDescent="0.25">
      <c r="C779" s="5"/>
      <c r="E779" s="8"/>
      <c r="F779" s="8"/>
      <c r="G779" s="8"/>
      <c r="H779" s="8"/>
      <c r="I779" s="8"/>
      <c r="J779" s="8"/>
      <c r="K779" s="8"/>
      <c r="L779" s="8"/>
    </row>
    <row r="780" spans="3:12" ht="12.5" x14ac:dyDescent="0.25">
      <c r="C780" s="5"/>
      <c r="E780" s="8"/>
      <c r="F780" s="8"/>
      <c r="G780" s="8"/>
      <c r="H780" s="8"/>
      <c r="I780" s="8"/>
      <c r="J780" s="8"/>
      <c r="K780" s="8"/>
      <c r="L780" s="8"/>
    </row>
    <row r="781" spans="3:12" ht="12.5" x14ac:dyDescent="0.25">
      <c r="C781" s="5"/>
      <c r="E781" s="8"/>
      <c r="F781" s="8"/>
      <c r="G781" s="8"/>
      <c r="H781" s="8"/>
      <c r="I781" s="8"/>
      <c r="J781" s="8"/>
      <c r="K781" s="8"/>
      <c r="L781" s="8"/>
    </row>
    <row r="782" spans="3:12" ht="12.5" x14ac:dyDescent="0.25">
      <c r="C782" s="5"/>
      <c r="E782" s="8"/>
      <c r="F782" s="8"/>
      <c r="G782" s="8"/>
      <c r="H782" s="8"/>
      <c r="I782" s="8"/>
      <c r="J782" s="8"/>
      <c r="K782" s="8"/>
      <c r="L782" s="8"/>
    </row>
    <row r="783" spans="3:12" ht="12.5" x14ac:dyDescent="0.25">
      <c r="C783" s="5"/>
      <c r="E783" s="8"/>
      <c r="F783" s="8"/>
      <c r="G783" s="8"/>
      <c r="H783" s="8"/>
      <c r="I783" s="8"/>
      <c r="J783" s="8"/>
      <c r="K783" s="8"/>
      <c r="L783" s="8"/>
    </row>
    <row r="784" spans="3:12" ht="12.5" x14ac:dyDescent="0.25">
      <c r="C784" s="5"/>
      <c r="E784" s="8"/>
      <c r="F784" s="8"/>
      <c r="G784" s="8"/>
      <c r="H784" s="8"/>
      <c r="I784" s="8"/>
      <c r="J784" s="8"/>
      <c r="K784" s="8"/>
      <c r="L784" s="8"/>
    </row>
    <row r="785" spans="3:12" ht="12.5" x14ac:dyDescent="0.25">
      <c r="C785" s="5"/>
      <c r="E785" s="8"/>
      <c r="F785" s="8"/>
      <c r="G785" s="8"/>
      <c r="H785" s="8"/>
      <c r="I785" s="8"/>
      <c r="J785" s="8"/>
      <c r="K785" s="8"/>
      <c r="L785" s="8"/>
    </row>
    <row r="786" spans="3:12" ht="12.5" x14ac:dyDescent="0.25">
      <c r="C786" s="5"/>
      <c r="E786" s="8"/>
      <c r="F786" s="8"/>
      <c r="G786" s="8"/>
      <c r="H786" s="8"/>
      <c r="I786" s="8"/>
      <c r="J786" s="8"/>
      <c r="K786" s="8"/>
      <c r="L786" s="8"/>
    </row>
    <row r="787" spans="3:12" ht="12.5" x14ac:dyDescent="0.25">
      <c r="C787" s="5"/>
      <c r="E787" s="8"/>
      <c r="F787" s="8"/>
      <c r="G787" s="8"/>
      <c r="H787" s="8"/>
      <c r="I787" s="8"/>
      <c r="J787" s="8"/>
      <c r="K787" s="8"/>
      <c r="L787" s="8"/>
    </row>
    <row r="788" spans="3:12" ht="12.5" x14ac:dyDescent="0.25">
      <c r="C788" s="5"/>
      <c r="E788" s="8"/>
      <c r="F788" s="8"/>
      <c r="G788" s="8"/>
      <c r="H788" s="8"/>
      <c r="I788" s="8"/>
      <c r="J788" s="8"/>
      <c r="K788" s="8"/>
      <c r="L788" s="8"/>
    </row>
    <row r="789" spans="3:12" ht="12.5" x14ac:dyDescent="0.25">
      <c r="C789" s="5"/>
      <c r="E789" s="8"/>
      <c r="F789" s="8"/>
      <c r="G789" s="8"/>
      <c r="H789" s="8"/>
      <c r="I789" s="8"/>
      <c r="J789" s="8"/>
      <c r="K789" s="8"/>
      <c r="L789" s="8"/>
    </row>
    <row r="790" spans="3:12" ht="12.5" x14ac:dyDescent="0.25">
      <c r="C790" s="5"/>
      <c r="E790" s="8"/>
      <c r="F790" s="8"/>
      <c r="G790" s="8"/>
      <c r="H790" s="8"/>
      <c r="I790" s="8"/>
      <c r="J790" s="8"/>
      <c r="K790" s="8"/>
      <c r="L790" s="8"/>
    </row>
    <row r="791" spans="3:12" ht="12.5" x14ac:dyDescent="0.25">
      <c r="C791" s="5"/>
      <c r="E791" s="8"/>
      <c r="F791" s="8"/>
      <c r="G791" s="8"/>
      <c r="H791" s="8"/>
      <c r="I791" s="8"/>
      <c r="J791" s="8"/>
      <c r="K791" s="8"/>
      <c r="L791" s="8"/>
    </row>
    <row r="792" spans="3:12" ht="12.5" x14ac:dyDescent="0.25">
      <c r="C792" s="5"/>
      <c r="E792" s="8"/>
      <c r="F792" s="8"/>
      <c r="G792" s="8"/>
      <c r="H792" s="8"/>
      <c r="I792" s="8"/>
      <c r="J792" s="8"/>
      <c r="K792" s="8"/>
      <c r="L792" s="8"/>
    </row>
    <row r="793" spans="3:12" ht="12.5" x14ac:dyDescent="0.25">
      <c r="C793" s="5"/>
      <c r="E793" s="8"/>
      <c r="F793" s="8"/>
      <c r="G793" s="8"/>
      <c r="H793" s="8"/>
      <c r="I793" s="8"/>
      <c r="J793" s="8"/>
      <c r="K793" s="8"/>
      <c r="L793" s="8"/>
    </row>
    <row r="794" spans="3:12" ht="12.5" x14ac:dyDescent="0.25">
      <c r="C794" s="5"/>
      <c r="E794" s="8"/>
      <c r="F794" s="8"/>
      <c r="G794" s="8"/>
      <c r="H794" s="8"/>
      <c r="I794" s="8"/>
      <c r="J794" s="8"/>
      <c r="K794" s="8"/>
      <c r="L794" s="8"/>
    </row>
    <row r="795" spans="3:12" ht="12.5" x14ac:dyDescent="0.25">
      <c r="C795" s="5"/>
      <c r="E795" s="8"/>
      <c r="F795" s="8"/>
      <c r="G795" s="8"/>
      <c r="H795" s="8"/>
      <c r="I795" s="8"/>
      <c r="J795" s="8"/>
      <c r="K795" s="8"/>
      <c r="L795" s="8"/>
    </row>
    <row r="796" spans="3:12" ht="12.5" x14ac:dyDescent="0.25">
      <c r="C796" s="5"/>
      <c r="E796" s="8"/>
      <c r="F796" s="8"/>
      <c r="G796" s="8"/>
      <c r="H796" s="8"/>
      <c r="I796" s="8"/>
      <c r="J796" s="8"/>
      <c r="K796" s="8"/>
      <c r="L796" s="8"/>
    </row>
    <row r="797" spans="3:12" ht="12.5" x14ac:dyDescent="0.25">
      <c r="C797" s="5"/>
      <c r="E797" s="8"/>
      <c r="F797" s="8"/>
      <c r="G797" s="8"/>
      <c r="H797" s="8"/>
      <c r="I797" s="8"/>
      <c r="J797" s="8"/>
      <c r="K797" s="8"/>
      <c r="L797" s="8"/>
    </row>
    <row r="798" spans="3:12" ht="12.5" x14ac:dyDescent="0.25">
      <c r="C798" s="5"/>
      <c r="E798" s="8"/>
      <c r="F798" s="8"/>
      <c r="G798" s="8"/>
      <c r="H798" s="8"/>
      <c r="I798" s="8"/>
      <c r="J798" s="8"/>
      <c r="K798" s="8"/>
      <c r="L798" s="8"/>
    </row>
    <row r="799" spans="3:12" ht="12.5" x14ac:dyDescent="0.25">
      <c r="C799" s="5"/>
      <c r="E799" s="8"/>
      <c r="F799" s="8"/>
      <c r="G799" s="8"/>
      <c r="H799" s="8"/>
      <c r="I799" s="8"/>
      <c r="J799" s="8"/>
      <c r="K799" s="8"/>
      <c r="L799" s="8"/>
    </row>
    <row r="800" spans="3:12" ht="12.5" x14ac:dyDescent="0.25">
      <c r="C800" s="5"/>
      <c r="E800" s="8"/>
      <c r="F800" s="8"/>
      <c r="G800" s="8"/>
      <c r="H800" s="8"/>
      <c r="I800" s="8"/>
      <c r="J800" s="8"/>
      <c r="K800" s="8"/>
      <c r="L800" s="8"/>
    </row>
    <row r="801" spans="3:12" ht="12.5" x14ac:dyDescent="0.25">
      <c r="C801" s="5"/>
      <c r="E801" s="8"/>
      <c r="F801" s="8"/>
      <c r="G801" s="8"/>
      <c r="H801" s="8"/>
      <c r="I801" s="8"/>
      <c r="J801" s="8"/>
      <c r="K801" s="8"/>
      <c r="L801" s="8"/>
    </row>
    <row r="802" spans="3:12" ht="12.5" x14ac:dyDescent="0.25">
      <c r="C802" s="5"/>
      <c r="E802" s="8"/>
      <c r="F802" s="8"/>
      <c r="G802" s="8"/>
      <c r="H802" s="8"/>
      <c r="I802" s="8"/>
      <c r="J802" s="8"/>
      <c r="K802" s="8"/>
      <c r="L802" s="8"/>
    </row>
    <row r="803" spans="3:12" ht="12.5" x14ac:dyDescent="0.25">
      <c r="C803" s="5"/>
      <c r="E803" s="8"/>
      <c r="F803" s="8"/>
      <c r="G803" s="8"/>
      <c r="H803" s="8"/>
      <c r="I803" s="8"/>
      <c r="J803" s="8"/>
      <c r="K803" s="8"/>
      <c r="L803" s="8"/>
    </row>
    <row r="804" spans="3:12" ht="12.5" x14ac:dyDescent="0.25">
      <c r="C804" s="5"/>
      <c r="E804" s="8"/>
      <c r="F804" s="8"/>
      <c r="G804" s="8"/>
      <c r="H804" s="8"/>
      <c r="I804" s="8"/>
      <c r="J804" s="8"/>
      <c r="K804" s="8"/>
      <c r="L804" s="8"/>
    </row>
    <row r="805" spans="3:12" ht="12.5" x14ac:dyDescent="0.25">
      <c r="C805" s="5"/>
      <c r="E805" s="8"/>
      <c r="F805" s="8"/>
      <c r="G805" s="8"/>
      <c r="H805" s="8"/>
      <c r="I805" s="8"/>
      <c r="J805" s="8"/>
      <c r="K805" s="8"/>
      <c r="L805" s="8"/>
    </row>
    <row r="806" spans="3:12" ht="12.5" x14ac:dyDescent="0.25">
      <c r="C806" s="5"/>
      <c r="E806" s="8"/>
      <c r="F806" s="8"/>
      <c r="G806" s="8"/>
      <c r="H806" s="8"/>
      <c r="I806" s="8"/>
      <c r="J806" s="8"/>
      <c r="K806" s="8"/>
      <c r="L806" s="8"/>
    </row>
    <row r="807" spans="3:12" ht="12.5" x14ac:dyDescent="0.25">
      <c r="C807" s="5"/>
      <c r="E807" s="8"/>
      <c r="F807" s="8"/>
      <c r="G807" s="8"/>
      <c r="H807" s="8"/>
      <c r="I807" s="8"/>
      <c r="J807" s="8"/>
      <c r="K807" s="8"/>
      <c r="L807" s="8"/>
    </row>
    <row r="808" spans="3:12" ht="12.5" x14ac:dyDescent="0.25">
      <c r="C808" s="5"/>
      <c r="E808" s="8"/>
      <c r="F808" s="8"/>
      <c r="G808" s="8"/>
      <c r="H808" s="8"/>
      <c r="I808" s="8"/>
      <c r="J808" s="8"/>
      <c r="K808" s="8"/>
      <c r="L808" s="8"/>
    </row>
    <row r="809" spans="3:12" ht="12.5" x14ac:dyDescent="0.25">
      <c r="C809" s="5"/>
      <c r="E809" s="8"/>
      <c r="F809" s="8"/>
      <c r="G809" s="8"/>
      <c r="H809" s="8"/>
      <c r="I809" s="8"/>
      <c r="J809" s="8"/>
      <c r="K809" s="8"/>
      <c r="L809" s="8"/>
    </row>
    <row r="810" spans="3:12" ht="12.5" x14ac:dyDescent="0.25">
      <c r="C810" s="5"/>
      <c r="E810" s="8"/>
      <c r="F810" s="8"/>
      <c r="G810" s="8"/>
      <c r="H810" s="8"/>
      <c r="I810" s="8"/>
      <c r="J810" s="8"/>
      <c r="K810" s="8"/>
      <c r="L810" s="8"/>
    </row>
    <row r="811" spans="3:12" ht="12.5" x14ac:dyDescent="0.25">
      <c r="C811" s="5"/>
      <c r="E811" s="8"/>
      <c r="F811" s="8"/>
      <c r="G811" s="8"/>
      <c r="H811" s="8"/>
      <c r="I811" s="8"/>
      <c r="J811" s="8"/>
      <c r="K811" s="8"/>
      <c r="L811" s="8"/>
    </row>
    <row r="812" spans="3:12" ht="12.5" x14ac:dyDescent="0.25">
      <c r="C812" s="5"/>
      <c r="E812" s="8"/>
      <c r="F812" s="8"/>
      <c r="G812" s="8"/>
      <c r="H812" s="8"/>
      <c r="I812" s="8"/>
      <c r="J812" s="8"/>
      <c r="K812" s="8"/>
      <c r="L812" s="8"/>
    </row>
    <row r="813" spans="3:12" ht="12.5" x14ac:dyDescent="0.25">
      <c r="C813" s="5"/>
      <c r="E813" s="8"/>
      <c r="F813" s="8"/>
      <c r="G813" s="8"/>
      <c r="H813" s="8"/>
      <c r="I813" s="8"/>
      <c r="J813" s="8"/>
      <c r="K813" s="8"/>
      <c r="L813" s="8"/>
    </row>
    <row r="814" spans="3:12" ht="12.5" x14ac:dyDescent="0.25">
      <c r="C814" s="5"/>
      <c r="E814" s="8"/>
      <c r="F814" s="8"/>
      <c r="G814" s="8"/>
      <c r="H814" s="8"/>
      <c r="I814" s="8"/>
      <c r="J814" s="8"/>
      <c r="K814" s="8"/>
      <c r="L814" s="8"/>
    </row>
    <row r="815" spans="3:12" ht="12.5" x14ac:dyDescent="0.25">
      <c r="C815" s="5"/>
      <c r="E815" s="8"/>
      <c r="F815" s="8"/>
      <c r="G815" s="8"/>
      <c r="H815" s="8"/>
      <c r="I815" s="8"/>
      <c r="J815" s="8"/>
      <c r="K815" s="8"/>
      <c r="L815" s="8"/>
    </row>
    <row r="816" spans="3:12" ht="12.5" x14ac:dyDescent="0.25">
      <c r="C816" s="5"/>
      <c r="E816" s="8"/>
      <c r="F816" s="8"/>
      <c r="G816" s="8"/>
      <c r="H816" s="8"/>
      <c r="I816" s="8"/>
      <c r="J816" s="8"/>
      <c r="K816" s="8"/>
      <c r="L816" s="8"/>
    </row>
    <row r="817" spans="3:12" ht="12.5" x14ac:dyDescent="0.25">
      <c r="C817" s="5"/>
      <c r="E817" s="8"/>
      <c r="F817" s="8"/>
      <c r="G817" s="8"/>
      <c r="H817" s="8"/>
      <c r="I817" s="8"/>
      <c r="J817" s="8"/>
      <c r="K817" s="8"/>
      <c r="L817" s="8"/>
    </row>
    <row r="818" spans="3:12" ht="12.5" x14ac:dyDescent="0.25">
      <c r="C818" s="5"/>
      <c r="E818" s="8"/>
      <c r="F818" s="8"/>
      <c r="G818" s="8"/>
      <c r="H818" s="8"/>
      <c r="I818" s="8"/>
      <c r="J818" s="8"/>
      <c r="K818" s="8"/>
      <c r="L818" s="8"/>
    </row>
    <row r="819" spans="3:12" ht="12.5" x14ac:dyDescent="0.25">
      <c r="C819" s="5"/>
      <c r="E819" s="8"/>
      <c r="F819" s="8"/>
      <c r="G819" s="8"/>
      <c r="H819" s="8"/>
      <c r="I819" s="8"/>
      <c r="J819" s="8"/>
      <c r="K819" s="8"/>
      <c r="L819" s="8"/>
    </row>
    <row r="820" spans="3:12" ht="12.5" x14ac:dyDescent="0.25">
      <c r="C820" s="5"/>
      <c r="E820" s="8"/>
      <c r="F820" s="8"/>
      <c r="G820" s="8"/>
      <c r="H820" s="8"/>
      <c r="I820" s="8"/>
      <c r="J820" s="8"/>
      <c r="K820" s="8"/>
      <c r="L820" s="8"/>
    </row>
    <row r="821" spans="3:12" ht="12.5" x14ac:dyDescent="0.25">
      <c r="C821" s="5"/>
      <c r="E821" s="8"/>
      <c r="F821" s="8"/>
      <c r="G821" s="8"/>
      <c r="H821" s="8"/>
      <c r="I821" s="8"/>
      <c r="J821" s="8"/>
      <c r="K821" s="8"/>
      <c r="L821" s="8"/>
    </row>
    <row r="822" spans="3:12" ht="12.5" x14ac:dyDescent="0.25">
      <c r="C822" s="5"/>
      <c r="E822" s="8"/>
      <c r="F822" s="8"/>
      <c r="G822" s="8"/>
      <c r="H822" s="8"/>
      <c r="I822" s="8"/>
      <c r="J822" s="8"/>
      <c r="K822" s="8"/>
      <c r="L822" s="8"/>
    </row>
    <row r="823" spans="3:12" ht="12.5" x14ac:dyDescent="0.25">
      <c r="C823" s="5"/>
      <c r="E823" s="8"/>
      <c r="F823" s="8"/>
      <c r="G823" s="8"/>
      <c r="H823" s="8"/>
      <c r="I823" s="8"/>
      <c r="J823" s="8"/>
      <c r="K823" s="8"/>
      <c r="L823" s="8"/>
    </row>
    <row r="824" spans="3:12" ht="12.5" x14ac:dyDescent="0.25">
      <c r="C824" s="5"/>
      <c r="E824" s="8"/>
      <c r="F824" s="8"/>
      <c r="G824" s="8"/>
      <c r="H824" s="8"/>
      <c r="I824" s="8"/>
      <c r="J824" s="8"/>
      <c r="K824" s="8"/>
      <c r="L824" s="8"/>
    </row>
    <row r="825" spans="3:12" ht="12.5" x14ac:dyDescent="0.25">
      <c r="C825" s="5"/>
      <c r="E825" s="8"/>
      <c r="F825" s="8"/>
      <c r="G825" s="8"/>
      <c r="H825" s="8"/>
      <c r="I825" s="8"/>
      <c r="J825" s="8"/>
      <c r="K825" s="8"/>
      <c r="L825" s="8"/>
    </row>
    <row r="826" spans="3:12" ht="12.5" x14ac:dyDescent="0.25">
      <c r="C826" s="5"/>
      <c r="E826" s="8"/>
      <c r="F826" s="8"/>
      <c r="G826" s="8"/>
      <c r="H826" s="8"/>
      <c r="I826" s="8"/>
      <c r="J826" s="8"/>
      <c r="K826" s="8"/>
      <c r="L826" s="8"/>
    </row>
    <row r="827" spans="3:12" ht="12.5" x14ac:dyDescent="0.25">
      <c r="C827" s="5"/>
      <c r="E827" s="8"/>
      <c r="F827" s="8"/>
      <c r="G827" s="8"/>
      <c r="H827" s="8"/>
      <c r="I827" s="8"/>
      <c r="J827" s="8"/>
      <c r="K827" s="8"/>
      <c r="L827" s="8"/>
    </row>
    <row r="828" spans="3:12" ht="12.5" x14ac:dyDescent="0.25">
      <c r="C828" s="5"/>
      <c r="E828" s="8"/>
      <c r="F828" s="8"/>
      <c r="G828" s="8"/>
      <c r="H828" s="8"/>
      <c r="I828" s="8"/>
      <c r="J828" s="8"/>
      <c r="K828" s="8"/>
      <c r="L828" s="8"/>
    </row>
    <row r="829" spans="3:12" ht="12.5" x14ac:dyDescent="0.25">
      <c r="C829" s="5"/>
      <c r="E829" s="8"/>
      <c r="F829" s="8"/>
      <c r="G829" s="8"/>
      <c r="H829" s="8"/>
      <c r="I829" s="8"/>
      <c r="J829" s="8"/>
      <c r="K829" s="8"/>
      <c r="L829" s="8"/>
    </row>
    <row r="830" spans="3:12" ht="12.5" x14ac:dyDescent="0.25">
      <c r="C830" s="5"/>
      <c r="E830" s="8"/>
      <c r="F830" s="8"/>
      <c r="G830" s="8"/>
      <c r="H830" s="8"/>
      <c r="I830" s="8"/>
      <c r="J830" s="8"/>
      <c r="K830" s="8"/>
      <c r="L830" s="8"/>
    </row>
    <row r="831" spans="3:12" ht="12.5" x14ac:dyDescent="0.25">
      <c r="C831" s="5"/>
      <c r="E831" s="8"/>
      <c r="F831" s="8"/>
      <c r="G831" s="8"/>
      <c r="H831" s="8"/>
      <c r="I831" s="8"/>
      <c r="J831" s="8"/>
      <c r="K831" s="8"/>
      <c r="L831" s="8"/>
    </row>
    <row r="832" spans="3:12" ht="12.5" x14ac:dyDescent="0.25">
      <c r="C832" s="5"/>
      <c r="E832" s="8"/>
      <c r="F832" s="8"/>
      <c r="G832" s="8"/>
      <c r="H832" s="8"/>
      <c r="I832" s="8"/>
      <c r="J832" s="8"/>
      <c r="K832" s="8"/>
      <c r="L832" s="8"/>
    </row>
    <row r="833" spans="3:12" ht="12.5" x14ac:dyDescent="0.25">
      <c r="C833" s="5"/>
      <c r="E833" s="8"/>
      <c r="F833" s="8"/>
      <c r="G833" s="8"/>
      <c r="H833" s="8"/>
      <c r="I833" s="8"/>
      <c r="J833" s="8"/>
      <c r="K833" s="8"/>
      <c r="L833" s="8"/>
    </row>
    <row r="834" spans="3:12" ht="12.5" x14ac:dyDescent="0.25">
      <c r="C834" s="5"/>
      <c r="E834" s="8"/>
      <c r="F834" s="8"/>
      <c r="G834" s="8"/>
      <c r="H834" s="8"/>
      <c r="I834" s="8"/>
      <c r="J834" s="8"/>
      <c r="K834" s="8"/>
      <c r="L834" s="8"/>
    </row>
    <row r="835" spans="3:12" ht="12.5" x14ac:dyDescent="0.25">
      <c r="C835" s="5"/>
      <c r="E835" s="8"/>
      <c r="F835" s="8"/>
      <c r="G835" s="8"/>
      <c r="H835" s="8"/>
      <c r="I835" s="8"/>
      <c r="J835" s="8"/>
      <c r="K835" s="8"/>
      <c r="L835" s="8"/>
    </row>
    <row r="836" spans="3:12" ht="12.5" x14ac:dyDescent="0.25">
      <c r="C836" s="5"/>
      <c r="E836" s="8"/>
      <c r="F836" s="8"/>
      <c r="G836" s="8"/>
      <c r="H836" s="8"/>
      <c r="I836" s="8"/>
      <c r="J836" s="8"/>
      <c r="K836" s="8"/>
      <c r="L836" s="8"/>
    </row>
    <row r="837" spans="3:12" ht="12.5" x14ac:dyDescent="0.25">
      <c r="C837" s="5"/>
      <c r="E837" s="8"/>
      <c r="F837" s="8"/>
      <c r="G837" s="8"/>
      <c r="H837" s="8"/>
      <c r="I837" s="8"/>
      <c r="J837" s="8"/>
      <c r="K837" s="8"/>
      <c r="L837" s="8"/>
    </row>
    <row r="838" spans="3:12" ht="12.5" x14ac:dyDescent="0.25">
      <c r="C838" s="5"/>
      <c r="E838" s="8"/>
      <c r="F838" s="8"/>
      <c r="G838" s="8"/>
      <c r="H838" s="8"/>
      <c r="I838" s="8"/>
      <c r="J838" s="8"/>
      <c r="K838" s="8"/>
      <c r="L838" s="8"/>
    </row>
    <row r="839" spans="3:12" ht="12.5" x14ac:dyDescent="0.25">
      <c r="C839" s="5"/>
      <c r="E839" s="8"/>
      <c r="F839" s="8"/>
      <c r="G839" s="8"/>
      <c r="H839" s="8"/>
      <c r="I839" s="8"/>
      <c r="J839" s="8"/>
      <c r="K839" s="8"/>
      <c r="L839" s="8"/>
    </row>
    <row r="840" spans="3:12" ht="12.5" x14ac:dyDescent="0.25">
      <c r="C840" s="5"/>
      <c r="E840" s="8"/>
      <c r="F840" s="8"/>
      <c r="G840" s="8"/>
      <c r="H840" s="8"/>
      <c r="I840" s="8"/>
      <c r="J840" s="8"/>
      <c r="K840" s="8"/>
      <c r="L840" s="8"/>
    </row>
    <row r="841" spans="3:12" ht="12.5" x14ac:dyDescent="0.25">
      <c r="C841" s="5"/>
      <c r="E841" s="8"/>
      <c r="F841" s="8"/>
      <c r="G841" s="8"/>
      <c r="H841" s="8"/>
      <c r="I841" s="8"/>
      <c r="J841" s="8"/>
      <c r="K841" s="8"/>
      <c r="L841" s="8"/>
    </row>
    <row r="842" spans="3:12" ht="12.5" x14ac:dyDescent="0.25">
      <c r="C842" s="5"/>
      <c r="E842" s="8"/>
      <c r="F842" s="8"/>
      <c r="G842" s="8"/>
      <c r="H842" s="8"/>
      <c r="I842" s="8"/>
      <c r="J842" s="8"/>
      <c r="K842" s="8"/>
      <c r="L842" s="8"/>
    </row>
    <row r="843" spans="3:12" ht="12.5" x14ac:dyDescent="0.25">
      <c r="C843" s="5"/>
      <c r="E843" s="8"/>
      <c r="F843" s="8"/>
      <c r="G843" s="8"/>
      <c r="H843" s="8"/>
      <c r="I843" s="8"/>
      <c r="J843" s="8"/>
      <c r="K843" s="8"/>
      <c r="L843" s="8"/>
    </row>
    <row r="844" spans="3:12" ht="12.5" x14ac:dyDescent="0.25">
      <c r="C844" s="5"/>
      <c r="E844" s="8"/>
      <c r="F844" s="8"/>
      <c r="G844" s="8"/>
      <c r="H844" s="8"/>
      <c r="I844" s="8"/>
      <c r="J844" s="8"/>
      <c r="K844" s="8"/>
      <c r="L844" s="8"/>
    </row>
    <row r="845" spans="3:12" ht="12.5" x14ac:dyDescent="0.25">
      <c r="C845" s="5"/>
      <c r="E845" s="8"/>
      <c r="F845" s="8"/>
      <c r="G845" s="8"/>
      <c r="H845" s="8"/>
      <c r="I845" s="8"/>
      <c r="J845" s="8"/>
      <c r="K845" s="8"/>
      <c r="L845" s="8"/>
    </row>
    <row r="846" spans="3:12" ht="12.5" x14ac:dyDescent="0.25">
      <c r="C846" s="5"/>
      <c r="E846" s="8"/>
      <c r="F846" s="8"/>
      <c r="G846" s="8"/>
      <c r="H846" s="8"/>
      <c r="I846" s="8"/>
      <c r="J846" s="8"/>
      <c r="K846" s="8"/>
      <c r="L846" s="8"/>
    </row>
    <row r="847" spans="3:12" ht="12.5" x14ac:dyDescent="0.25">
      <c r="C847" s="5"/>
      <c r="E847" s="8"/>
      <c r="F847" s="8"/>
      <c r="G847" s="8"/>
      <c r="H847" s="8"/>
      <c r="I847" s="8"/>
      <c r="J847" s="8"/>
      <c r="K847" s="8"/>
      <c r="L847" s="8"/>
    </row>
    <row r="848" spans="3:12" ht="12.5" x14ac:dyDescent="0.25">
      <c r="C848" s="5"/>
      <c r="E848" s="8"/>
      <c r="F848" s="8"/>
      <c r="G848" s="8"/>
      <c r="H848" s="8"/>
      <c r="I848" s="8"/>
      <c r="J848" s="8"/>
      <c r="K848" s="8"/>
      <c r="L848" s="8"/>
    </row>
    <row r="849" spans="3:12" ht="12.5" x14ac:dyDescent="0.25">
      <c r="C849" s="5"/>
      <c r="E849" s="8"/>
      <c r="F849" s="8"/>
      <c r="G849" s="8"/>
      <c r="H849" s="8"/>
      <c r="I849" s="8"/>
      <c r="J849" s="8"/>
      <c r="K849" s="8"/>
      <c r="L849" s="8"/>
    </row>
    <row r="850" spans="3:12" ht="12.5" x14ac:dyDescent="0.25">
      <c r="C850" s="5"/>
      <c r="E850" s="8"/>
      <c r="F850" s="8"/>
      <c r="G850" s="8"/>
      <c r="H850" s="8"/>
      <c r="I850" s="8"/>
      <c r="J850" s="8"/>
      <c r="K850" s="8"/>
      <c r="L850" s="8"/>
    </row>
    <row r="851" spans="3:12" ht="12.5" x14ac:dyDescent="0.25">
      <c r="C851" s="5"/>
      <c r="E851" s="8"/>
      <c r="F851" s="8"/>
      <c r="G851" s="8"/>
      <c r="H851" s="8"/>
      <c r="I851" s="8"/>
      <c r="J851" s="8"/>
      <c r="K851" s="8"/>
      <c r="L851" s="8"/>
    </row>
    <row r="852" spans="3:12" ht="12.5" x14ac:dyDescent="0.25">
      <c r="C852" s="5"/>
      <c r="E852" s="8"/>
      <c r="F852" s="8"/>
      <c r="G852" s="8"/>
      <c r="H852" s="8"/>
      <c r="I852" s="8"/>
      <c r="J852" s="8"/>
      <c r="K852" s="8"/>
      <c r="L852" s="8"/>
    </row>
    <row r="853" spans="3:12" ht="12.5" x14ac:dyDescent="0.25">
      <c r="C853" s="5"/>
      <c r="E853" s="8"/>
      <c r="F853" s="8"/>
      <c r="G853" s="8"/>
      <c r="H853" s="8"/>
      <c r="I853" s="8"/>
      <c r="J853" s="8"/>
      <c r="K853" s="8"/>
      <c r="L853" s="8"/>
    </row>
    <row r="854" spans="3:12" ht="12.5" x14ac:dyDescent="0.25">
      <c r="C854" s="5"/>
      <c r="E854" s="8"/>
      <c r="F854" s="8"/>
      <c r="G854" s="8"/>
      <c r="H854" s="8"/>
      <c r="I854" s="8"/>
      <c r="J854" s="8"/>
      <c r="K854" s="8"/>
      <c r="L854" s="8"/>
    </row>
    <row r="855" spans="3:12" ht="12.5" x14ac:dyDescent="0.25">
      <c r="C855" s="5"/>
      <c r="E855" s="8"/>
      <c r="F855" s="8"/>
      <c r="G855" s="8"/>
      <c r="H855" s="8"/>
      <c r="I855" s="8"/>
      <c r="J855" s="8"/>
      <c r="K855" s="8"/>
      <c r="L855" s="8"/>
    </row>
    <row r="856" spans="3:12" ht="12.5" x14ac:dyDescent="0.25">
      <c r="C856" s="5"/>
      <c r="E856" s="8"/>
      <c r="F856" s="8"/>
      <c r="G856" s="8"/>
      <c r="H856" s="8"/>
      <c r="I856" s="8"/>
      <c r="J856" s="8"/>
      <c r="K856" s="8"/>
      <c r="L856" s="8"/>
    </row>
    <row r="857" spans="3:12" ht="12.5" x14ac:dyDescent="0.25">
      <c r="C857" s="5"/>
      <c r="E857" s="8"/>
      <c r="F857" s="8"/>
      <c r="G857" s="8"/>
      <c r="H857" s="8"/>
      <c r="I857" s="8"/>
      <c r="J857" s="8"/>
      <c r="K857" s="8"/>
      <c r="L857" s="8"/>
    </row>
    <row r="858" spans="3:12" ht="12.5" x14ac:dyDescent="0.25">
      <c r="C858" s="5"/>
      <c r="E858" s="8"/>
      <c r="F858" s="8"/>
      <c r="G858" s="8"/>
      <c r="H858" s="8"/>
      <c r="I858" s="8"/>
      <c r="J858" s="8"/>
      <c r="K858" s="8"/>
      <c r="L858" s="8"/>
    </row>
    <row r="859" spans="3:12" ht="12.5" x14ac:dyDescent="0.25">
      <c r="C859" s="5"/>
      <c r="E859" s="8"/>
      <c r="F859" s="8"/>
      <c r="G859" s="8"/>
      <c r="H859" s="8"/>
      <c r="I859" s="8"/>
      <c r="J859" s="8"/>
      <c r="K859" s="8"/>
      <c r="L859" s="8"/>
    </row>
    <row r="860" spans="3:12" ht="12.5" x14ac:dyDescent="0.25">
      <c r="C860" s="5"/>
      <c r="E860" s="8"/>
      <c r="F860" s="8"/>
      <c r="G860" s="8"/>
      <c r="H860" s="8"/>
      <c r="I860" s="8"/>
      <c r="J860" s="8"/>
      <c r="K860" s="8"/>
      <c r="L860" s="8"/>
    </row>
    <row r="861" spans="3:12" ht="12.5" x14ac:dyDescent="0.25">
      <c r="C861" s="5"/>
      <c r="E861" s="8"/>
      <c r="F861" s="8"/>
      <c r="G861" s="8"/>
      <c r="H861" s="8"/>
      <c r="I861" s="8"/>
      <c r="J861" s="8"/>
      <c r="K861" s="8"/>
      <c r="L861" s="8"/>
    </row>
    <row r="862" spans="3:12" ht="12.5" x14ac:dyDescent="0.25">
      <c r="C862" s="5"/>
      <c r="E862" s="8"/>
      <c r="F862" s="8"/>
      <c r="G862" s="8"/>
      <c r="H862" s="8"/>
      <c r="I862" s="8"/>
      <c r="J862" s="8"/>
      <c r="K862" s="8"/>
      <c r="L862" s="8"/>
    </row>
    <row r="863" spans="3:12" ht="12.5" x14ac:dyDescent="0.25">
      <c r="C863" s="5"/>
      <c r="E863" s="8"/>
      <c r="F863" s="8"/>
      <c r="G863" s="8"/>
      <c r="H863" s="8"/>
      <c r="I863" s="8"/>
      <c r="J863" s="8"/>
      <c r="K863" s="8"/>
      <c r="L863" s="8"/>
    </row>
    <row r="864" spans="3:12" ht="12.5" x14ac:dyDescent="0.25">
      <c r="C864" s="5"/>
      <c r="E864" s="8"/>
      <c r="F864" s="8"/>
      <c r="G864" s="8"/>
      <c r="H864" s="8"/>
      <c r="I864" s="8"/>
      <c r="J864" s="8"/>
      <c r="K864" s="8"/>
      <c r="L864" s="8"/>
    </row>
    <row r="865" spans="3:12" ht="12.5" x14ac:dyDescent="0.25">
      <c r="C865" s="5"/>
      <c r="E865" s="8"/>
      <c r="F865" s="8"/>
      <c r="G865" s="8"/>
      <c r="H865" s="8"/>
      <c r="I865" s="8"/>
      <c r="J865" s="8"/>
      <c r="K865" s="8"/>
      <c r="L865" s="8"/>
    </row>
    <row r="866" spans="3:12" ht="12.5" x14ac:dyDescent="0.25">
      <c r="C866" s="5"/>
      <c r="E866" s="8"/>
      <c r="F866" s="8"/>
      <c r="G866" s="8"/>
      <c r="H866" s="8"/>
      <c r="I866" s="8"/>
      <c r="J866" s="8"/>
      <c r="K866" s="8"/>
      <c r="L866" s="8"/>
    </row>
    <row r="867" spans="3:12" ht="12.5" x14ac:dyDescent="0.25">
      <c r="C867" s="5"/>
      <c r="E867" s="8"/>
      <c r="F867" s="8"/>
      <c r="G867" s="8"/>
      <c r="H867" s="8"/>
      <c r="I867" s="8"/>
      <c r="J867" s="8"/>
      <c r="K867" s="8"/>
      <c r="L867" s="8"/>
    </row>
    <row r="868" spans="3:12" ht="12.5" x14ac:dyDescent="0.25">
      <c r="C868" s="5"/>
      <c r="E868" s="8"/>
      <c r="F868" s="8"/>
      <c r="G868" s="8"/>
      <c r="H868" s="8"/>
      <c r="I868" s="8"/>
      <c r="J868" s="8"/>
      <c r="K868" s="8"/>
      <c r="L868" s="8"/>
    </row>
    <row r="869" spans="3:12" ht="12.5" x14ac:dyDescent="0.25">
      <c r="C869" s="5"/>
      <c r="E869" s="8"/>
      <c r="F869" s="8"/>
      <c r="G869" s="8"/>
      <c r="H869" s="8"/>
      <c r="I869" s="8"/>
      <c r="J869" s="8"/>
      <c r="K869" s="8"/>
      <c r="L869" s="8"/>
    </row>
    <row r="870" spans="3:12" ht="12.5" x14ac:dyDescent="0.25">
      <c r="C870" s="5"/>
      <c r="E870" s="8"/>
      <c r="F870" s="8"/>
      <c r="G870" s="8"/>
      <c r="H870" s="8"/>
      <c r="I870" s="8"/>
      <c r="J870" s="8"/>
      <c r="K870" s="8"/>
      <c r="L870" s="8"/>
    </row>
    <row r="871" spans="3:12" ht="12.5" x14ac:dyDescent="0.25">
      <c r="C871" s="5"/>
      <c r="E871" s="8"/>
      <c r="F871" s="8"/>
      <c r="G871" s="8"/>
      <c r="H871" s="8"/>
      <c r="I871" s="8"/>
      <c r="J871" s="8"/>
      <c r="K871" s="8"/>
      <c r="L871" s="8"/>
    </row>
    <row r="872" spans="3:12" ht="12.5" x14ac:dyDescent="0.25">
      <c r="C872" s="5"/>
      <c r="E872" s="8"/>
      <c r="F872" s="8"/>
      <c r="G872" s="8"/>
      <c r="H872" s="8"/>
      <c r="I872" s="8"/>
      <c r="J872" s="8"/>
      <c r="K872" s="8"/>
      <c r="L872" s="8"/>
    </row>
    <row r="873" spans="3:12" ht="12.5" x14ac:dyDescent="0.25">
      <c r="C873" s="5"/>
      <c r="E873" s="8"/>
      <c r="F873" s="8"/>
      <c r="G873" s="8"/>
      <c r="H873" s="8"/>
      <c r="I873" s="8"/>
      <c r="J873" s="8"/>
      <c r="K873" s="8"/>
      <c r="L873" s="8"/>
    </row>
    <row r="874" spans="3:12" ht="12.5" x14ac:dyDescent="0.25">
      <c r="C874" s="5"/>
      <c r="E874" s="8"/>
      <c r="F874" s="8"/>
      <c r="G874" s="8"/>
      <c r="H874" s="8"/>
      <c r="I874" s="8"/>
      <c r="J874" s="8"/>
      <c r="K874" s="8"/>
      <c r="L874" s="8"/>
    </row>
    <row r="875" spans="3:12" ht="12.5" x14ac:dyDescent="0.25">
      <c r="C875" s="5"/>
      <c r="E875" s="8"/>
      <c r="F875" s="8"/>
      <c r="G875" s="8"/>
      <c r="H875" s="8"/>
      <c r="I875" s="8"/>
      <c r="J875" s="8"/>
      <c r="K875" s="8"/>
      <c r="L875" s="8"/>
    </row>
    <row r="876" spans="3:12" ht="12.5" x14ac:dyDescent="0.25">
      <c r="C876" s="5"/>
      <c r="E876" s="8"/>
      <c r="F876" s="8"/>
      <c r="G876" s="8"/>
      <c r="H876" s="8"/>
      <c r="I876" s="8"/>
      <c r="J876" s="8"/>
      <c r="K876" s="8"/>
      <c r="L876" s="8"/>
    </row>
    <row r="877" spans="3:12" ht="12.5" x14ac:dyDescent="0.25">
      <c r="C877" s="5"/>
      <c r="E877" s="8"/>
      <c r="F877" s="8"/>
      <c r="G877" s="8"/>
      <c r="H877" s="8"/>
      <c r="I877" s="8"/>
      <c r="J877" s="8"/>
      <c r="K877" s="8"/>
      <c r="L877" s="8"/>
    </row>
    <row r="878" spans="3:12" ht="12.5" x14ac:dyDescent="0.25">
      <c r="C878" s="5"/>
      <c r="E878" s="8"/>
      <c r="F878" s="8"/>
      <c r="G878" s="8"/>
      <c r="H878" s="8"/>
      <c r="I878" s="8"/>
      <c r="J878" s="8"/>
      <c r="K878" s="8"/>
      <c r="L878" s="8"/>
    </row>
    <row r="879" spans="3:12" ht="12.5" x14ac:dyDescent="0.25">
      <c r="C879" s="5"/>
      <c r="E879" s="8"/>
      <c r="F879" s="8"/>
      <c r="G879" s="8"/>
      <c r="H879" s="8"/>
      <c r="I879" s="8"/>
      <c r="J879" s="8"/>
      <c r="K879" s="8"/>
      <c r="L879" s="8"/>
    </row>
    <row r="880" spans="3:12" ht="12.5" x14ac:dyDescent="0.25">
      <c r="C880" s="5"/>
      <c r="E880" s="8"/>
      <c r="F880" s="8"/>
      <c r="G880" s="8"/>
      <c r="H880" s="8"/>
      <c r="I880" s="8"/>
      <c r="J880" s="8"/>
      <c r="K880" s="8"/>
      <c r="L880" s="8"/>
    </row>
    <row r="881" spans="3:12" ht="12.5" x14ac:dyDescent="0.25">
      <c r="C881" s="5"/>
      <c r="E881" s="8"/>
      <c r="F881" s="8"/>
      <c r="G881" s="8"/>
      <c r="H881" s="8"/>
      <c r="I881" s="8"/>
      <c r="J881" s="8"/>
      <c r="K881" s="8"/>
      <c r="L881" s="8"/>
    </row>
    <row r="882" spans="3:12" ht="12.5" x14ac:dyDescent="0.25">
      <c r="C882" s="5"/>
      <c r="E882" s="8"/>
      <c r="F882" s="8"/>
      <c r="G882" s="8"/>
      <c r="H882" s="8"/>
      <c r="I882" s="8"/>
      <c r="J882" s="8"/>
      <c r="K882" s="8"/>
      <c r="L882" s="8"/>
    </row>
    <row r="883" spans="3:12" ht="12.5" x14ac:dyDescent="0.25">
      <c r="C883" s="5"/>
      <c r="E883" s="8"/>
      <c r="F883" s="8"/>
      <c r="G883" s="8"/>
      <c r="H883" s="8"/>
      <c r="I883" s="8"/>
      <c r="J883" s="8"/>
      <c r="K883" s="8"/>
      <c r="L883" s="8"/>
    </row>
    <row r="884" spans="3:12" ht="12.5" x14ac:dyDescent="0.25">
      <c r="C884" s="5"/>
      <c r="E884" s="8"/>
      <c r="F884" s="8"/>
      <c r="G884" s="8"/>
      <c r="H884" s="8"/>
      <c r="I884" s="8"/>
      <c r="J884" s="8"/>
      <c r="K884" s="8"/>
      <c r="L884" s="8"/>
    </row>
    <row r="885" spans="3:12" ht="12.5" x14ac:dyDescent="0.25">
      <c r="C885" s="5"/>
      <c r="E885" s="8"/>
      <c r="F885" s="8"/>
      <c r="G885" s="8"/>
      <c r="H885" s="8"/>
      <c r="I885" s="8"/>
      <c r="J885" s="8"/>
      <c r="K885" s="8"/>
      <c r="L885" s="8"/>
    </row>
    <row r="886" spans="3:12" ht="12.5" x14ac:dyDescent="0.25">
      <c r="C886" s="5"/>
      <c r="E886" s="8"/>
      <c r="F886" s="8"/>
      <c r="G886" s="8"/>
      <c r="H886" s="8"/>
      <c r="I886" s="8"/>
      <c r="J886" s="8"/>
      <c r="K886" s="8"/>
      <c r="L886" s="8"/>
    </row>
    <row r="887" spans="3:12" ht="12.5" x14ac:dyDescent="0.25">
      <c r="C887" s="5"/>
      <c r="E887" s="8"/>
      <c r="F887" s="8"/>
      <c r="G887" s="8"/>
      <c r="H887" s="8"/>
      <c r="I887" s="8"/>
      <c r="J887" s="8"/>
      <c r="K887" s="8"/>
      <c r="L887" s="8"/>
    </row>
    <row r="888" spans="3:12" ht="12.5" x14ac:dyDescent="0.25">
      <c r="C888" s="5"/>
      <c r="E888" s="8"/>
      <c r="F888" s="8"/>
      <c r="G888" s="8"/>
      <c r="H888" s="8"/>
      <c r="I888" s="8"/>
      <c r="J888" s="8"/>
      <c r="K888" s="8"/>
      <c r="L888" s="8"/>
    </row>
    <row r="889" spans="3:12" ht="12.5" x14ac:dyDescent="0.25">
      <c r="C889" s="5"/>
      <c r="E889" s="8"/>
      <c r="F889" s="8"/>
      <c r="G889" s="8"/>
      <c r="H889" s="8"/>
      <c r="I889" s="8"/>
      <c r="J889" s="8"/>
      <c r="K889" s="8"/>
      <c r="L889" s="8"/>
    </row>
    <row r="890" spans="3:12" ht="12.5" x14ac:dyDescent="0.25">
      <c r="C890" s="5"/>
      <c r="E890" s="8"/>
      <c r="F890" s="8"/>
      <c r="G890" s="8"/>
      <c r="H890" s="8"/>
      <c r="I890" s="8"/>
      <c r="J890" s="8"/>
      <c r="K890" s="8"/>
      <c r="L890" s="8"/>
    </row>
    <row r="891" spans="3:12" ht="12.5" x14ac:dyDescent="0.25">
      <c r="C891" s="5"/>
      <c r="E891" s="8"/>
      <c r="F891" s="8"/>
      <c r="G891" s="8"/>
      <c r="H891" s="8"/>
      <c r="I891" s="8"/>
      <c r="J891" s="8"/>
      <c r="K891" s="8"/>
      <c r="L891" s="8"/>
    </row>
    <row r="892" spans="3:12" ht="12.5" x14ac:dyDescent="0.25">
      <c r="C892" s="5"/>
      <c r="E892" s="8"/>
      <c r="F892" s="8"/>
      <c r="G892" s="8"/>
      <c r="H892" s="8"/>
      <c r="I892" s="8"/>
      <c r="J892" s="8"/>
      <c r="K892" s="8"/>
      <c r="L892" s="8"/>
    </row>
    <row r="893" spans="3:12" ht="12.5" x14ac:dyDescent="0.25">
      <c r="C893" s="5"/>
      <c r="E893" s="8"/>
      <c r="F893" s="8"/>
      <c r="G893" s="8"/>
      <c r="H893" s="8"/>
      <c r="I893" s="8"/>
      <c r="J893" s="8"/>
      <c r="K893" s="8"/>
      <c r="L893" s="8"/>
    </row>
    <row r="894" spans="3:12" ht="12.5" x14ac:dyDescent="0.25">
      <c r="C894" s="5"/>
      <c r="E894" s="8"/>
      <c r="F894" s="8"/>
      <c r="G894" s="8"/>
      <c r="H894" s="8"/>
      <c r="I894" s="8"/>
      <c r="J894" s="8"/>
      <c r="K894" s="8"/>
      <c r="L894" s="8"/>
    </row>
    <row r="895" spans="3:12" ht="12.5" x14ac:dyDescent="0.25">
      <c r="C895" s="5"/>
      <c r="E895" s="8"/>
      <c r="F895" s="8"/>
      <c r="G895" s="8"/>
      <c r="H895" s="8"/>
      <c r="I895" s="8"/>
      <c r="J895" s="8"/>
      <c r="K895" s="8"/>
      <c r="L895" s="8"/>
    </row>
    <row r="896" spans="3:12" ht="12.5" x14ac:dyDescent="0.25">
      <c r="C896" s="5"/>
      <c r="E896" s="8"/>
      <c r="F896" s="8"/>
      <c r="G896" s="8"/>
      <c r="H896" s="8"/>
      <c r="I896" s="8"/>
      <c r="J896" s="8"/>
      <c r="K896" s="8"/>
      <c r="L896" s="8"/>
    </row>
    <row r="897" spans="3:12" ht="12.5" x14ac:dyDescent="0.25">
      <c r="C897" s="5"/>
      <c r="E897" s="8"/>
      <c r="F897" s="8"/>
      <c r="G897" s="8"/>
      <c r="H897" s="8"/>
      <c r="I897" s="8"/>
      <c r="J897" s="8"/>
      <c r="K897" s="8"/>
      <c r="L897" s="8"/>
    </row>
    <row r="898" spans="3:12" ht="12.5" x14ac:dyDescent="0.25">
      <c r="C898" s="5"/>
      <c r="E898" s="8"/>
      <c r="F898" s="8"/>
      <c r="G898" s="8"/>
      <c r="H898" s="8"/>
      <c r="I898" s="8"/>
      <c r="J898" s="8"/>
      <c r="K898" s="8"/>
      <c r="L898" s="8"/>
    </row>
    <row r="899" spans="3:12" ht="12.5" x14ac:dyDescent="0.25">
      <c r="C899" s="5"/>
      <c r="E899" s="8"/>
      <c r="F899" s="8"/>
      <c r="G899" s="8"/>
      <c r="H899" s="8"/>
      <c r="I899" s="8"/>
      <c r="J899" s="8"/>
      <c r="K899" s="8"/>
      <c r="L899" s="8"/>
    </row>
    <row r="900" spans="3:12" ht="12.5" x14ac:dyDescent="0.25">
      <c r="C900" s="5"/>
      <c r="E900" s="8"/>
      <c r="F900" s="8"/>
      <c r="G900" s="8"/>
      <c r="H900" s="8"/>
      <c r="I900" s="8"/>
      <c r="J900" s="8"/>
      <c r="K900" s="8"/>
      <c r="L900" s="8"/>
    </row>
    <row r="901" spans="3:12" ht="12.5" x14ac:dyDescent="0.25">
      <c r="C901" s="5"/>
      <c r="E901" s="8"/>
      <c r="F901" s="8"/>
      <c r="G901" s="8"/>
      <c r="H901" s="8"/>
      <c r="I901" s="8"/>
      <c r="J901" s="8"/>
      <c r="K901" s="8"/>
      <c r="L901" s="8"/>
    </row>
    <row r="902" spans="3:12" ht="12.5" x14ac:dyDescent="0.25">
      <c r="C902" s="5"/>
      <c r="E902" s="8"/>
      <c r="F902" s="8"/>
      <c r="G902" s="8"/>
      <c r="H902" s="8"/>
      <c r="I902" s="8"/>
      <c r="J902" s="8"/>
      <c r="K902" s="8"/>
      <c r="L902" s="8"/>
    </row>
    <row r="903" spans="3:12" ht="12.5" x14ac:dyDescent="0.25">
      <c r="C903" s="5"/>
      <c r="E903" s="8"/>
      <c r="F903" s="8"/>
      <c r="G903" s="8"/>
      <c r="H903" s="8"/>
      <c r="I903" s="8"/>
      <c r="J903" s="8"/>
      <c r="K903" s="8"/>
      <c r="L903" s="8"/>
    </row>
    <row r="904" spans="3:12" ht="12.5" x14ac:dyDescent="0.25">
      <c r="C904" s="5"/>
      <c r="E904" s="8"/>
      <c r="F904" s="8"/>
      <c r="G904" s="8"/>
      <c r="H904" s="8"/>
      <c r="I904" s="8"/>
      <c r="J904" s="8"/>
      <c r="K904" s="8"/>
      <c r="L904" s="8"/>
    </row>
    <row r="905" spans="3:12" ht="12.5" x14ac:dyDescent="0.25">
      <c r="C905" s="5"/>
      <c r="E905" s="8"/>
      <c r="F905" s="8"/>
      <c r="G905" s="8"/>
      <c r="H905" s="8"/>
      <c r="I905" s="8"/>
      <c r="J905" s="8"/>
      <c r="K905" s="8"/>
      <c r="L905" s="8"/>
    </row>
    <row r="906" spans="3:12" ht="12.5" x14ac:dyDescent="0.25">
      <c r="C906" s="5"/>
      <c r="E906" s="8"/>
      <c r="F906" s="8"/>
      <c r="G906" s="8"/>
      <c r="H906" s="8"/>
      <c r="I906" s="8"/>
      <c r="J906" s="8"/>
      <c r="K906" s="8"/>
      <c r="L906" s="8"/>
    </row>
    <row r="907" spans="3:12" ht="12.5" x14ac:dyDescent="0.25">
      <c r="C907" s="5"/>
      <c r="E907" s="8"/>
      <c r="F907" s="8"/>
      <c r="G907" s="8"/>
      <c r="H907" s="8"/>
      <c r="I907" s="8"/>
      <c r="J907" s="8"/>
      <c r="K907" s="8"/>
      <c r="L907" s="8"/>
    </row>
    <row r="908" spans="3:12" ht="12.5" x14ac:dyDescent="0.25">
      <c r="C908" s="5"/>
      <c r="E908" s="8"/>
      <c r="F908" s="8"/>
      <c r="G908" s="8"/>
      <c r="H908" s="8"/>
      <c r="I908" s="8"/>
      <c r="J908" s="8"/>
      <c r="K908" s="8"/>
      <c r="L908" s="8"/>
    </row>
    <row r="909" spans="3:12" ht="12.5" x14ac:dyDescent="0.25">
      <c r="C909" s="5"/>
      <c r="E909" s="8"/>
      <c r="F909" s="8"/>
      <c r="G909" s="8"/>
      <c r="H909" s="8"/>
      <c r="I909" s="8"/>
      <c r="J909" s="8"/>
      <c r="K909" s="8"/>
      <c r="L909" s="8"/>
    </row>
    <row r="910" spans="3:12" ht="12.5" x14ac:dyDescent="0.25">
      <c r="C910" s="5"/>
      <c r="E910" s="8"/>
      <c r="F910" s="8"/>
      <c r="G910" s="8"/>
      <c r="H910" s="8"/>
      <c r="I910" s="8"/>
      <c r="J910" s="8"/>
      <c r="K910" s="8"/>
      <c r="L910" s="8"/>
    </row>
    <row r="911" spans="3:12" ht="12.5" x14ac:dyDescent="0.25">
      <c r="C911" s="5"/>
      <c r="E911" s="8"/>
      <c r="F911" s="8"/>
      <c r="G911" s="8"/>
      <c r="H911" s="8"/>
      <c r="I911" s="8"/>
      <c r="J911" s="8"/>
      <c r="K911" s="8"/>
      <c r="L911" s="8"/>
    </row>
    <row r="912" spans="3:12" ht="12.5" x14ac:dyDescent="0.25">
      <c r="C912" s="5"/>
      <c r="E912" s="8"/>
      <c r="F912" s="8"/>
      <c r="G912" s="8"/>
      <c r="H912" s="8"/>
      <c r="I912" s="8"/>
      <c r="J912" s="8"/>
      <c r="K912" s="8"/>
      <c r="L912" s="8"/>
    </row>
    <row r="913" spans="3:12" ht="12.5" x14ac:dyDescent="0.25">
      <c r="C913" s="5"/>
      <c r="E913" s="8"/>
      <c r="F913" s="8"/>
      <c r="G913" s="8"/>
      <c r="H913" s="8"/>
      <c r="I913" s="8"/>
      <c r="J913" s="8"/>
      <c r="K913" s="8"/>
      <c r="L913" s="8"/>
    </row>
    <row r="914" spans="3:12" ht="12.5" x14ac:dyDescent="0.25">
      <c r="C914" s="5"/>
      <c r="E914" s="8"/>
      <c r="F914" s="8"/>
      <c r="G914" s="8"/>
      <c r="H914" s="8"/>
      <c r="I914" s="8"/>
      <c r="J914" s="8"/>
      <c r="K914" s="8"/>
      <c r="L914" s="8"/>
    </row>
    <row r="915" spans="3:12" ht="12.5" x14ac:dyDescent="0.25">
      <c r="C915" s="5"/>
      <c r="E915" s="8"/>
      <c r="F915" s="8"/>
      <c r="G915" s="8"/>
      <c r="H915" s="8"/>
      <c r="I915" s="8"/>
      <c r="J915" s="8"/>
      <c r="K915" s="8"/>
      <c r="L915" s="8"/>
    </row>
    <row r="916" spans="3:12" ht="12.5" x14ac:dyDescent="0.25">
      <c r="C916" s="5"/>
      <c r="E916" s="8"/>
      <c r="F916" s="8"/>
      <c r="G916" s="8"/>
      <c r="H916" s="8"/>
      <c r="I916" s="8"/>
      <c r="J916" s="8"/>
      <c r="K916" s="8"/>
      <c r="L916" s="8"/>
    </row>
    <row r="917" spans="3:12" ht="12.5" x14ac:dyDescent="0.25">
      <c r="C917" s="5"/>
      <c r="E917" s="8"/>
      <c r="F917" s="8"/>
      <c r="G917" s="8"/>
      <c r="H917" s="8"/>
      <c r="I917" s="8"/>
      <c r="J917" s="8"/>
      <c r="K917" s="8"/>
      <c r="L917" s="8"/>
    </row>
    <row r="918" spans="3:12" ht="12.5" x14ac:dyDescent="0.25">
      <c r="C918" s="5"/>
      <c r="E918" s="8"/>
      <c r="F918" s="8"/>
      <c r="G918" s="8"/>
      <c r="H918" s="8"/>
      <c r="I918" s="8"/>
      <c r="J918" s="8"/>
      <c r="K918" s="8"/>
      <c r="L918" s="8"/>
    </row>
    <row r="919" spans="3:12" ht="12.5" x14ac:dyDescent="0.25">
      <c r="C919" s="5"/>
      <c r="E919" s="8"/>
      <c r="F919" s="8"/>
      <c r="G919" s="8"/>
      <c r="H919" s="8"/>
      <c r="I919" s="8"/>
      <c r="J919" s="8"/>
      <c r="K919" s="8"/>
      <c r="L919" s="8"/>
    </row>
    <row r="920" spans="3:12" ht="12.5" x14ac:dyDescent="0.25">
      <c r="C920" s="5"/>
      <c r="E920" s="8"/>
      <c r="F920" s="8"/>
      <c r="G920" s="8"/>
      <c r="H920" s="8"/>
      <c r="I920" s="8"/>
      <c r="J920" s="8"/>
      <c r="K920" s="8"/>
      <c r="L920" s="8"/>
    </row>
    <row r="921" spans="3:12" ht="12.5" x14ac:dyDescent="0.25">
      <c r="C921" s="5"/>
      <c r="E921" s="8"/>
      <c r="F921" s="8"/>
      <c r="G921" s="8"/>
      <c r="H921" s="8"/>
      <c r="I921" s="8"/>
      <c r="J921" s="8"/>
      <c r="K921" s="8"/>
      <c r="L921" s="8"/>
    </row>
    <row r="922" spans="3:12" ht="12.5" x14ac:dyDescent="0.25">
      <c r="C922" s="5"/>
      <c r="E922" s="8"/>
      <c r="F922" s="8"/>
      <c r="G922" s="8"/>
      <c r="H922" s="8"/>
      <c r="I922" s="8"/>
      <c r="J922" s="8"/>
      <c r="K922" s="8"/>
      <c r="L922" s="8"/>
    </row>
    <row r="923" spans="3:12" ht="12.5" x14ac:dyDescent="0.25">
      <c r="C923" s="5"/>
      <c r="E923" s="8"/>
      <c r="F923" s="8"/>
      <c r="G923" s="8"/>
      <c r="H923" s="8"/>
      <c r="I923" s="8"/>
      <c r="J923" s="8"/>
      <c r="K923" s="8"/>
      <c r="L923" s="8"/>
    </row>
    <row r="924" spans="3:12" ht="12.5" x14ac:dyDescent="0.25">
      <c r="C924" s="5"/>
      <c r="E924" s="8"/>
      <c r="F924" s="8"/>
      <c r="G924" s="8"/>
      <c r="H924" s="8"/>
      <c r="I924" s="8"/>
      <c r="J924" s="8"/>
      <c r="K924" s="8"/>
      <c r="L924" s="8"/>
    </row>
    <row r="925" spans="3:12" ht="12.5" x14ac:dyDescent="0.25">
      <c r="C925" s="5"/>
      <c r="E925" s="8"/>
      <c r="F925" s="8"/>
      <c r="G925" s="8"/>
      <c r="H925" s="8"/>
      <c r="I925" s="8"/>
      <c r="J925" s="8"/>
      <c r="K925" s="8"/>
      <c r="L925" s="8"/>
    </row>
    <row r="926" spans="3:12" ht="12.5" x14ac:dyDescent="0.25">
      <c r="C926" s="5"/>
      <c r="E926" s="8"/>
      <c r="F926" s="8"/>
      <c r="G926" s="8"/>
      <c r="H926" s="8"/>
      <c r="I926" s="8"/>
      <c r="J926" s="8"/>
      <c r="K926" s="8"/>
      <c r="L926" s="8"/>
    </row>
    <row r="927" spans="3:12" ht="12.5" x14ac:dyDescent="0.25">
      <c r="C927" s="5"/>
      <c r="E927" s="8"/>
      <c r="F927" s="8"/>
      <c r="G927" s="8"/>
      <c r="H927" s="8"/>
      <c r="I927" s="8"/>
      <c r="J927" s="8"/>
      <c r="K927" s="8"/>
      <c r="L927" s="8"/>
    </row>
    <row r="928" spans="3:12" ht="12.5" x14ac:dyDescent="0.25">
      <c r="C928" s="5"/>
      <c r="E928" s="8"/>
      <c r="F928" s="8"/>
      <c r="G928" s="8"/>
      <c r="H928" s="8"/>
      <c r="I928" s="8"/>
      <c r="J928" s="8"/>
      <c r="K928" s="8"/>
      <c r="L928" s="8"/>
    </row>
    <row r="929" spans="3:12" ht="12.5" x14ac:dyDescent="0.25">
      <c r="C929" s="5"/>
      <c r="E929" s="8"/>
      <c r="F929" s="8"/>
      <c r="G929" s="8"/>
      <c r="H929" s="8"/>
      <c r="I929" s="8"/>
      <c r="J929" s="8"/>
      <c r="K929" s="8"/>
      <c r="L929" s="8"/>
    </row>
    <row r="930" spans="3:12" ht="12.5" x14ac:dyDescent="0.25">
      <c r="C930" s="5"/>
      <c r="E930" s="8"/>
      <c r="F930" s="8"/>
      <c r="G930" s="8"/>
      <c r="H930" s="8"/>
      <c r="I930" s="8"/>
      <c r="J930" s="8"/>
      <c r="K930" s="8"/>
      <c r="L930" s="8"/>
    </row>
    <row r="931" spans="3:12" ht="12.5" x14ac:dyDescent="0.25">
      <c r="C931" s="5"/>
      <c r="E931" s="8"/>
      <c r="F931" s="8"/>
      <c r="G931" s="8"/>
      <c r="H931" s="8"/>
      <c r="I931" s="8"/>
      <c r="J931" s="8"/>
      <c r="K931" s="8"/>
      <c r="L931" s="8"/>
    </row>
    <row r="932" spans="3:12" ht="12.5" x14ac:dyDescent="0.25">
      <c r="C932" s="5"/>
      <c r="E932" s="8"/>
      <c r="F932" s="8"/>
      <c r="G932" s="8"/>
      <c r="H932" s="8"/>
      <c r="I932" s="8"/>
      <c r="J932" s="8"/>
      <c r="K932" s="8"/>
      <c r="L932" s="8"/>
    </row>
    <row r="933" spans="3:12" ht="12.5" x14ac:dyDescent="0.25">
      <c r="C933" s="5"/>
      <c r="E933" s="8"/>
      <c r="F933" s="8"/>
      <c r="G933" s="8"/>
      <c r="H933" s="8"/>
      <c r="I933" s="8"/>
      <c r="J933" s="8"/>
      <c r="K933" s="8"/>
      <c r="L933" s="8"/>
    </row>
    <row r="934" spans="3:12" ht="12.5" x14ac:dyDescent="0.25">
      <c r="C934" s="5"/>
      <c r="E934" s="8"/>
      <c r="F934" s="8"/>
      <c r="G934" s="8"/>
      <c r="H934" s="8"/>
      <c r="I934" s="8"/>
      <c r="J934" s="8"/>
      <c r="K934" s="8"/>
      <c r="L934" s="8"/>
    </row>
    <row r="935" spans="3:12" ht="12.5" x14ac:dyDescent="0.25">
      <c r="C935" s="5"/>
      <c r="E935" s="8"/>
      <c r="F935" s="8"/>
      <c r="G935" s="8"/>
      <c r="H935" s="8"/>
      <c r="I935" s="8"/>
      <c r="J935" s="8"/>
      <c r="K935" s="8"/>
      <c r="L935" s="8"/>
    </row>
    <row r="936" spans="3:12" ht="12.5" x14ac:dyDescent="0.25">
      <c r="C936" s="5"/>
      <c r="E936" s="8"/>
      <c r="F936" s="8"/>
      <c r="G936" s="8"/>
      <c r="H936" s="8"/>
      <c r="I936" s="8"/>
      <c r="J936" s="8"/>
      <c r="K936" s="8"/>
      <c r="L936" s="8"/>
    </row>
    <row r="937" spans="3:12" ht="12.5" x14ac:dyDescent="0.25">
      <c r="C937" s="5"/>
      <c r="E937" s="8"/>
      <c r="F937" s="8"/>
      <c r="G937" s="8"/>
      <c r="H937" s="8"/>
      <c r="I937" s="8"/>
      <c r="J937" s="8"/>
      <c r="K937" s="8"/>
      <c r="L937" s="8"/>
    </row>
    <row r="938" spans="3:12" ht="12.5" x14ac:dyDescent="0.25">
      <c r="C938" s="5"/>
      <c r="E938" s="8"/>
      <c r="F938" s="8"/>
      <c r="G938" s="8"/>
      <c r="H938" s="8"/>
      <c r="I938" s="8"/>
      <c r="J938" s="8"/>
      <c r="K938" s="8"/>
      <c r="L938" s="8"/>
    </row>
    <row r="939" spans="3:12" ht="12.5" x14ac:dyDescent="0.25">
      <c r="C939" s="5"/>
      <c r="E939" s="8"/>
      <c r="F939" s="8"/>
      <c r="G939" s="8"/>
      <c r="H939" s="8"/>
      <c r="I939" s="8"/>
      <c r="J939" s="8"/>
      <c r="K939" s="8"/>
      <c r="L939" s="8"/>
    </row>
    <row r="940" spans="3:12" ht="12.5" x14ac:dyDescent="0.25">
      <c r="C940" s="5"/>
      <c r="E940" s="8"/>
      <c r="F940" s="8"/>
      <c r="G940" s="8"/>
      <c r="H940" s="8"/>
      <c r="I940" s="8"/>
      <c r="J940" s="8"/>
      <c r="K940" s="8"/>
      <c r="L940" s="8"/>
    </row>
    <row r="941" spans="3:12" ht="12.5" x14ac:dyDescent="0.25">
      <c r="C941" s="5"/>
      <c r="E941" s="8"/>
      <c r="F941" s="8"/>
      <c r="G941" s="8"/>
      <c r="H941" s="8"/>
      <c r="I941" s="8"/>
      <c r="J941" s="8"/>
      <c r="K941" s="8"/>
      <c r="L941" s="8"/>
    </row>
    <row r="942" spans="3:12" ht="12.5" x14ac:dyDescent="0.25">
      <c r="C942" s="5"/>
      <c r="E942" s="8"/>
      <c r="F942" s="8"/>
      <c r="G942" s="8"/>
      <c r="H942" s="8"/>
      <c r="I942" s="8"/>
      <c r="J942" s="8"/>
      <c r="K942" s="8"/>
      <c r="L942" s="8"/>
    </row>
    <row r="943" spans="3:12" ht="12.5" x14ac:dyDescent="0.25">
      <c r="C943" s="5"/>
      <c r="E943" s="8"/>
      <c r="F943" s="8"/>
      <c r="G943" s="8"/>
      <c r="H943" s="8"/>
      <c r="I943" s="8"/>
      <c r="J943" s="8"/>
      <c r="K943" s="8"/>
      <c r="L943" s="8"/>
    </row>
    <row r="944" spans="3:12" ht="12.5" x14ac:dyDescent="0.25">
      <c r="C944" s="5"/>
      <c r="E944" s="8"/>
      <c r="F944" s="8"/>
      <c r="G944" s="8"/>
      <c r="H944" s="8"/>
      <c r="I944" s="8"/>
      <c r="J944" s="8"/>
      <c r="K944" s="8"/>
      <c r="L944" s="8"/>
    </row>
    <row r="945" spans="3:12" ht="12.5" x14ac:dyDescent="0.25">
      <c r="C945" s="5"/>
      <c r="E945" s="8"/>
      <c r="F945" s="8"/>
      <c r="G945" s="8"/>
      <c r="H945" s="8"/>
      <c r="I945" s="8"/>
      <c r="J945" s="8"/>
      <c r="K945" s="8"/>
      <c r="L945" s="8"/>
    </row>
    <row r="946" spans="3:12" ht="12.5" x14ac:dyDescent="0.25">
      <c r="C946" s="5"/>
      <c r="E946" s="8"/>
      <c r="F946" s="8"/>
      <c r="G946" s="8"/>
      <c r="H946" s="8"/>
      <c r="I946" s="8"/>
      <c r="J946" s="8"/>
      <c r="K946" s="8"/>
      <c r="L946" s="8"/>
    </row>
    <row r="947" spans="3:12" ht="12.5" x14ac:dyDescent="0.25">
      <c r="C947" s="5"/>
      <c r="E947" s="8"/>
      <c r="F947" s="8"/>
      <c r="G947" s="8"/>
      <c r="H947" s="8"/>
      <c r="I947" s="8"/>
      <c r="J947" s="8"/>
      <c r="K947" s="8"/>
      <c r="L947" s="8"/>
    </row>
    <row r="948" spans="3:12" ht="12.5" x14ac:dyDescent="0.25">
      <c r="C948" s="5"/>
      <c r="E948" s="8"/>
      <c r="F948" s="8"/>
      <c r="G948" s="8"/>
      <c r="H948" s="8"/>
      <c r="I948" s="8"/>
      <c r="J948" s="8"/>
      <c r="K948" s="8"/>
      <c r="L948" s="8"/>
    </row>
    <row r="949" spans="3:12" ht="12.5" x14ac:dyDescent="0.25">
      <c r="C949" s="5"/>
      <c r="E949" s="8"/>
      <c r="F949" s="8"/>
      <c r="G949" s="8"/>
      <c r="H949" s="8"/>
      <c r="I949" s="8"/>
      <c r="J949" s="8"/>
      <c r="K949" s="8"/>
      <c r="L949" s="8"/>
    </row>
    <row r="950" spans="3:12" ht="12.5" x14ac:dyDescent="0.25">
      <c r="C950" s="5"/>
      <c r="E950" s="8"/>
      <c r="F950" s="8"/>
      <c r="G950" s="8"/>
      <c r="H950" s="8"/>
      <c r="I950" s="8"/>
      <c r="J950" s="8"/>
      <c r="K950" s="8"/>
      <c r="L950" s="8"/>
    </row>
    <row r="951" spans="3:12" ht="12.5" x14ac:dyDescent="0.25">
      <c r="C951" s="5"/>
      <c r="E951" s="8"/>
      <c r="F951" s="8"/>
      <c r="G951" s="8"/>
      <c r="H951" s="8"/>
      <c r="I951" s="8"/>
      <c r="J951" s="8"/>
      <c r="K951" s="8"/>
      <c r="L951" s="8"/>
    </row>
    <row r="952" spans="3:12" ht="12.5" x14ac:dyDescent="0.25">
      <c r="C952" s="5"/>
      <c r="E952" s="8"/>
      <c r="F952" s="8"/>
      <c r="G952" s="8"/>
      <c r="H952" s="8"/>
      <c r="I952" s="8"/>
      <c r="J952" s="8"/>
      <c r="K952" s="8"/>
      <c r="L952" s="8"/>
    </row>
    <row r="953" spans="3:12" ht="12.5" x14ac:dyDescent="0.25">
      <c r="C953" s="5"/>
      <c r="E953" s="8"/>
      <c r="F953" s="8"/>
      <c r="G953" s="8"/>
      <c r="H953" s="8"/>
      <c r="I953" s="8"/>
      <c r="J953" s="8"/>
      <c r="K953" s="8"/>
      <c r="L953" s="8"/>
    </row>
    <row r="954" spans="3:12" ht="12.5" x14ac:dyDescent="0.25">
      <c r="C954" s="5"/>
      <c r="E954" s="8"/>
      <c r="F954" s="8"/>
      <c r="G954" s="8"/>
      <c r="H954" s="8"/>
      <c r="I954" s="8"/>
      <c r="J954" s="8"/>
      <c r="K954" s="8"/>
      <c r="L954" s="8"/>
    </row>
    <row r="955" spans="3:12" ht="12.5" x14ac:dyDescent="0.25">
      <c r="C955" s="5"/>
      <c r="E955" s="8"/>
      <c r="F955" s="8"/>
      <c r="G955" s="8"/>
      <c r="H955" s="8"/>
      <c r="I955" s="8"/>
      <c r="J955" s="8"/>
      <c r="K955" s="8"/>
      <c r="L955" s="8"/>
    </row>
    <row r="956" spans="3:12" ht="12.5" x14ac:dyDescent="0.25">
      <c r="C956" s="5"/>
      <c r="E956" s="8"/>
      <c r="F956" s="8"/>
      <c r="G956" s="8"/>
      <c r="H956" s="8"/>
      <c r="I956" s="8"/>
      <c r="J956" s="8"/>
      <c r="K956" s="8"/>
      <c r="L956" s="8"/>
    </row>
    <row r="957" spans="3:12" ht="12.5" x14ac:dyDescent="0.25">
      <c r="C957" s="5"/>
      <c r="E957" s="8"/>
      <c r="F957" s="8"/>
      <c r="G957" s="8"/>
      <c r="H957" s="8"/>
      <c r="I957" s="8"/>
      <c r="J957" s="8"/>
      <c r="K957" s="8"/>
      <c r="L957" s="8"/>
    </row>
    <row r="958" spans="3:12" ht="12.5" x14ac:dyDescent="0.25">
      <c r="C958" s="5"/>
      <c r="E958" s="8"/>
      <c r="F958" s="8"/>
      <c r="G958" s="8"/>
      <c r="H958" s="8"/>
      <c r="I958" s="8"/>
      <c r="J958" s="8"/>
      <c r="K958" s="8"/>
      <c r="L958" s="8"/>
    </row>
    <row r="959" spans="3:12" ht="12.5" x14ac:dyDescent="0.25">
      <c r="C959" s="5"/>
      <c r="E959" s="8"/>
      <c r="F959" s="8"/>
      <c r="G959" s="8"/>
      <c r="H959" s="8"/>
      <c r="I959" s="8"/>
      <c r="J959" s="8"/>
      <c r="K959" s="8"/>
      <c r="L959" s="8"/>
    </row>
    <row r="960" spans="3:12" ht="12.5" x14ac:dyDescent="0.25">
      <c r="C960" s="5"/>
      <c r="E960" s="8"/>
      <c r="F960" s="8"/>
      <c r="G960" s="8"/>
      <c r="H960" s="8"/>
      <c r="I960" s="8"/>
      <c r="J960" s="8"/>
      <c r="K960" s="8"/>
      <c r="L960" s="8"/>
    </row>
    <row r="961" spans="3:12" ht="12.5" x14ac:dyDescent="0.25">
      <c r="C961" s="5"/>
      <c r="E961" s="8"/>
      <c r="F961" s="8"/>
      <c r="G961" s="8"/>
      <c r="H961" s="8"/>
      <c r="I961" s="8"/>
      <c r="J961" s="8"/>
      <c r="K961" s="8"/>
      <c r="L961" s="8"/>
    </row>
    <row r="962" spans="3:12" ht="12.5" x14ac:dyDescent="0.25">
      <c r="C962" s="5"/>
      <c r="E962" s="8"/>
      <c r="F962" s="8"/>
      <c r="G962" s="8"/>
      <c r="H962" s="8"/>
      <c r="I962" s="8"/>
      <c r="J962" s="8"/>
      <c r="K962" s="8"/>
      <c r="L962" s="8"/>
    </row>
    <row r="963" spans="3:12" ht="12.5" x14ac:dyDescent="0.25">
      <c r="C963" s="5"/>
      <c r="E963" s="8"/>
      <c r="F963" s="8"/>
      <c r="G963" s="8"/>
      <c r="H963" s="8"/>
      <c r="I963" s="8"/>
      <c r="J963" s="8"/>
      <c r="K963" s="8"/>
      <c r="L963" s="8"/>
    </row>
    <row r="964" spans="3:12" ht="12.5" x14ac:dyDescent="0.25">
      <c r="C964" s="5"/>
      <c r="E964" s="8"/>
      <c r="F964" s="8"/>
      <c r="G964" s="8"/>
      <c r="H964" s="8"/>
      <c r="I964" s="8"/>
      <c r="J964" s="8"/>
      <c r="K964" s="8"/>
      <c r="L964" s="8"/>
    </row>
    <row r="965" spans="3:12" ht="12.5" x14ac:dyDescent="0.25">
      <c r="C965" s="5"/>
      <c r="E965" s="8"/>
      <c r="F965" s="8"/>
      <c r="G965" s="8"/>
      <c r="H965" s="8"/>
      <c r="I965" s="8"/>
      <c r="J965" s="8"/>
      <c r="K965" s="8"/>
      <c r="L965" s="8"/>
    </row>
    <row r="966" spans="3:12" ht="12.5" x14ac:dyDescent="0.25">
      <c r="C966" s="5"/>
      <c r="E966" s="8"/>
      <c r="F966" s="8"/>
      <c r="G966" s="8"/>
      <c r="H966" s="8"/>
      <c r="I966" s="8"/>
      <c r="J966" s="8"/>
      <c r="K966" s="8"/>
      <c r="L966" s="8"/>
    </row>
    <row r="967" spans="3:12" ht="12.5" x14ac:dyDescent="0.25">
      <c r="C967" s="5"/>
      <c r="E967" s="8"/>
      <c r="F967" s="8"/>
      <c r="G967" s="8"/>
      <c r="H967" s="8"/>
      <c r="I967" s="8"/>
      <c r="J967" s="8"/>
      <c r="K967" s="8"/>
      <c r="L967" s="8"/>
    </row>
    <row r="968" spans="3:12" ht="12.5" x14ac:dyDescent="0.25">
      <c r="C968" s="5"/>
      <c r="E968" s="8"/>
      <c r="F968" s="8"/>
      <c r="G968" s="8"/>
      <c r="H968" s="8"/>
      <c r="I968" s="8"/>
      <c r="J968" s="8"/>
      <c r="K968" s="8"/>
      <c r="L968" s="8"/>
    </row>
    <row r="969" spans="3:12" ht="12.5" x14ac:dyDescent="0.25">
      <c r="C969" s="5"/>
      <c r="E969" s="8"/>
      <c r="F969" s="8"/>
      <c r="G969" s="8"/>
      <c r="H969" s="8"/>
      <c r="I969" s="8"/>
      <c r="J969" s="8"/>
      <c r="K969" s="8"/>
      <c r="L969" s="8"/>
    </row>
    <row r="970" spans="3:12" ht="12.5" x14ac:dyDescent="0.25">
      <c r="C970" s="5"/>
      <c r="E970" s="8"/>
      <c r="F970" s="8"/>
      <c r="G970" s="8"/>
      <c r="H970" s="8"/>
      <c r="I970" s="8"/>
      <c r="J970" s="8"/>
      <c r="K970" s="8"/>
      <c r="L970" s="8"/>
    </row>
    <row r="971" spans="3:12" ht="12.5" x14ac:dyDescent="0.25">
      <c r="C971" s="5"/>
      <c r="E971" s="8"/>
      <c r="F971" s="8"/>
      <c r="G971" s="8"/>
      <c r="H971" s="8"/>
      <c r="I971" s="8"/>
      <c r="J971" s="8"/>
      <c r="K971" s="8"/>
      <c r="L971" s="8"/>
    </row>
    <row r="972" spans="3:12" ht="12.5" x14ac:dyDescent="0.25">
      <c r="C972" s="5"/>
      <c r="E972" s="8"/>
      <c r="F972" s="8"/>
      <c r="G972" s="8"/>
      <c r="H972" s="8"/>
      <c r="I972" s="8"/>
      <c r="J972" s="8"/>
      <c r="K972" s="8"/>
      <c r="L972" s="8"/>
    </row>
    <row r="973" spans="3:12" ht="12.5" x14ac:dyDescent="0.25">
      <c r="C973" s="5"/>
      <c r="E973" s="8"/>
      <c r="F973" s="8"/>
      <c r="G973" s="8"/>
      <c r="H973" s="8"/>
      <c r="I973" s="8"/>
      <c r="J973" s="8"/>
      <c r="K973" s="8"/>
      <c r="L973" s="8"/>
    </row>
    <row r="974" spans="3:12" ht="12.5" x14ac:dyDescent="0.25">
      <c r="C974" s="5"/>
      <c r="E974" s="8"/>
      <c r="F974" s="8"/>
      <c r="G974" s="8"/>
      <c r="H974" s="8"/>
      <c r="I974" s="8"/>
      <c r="J974" s="8"/>
      <c r="K974" s="8"/>
      <c r="L974" s="8"/>
    </row>
    <row r="975" spans="3:12" ht="12.5" x14ac:dyDescent="0.25">
      <c r="C975" s="5"/>
      <c r="E975" s="8"/>
      <c r="F975" s="8"/>
      <c r="G975" s="8"/>
      <c r="H975" s="8"/>
      <c r="I975" s="8"/>
      <c r="J975" s="8"/>
      <c r="K975" s="8"/>
      <c r="L975" s="8"/>
    </row>
    <row r="976" spans="3:12" ht="12.5" x14ac:dyDescent="0.25">
      <c r="C976" s="5"/>
      <c r="E976" s="8"/>
      <c r="F976" s="8"/>
      <c r="G976" s="8"/>
      <c r="H976" s="8"/>
      <c r="I976" s="8"/>
      <c r="J976" s="8"/>
      <c r="K976" s="8"/>
      <c r="L976" s="8"/>
    </row>
    <row r="977" spans="3:12" ht="12.5" x14ac:dyDescent="0.25">
      <c r="C977" s="5"/>
      <c r="E977" s="8"/>
      <c r="F977" s="8"/>
      <c r="G977" s="8"/>
      <c r="H977" s="8"/>
      <c r="I977" s="8"/>
      <c r="J977" s="8"/>
      <c r="K977" s="8"/>
      <c r="L977" s="8"/>
    </row>
    <row r="978" spans="3:12" ht="12.5" x14ac:dyDescent="0.25">
      <c r="C978" s="5"/>
      <c r="E978" s="8"/>
      <c r="F978" s="8"/>
      <c r="G978" s="8"/>
      <c r="H978" s="8"/>
      <c r="I978" s="8"/>
      <c r="J978" s="8"/>
      <c r="K978" s="8"/>
      <c r="L978" s="8"/>
    </row>
    <row r="979" spans="3:12" ht="12.5" x14ac:dyDescent="0.25">
      <c r="C979" s="5"/>
      <c r="E979" s="8"/>
      <c r="F979" s="8"/>
      <c r="G979" s="8"/>
      <c r="H979" s="8"/>
      <c r="I979" s="8"/>
      <c r="J979" s="8"/>
      <c r="K979" s="8"/>
      <c r="L979" s="8"/>
    </row>
    <row r="980" spans="3:12" ht="12.5" x14ac:dyDescent="0.25">
      <c r="C980" s="5"/>
      <c r="E980" s="8"/>
      <c r="F980" s="8"/>
      <c r="G980" s="8"/>
      <c r="H980" s="8"/>
      <c r="I980" s="8"/>
      <c r="J980" s="8"/>
      <c r="K980" s="8"/>
      <c r="L980" s="8"/>
    </row>
    <row r="981" spans="3:12" ht="12.5" x14ac:dyDescent="0.25">
      <c r="C981" s="5"/>
      <c r="E981" s="8"/>
      <c r="F981" s="8"/>
      <c r="G981" s="8"/>
      <c r="H981" s="8"/>
      <c r="I981" s="8"/>
      <c r="J981" s="8"/>
      <c r="K981" s="8"/>
      <c r="L981" s="8"/>
    </row>
    <row r="982" spans="3:12" ht="12.5" x14ac:dyDescent="0.25">
      <c r="C982" s="5"/>
      <c r="E982" s="8"/>
      <c r="F982" s="8"/>
      <c r="G982" s="8"/>
      <c r="H982" s="8"/>
      <c r="I982" s="8"/>
      <c r="J982" s="8"/>
      <c r="K982" s="8"/>
      <c r="L982" s="8"/>
    </row>
    <row r="983" spans="3:12" ht="12.5" x14ac:dyDescent="0.25">
      <c r="C983" s="5"/>
      <c r="E983" s="8"/>
      <c r="F983" s="8"/>
      <c r="G983" s="8"/>
      <c r="H983" s="8"/>
      <c r="I983" s="8"/>
      <c r="J983" s="8"/>
      <c r="K983" s="8"/>
      <c r="L983" s="8"/>
    </row>
    <row r="984" spans="3:12" ht="12.5" x14ac:dyDescent="0.25">
      <c r="C984" s="5"/>
      <c r="E984" s="8"/>
      <c r="F984" s="8"/>
      <c r="G984" s="8"/>
      <c r="H984" s="8"/>
      <c r="I984" s="8"/>
      <c r="J984" s="8"/>
      <c r="K984" s="8"/>
      <c r="L984" s="8"/>
    </row>
    <row r="985" spans="3:12" ht="12.5" x14ac:dyDescent="0.25">
      <c r="C985" s="5"/>
      <c r="E985" s="8"/>
      <c r="F985" s="8"/>
      <c r="G985" s="8"/>
      <c r="H985" s="8"/>
      <c r="I985" s="8"/>
      <c r="J985" s="8"/>
      <c r="K985" s="8"/>
      <c r="L985" s="8"/>
    </row>
    <row r="986" spans="3:12" ht="12.5" x14ac:dyDescent="0.25">
      <c r="C986" s="5"/>
      <c r="E986" s="8"/>
      <c r="F986" s="8"/>
      <c r="G986" s="8"/>
      <c r="H986" s="8"/>
      <c r="I986" s="8"/>
      <c r="J986" s="8"/>
      <c r="K986" s="8"/>
      <c r="L986" s="8"/>
    </row>
    <row r="987" spans="3:12" ht="12.5" x14ac:dyDescent="0.25">
      <c r="C987" s="5"/>
      <c r="E987" s="8"/>
      <c r="F987" s="8"/>
      <c r="G987" s="8"/>
      <c r="H987" s="8"/>
      <c r="I987" s="8"/>
      <c r="J987" s="8"/>
      <c r="K987" s="8"/>
      <c r="L987" s="8"/>
    </row>
    <row r="988" spans="3:12" ht="12.5" x14ac:dyDescent="0.25">
      <c r="C988" s="5"/>
      <c r="E988" s="8"/>
      <c r="F988" s="8"/>
      <c r="G988" s="8"/>
      <c r="H988" s="8"/>
      <c r="I988" s="8"/>
      <c r="J988" s="8"/>
      <c r="K988" s="8"/>
      <c r="L988" s="8"/>
    </row>
    <row r="989" spans="3:12" ht="12.5" x14ac:dyDescent="0.25">
      <c r="C989" s="5"/>
      <c r="E989" s="8"/>
      <c r="F989" s="8"/>
      <c r="G989" s="8"/>
      <c r="H989" s="8"/>
      <c r="I989" s="8"/>
      <c r="J989" s="8"/>
      <c r="K989" s="8"/>
      <c r="L989" s="8"/>
    </row>
    <row r="990" spans="3:12" ht="12.5" x14ac:dyDescent="0.25">
      <c r="C990" s="5"/>
      <c r="E990" s="8"/>
      <c r="F990" s="8"/>
      <c r="G990" s="8"/>
      <c r="H990" s="8"/>
      <c r="I990" s="8"/>
      <c r="J990" s="8"/>
      <c r="K990" s="8"/>
      <c r="L990" s="8"/>
    </row>
    <row r="991" spans="3:12" ht="12.5" x14ac:dyDescent="0.25">
      <c r="C991" s="5"/>
      <c r="E991" s="8"/>
      <c r="F991" s="8"/>
      <c r="G991" s="8"/>
      <c r="H991" s="8"/>
      <c r="I991" s="8"/>
      <c r="J991" s="8"/>
      <c r="K991" s="8"/>
      <c r="L991" s="8"/>
    </row>
    <row r="992" spans="3:12" ht="12.5" x14ac:dyDescent="0.25">
      <c r="C992" s="5"/>
      <c r="E992" s="8"/>
      <c r="F992" s="8"/>
      <c r="G992" s="8"/>
      <c r="H992" s="8"/>
      <c r="I992" s="8"/>
      <c r="J992" s="8"/>
      <c r="K992" s="8"/>
      <c r="L992" s="8"/>
    </row>
    <row r="993" spans="3:12" ht="12.5" x14ac:dyDescent="0.25">
      <c r="C993" s="5"/>
      <c r="E993" s="8"/>
      <c r="F993" s="8"/>
      <c r="G993" s="8"/>
      <c r="H993" s="8"/>
      <c r="I993" s="8"/>
      <c r="J993" s="8"/>
      <c r="K993" s="8"/>
      <c r="L993" s="8"/>
    </row>
    <row r="994" spans="3:12" ht="12.5" x14ac:dyDescent="0.25">
      <c r="C994" s="5"/>
      <c r="E994" s="8"/>
      <c r="F994" s="8"/>
      <c r="G994" s="8"/>
      <c r="H994" s="8"/>
      <c r="I994" s="8"/>
      <c r="J994" s="8"/>
      <c r="K994" s="8"/>
      <c r="L994" s="8"/>
    </row>
    <row r="995" spans="3:12" ht="12.5" x14ac:dyDescent="0.25">
      <c r="C995" s="5"/>
      <c r="E995" s="8"/>
      <c r="F995" s="8"/>
      <c r="G995" s="8"/>
      <c r="H995" s="8"/>
      <c r="I995" s="8"/>
      <c r="J995" s="8"/>
      <c r="K995" s="8"/>
      <c r="L995" s="8"/>
    </row>
    <row r="996" spans="3:12" ht="12.5" x14ac:dyDescent="0.25">
      <c r="C996" s="5"/>
      <c r="E996" s="8"/>
      <c r="F996" s="8"/>
      <c r="G996" s="8"/>
      <c r="H996" s="8"/>
      <c r="I996" s="8"/>
      <c r="J996" s="8"/>
      <c r="K996" s="8"/>
      <c r="L996" s="8"/>
    </row>
    <row r="997" spans="3:12" ht="12.5" x14ac:dyDescent="0.25">
      <c r="C997" s="5"/>
      <c r="E997" s="8"/>
      <c r="F997" s="8"/>
      <c r="G997" s="8"/>
      <c r="H997" s="8"/>
      <c r="I997" s="8"/>
      <c r="J997" s="8"/>
      <c r="K997" s="8"/>
      <c r="L997" s="8"/>
    </row>
    <row r="998" spans="3:12" ht="12.5" x14ac:dyDescent="0.25">
      <c r="C998" s="5"/>
      <c r="E998" s="8"/>
      <c r="F998" s="8"/>
      <c r="G998" s="8"/>
      <c r="H998" s="8"/>
      <c r="I998" s="8"/>
      <c r="J998" s="8"/>
      <c r="K998" s="8"/>
      <c r="L998" s="8"/>
    </row>
    <row r="999" spans="3:12" ht="12.5" x14ac:dyDescent="0.25">
      <c r="C999" s="5"/>
      <c r="E999" s="8"/>
      <c r="F999" s="8"/>
      <c r="G999" s="8"/>
      <c r="H999" s="8"/>
      <c r="I999" s="8"/>
      <c r="J999" s="8"/>
      <c r="K999" s="8"/>
      <c r="L999" s="8"/>
    </row>
    <row r="1000" spans="3:12" ht="12.5" x14ac:dyDescent="0.25">
      <c r="C1000" s="5"/>
      <c r="E1000" s="8"/>
      <c r="F1000" s="8"/>
      <c r="G1000" s="8"/>
      <c r="H1000" s="8"/>
      <c r="I1000" s="8"/>
      <c r="J1000" s="8"/>
      <c r="K1000" s="8"/>
      <c r="L1000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L95"/>
  <sheetViews>
    <sheetView workbookViewId="0">
      <selection sqref="A1:XFD29"/>
    </sheetView>
  </sheetViews>
  <sheetFormatPr defaultColWidth="12.6328125" defaultRowHeight="15.75" customHeight="1" x14ac:dyDescent="0.25"/>
  <cols>
    <col min="1" max="1" width="9.453125" customWidth="1"/>
    <col min="2" max="2" width="11.6328125" customWidth="1"/>
    <col min="3" max="3" width="12.6328125" customWidth="1"/>
    <col min="4" max="4" width="31.6328125" customWidth="1"/>
    <col min="5" max="7" width="5.26953125" customWidth="1"/>
    <col min="8" max="8" width="5.453125" customWidth="1"/>
    <col min="9" max="9" width="5.26953125" customWidth="1"/>
  </cols>
  <sheetData>
    <row r="1" spans="1:12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8</v>
      </c>
    </row>
    <row r="2" spans="1:12" ht="12.5" x14ac:dyDescent="0.25">
      <c r="A2" s="3">
        <v>44317</v>
      </c>
      <c r="B2" s="5"/>
      <c r="C2" s="5">
        <f>'APR21'!C100</f>
        <v>66484000</v>
      </c>
      <c r="D2" s="6" t="s">
        <v>398</v>
      </c>
      <c r="E2" s="7">
        <f>'APR21'!E100</f>
        <v>88</v>
      </c>
      <c r="F2" s="7">
        <f>'APR21'!F100</f>
        <v>28</v>
      </c>
      <c r="G2" s="7">
        <f>'APR21'!G100</f>
        <v>19</v>
      </c>
      <c r="H2" s="7">
        <f>'APR21'!H100</f>
        <v>96</v>
      </c>
      <c r="J2" s="6"/>
      <c r="K2" s="6"/>
      <c r="L2" s="36"/>
    </row>
    <row r="3" spans="1:12" ht="12.5" x14ac:dyDescent="0.25">
      <c r="A3" s="3">
        <v>44325</v>
      </c>
      <c r="B3" s="5"/>
      <c r="C3" s="5">
        <v>200000</v>
      </c>
      <c r="D3" s="6" t="s">
        <v>698</v>
      </c>
      <c r="E3" s="7">
        <v>2</v>
      </c>
      <c r="F3" s="7"/>
      <c r="G3" s="7"/>
      <c r="H3" s="7"/>
      <c r="I3" s="16"/>
      <c r="J3" s="44" t="s">
        <v>10</v>
      </c>
      <c r="K3" s="36"/>
    </row>
    <row r="4" spans="1:12" ht="12.5" x14ac:dyDescent="0.25">
      <c r="A4" s="3">
        <v>44319</v>
      </c>
      <c r="B4" s="5"/>
      <c r="C4" s="5">
        <v>180000</v>
      </c>
      <c r="D4" s="6" t="s">
        <v>678</v>
      </c>
      <c r="E4" s="7"/>
      <c r="F4" s="7"/>
      <c r="G4" s="7"/>
      <c r="H4" s="7">
        <v>4</v>
      </c>
      <c r="I4" s="16"/>
      <c r="J4" s="44" t="s">
        <v>10</v>
      </c>
      <c r="K4" s="36"/>
    </row>
    <row r="5" spans="1:12" ht="12.5" x14ac:dyDescent="0.25">
      <c r="A5" s="3">
        <v>44320</v>
      </c>
      <c r="B5" s="5"/>
      <c r="C5" s="5">
        <v>1300000</v>
      </c>
      <c r="D5" s="6" t="s">
        <v>699</v>
      </c>
      <c r="E5" s="7"/>
      <c r="F5" s="7"/>
      <c r="G5" s="7"/>
      <c r="H5" s="7">
        <v>30</v>
      </c>
      <c r="I5" s="16"/>
      <c r="J5" s="44" t="s">
        <v>10</v>
      </c>
      <c r="K5" s="36"/>
    </row>
    <row r="6" spans="1:12" ht="12.5" x14ac:dyDescent="0.25">
      <c r="A6" s="3">
        <v>44319</v>
      </c>
      <c r="B6" s="5"/>
      <c r="C6" s="5">
        <v>290000</v>
      </c>
      <c r="D6" s="6" t="s">
        <v>700</v>
      </c>
      <c r="E6" s="7">
        <v>2</v>
      </c>
      <c r="F6" s="7"/>
      <c r="G6" s="7"/>
      <c r="H6" s="7">
        <v>2</v>
      </c>
      <c r="I6" s="16"/>
      <c r="J6" s="44" t="s">
        <v>10</v>
      </c>
      <c r="K6" s="36"/>
    </row>
    <row r="7" spans="1:12" ht="12.5" x14ac:dyDescent="0.25">
      <c r="A7" s="3">
        <v>44320</v>
      </c>
      <c r="B7" s="5"/>
      <c r="C7" s="5">
        <v>100000</v>
      </c>
      <c r="D7" s="6" t="s">
        <v>701</v>
      </c>
      <c r="E7" s="7">
        <v>1</v>
      </c>
      <c r="F7" s="7"/>
      <c r="G7" s="7"/>
      <c r="H7" s="7"/>
      <c r="I7" s="16"/>
      <c r="J7" s="44" t="s">
        <v>10</v>
      </c>
      <c r="K7" s="36"/>
    </row>
    <row r="8" spans="1:12" ht="12.5" x14ac:dyDescent="0.25">
      <c r="A8" s="3">
        <v>44318</v>
      </c>
      <c r="B8" s="5"/>
      <c r="C8" s="5">
        <v>345000</v>
      </c>
      <c r="D8" s="6" t="s">
        <v>702</v>
      </c>
      <c r="E8" s="7">
        <v>3</v>
      </c>
      <c r="F8" s="7"/>
      <c r="G8" s="7"/>
      <c r="H8" s="7">
        <v>1</v>
      </c>
      <c r="I8" s="16"/>
      <c r="J8" s="44" t="s">
        <v>10</v>
      </c>
      <c r="K8" s="36"/>
    </row>
    <row r="9" spans="1:12" ht="12.5" x14ac:dyDescent="0.25">
      <c r="A9" s="3">
        <v>44319</v>
      </c>
      <c r="B9" s="5"/>
      <c r="C9" s="5">
        <v>340000</v>
      </c>
      <c r="D9" s="6" t="s">
        <v>703</v>
      </c>
      <c r="E9" s="7"/>
      <c r="F9" s="7"/>
      <c r="G9" s="7">
        <v>4</v>
      </c>
      <c r="H9" s="7">
        <v>4</v>
      </c>
      <c r="I9" s="16"/>
      <c r="J9" s="44" t="s">
        <v>10</v>
      </c>
      <c r="K9" s="36"/>
    </row>
    <row r="10" spans="1:12" ht="12.5" x14ac:dyDescent="0.25">
      <c r="A10" s="3">
        <v>44320</v>
      </c>
      <c r="B10" s="5"/>
      <c r="C10" s="5">
        <v>145000</v>
      </c>
      <c r="D10" s="6" t="s">
        <v>704</v>
      </c>
      <c r="E10" s="7">
        <v>1</v>
      </c>
      <c r="F10" s="7"/>
      <c r="G10" s="7"/>
      <c r="H10" s="7">
        <v>1</v>
      </c>
      <c r="I10" s="16"/>
      <c r="J10" s="44" t="s">
        <v>10</v>
      </c>
      <c r="K10" s="36"/>
    </row>
    <row r="11" spans="1:12" ht="12.5" x14ac:dyDescent="0.25">
      <c r="A11" s="3">
        <v>44320</v>
      </c>
      <c r="B11" s="5"/>
      <c r="C11" s="5">
        <v>145000</v>
      </c>
      <c r="D11" s="6" t="s">
        <v>46</v>
      </c>
      <c r="E11" s="7">
        <v>1</v>
      </c>
      <c r="F11" s="7"/>
      <c r="G11" s="7"/>
      <c r="H11" s="7">
        <v>1</v>
      </c>
      <c r="I11" s="16"/>
      <c r="J11" s="44" t="s">
        <v>10</v>
      </c>
      <c r="K11" s="36"/>
    </row>
    <row r="12" spans="1:12" ht="12.5" x14ac:dyDescent="0.25">
      <c r="A12" s="3">
        <v>44327</v>
      </c>
      <c r="B12" s="5"/>
      <c r="C12" s="5">
        <v>265000</v>
      </c>
      <c r="D12" s="6" t="s">
        <v>47</v>
      </c>
      <c r="E12" s="7">
        <v>1</v>
      </c>
      <c r="F12" s="7">
        <v>1</v>
      </c>
      <c r="G12" s="7">
        <v>1</v>
      </c>
      <c r="H12" s="7">
        <v>1</v>
      </c>
      <c r="I12" s="16"/>
      <c r="J12" s="44" t="s">
        <v>10</v>
      </c>
      <c r="K12" s="36"/>
    </row>
    <row r="13" spans="1:12" ht="12.5" x14ac:dyDescent="0.25">
      <c r="A13" s="3">
        <v>44322</v>
      </c>
      <c r="B13" s="5"/>
      <c r="C13" s="5">
        <v>300000</v>
      </c>
      <c r="D13" s="6" t="s">
        <v>464</v>
      </c>
      <c r="E13" s="7">
        <v>3</v>
      </c>
      <c r="F13" s="7"/>
      <c r="G13" s="7"/>
      <c r="H13" s="7"/>
      <c r="I13" s="6"/>
      <c r="J13" s="45" t="s">
        <v>11</v>
      </c>
    </row>
    <row r="14" spans="1:12" ht="12.5" x14ac:dyDescent="0.25">
      <c r="A14" s="3">
        <v>44321</v>
      </c>
      <c r="B14" s="5"/>
      <c r="C14" s="5">
        <v>190000</v>
      </c>
      <c r="D14" s="6" t="s">
        <v>581</v>
      </c>
      <c r="E14" s="7">
        <v>1</v>
      </c>
      <c r="F14" s="7"/>
      <c r="G14" s="7"/>
      <c r="H14" s="7">
        <v>2</v>
      </c>
      <c r="I14" s="16"/>
      <c r="J14" s="44" t="s">
        <v>10</v>
      </c>
    </row>
    <row r="15" spans="1:12" ht="12.5" x14ac:dyDescent="0.25">
      <c r="A15" s="3">
        <v>44322</v>
      </c>
      <c r="B15" s="5"/>
      <c r="C15" s="5">
        <v>260000</v>
      </c>
      <c r="D15" s="6" t="s">
        <v>622</v>
      </c>
      <c r="E15" s="7"/>
      <c r="F15" s="7">
        <v>2</v>
      </c>
      <c r="G15" s="7"/>
      <c r="H15" s="7">
        <v>2</v>
      </c>
      <c r="I15" s="6"/>
      <c r="J15" s="45" t="s">
        <v>11</v>
      </c>
      <c r="K15" s="8"/>
      <c r="L15" s="52" t="s">
        <v>705</v>
      </c>
    </row>
    <row r="16" spans="1:12" ht="12.5" x14ac:dyDescent="0.25">
      <c r="A16" s="3">
        <v>44326</v>
      </c>
      <c r="B16" s="5"/>
      <c r="C16" s="5">
        <v>425000</v>
      </c>
      <c r="D16" s="6" t="s">
        <v>518</v>
      </c>
      <c r="E16" s="7"/>
      <c r="F16" s="7">
        <v>5</v>
      </c>
      <c r="G16" s="7"/>
      <c r="H16" s="7"/>
      <c r="I16" s="16"/>
      <c r="J16" s="44" t="s">
        <v>10</v>
      </c>
      <c r="K16" s="8"/>
      <c r="L16" s="52" t="s">
        <v>706</v>
      </c>
    </row>
    <row r="17" spans="1:12" ht="12.5" x14ac:dyDescent="0.25">
      <c r="A17" s="3">
        <v>44321</v>
      </c>
      <c r="B17" s="5"/>
      <c r="C17" s="5">
        <v>45000</v>
      </c>
      <c r="D17" s="6" t="s">
        <v>707</v>
      </c>
      <c r="G17" s="6">
        <v>1</v>
      </c>
      <c r="I17" s="16"/>
      <c r="J17" s="44" t="s">
        <v>10</v>
      </c>
      <c r="K17" s="36"/>
      <c r="L17" s="52" t="s">
        <v>708</v>
      </c>
    </row>
    <row r="18" spans="1:12" ht="12.5" x14ac:dyDescent="0.25">
      <c r="A18" s="3">
        <v>44322</v>
      </c>
      <c r="B18" s="5"/>
      <c r="C18" s="5">
        <v>280000</v>
      </c>
      <c r="D18" s="6" t="s">
        <v>709</v>
      </c>
      <c r="E18" s="6">
        <v>2</v>
      </c>
      <c r="G18" s="6">
        <v>1</v>
      </c>
      <c r="I18" s="16"/>
      <c r="J18" s="44" t="s">
        <v>10</v>
      </c>
      <c r="L18" s="6" t="s">
        <v>710</v>
      </c>
    </row>
    <row r="19" spans="1:12" ht="12.5" x14ac:dyDescent="0.25">
      <c r="A19" s="3">
        <v>44328</v>
      </c>
      <c r="B19" s="5"/>
      <c r="C19" s="5">
        <v>300000</v>
      </c>
      <c r="D19" s="6" t="s">
        <v>495</v>
      </c>
      <c r="E19" s="7">
        <v>3</v>
      </c>
      <c r="F19" s="7"/>
      <c r="G19" s="7"/>
      <c r="H19" s="7"/>
      <c r="I19" s="6"/>
      <c r="J19" s="45" t="s">
        <v>11</v>
      </c>
    </row>
    <row r="20" spans="1:12" ht="12.5" x14ac:dyDescent="0.25">
      <c r="A20" s="3">
        <v>44333</v>
      </c>
      <c r="B20" s="5"/>
      <c r="C20" s="5">
        <v>340000</v>
      </c>
      <c r="D20" s="6" t="s">
        <v>611</v>
      </c>
      <c r="E20" s="7">
        <v>3</v>
      </c>
      <c r="F20" s="7"/>
      <c r="G20" s="7">
        <v>1</v>
      </c>
      <c r="H20" s="7"/>
      <c r="I20" s="6"/>
      <c r="J20" s="45" t="s">
        <v>11</v>
      </c>
    </row>
    <row r="21" spans="1:12" ht="12.5" x14ac:dyDescent="0.25">
      <c r="A21" s="3">
        <v>44326</v>
      </c>
      <c r="B21" s="5"/>
      <c r="C21" s="5">
        <f>(2*110000)+(3*150000)</f>
        <v>670000</v>
      </c>
      <c r="D21" s="6" t="s">
        <v>711</v>
      </c>
      <c r="E21" s="7"/>
      <c r="F21" s="7"/>
      <c r="G21" s="7"/>
      <c r="H21" s="7"/>
      <c r="I21" s="6"/>
      <c r="J21" s="45" t="s">
        <v>11</v>
      </c>
    </row>
    <row r="22" spans="1:12" ht="12.5" x14ac:dyDescent="0.25">
      <c r="A22" s="3">
        <v>44327</v>
      </c>
      <c r="B22" s="5"/>
      <c r="C22" s="5">
        <v>740000</v>
      </c>
      <c r="D22" s="6" t="s">
        <v>712</v>
      </c>
      <c r="E22" s="7"/>
      <c r="F22" s="7"/>
      <c r="G22" s="7"/>
      <c r="H22" s="7"/>
      <c r="I22" s="16"/>
      <c r="J22" s="44" t="s">
        <v>10</v>
      </c>
    </row>
    <row r="23" spans="1:12" ht="12.5" x14ac:dyDescent="0.25">
      <c r="A23" s="3">
        <v>44318</v>
      </c>
      <c r="B23" s="5"/>
      <c r="C23" s="5">
        <v>1100000</v>
      </c>
      <c r="D23" s="6" t="s">
        <v>713</v>
      </c>
      <c r="E23" s="7"/>
      <c r="F23" s="7"/>
      <c r="G23" s="7"/>
      <c r="H23" s="7"/>
      <c r="I23" s="16"/>
      <c r="J23" s="44" t="s">
        <v>10</v>
      </c>
    </row>
    <row r="24" spans="1:12" ht="12.5" x14ac:dyDescent="0.25">
      <c r="A24" s="6" t="s">
        <v>714</v>
      </c>
      <c r="B24" s="5"/>
      <c r="C24" s="5">
        <f>2*110000</f>
        <v>220000</v>
      </c>
      <c r="D24" s="6" t="s">
        <v>715</v>
      </c>
      <c r="E24" s="7"/>
      <c r="F24" s="7"/>
      <c r="G24" s="7"/>
      <c r="H24" s="7"/>
      <c r="I24" s="16"/>
      <c r="J24" s="44" t="s">
        <v>10</v>
      </c>
    </row>
    <row r="25" spans="1:12" ht="12.5" x14ac:dyDescent="0.25">
      <c r="A25" s="3">
        <v>44318</v>
      </c>
      <c r="B25" s="5"/>
      <c r="C25" s="5">
        <f>1*150000</f>
        <v>150000</v>
      </c>
      <c r="D25" s="6" t="s">
        <v>716</v>
      </c>
      <c r="E25" s="7"/>
      <c r="F25" s="7"/>
      <c r="G25" s="7"/>
      <c r="H25" s="7"/>
      <c r="I25" s="6"/>
      <c r="J25" s="45" t="s">
        <v>11</v>
      </c>
    </row>
    <row r="26" spans="1:12" ht="12.5" x14ac:dyDescent="0.25">
      <c r="A26" s="14" t="s">
        <v>717</v>
      </c>
      <c r="B26" s="5"/>
      <c r="C26" s="5">
        <f>1*65000</f>
        <v>65000</v>
      </c>
      <c r="D26" s="6" t="s">
        <v>718</v>
      </c>
      <c r="E26" s="7"/>
      <c r="F26" s="7"/>
      <c r="G26" s="7"/>
      <c r="H26" s="7"/>
      <c r="I26" s="6"/>
      <c r="J26" s="45" t="s">
        <v>11</v>
      </c>
    </row>
    <row r="27" spans="1:12" ht="12.5" x14ac:dyDescent="0.25">
      <c r="A27" s="14" t="s">
        <v>719</v>
      </c>
      <c r="B27" s="5"/>
      <c r="C27" s="5">
        <f t="shared" ref="C27:C28" si="0">1*150000</f>
        <v>150000</v>
      </c>
      <c r="D27" s="6" t="s">
        <v>720</v>
      </c>
      <c r="E27" s="7"/>
      <c r="F27" s="7"/>
      <c r="G27" s="7"/>
      <c r="H27" s="7"/>
      <c r="I27" s="6"/>
      <c r="J27" s="45" t="s">
        <v>11</v>
      </c>
    </row>
    <row r="28" spans="1:12" ht="12.5" x14ac:dyDescent="0.25">
      <c r="A28" s="14" t="s">
        <v>721</v>
      </c>
      <c r="B28" s="5"/>
      <c r="C28" s="5">
        <f t="shared" si="0"/>
        <v>150000</v>
      </c>
      <c r="D28" s="6" t="s">
        <v>722</v>
      </c>
      <c r="E28" s="7"/>
      <c r="F28" s="7"/>
      <c r="G28" s="7"/>
      <c r="H28" s="7"/>
      <c r="I28" s="6"/>
      <c r="J28" s="45" t="s">
        <v>11</v>
      </c>
    </row>
    <row r="29" spans="1:12" ht="12.5" x14ac:dyDescent="0.25">
      <c r="A29" s="3">
        <v>44341</v>
      </c>
      <c r="B29" s="5"/>
      <c r="C29" s="5">
        <v>670000</v>
      </c>
      <c r="D29" s="6" t="s">
        <v>105</v>
      </c>
      <c r="E29" s="7"/>
      <c r="F29" s="7"/>
      <c r="G29" s="7"/>
      <c r="H29" s="7">
        <v>10</v>
      </c>
      <c r="I29" s="16"/>
      <c r="J29" s="44" t="s">
        <v>10</v>
      </c>
      <c r="K29" s="36"/>
    </row>
    <row r="30" spans="1:12" ht="12.5" x14ac:dyDescent="0.25">
      <c r="A30" s="3">
        <v>44337</v>
      </c>
      <c r="B30" s="5"/>
      <c r="C30" s="5">
        <v>145000</v>
      </c>
      <c r="D30" s="6" t="s">
        <v>723</v>
      </c>
      <c r="E30" s="7">
        <v>1</v>
      </c>
      <c r="F30" s="7"/>
      <c r="G30" s="7"/>
      <c r="H30" s="7">
        <v>1</v>
      </c>
      <c r="I30" s="16"/>
      <c r="J30" s="44" t="s">
        <v>10</v>
      </c>
      <c r="K30" s="36"/>
    </row>
    <row r="31" spans="1:12" ht="12.5" x14ac:dyDescent="0.25">
      <c r="A31" s="14" t="s">
        <v>724</v>
      </c>
      <c r="B31" s="5"/>
      <c r="C31" s="5">
        <v>80000</v>
      </c>
      <c r="D31" s="6" t="s">
        <v>725</v>
      </c>
      <c r="E31" s="7"/>
      <c r="F31" s="7">
        <v>1</v>
      </c>
      <c r="G31" s="7"/>
      <c r="H31" s="7"/>
      <c r="I31" s="16"/>
      <c r="J31" s="44" t="s">
        <v>10</v>
      </c>
    </row>
    <row r="32" spans="1:12" ht="12.5" x14ac:dyDescent="0.25">
      <c r="A32" s="3">
        <v>44337</v>
      </c>
      <c r="B32" s="5"/>
      <c r="C32" s="5">
        <v>145000</v>
      </c>
      <c r="D32" s="6" t="s">
        <v>679</v>
      </c>
      <c r="E32" s="7">
        <v>1</v>
      </c>
      <c r="F32" s="7"/>
      <c r="G32" s="7"/>
      <c r="H32" s="7">
        <v>1</v>
      </c>
      <c r="I32" s="16"/>
      <c r="J32" s="44" t="s">
        <v>10</v>
      </c>
      <c r="K32" s="51"/>
    </row>
    <row r="33" spans="1:11" ht="12.5" x14ac:dyDescent="0.25">
      <c r="A33" s="3">
        <v>44336</v>
      </c>
      <c r="B33" s="5"/>
      <c r="C33" s="5">
        <v>135000</v>
      </c>
      <c r="D33" s="6" t="s">
        <v>726</v>
      </c>
      <c r="E33" s="7"/>
      <c r="F33" s="7"/>
      <c r="G33" s="7"/>
      <c r="H33" s="7">
        <v>3</v>
      </c>
      <c r="I33" s="16"/>
      <c r="J33" s="44" t="s">
        <v>10</v>
      </c>
      <c r="K33" s="51"/>
    </row>
    <row r="34" spans="1:11" ht="12.5" x14ac:dyDescent="0.25">
      <c r="A34" s="14" t="s">
        <v>727</v>
      </c>
      <c r="B34" s="5"/>
      <c r="C34" s="5">
        <v>80000</v>
      </c>
      <c r="D34" s="6" t="s">
        <v>728</v>
      </c>
      <c r="E34" s="7"/>
      <c r="F34" s="7">
        <v>1</v>
      </c>
      <c r="G34" s="7"/>
      <c r="H34" s="7"/>
      <c r="I34" s="16"/>
      <c r="J34" s="44" t="s">
        <v>10</v>
      </c>
      <c r="K34" s="51"/>
    </row>
    <row r="35" spans="1:11" ht="12.5" x14ac:dyDescent="0.25">
      <c r="A35" s="3">
        <v>44336</v>
      </c>
      <c r="B35" s="5"/>
      <c r="C35" s="5">
        <v>200000</v>
      </c>
      <c r="D35" s="6" t="s">
        <v>635</v>
      </c>
      <c r="E35" s="7">
        <v>2</v>
      </c>
      <c r="F35" s="7"/>
      <c r="G35" s="7"/>
      <c r="H35" s="7"/>
      <c r="I35" s="16"/>
      <c r="J35" s="44" t="s">
        <v>10</v>
      </c>
      <c r="K35" s="51"/>
    </row>
    <row r="36" spans="1:11" ht="12.5" x14ac:dyDescent="0.25">
      <c r="A36" s="3">
        <v>44340</v>
      </c>
      <c r="B36" s="5"/>
      <c r="C36" s="5">
        <v>835000</v>
      </c>
      <c r="D36" s="6" t="s">
        <v>686</v>
      </c>
      <c r="E36" s="7">
        <v>2</v>
      </c>
      <c r="F36" s="7">
        <v>2</v>
      </c>
      <c r="G36" s="7"/>
      <c r="H36" s="7">
        <v>5</v>
      </c>
      <c r="I36" s="8">
        <v>2</v>
      </c>
      <c r="J36" s="44" t="s">
        <v>10</v>
      </c>
      <c r="K36" s="6"/>
    </row>
    <row r="37" spans="1:11" ht="12.5" x14ac:dyDescent="0.25">
      <c r="A37" s="3">
        <v>44340</v>
      </c>
      <c r="B37" s="5"/>
      <c r="C37" s="5">
        <v>85000</v>
      </c>
      <c r="D37" s="6" t="s">
        <v>729</v>
      </c>
      <c r="E37" s="7"/>
      <c r="F37" s="7"/>
      <c r="G37" s="7">
        <v>1</v>
      </c>
      <c r="H37" s="7">
        <v>1</v>
      </c>
      <c r="I37" s="16"/>
      <c r="J37" s="44" t="s">
        <v>10</v>
      </c>
      <c r="K37" s="36"/>
    </row>
    <row r="38" spans="1:11" ht="12.5" x14ac:dyDescent="0.25">
      <c r="A38" s="3">
        <v>44340</v>
      </c>
      <c r="B38" s="5"/>
      <c r="C38" s="5">
        <v>770000</v>
      </c>
      <c r="D38" s="6" t="s">
        <v>149</v>
      </c>
      <c r="E38" s="7">
        <v>5</v>
      </c>
      <c r="F38" s="7"/>
      <c r="G38" s="7"/>
      <c r="H38" s="7">
        <v>6</v>
      </c>
      <c r="I38" s="8"/>
      <c r="J38" s="44" t="s">
        <v>10</v>
      </c>
    </row>
    <row r="39" spans="1:11" ht="12.5" x14ac:dyDescent="0.25">
      <c r="A39" s="3">
        <v>44338</v>
      </c>
      <c r="B39" s="5"/>
      <c r="C39" s="5">
        <v>200000</v>
      </c>
      <c r="D39" s="6" t="s">
        <v>142</v>
      </c>
      <c r="E39" s="7">
        <v>2</v>
      </c>
      <c r="F39" s="7"/>
      <c r="G39" s="7"/>
      <c r="H39" s="7"/>
      <c r="I39" s="16"/>
      <c r="J39" s="44" t="s">
        <v>10</v>
      </c>
    </row>
    <row r="40" spans="1:11" ht="12.5" x14ac:dyDescent="0.25">
      <c r="A40" s="3">
        <v>44340</v>
      </c>
      <c r="B40" s="5"/>
      <c r="C40" s="5">
        <v>450000</v>
      </c>
      <c r="D40" s="6" t="s">
        <v>144</v>
      </c>
      <c r="E40" s="7">
        <v>2</v>
      </c>
      <c r="F40" s="7"/>
      <c r="G40" s="7"/>
      <c r="H40" s="7"/>
      <c r="I40" s="8">
        <v>2</v>
      </c>
      <c r="J40" s="44" t="s">
        <v>10</v>
      </c>
    </row>
    <row r="41" spans="1:11" ht="12.5" x14ac:dyDescent="0.25">
      <c r="A41" s="3">
        <v>44340</v>
      </c>
      <c r="B41" s="5"/>
      <c r="C41" s="5">
        <v>250000</v>
      </c>
      <c r="D41" s="6" t="s">
        <v>142</v>
      </c>
      <c r="E41" s="7"/>
      <c r="F41" s="7"/>
      <c r="G41" s="7"/>
      <c r="H41" s="7"/>
      <c r="I41" s="8">
        <v>2</v>
      </c>
      <c r="J41" s="44" t="s">
        <v>10</v>
      </c>
    </row>
    <row r="42" spans="1:11" ht="12.5" x14ac:dyDescent="0.25">
      <c r="A42" s="3">
        <v>44340</v>
      </c>
      <c r="B42" s="5"/>
      <c r="C42" s="5">
        <v>125000</v>
      </c>
      <c r="D42" s="6" t="s">
        <v>182</v>
      </c>
      <c r="E42" s="7"/>
      <c r="F42" s="7"/>
      <c r="G42" s="7"/>
      <c r="H42" s="7"/>
      <c r="I42" s="8">
        <v>1</v>
      </c>
      <c r="J42" s="44" t="s">
        <v>10</v>
      </c>
    </row>
    <row r="43" spans="1:11" ht="12.5" x14ac:dyDescent="0.25">
      <c r="A43" s="3">
        <v>44340</v>
      </c>
      <c r="B43" s="5"/>
      <c r="C43" s="5">
        <v>85000</v>
      </c>
      <c r="D43" s="6" t="s">
        <v>730</v>
      </c>
      <c r="E43" s="7"/>
      <c r="F43" s="7"/>
      <c r="G43" s="7">
        <v>1</v>
      </c>
      <c r="H43" s="7">
        <v>1</v>
      </c>
      <c r="I43" s="8"/>
      <c r="J43" s="44" t="s">
        <v>10</v>
      </c>
    </row>
    <row r="44" spans="1:11" ht="12.5" x14ac:dyDescent="0.25">
      <c r="A44" s="3">
        <v>44340</v>
      </c>
      <c r="B44" s="5"/>
      <c r="C44" s="5">
        <v>100000</v>
      </c>
      <c r="D44" s="6" t="s">
        <v>657</v>
      </c>
      <c r="E44" s="7">
        <v>1</v>
      </c>
      <c r="F44" s="7"/>
      <c r="G44" s="7"/>
      <c r="H44" s="7"/>
      <c r="I44" s="8"/>
      <c r="J44" s="44" t="s">
        <v>10</v>
      </c>
    </row>
    <row r="45" spans="1:11" ht="12.5" x14ac:dyDescent="0.25">
      <c r="A45" s="3">
        <v>44340</v>
      </c>
      <c r="B45" s="5"/>
      <c r="C45" s="5">
        <v>250000</v>
      </c>
      <c r="D45" s="6" t="s">
        <v>731</v>
      </c>
      <c r="E45" s="7"/>
      <c r="F45" s="7">
        <v>1</v>
      </c>
      <c r="G45" s="7"/>
      <c r="H45" s="7">
        <v>1</v>
      </c>
      <c r="I45" s="8">
        <v>1</v>
      </c>
      <c r="J45" s="44" t="s">
        <v>10</v>
      </c>
    </row>
    <row r="46" spans="1:11" ht="12.5" x14ac:dyDescent="0.25">
      <c r="A46" s="3">
        <v>44340</v>
      </c>
      <c r="B46" s="5"/>
      <c r="C46" s="5">
        <v>260000</v>
      </c>
      <c r="D46" s="6" t="s">
        <v>678</v>
      </c>
      <c r="E46" s="7"/>
      <c r="F46" s="7"/>
      <c r="G46" s="7"/>
      <c r="H46" s="7">
        <v>3</v>
      </c>
      <c r="I46" s="8">
        <v>1</v>
      </c>
      <c r="J46" s="44" t="s">
        <v>10</v>
      </c>
    </row>
    <row r="47" spans="1:11" ht="12.5" x14ac:dyDescent="0.25">
      <c r="A47" s="3">
        <v>44340</v>
      </c>
      <c r="B47" s="5"/>
      <c r="C47" s="5">
        <v>220000</v>
      </c>
      <c r="D47" s="6" t="s">
        <v>732</v>
      </c>
      <c r="E47" s="7"/>
      <c r="F47" s="7"/>
      <c r="G47" s="7"/>
      <c r="H47" s="7"/>
      <c r="I47" s="8"/>
      <c r="J47" s="44" t="s">
        <v>10</v>
      </c>
    </row>
    <row r="48" spans="1:11" ht="12.5" x14ac:dyDescent="0.25">
      <c r="A48" s="3">
        <v>44339</v>
      </c>
      <c r="B48" s="5"/>
      <c r="C48" s="5">
        <v>250000</v>
      </c>
      <c r="D48" s="6" t="s">
        <v>353</v>
      </c>
      <c r="E48" s="7"/>
      <c r="F48" s="7">
        <v>2</v>
      </c>
      <c r="G48" s="7"/>
      <c r="H48" s="7">
        <v>2</v>
      </c>
      <c r="I48" s="6"/>
      <c r="J48" s="45" t="s">
        <v>11</v>
      </c>
    </row>
    <row r="49" spans="1:11" ht="12.5" x14ac:dyDescent="0.25">
      <c r="A49" s="3">
        <v>44337</v>
      </c>
      <c r="B49" s="5"/>
      <c r="C49" s="5">
        <v>85000</v>
      </c>
      <c r="D49" s="6" t="s">
        <v>733</v>
      </c>
      <c r="E49" s="7"/>
      <c r="F49" s="7"/>
      <c r="G49" s="7">
        <v>1</v>
      </c>
      <c r="H49" s="7">
        <v>1</v>
      </c>
      <c r="I49" s="6"/>
      <c r="J49" s="45" t="s">
        <v>11</v>
      </c>
    </row>
    <row r="50" spans="1:11" ht="12.5" x14ac:dyDescent="0.25">
      <c r="A50" s="3">
        <v>44340</v>
      </c>
      <c r="B50" s="5"/>
      <c r="C50" s="5">
        <v>102500</v>
      </c>
      <c r="D50" s="6" t="s">
        <v>734</v>
      </c>
      <c r="E50" s="7"/>
      <c r="F50" s="7"/>
      <c r="G50" s="7">
        <v>1</v>
      </c>
      <c r="H50" s="7">
        <v>1</v>
      </c>
      <c r="I50" s="16"/>
      <c r="J50" s="44" t="s">
        <v>10</v>
      </c>
      <c r="K50" s="36"/>
    </row>
    <row r="51" spans="1:11" ht="12.5" x14ac:dyDescent="0.25">
      <c r="A51" s="3">
        <v>44340</v>
      </c>
      <c r="B51" s="5"/>
      <c r="C51" s="5">
        <v>100000</v>
      </c>
      <c r="D51" s="6" t="s">
        <v>47</v>
      </c>
      <c r="E51" s="7">
        <v>1</v>
      </c>
      <c r="F51" s="7"/>
      <c r="G51" s="7"/>
      <c r="H51" s="7"/>
      <c r="I51" s="8"/>
      <c r="J51" s="44" t="s">
        <v>10</v>
      </c>
    </row>
    <row r="52" spans="1:11" ht="12.5" x14ac:dyDescent="0.25">
      <c r="A52" s="3">
        <v>44340</v>
      </c>
      <c r="B52" s="5"/>
      <c r="C52" s="5">
        <v>100000</v>
      </c>
      <c r="D52" s="6" t="s">
        <v>701</v>
      </c>
      <c r="E52" s="7">
        <v>1</v>
      </c>
      <c r="F52" s="7"/>
      <c r="G52" s="7"/>
      <c r="H52" s="7"/>
      <c r="I52" s="16"/>
      <c r="J52" s="44" t="s">
        <v>10</v>
      </c>
    </row>
    <row r="53" spans="1:11" ht="12.5" x14ac:dyDescent="0.25">
      <c r="A53" s="3">
        <v>44340</v>
      </c>
      <c r="B53" s="5"/>
      <c r="C53" s="5">
        <v>135000</v>
      </c>
      <c r="D53" s="6" t="s">
        <v>735</v>
      </c>
      <c r="E53" s="7"/>
      <c r="F53" s="7"/>
      <c r="G53" s="7"/>
      <c r="H53" s="7">
        <v>3</v>
      </c>
      <c r="I53" s="6"/>
      <c r="J53" s="45" t="s">
        <v>11</v>
      </c>
    </row>
    <row r="54" spans="1:11" ht="12.5" x14ac:dyDescent="0.25">
      <c r="A54" s="3">
        <v>44341</v>
      </c>
      <c r="B54" s="5"/>
      <c r="C54" s="5">
        <v>190000</v>
      </c>
      <c r="D54" s="6" t="s">
        <v>736</v>
      </c>
      <c r="E54" s="7">
        <v>1</v>
      </c>
      <c r="F54" s="7"/>
      <c r="G54" s="7"/>
      <c r="H54" s="7">
        <v>2</v>
      </c>
      <c r="I54" s="16"/>
      <c r="J54" s="44" t="s">
        <v>10</v>
      </c>
    </row>
    <row r="55" spans="1:11" ht="12.5" x14ac:dyDescent="0.25">
      <c r="A55" s="3"/>
      <c r="B55" s="5"/>
      <c r="C55" s="5">
        <v>0</v>
      </c>
      <c r="D55" s="6" t="s">
        <v>737</v>
      </c>
      <c r="E55" s="7"/>
      <c r="F55" s="7"/>
      <c r="G55" s="7">
        <v>1</v>
      </c>
      <c r="H55" s="7"/>
      <c r="I55" s="8"/>
      <c r="J55" s="8" t="s">
        <v>498</v>
      </c>
    </row>
    <row r="56" spans="1:11" ht="12.5" x14ac:dyDescent="0.25">
      <c r="A56" s="3">
        <v>44341</v>
      </c>
      <c r="B56" s="5"/>
      <c r="C56" s="5">
        <v>525000</v>
      </c>
      <c r="D56" s="6" t="s">
        <v>105</v>
      </c>
      <c r="E56" s="7">
        <v>3</v>
      </c>
      <c r="F56" s="7"/>
      <c r="G56" s="7"/>
      <c r="H56" s="7">
        <v>5</v>
      </c>
      <c r="I56" s="16"/>
      <c r="J56" s="44" t="s">
        <v>10</v>
      </c>
    </row>
    <row r="57" spans="1:11" ht="12.5" x14ac:dyDescent="0.25">
      <c r="A57" s="3">
        <v>44341</v>
      </c>
      <c r="B57" s="5"/>
      <c r="C57" s="5">
        <v>0</v>
      </c>
      <c r="D57" s="6" t="s">
        <v>105</v>
      </c>
      <c r="E57" s="7"/>
      <c r="F57" s="7"/>
      <c r="G57" s="7">
        <v>1</v>
      </c>
      <c r="H57" s="7"/>
      <c r="I57" s="16"/>
      <c r="J57" s="8" t="s">
        <v>498</v>
      </c>
    </row>
    <row r="58" spans="1:11" ht="12.5" x14ac:dyDescent="0.25">
      <c r="A58" s="3">
        <v>44342</v>
      </c>
      <c r="B58" s="5"/>
      <c r="C58" s="5">
        <v>370000</v>
      </c>
      <c r="D58" s="6" t="s">
        <v>699</v>
      </c>
      <c r="E58" s="7">
        <v>1</v>
      </c>
      <c r="F58" s="7"/>
      <c r="G58" s="7"/>
      <c r="H58" s="7">
        <v>6</v>
      </c>
      <c r="I58" s="16"/>
      <c r="J58" s="44" t="s">
        <v>10</v>
      </c>
    </row>
    <row r="59" spans="1:11" ht="12.5" x14ac:dyDescent="0.25">
      <c r="A59" s="3">
        <v>44342</v>
      </c>
      <c r="B59" s="5"/>
      <c r="C59" s="5">
        <v>90000</v>
      </c>
      <c r="D59" s="6" t="s">
        <v>462</v>
      </c>
      <c r="E59" s="7"/>
      <c r="F59" s="7"/>
      <c r="G59" s="7"/>
      <c r="H59" s="7">
        <v>2</v>
      </c>
      <c r="I59" s="16"/>
      <c r="J59" s="44" t="s">
        <v>10</v>
      </c>
    </row>
    <row r="60" spans="1:11" ht="12.5" x14ac:dyDescent="0.25">
      <c r="A60" s="3">
        <v>44341</v>
      </c>
      <c r="B60" s="5"/>
      <c r="C60" s="5">
        <v>270000</v>
      </c>
      <c r="D60" s="6" t="s">
        <v>105</v>
      </c>
      <c r="E60" s="7"/>
      <c r="F60" s="7"/>
      <c r="G60" s="7"/>
      <c r="H60" s="7">
        <v>6</v>
      </c>
      <c r="I60" s="16"/>
      <c r="J60" s="44" t="s">
        <v>10</v>
      </c>
    </row>
    <row r="61" spans="1:11" ht="12.5" x14ac:dyDescent="0.25">
      <c r="A61" s="3">
        <v>44341</v>
      </c>
      <c r="B61" s="5"/>
      <c r="C61" s="5">
        <v>660000</v>
      </c>
      <c r="D61" s="6" t="s">
        <v>738</v>
      </c>
      <c r="E61" s="7"/>
      <c r="F61" s="7"/>
      <c r="G61" s="7"/>
      <c r="H61" s="7"/>
      <c r="I61" s="16"/>
      <c r="J61" s="44" t="s">
        <v>10</v>
      </c>
    </row>
    <row r="62" spans="1:11" ht="12.5" x14ac:dyDescent="0.25">
      <c r="A62" s="3">
        <v>44341</v>
      </c>
      <c r="B62" s="5"/>
      <c r="C62" s="5">
        <v>180000</v>
      </c>
      <c r="D62" s="6" t="s">
        <v>739</v>
      </c>
      <c r="E62" s="7"/>
      <c r="F62" s="7"/>
      <c r="G62" s="7"/>
      <c r="H62" s="7"/>
      <c r="I62" s="16"/>
      <c r="J62" s="44" t="s">
        <v>10</v>
      </c>
    </row>
    <row r="63" spans="1:11" ht="12.5" x14ac:dyDescent="0.25">
      <c r="A63" s="3">
        <v>44319</v>
      </c>
      <c r="B63" s="5"/>
      <c r="C63" s="5">
        <f>5*110000</f>
        <v>550000</v>
      </c>
      <c r="D63" s="6" t="s">
        <v>740</v>
      </c>
      <c r="E63" s="7"/>
      <c r="F63" s="7"/>
      <c r="G63" s="7"/>
      <c r="H63" s="7"/>
      <c r="I63" s="16"/>
      <c r="J63" s="44" t="s">
        <v>10</v>
      </c>
    </row>
    <row r="64" spans="1:11" ht="12.5" x14ac:dyDescent="0.25">
      <c r="A64" s="3">
        <v>44347</v>
      </c>
      <c r="B64" s="5"/>
      <c r="C64" s="5">
        <v>165000</v>
      </c>
      <c r="D64" s="6" t="s">
        <v>741</v>
      </c>
      <c r="E64" s="7"/>
      <c r="F64" s="7"/>
      <c r="G64" s="7">
        <v>1</v>
      </c>
      <c r="H64" s="7"/>
      <c r="I64" s="8">
        <v>1</v>
      </c>
      <c r="J64" s="44" t="s">
        <v>10</v>
      </c>
      <c r="K64" s="36"/>
    </row>
    <row r="65" spans="1:11" ht="12.5" x14ac:dyDescent="0.25">
      <c r="A65" s="3">
        <v>44341</v>
      </c>
      <c r="B65" s="5"/>
      <c r="C65" s="5">
        <v>682500</v>
      </c>
      <c r="D65" s="6" t="s">
        <v>742</v>
      </c>
      <c r="E65" s="7"/>
      <c r="F65" s="7"/>
      <c r="G65" s="7">
        <v>3</v>
      </c>
      <c r="H65" s="7">
        <v>1</v>
      </c>
      <c r="I65" s="9">
        <v>4</v>
      </c>
      <c r="J65" s="44" t="s">
        <v>10</v>
      </c>
      <c r="K65" s="36"/>
    </row>
    <row r="66" spans="1:11" ht="12.5" x14ac:dyDescent="0.25">
      <c r="A66" s="3">
        <v>44347</v>
      </c>
      <c r="B66" s="5"/>
      <c r="C66" s="5">
        <v>375000</v>
      </c>
      <c r="D66" s="6" t="s">
        <v>678</v>
      </c>
      <c r="E66" s="7"/>
      <c r="F66" s="7"/>
      <c r="G66" s="7"/>
      <c r="H66" s="7"/>
      <c r="I66" s="8">
        <v>3</v>
      </c>
      <c r="J66" s="44" t="s">
        <v>10</v>
      </c>
      <c r="K66" s="36"/>
    </row>
    <row r="67" spans="1:11" ht="12.5" x14ac:dyDescent="0.25">
      <c r="A67" s="3">
        <v>44344</v>
      </c>
      <c r="B67" s="5"/>
      <c r="C67" s="5">
        <v>145000</v>
      </c>
      <c r="D67" s="6" t="s">
        <v>743</v>
      </c>
      <c r="E67" s="7"/>
      <c r="F67" s="7"/>
      <c r="G67" s="7"/>
      <c r="H67" s="7"/>
      <c r="I67" s="8">
        <v>1</v>
      </c>
      <c r="J67" s="45" t="s">
        <v>11</v>
      </c>
      <c r="K67" s="36"/>
    </row>
    <row r="68" spans="1:11" ht="12.5" x14ac:dyDescent="0.25">
      <c r="A68" s="3">
        <v>44346</v>
      </c>
      <c r="B68" s="5"/>
      <c r="C68" s="5">
        <v>210000</v>
      </c>
      <c r="D68" s="6" t="s">
        <v>675</v>
      </c>
      <c r="E68" s="7"/>
      <c r="F68" s="7"/>
      <c r="G68" s="7">
        <v>1</v>
      </c>
      <c r="H68" s="7">
        <v>1</v>
      </c>
      <c r="I68" s="8">
        <v>1</v>
      </c>
      <c r="J68" s="45" t="s">
        <v>11</v>
      </c>
    </row>
    <row r="69" spans="1:11" ht="12.5" x14ac:dyDescent="0.25">
      <c r="A69" s="3">
        <v>44346</v>
      </c>
      <c r="B69" s="5"/>
      <c r="C69" s="5">
        <v>0</v>
      </c>
      <c r="D69" s="6" t="s">
        <v>744</v>
      </c>
      <c r="E69" s="7"/>
      <c r="F69" s="7"/>
      <c r="G69" s="7">
        <v>1</v>
      </c>
      <c r="H69" s="7">
        <v>1</v>
      </c>
      <c r="I69" s="8"/>
      <c r="J69" s="8" t="s">
        <v>745</v>
      </c>
      <c r="K69" s="36"/>
    </row>
    <row r="70" spans="1:11" ht="12.5" x14ac:dyDescent="0.25">
      <c r="A70" s="3">
        <v>44345</v>
      </c>
      <c r="B70" s="5"/>
      <c r="C70" s="5">
        <v>290000</v>
      </c>
      <c r="D70" s="6" t="s">
        <v>495</v>
      </c>
      <c r="E70" s="7">
        <v>2</v>
      </c>
      <c r="F70" s="7"/>
      <c r="G70" s="7"/>
      <c r="H70" s="7">
        <v>2</v>
      </c>
      <c r="I70" s="8"/>
      <c r="J70" s="45" t="s">
        <v>11</v>
      </c>
    </row>
    <row r="71" spans="1:11" ht="12.5" x14ac:dyDescent="0.25">
      <c r="B71" s="5"/>
      <c r="C71" s="5"/>
      <c r="D71" s="6" t="s">
        <v>408</v>
      </c>
      <c r="E71" s="7"/>
      <c r="F71" s="7"/>
      <c r="G71" s="7"/>
      <c r="H71" s="7">
        <v>1</v>
      </c>
      <c r="I71" s="8">
        <v>1</v>
      </c>
      <c r="J71" s="8"/>
      <c r="K71" s="36"/>
    </row>
    <row r="72" spans="1:11" ht="12.5" x14ac:dyDescent="0.25">
      <c r="A72" s="3">
        <v>44346</v>
      </c>
      <c r="B72" s="5"/>
      <c r="C72" s="5">
        <v>90000</v>
      </c>
      <c r="D72" s="6" t="s">
        <v>730</v>
      </c>
      <c r="E72" s="7"/>
      <c r="F72" s="7"/>
      <c r="G72" s="7"/>
      <c r="H72" s="7">
        <v>2</v>
      </c>
      <c r="I72" s="8"/>
      <c r="J72" s="44" t="s">
        <v>10</v>
      </c>
    </row>
    <row r="73" spans="1:11" ht="12.5" x14ac:dyDescent="0.25">
      <c r="A73" s="3">
        <v>44347</v>
      </c>
      <c r="B73" s="5"/>
      <c r="C73" s="5">
        <v>225000</v>
      </c>
      <c r="D73" s="6" t="s">
        <v>464</v>
      </c>
      <c r="E73" s="7">
        <v>1</v>
      </c>
      <c r="F73" s="7">
        <v>1</v>
      </c>
      <c r="G73" s="7"/>
      <c r="H73" s="7">
        <v>1</v>
      </c>
      <c r="I73" s="8"/>
      <c r="J73" s="45" t="s">
        <v>11</v>
      </c>
    </row>
    <row r="74" spans="1:11" ht="12.5" x14ac:dyDescent="0.25">
      <c r="B74" s="5"/>
      <c r="C74" s="5"/>
      <c r="E74" s="7"/>
      <c r="F74" s="7"/>
      <c r="G74" s="7"/>
      <c r="H74" s="7"/>
      <c r="I74" s="8"/>
      <c r="J74" s="8"/>
    </row>
    <row r="75" spans="1:11" ht="12.5" x14ac:dyDescent="0.25">
      <c r="B75" s="5" t="e">
        <f>SUM(#REF!)</f>
        <v>#REF!</v>
      </c>
      <c r="C75" s="5">
        <f>SUM(C1:C73)</f>
        <v>86054000</v>
      </c>
      <c r="E75" s="7">
        <f t="shared" ref="E75:I75" si="1">SUM(E3:E73)</f>
        <v>49</v>
      </c>
      <c r="F75" s="7">
        <f t="shared" si="1"/>
        <v>16</v>
      </c>
      <c r="G75" s="7">
        <f t="shared" si="1"/>
        <v>20</v>
      </c>
      <c r="H75" s="7">
        <f t="shared" si="1"/>
        <v>117</v>
      </c>
      <c r="I75" s="7">
        <f t="shared" si="1"/>
        <v>20</v>
      </c>
      <c r="J75" s="8" t="s">
        <v>269</v>
      </c>
    </row>
    <row r="76" spans="1:11" ht="12.5" x14ac:dyDescent="0.25">
      <c r="B76" s="27" t="s">
        <v>270</v>
      </c>
      <c r="C76" s="5" t="e">
        <f>C75-B75</f>
        <v>#REF!</v>
      </c>
      <c r="E76" s="41"/>
      <c r="F76" s="41"/>
      <c r="G76" s="41"/>
    </row>
    <row r="77" spans="1:11" ht="12.5" x14ac:dyDescent="0.25">
      <c r="B77" s="28"/>
      <c r="C77" s="5"/>
      <c r="E77" s="41"/>
      <c r="F77" s="41"/>
      <c r="G77" s="41"/>
    </row>
    <row r="78" spans="1:11" ht="12.5" x14ac:dyDescent="0.25">
      <c r="B78" s="5"/>
      <c r="C78" s="5"/>
      <c r="E78" s="41"/>
      <c r="F78" s="41"/>
      <c r="G78" s="41"/>
    </row>
    <row r="79" spans="1:11" ht="12.5" x14ac:dyDescent="0.25">
      <c r="B79" s="29" t="s">
        <v>271</v>
      </c>
      <c r="C79" s="5"/>
      <c r="E79" s="41"/>
      <c r="F79" s="41"/>
      <c r="G79" s="41"/>
    </row>
    <row r="80" spans="1:11" ht="12.5" x14ac:dyDescent="0.25">
      <c r="B80" s="5" t="s">
        <v>272</v>
      </c>
      <c r="C80" s="5"/>
      <c r="E80" s="41"/>
      <c r="F80" s="41"/>
      <c r="G80" s="41"/>
    </row>
    <row r="81" spans="2:8" ht="12.5" x14ac:dyDescent="0.25">
      <c r="B81" s="5"/>
      <c r="C81" s="5"/>
      <c r="E81" s="41"/>
      <c r="F81" s="41"/>
      <c r="G81" s="41"/>
    </row>
    <row r="82" spans="2:8" ht="12.5" x14ac:dyDescent="0.25">
      <c r="B82" s="5" t="s">
        <v>273</v>
      </c>
      <c r="C82" s="5"/>
      <c r="E82" s="41"/>
      <c r="F82" s="41"/>
      <c r="G82" s="41"/>
    </row>
    <row r="83" spans="2:8" ht="12.5" x14ac:dyDescent="0.25">
      <c r="B83" s="5" t="s">
        <v>274</v>
      </c>
      <c r="C83" s="5" t="s">
        <v>478</v>
      </c>
      <c r="D83" s="30" t="s">
        <v>276</v>
      </c>
      <c r="E83" s="15">
        <f>'JAN21'!E107+'FEB21'!E137+'MAR21'!E87+'APR21'!E100+E75</f>
        <v>391</v>
      </c>
      <c r="F83" s="15">
        <f>'JAN21'!F107+'FEB21'!F137+'MAR21'!F87+'APR21'!F100+F75</f>
        <v>127</v>
      </c>
      <c r="G83" s="15">
        <f>'JAN21'!G107+'FEB21'!G137+'MAR21'!G87+'APR21'!G100+G75</f>
        <v>132</v>
      </c>
      <c r="H83" s="15">
        <f>'FEB21'!H137+'MAR21'!H87+'APR21'!H100+H75</f>
        <v>371</v>
      </c>
    </row>
    <row r="84" spans="2:8" ht="12.5" x14ac:dyDescent="0.25">
      <c r="C84" s="6" t="s">
        <v>746</v>
      </c>
      <c r="D84" s="30">
        <f>E84+F84+G84+H84</f>
        <v>19300</v>
      </c>
      <c r="E84" s="41">
        <f>30*E83</f>
        <v>11730</v>
      </c>
      <c r="F84" s="41">
        <f>20*F83</f>
        <v>2540</v>
      </c>
      <c r="G84" s="41">
        <f t="shared" ref="G84:H84" si="2">10*G83</f>
        <v>1320</v>
      </c>
      <c r="H84" s="41">
        <f t="shared" si="2"/>
        <v>3710</v>
      </c>
    </row>
    <row r="85" spans="2:8" ht="12.5" x14ac:dyDescent="0.25">
      <c r="B85" s="5" t="s">
        <v>280</v>
      </c>
      <c r="C85" s="5" t="s">
        <v>747</v>
      </c>
      <c r="E85" s="41"/>
      <c r="F85" s="41"/>
      <c r="G85" s="41"/>
    </row>
    <row r="86" spans="2:8" ht="12.5" x14ac:dyDescent="0.25">
      <c r="B86" s="5"/>
      <c r="C86" s="5" t="s">
        <v>694</v>
      </c>
      <c r="E86" s="41"/>
      <c r="F86" s="41"/>
      <c r="G86" s="41"/>
    </row>
    <row r="87" spans="2:8" ht="12.5" x14ac:dyDescent="0.25">
      <c r="B87" s="5" t="s">
        <v>284</v>
      </c>
      <c r="C87" s="5"/>
      <c r="D87" s="6">
        <v>600</v>
      </c>
      <c r="E87" s="41">
        <f>30*15</f>
        <v>450</v>
      </c>
      <c r="F87" s="41">
        <f>20*4</f>
        <v>80</v>
      </c>
      <c r="G87" s="41">
        <f>10*7</f>
        <v>70</v>
      </c>
      <c r="H87" s="41"/>
    </row>
    <row r="88" spans="2:8" ht="12.5" x14ac:dyDescent="0.25">
      <c r="B88" s="5"/>
      <c r="C88" s="5"/>
      <c r="E88" s="41"/>
      <c r="F88" s="41"/>
      <c r="G88" s="41"/>
    </row>
    <row r="89" spans="2:8" ht="12.5" x14ac:dyDescent="0.25">
      <c r="B89" s="5"/>
      <c r="C89" s="5"/>
      <c r="E89" s="41"/>
      <c r="F89" s="41"/>
      <c r="G89" s="41"/>
    </row>
    <row r="90" spans="2:8" ht="12.5" x14ac:dyDescent="0.25">
      <c r="B90" s="5"/>
      <c r="C90" s="5"/>
      <c r="E90" s="41"/>
      <c r="F90" s="41"/>
      <c r="G90" s="41"/>
    </row>
    <row r="91" spans="2:8" ht="12.5" x14ac:dyDescent="0.25">
      <c r="B91" s="5"/>
      <c r="C91" s="5"/>
      <c r="E91" s="41"/>
      <c r="F91" s="41"/>
      <c r="G91" s="41"/>
    </row>
    <row r="92" spans="2:8" ht="12.5" x14ac:dyDescent="0.25">
      <c r="B92" s="5"/>
      <c r="C92" s="5"/>
      <c r="E92" s="41"/>
      <c r="F92" s="41"/>
      <c r="G92" s="41"/>
    </row>
    <row r="93" spans="2:8" ht="12.5" x14ac:dyDescent="0.25">
      <c r="B93" s="5"/>
      <c r="C93" s="5"/>
      <c r="D93" s="6"/>
      <c r="E93" s="41"/>
      <c r="F93" s="41"/>
      <c r="G93" s="41"/>
    </row>
    <row r="94" spans="2:8" ht="12.5" x14ac:dyDescent="0.25">
      <c r="B94" s="5"/>
      <c r="C94" s="5"/>
      <c r="E94" s="41"/>
      <c r="F94" s="41"/>
      <c r="G94" s="41"/>
    </row>
    <row r="95" spans="2:8" ht="12.5" x14ac:dyDescent="0.25">
      <c r="E95" s="41"/>
      <c r="F95" s="41"/>
      <c r="G95" s="4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N120"/>
  <sheetViews>
    <sheetView workbookViewId="0">
      <selection sqref="A1:XFD37"/>
    </sheetView>
  </sheetViews>
  <sheetFormatPr defaultColWidth="12.6328125" defaultRowHeight="15.75" customHeight="1" x14ac:dyDescent="0.25"/>
  <cols>
    <col min="1" max="1" width="9.453125" customWidth="1"/>
    <col min="2" max="2" width="11.6328125" customWidth="1"/>
    <col min="3" max="3" width="12.6328125" customWidth="1"/>
    <col min="4" max="4" width="31.6328125" customWidth="1"/>
    <col min="5" max="7" width="5.26953125" customWidth="1"/>
    <col min="8" max="8" width="5.453125" customWidth="1"/>
  </cols>
  <sheetData>
    <row r="1" spans="1:11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8</v>
      </c>
    </row>
    <row r="2" spans="1:11" ht="12.5" x14ac:dyDescent="0.25">
      <c r="A2" s="3">
        <v>44287</v>
      </c>
      <c r="B2" s="5"/>
      <c r="C2" s="5">
        <f>'MAR21'!C87</f>
        <v>41307000</v>
      </c>
      <c r="D2" s="6" t="s">
        <v>748</v>
      </c>
      <c r="E2" s="7">
        <f>'MAR21'!E87</f>
        <v>58</v>
      </c>
      <c r="F2" s="7">
        <f>'MAR21'!F87</f>
        <v>16</v>
      </c>
      <c r="G2" s="7">
        <f>'MAR21'!G87</f>
        <v>27</v>
      </c>
      <c r="H2" s="7">
        <f>'MAR21'!H87</f>
        <v>99</v>
      </c>
      <c r="I2" s="6"/>
      <c r="J2" s="6"/>
      <c r="K2" s="36"/>
    </row>
    <row r="3" spans="1:11" ht="12.5" x14ac:dyDescent="0.25">
      <c r="A3" s="3">
        <v>44308</v>
      </c>
      <c r="B3" s="5"/>
      <c r="C3" s="5">
        <v>335000</v>
      </c>
      <c r="D3" s="6" t="s">
        <v>105</v>
      </c>
      <c r="E3" s="7">
        <v>2</v>
      </c>
      <c r="F3" s="7"/>
      <c r="G3" s="7"/>
      <c r="H3" s="7">
        <v>3</v>
      </c>
      <c r="I3" s="44" t="s">
        <v>10</v>
      </c>
    </row>
    <row r="4" spans="1:11" ht="12.5" x14ac:dyDescent="0.25">
      <c r="A4" s="3">
        <v>44308</v>
      </c>
      <c r="B4" s="5"/>
      <c r="C4" s="5">
        <v>250000</v>
      </c>
      <c r="D4" s="6" t="s">
        <v>750</v>
      </c>
      <c r="E4" s="7"/>
      <c r="F4" s="7">
        <v>2</v>
      </c>
      <c r="G4" s="7"/>
      <c r="H4" s="7">
        <v>2</v>
      </c>
      <c r="I4" s="44" t="s">
        <v>10</v>
      </c>
    </row>
    <row r="5" spans="1:11" ht="12.5" x14ac:dyDescent="0.25">
      <c r="A5" s="3">
        <v>44290</v>
      </c>
      <c r="B5" s="5"/>
      <c r="C5" s="5">
        <v>100000</v>
      </c>
      <c r="D5" s="6" t="s">
        <v>751</v>
      </c>
      <c r="E5" s="7">
        <v>1</v>
      </c>
      <c r="F5" s="7"/>
      <c r="G5" s="7"/>
      <c r="H5" s="7"/>
      <c r="I5" s="44" t="s">
        <v>10</v>
      </c>
      <c r="J5" s="36"/>
    </row>
    <row r="6" spans="1:11" ht="12.5" x14ac:dyDescent="0.25">
      <c r="A6" s="3">
        <v>44287</v>
      </c>
      <c r="B6" s="5"/>
      <c r="C6" s="5">
        <v>200000</v>
      </c>
      <c r="D6" s="6" t="s">
        <v>752</v>
      </c>
      <c r="E6" s="7">
        <v>2</v>
      </c>
      <c r="F6" s="7"/>
      <c r="G6" s="7"/>
      <c r="H6" s="7"/>
      <c r="I6" s="44" t="s">
        <v>10</v>
      </c>
      <c r="J6" s="36"/>
    </row>
    <row r="7" spans="1:11" ht="12.5" x14ac:dyDescent="0.25">
      <c r="A7" s="3">
        <v>44287</v>
      </c>
      <c r="B7" s="5"/>
      <c r="C7" s="5">
        <v>335000</v>
      </c>
      <c r="D7" s="6" t="s">
        <v>753</v>
      </c>
      <c r="E7" s="7">
        <v>2</v>
      </c>
      <c r="F7" s="7"/>
      <c r="G7" s="7"/>
      <c r="H7" s="7">
        <v>3</v>
      </c>
      <c r="I7" s="45" t="s">
        <v>11</v>
      </c>
    </row>
    <row r="8" spans="1:11" ht="12.5" x14ac:dyDescent="0.25">
      <c r="A8" s="3">
        <v>44287</v>
      </c>
      <c r="B8" s="5"/>
      <c r="C8" s="5">
        <v>340000</v>
      </c>
      <c r="D8" s="6" t="s">
        <v>754</v>
      </c>
      <c r="E8" s="7">
        <v>3</v>
      </c>
      <c r="F8" s="7"/>
      <c r="G8" s="7">
        <v>1</v>
      </c>
      <c r="H8" s="7"/>
      <c r="I8" s="44" t="s">
        <v>10</v>
      </c>
    </row>
    <row r="9" spans="1:11" ht="12.5" x14ac:dyDescent="0.25">
      <c r="A9" s="3">
        <v>44287</v>
      </c>
      <c r="B9" s="5"/>
      <c r="C9" s="5">
        <v>125000</v>
      </c>
      <c r="D9" s="6" t="s">
        <v>755</v>
      </c>
      <c r="E9" s="7"/>
      <c r="F9" s="7">
        <v>1</v>
      </c>
      <c r="G9" s="7"/>
      <c r="H9" s="7">
        <v>1</v>
      </c>
      <c r="I9" s="44" t="s">
        <v>10</v>
      </c>
    </row>
    <row r="10" spans="1:11" ht="12.5" x14ac:dyDescent="0.25">
      <c r="A10" s="3">
        <v>44288</v>
      </c>
      <c r="B10" s="5"/>
      <c r="C10" s="5">
        <v>200000</v>
      </c>
      <c r="D10" s="6" t="s">
        <v>756</v>
      </c>
      <c r="E10" s="7">
        <v>1</v>
      </c>
      <c r="F10" s="7">
        <v>1</v>
      </c>
      <c r="G10" s="7">
        <v>1</v>
      </c>
      <c r="H10" s="7"/>
      <c r="I10" s="44" t="s">
        <v>10</v>
      </c>
    </row>
    <row r="11" spans="1:11" ht="12.5" x14ac:dyDescent="0.25">
      <c r="A11" s="3">
        <v>44290</v>
      </c>
      <c r="B11" s="5"/>
      <c r="C11" s="5">
        <v>459000</v>
      </c>
      <c r="D11" s="6" t="s">
        <v>757</v>
      </c>
      <c r="E11" s="7">
        <v>4</v>
      </c>
      <c r="F11" s="7"/>
      <c r="G11" s="7">
        <v>3</v>
      </c>
      <c r="H11" s="7"/>
      <c r="I11" s="44" t="s">
        <v>10</v>
      </c>
      <c r="J11" s="54"/>
    </row>
    <row r="12" spans="1:11" ht="12.5" x14ac:dyDescent="0.25">
      <c r="A12" s="3">
        <v>44288</v>
      </c>
      <c r="B12" s="5"/>
      <c r="C12" s="5">
        <v>300000</v>
      </c>
      <c r="D12" s="6" t="s">
        <v>686</v>
      </c>
      <c r="E12" s="7">
        <v>3</v>
      </c>
      <c r="F12" s="7"/>
      <c r="G12" s="7"/>
      <c r="H12" s="7"/>
      <c r="I12" s="44" t="s">
        <v>10</v>
      </c>
      <c r="J12" s="6" t="s">
        <v>758</v>
      </c>
    </row>
    <row r="13" spans="1:11" ht="12.5" x14ac:dyDescent="0.25">
      <c r="A13" s="3">
        <v>44289</v>
      </c>
      <c r="B13" s="5"/>
      <c r="C13" s="5">
        <v>170000</v>
      </c>
      <c r="D13" s="6" t="s">
        <v>232</v>
      </c>
      <c r="E13" s="7"/>
      <c r="F13" s="7">
        <v>1</v>
      </c>
      <c r="G13" s="7"/>
      <c r="H13" s="7">
        <v>2</v>
      </c>
      <c r="I13" s="44" t="s">
        <v>10</v>
      </c>
      <c r="J13" s="6"/>
    </row>
    <row r="14" spans="1:11" ht="12.5" x14ac:dyDescent="0.25">
      <c r="A14" s="3">
        <v>44288</v>
      </c>
      <c r="B14" s="5"/>
      <c r="C14" s="5">
        <v>145000</v>
      </c>
      <c r="D14" s="6" t="s">
        <v>679</v>
      </c>
      <c r="E14" s="7">
        <v>1</v>
      </c>
      <c r="F14" s="7"/>
      <c r="G14" s="7"/>
      <c r="H14" s="7">
        <v>1</v>
      </c>
      <c r="I14" s="44" t="s">
        <v>10</v>
      </c>
    </row>
    <row r="15" spans="1:11" ht="12.5" x14ac:dyDescent="0.25">
      <c r="A15" s="3">
        <v>44288</v>
      </c>
      <c r="B15" s="5"/>
      <c r="C15" s="5">
        <v>80000</v>
      </c>
      <c r="D15" s="6" t="s">
        <v>759</v>
      </c>
      <c r="E15" s="7"/>
      <c r="F15" s="7">
        <v>1</v>
      </c>
      <c r="G15" s="7"/>
      <c r="H15" s="7"/>
      <c r="I15" s="44" t="s">
        <v>10</v>
      </c>
    </row>
    <row r="16" spans="1:11" ht="12.5" x14ac:dyDescent="0.25">
      <c r="A16" s="3">
        <v>44290</v>
      </c>
      <c r="B16" s="5"/>
      <c r="C16" s="5">
        <v>100000</v>
      </c>
      <c r="D16" s="6" t="s">
        <v>467</v>
      </c>
      <c r="E16" s="7">
        <v>1</v>
      </c>
      <c r="F16" s="7"/>
      <c r="G16" s="7"/>
      <c r="H16" s="7"/>
      <c r="I16" s="44" t="s">
        <v>10</v>
      </c>
    </row>
    <row r="17" spans="1:10" ht="12.5" x14ac:dyDescent="0.25">
      <c r="A17" s="3">
        <v>44289</v>
      </c>
      <c r="B17" s="5"/>
      <c r="C17" s="5">
        <v>40000</v>
      </c>
      <c r="D17" s="6" t="s">
        <v>534</v>
      </c>
      <c r="E17" s="7"/>
      <c r="F17" s="7"/>
      <c r="G17" s="7">
        <v>1</v>
      </c>
      <c r="H17" s="7"/>
      <c r="I17" s="45" t="s">
        <v>11</v>
      </c>
    </row>
    <row r="18" spans="1:10" ht="12.5" x14ac:dyDescent="0.25">
      <c r="A18" s="3">
        <v>44290</v>
      </c>
      <c r="B18" s="5"/>
      <c r="C18" s="5">
        <v>125000</v>
      </c>
      <c r="D18" s="6" t="s">
        <v>184</v>
      </c>
      <c r="E18" s="7"/>
      <c r="F18" s="7">
        <v>1</v>
      </c>
      <c r="G18" s="7"/>
      <c r="H18" s="7">
        <v>1</v>
      </c>
      <c r="I18" s="44" t="s">
        <v>10</v>
      </c>
    </row>
    <row r="19" spans="1:10" ht="12.5" x14ac:dyDescent="0.25">
      <c r="A19" s="3">
        <v>44294</v>
      </c>
      <c r="B19" s="5"/>
      <c r="C19" s="5">
        <v>100000</v>
      </c>
      <c r="D19" s="6" t="s">
        <v>760</v>
      </c>
      <c r="E19" s="7"/>
      <c r="F19" s="7">
        <v>1</v>
      </c>
      <c r="G19" s="7">
        <v>1</v>
      </c>
      <c r="H19" s="7"/>
      <c r="I19" s="44" t="s">
        <v>10</v>
      </c>
    </row>
    <row r="20" spans="1:10" ht="12.5" x14ac:dyDescent="0.25">
      <c r="A20" s="3">
        <v>44293</v>
      </c>
      <c r="B20" s="5"/>
      <c r="C20" s="5">
        <v>145000</v>
      </c>
      <c r="D20" s="6" t="s">
        <v>761</v>
      </c>
      <c r="E20" s="7">
        <v>1</v>
      </c>
      <c r="F20" s="7"/>
      <c r="G20" s="7"/>
      <c r="H20" s="7">
        <v>1</v>
      </c>
      <c r="I20" s="44" t="s">
        <v>10</v>
      </c>
    </row>
    <row r="21" spans="1:10" ht="12.5" x14ac:dyDescent="0.25">
      <c r="A21" s="3">
        <v>44296</v>
      </c>
      <c r="B21" s="5"/>
      <c r="C21" s="5">
        <v>445000</v>
      </c>
      <c r="D21" s="6" t="s">
        <v>510</v>
      </c>
      <c r="E21" s="7">
        <v>4</v>
      </c>
      <c r="F21" s="7"/>
      <c r="G21" s="7"/>
      <c r="H21" s="7">
        <v>1</v>
      </c>
      <c r="I21" s="44" t="s">
        <v>10</v>
      </c>
    </row>
    <row r="22" spans="1:10" ht="12.5" x14ac:dyDescent="0.25">
      <c r="A22" s="3">
        <v>44295</v>
      </c>
      <c r="B22" s="5"/>
      <c r="C22" s="5">
        <v>290000</v>
      </c>
      <c r="D22" s="6" t="s">
        <v>686</v>
      </c>
      <c r="E22" s="7">
        <v>2</v>
      </c>
      <c r="F22" s="7"/>
      <c r="G22" s="7"/>
      <c r="H22" s="7">
        <v>2</v>
      </c>
      <c r="I22" s="44" t="s">
        <v>10</v>
      </c>
    </row>
    <row r="23" spans="1:10" ht="12.5" x14ac:dyDescent="0.25">
      <c r="A23" s="3">
        <v>44296</v>
      </c>
      <c r="B23" s="5"/>
      <c r="C23" s="5">
        <v>145000</v>
      </c>
      <c r="D23" s="6" t="s">
        <v>762</v>
      </c>
      <c r="E23" s="7"/>
      <c r="F23" s="7">
        <v>1</v>
      </c>
      <c r="G23" s="7">
        <v>1</v>
      </c>
      <c r="H23" s="7">
        <v>1</v>
      </c>
      <c r="I23" s="45" t="s">
        <v>11</v>
      </c>
    </row>
    <row r="24" spans="1:10" ht="12.5" x14ac:dyDescent="0.25">
      <c r="A24" s="3">
        <v>44296</v>
      </c>
      <c r="B24" s="5"/>
      <c r="C24" s="5">
        <v>135000</v>
      </c>
      <c r="D24" s="6" t="s">
        <v>678</v>
      </c>
      <c r="E24" s="7"/>
      <c r="F24" s="7"/>
      <c r="G24" s="7"/>
      <c r="H24" s="7">
        <v>3</v>
      </c>
      <c r="I24" s="44" t="s">
        <v>10</v>
      </c>
      <c r="J24" s="6"/>
    </row>
    <row r="25" spans="1:10" ht="12.5" x14ac:dyDescent="0.25">
      <c r="A25" s="3">
        <v>44296</v>
      </c>
      <c r="B25" s="5"/>
      <c r="C25" s="5">
        <v>200000</v>
      </c>
      <c r="D25" s="6" t="s">
        <v>763</v>
      </c>
      <c r="E25" s="7">
        <v>2</v>
      </c>
      <c r="F25" s="7"/>
      <c r="G25" s="7"/>
      <c r="H25" s="7"/>
      <c r="I25" s="44" t="s">
        <v>10</v>
      </c>
    </row>
    <row r="26" spans="1:10" ht="12.5" x14ac:dyDescent="0.25">
      <c r="A26" s="3">
        <v>44296</v>
      </c>
      <c r="B26" s="5"/>
      <c r="C26" s="5">
        <v>85000</v>
      </c>
      <c r="D26" s="6" t="s">
        <v>764</v>
      </c>
      <c r="E26" s="7"/>
      <c r="F26" s="7"/>
      <c r="G26" s="7">
        <v>1</v>
      </c>
      <c r="H26" s="7">
        <v>1</v>
      </c>
      <c r="I26" s="44" t="s">
        <v>10</v>
      </c>
    </row>
    <row r="27" spans="1:10" ht="12.5" x14ac:dyDescent="0.25">
      <c r="A27" s="3">
        <v>44297</v>
      </c>
      <c r="B27" s="5"/>
      <c r="C27" s="5">
        <v>295000</v>
      </c>
      <c r="D27" s="6" t="s">
        <v>765</v>
      </c>
      <c r="F27" s="7">
        <v>2</v>
      </c>
      <c r="G27" s="7"/>
      <c r="H27" s="7">
        <v>3</v>
      </c>
      <c r="I27" s="44" t="s">
        <v>10</v>
      </c>
    </row>
    <row r="28" spans="1:10" ht="12.5" x14ac:dyDescent="0.25">
      <c r="A28" s="3">
        <v>44297</v>
      </c>
      <c r="B28" s="5"/>
      <c r="C28" s="5">
        <v>235000</v>
      </c>
      <c r="D28" s="6" t="s">
        <v>409</v>
      </c>
      <c r="E28" s="7">
        <v>1</v>
      </c>
      <c r="F28" s="7"/>
      <c r="G28" s="7"/>
      <c r="H28" s="7">
        <v>3</v>
      </c>
      <c r="I28" s="45" t="s">
        <v>11</v>
      </c>
    </row>
    <row r="29" spans="1:10" ht="12.5" x14ac:dyDescent="0.25">
      <c r="A29" s="3">
        <v>44297</v>
      </c>
      <c r="B29" s="5"/>
      <c r="C29" s="5">
        <v>145000</v>
      </c>
      <c r="D29" s="6" t="s">
        <v>766</v>
      </c>
      <c r="E29" s="7">
        <v>1</v>
      </c>
      <c r="F29" s="7"/>
      <c r="G29" s="7"/>
      <c r="H29" s="7">
        <v>1</v>
      </c>
      <c r="I29" s="44" t="s">
        <v>10</v>
      </c>
    </row>
    <row r="30" spans="1:10" ht="12.5" x14ac:dyDescent="0.25">
      <c r="A30" s="3">
        <v>44303</v>
      </c>
      <c r="B30" s="5"/>
      <c r="C30" s="5">
        <v>90000</v>
      </c>
      <c r="D30" s="6" t="s">
        <v>574</v>
      </c>
      <c r="E30" s="7"/>
      <c r="F30" s="7"/>
      <c r="G30" s="7"/>
      <c r="H30" s="7">
        <v>3</v>
      </c>
      <c r="I30" s="45" t="s">
        <v>11</v>
      </c>
    </row>
    <row r="31" spans="1:10" ht="12.5" x14ac:dyDescent="0.25">
      <c r="A31" s="3">
        <v>44300</v>
      </c>
      <c r="B31" s="5"/>
      <c r="C31" s="5">
        <v>190000</v>
      </c>
      <c r="D31" s="6" t="s">
        <v>767</v>
      </c>
      <c r="E31" s="7">
        <v>1</v>
      </c>
      <c r="F31" s="7"/>
      <c r="G31" s="7"/>
      <c r="H31" s="7">
        <v>2</v>
      </c>
      <c r="I31" s="45" t="s">
        <v>11</v>
      </c>
    </row>
    <row r="32" spans="1:10" ht="12.5" x14ac:dyDescent="0.25">
      <c r="A32" s="3">
        <v>44299</v>
      </c>
      <c r="B32" s="5"/>
      <c r="C32" s="5">
        <v>100000</v>
      </c>
      <c r="D32" s="6" t="s">
        <v>768</v>
      </c>
      <c r="E32" s="7">
        <v>1</v>
      </c>
      <c r="F32" s="7"/>
      <c r="G32" s="7"/>
      <c r="H32" s="7"/>
      <c r="I32" s="45" t="s">
        <v>11</v>
      </c>
    </row>
    <row r="33" spans="1:11" ht="12.5" x14ac:dyDescent="0.25">
      <c r="A33" s="3">
        <v>44302</v>
      </c>
      <c r="B33" s="5"/>
      <c r="C33" s="5">
        <v>565000</v>
      </c>
      <c r="D33" s="6" t="s">
        <v>769</v>
      </c>
      <c r="E33" s="7">
        <v>5</v>
      </c>
      <c r="F33" s="7"/>
      <c r="G33" s="7"/>
      <c r="H33" s="7">
        <v>2</v>
      </c>
      <c r="I33" s="45" t="s">
        <v>11</v>
      </c>
    </row>
    <row r="34" spans="1:11" ht="12.5" x14ac:dyDescent="0.25">
      <c r="A34" s="3">
        <v>44300</v>
      </c>
      <c r="B34" s="5"/>
      <c r="C34" s="5">
        <v>90000</v>
      </c>
      <c r="D34" s="6" t="s">
        <v>368</v>
      </c>
      <c r="E34" s="7"/>
      <c r="F34" s="7"/>
      <c r="G34" s="7"/>
      <c r="H34" s="7">
        <v>2</v>
      </c>
      <c r="I34" s="44" t="s">
        <v>10</v>
      </c>
    </row>
    <row r="35" spans="1:11" ht="12.5" x14ac:dyDescent="0.25">
      <c r="A35" s="3">
        <v>44300</v>
      </c>
      <c r="B35" s="5"/>
      <c r="C35" s="5">
        <v>625000</v>
      </c>
      <c r="D35" s="6" t="s">
        <v>770</v>
      </c>
      <c r="E35" s="7">
        <v>4</v>
      </c>
      <c r="F35" s="7"/>
      <c r="G35" s="7"/>
      <c r="H35" s="7">
        <v>5</v>
      </c>
      <c r="I35" s="44" t="s">
        <v>10</v>
      </c>
      <c r="K35" s="51"/>
    </row>
    <row r="36" spans="1:11" ht="12.5" x14ac:dyDescent="0.25">
      <c r="A36" s="3">
        <v>44301</v>
      </c>
      <c r="B36" s="5"/>
      <c r="C36" s="5">
        <v>245000</v>
      </c>
      <c r="D36" s="6" t="s">
        <v>517</v>
      </c>
      <c r="E36" s="7">
        <v>2</v>
      </c>
      <c r="F36" s="7"/>
      <c r="G36" s="7"/>
      <c r="H36" s="7">
        <v>1</v>
      </c>
      <c r="I36" s="44" t="s">
        <v>10</v>
      </c>
      <c r="K36" s="51"/>
    </row>
    <row r="37" spans="1:11" ht="12.5" x14ac:dyDescent="0.25">
      <c r="A37" s="3">
        <v>44301</v>
      </c>
      <c r="B37" s="5"/>
      <c r="C37" s="5">
        <v>90000</v>
      </c>
      <c r="D37" s="6" t="s">
        <v>771</v>
      </c>
      <c r="E37" s="7"/>
      <c r="F37" s="7"/>
      <c r="G37" s="7"/>
      <c r="H37" s="7">
        <v>2</v>
      </c>
      <c r="I37" s="45" t="s">
        <v>11</v>
      </c>
    </row>
    <row r="38" spans="1:11" ht="12.5" x14ac:dyDescent="0.25">
      <c r="A38" s="3">
        <v>44300</v>
      </c>
      <c r="B38" s="5"/>
      <c r="C38" s="5">
        <v>300000</v>
      </c>
      <c r="D38" s="6" t="s">
        <v>584</v>
      </c>
      <c r="E38" s="7">
        <v>3</v>
      </c>
      <c r="F38" s="7"/>
      <c r="G38" s="7"/>
      <c r="H38" s="7"/>
      <c r="I38" s="44" t="s">
        <v>10</v>
      </c>
    </row>
    <row r="39" spans="1:11" ht="12.5" x14ac:dyDescent="0.25">
      <c r="A39" s="3">
        <v>44301</v>
      </c>
      <c r="B39" s="5"/>
      <c r="C39" s="5">
        <v>200000</v>
      </c>
      <c r="D39" s="6" t="s">
        <v>772</v>
      </c>
      <c r="E39" s="7">
        <v>2</v>
      </c>
      <c r="F39" s="7"/>
      <c r="G39" s="7"/>
      <c r="H39" s="7"/>
      <c r="I39" s="45" t="s">
        <v>11</v>
      </c>
    </row>
    <row r="40" spans="1:11" ht="12.5" x14ac:dyDescent="0.25">
      <c r="A40" s="3">
        <v>44302</v>
      </c>
      <c r="B40" s="5"/>
      <c r="C40" s="5">
        <v>100000</v>
      </c>
      <c r="D40" s="6" t="s">
        <v>773</v>
      </c>
      <c r="E40" s="7">
        <v>1</v>
      </c>
      <c r="F40" s="7"/>
      <c r="G40" s="7"/>
      <c r="H40" s="7"/>
      <c r="I40" s="44" t="s">
        <v>10</v>
      </c>
    </row>
    <row r="41" spans="1:11" ht="12.5" x14ac:dyDescent="0.25">
      <c r="A41" s="3">
        <v>44302</v>
      </c>
      <c r="B41" s="5"/>
      <c r="C41" s="5">
        <v>490000</v>
      </c>
      <c r="D41" s="6" t="s">
        <v>657</v>
      </c>
      <c r="E41" s="7">
        <v>4</v>
      </c>
      <c r="F41" s="7"/>
      <c r="G41" s="7"/>
      <c r="H41" s="7">
        <v>2</v>
      </c>
      <c r="I41" s="44" t="s">
        <v>10</v>
      </c>
    </row>
    <row r="42" spans="1:11" ht="12.5" x14ac:dyDescent="0.25">
      <c r="A42" s="3">
        <v>44302</v>
      </c>
      <c r="B42" s="5"/>
      <c r="C42" s="5">
        <v>200000</v>
      </c>
      <c r="D42" s="6" t="s">
        <v>774</v>
      </c>
      <c r="E42" s="7">
        <v>2</v>
      </c>
      <c r="F42" s="7"/>
      <c r="G42" s="7"/>
      <c r="H42" s="7"/>
      <c r="I42" s="44" t="s">
        <v>10</v>
      </c>
    </row>
    <row r="43" spans="1:11" ht="12.5" x14ac:dyDescent="0.25">
      <c r="A43" s="3">
        <v>44302</v>
      </c>
      <c r="B43" s="5"/>
      <c r="C43" s="5">
        <v>85000</v>
      </c>
      <c r="D43" s="6" t="s">
        <v>775</v>
      </c>
      <c r="E43" s="7"/>
      <c r="F43" s="7"/>
      <c r="G43" s="7">
        <v>1</v>
      </c>
      <c r="H43" s="7">
        <v>1</v>
      </c>
      <c r="I43" s="44" t="s">
        <v>10</v>
      </c>
    </row>
    <row r="44" spans="1:11" ht="12.5" x14ac:dyDescent="0.25">
      <c r="A44" s="3">
        <v>44302</v>
      </c>
      <c r="B44" s="5"/>
      <c r="C44" s="5">
        <v>300000</v>
      </c>
      <c r="D44" s="6" t="s">
        <v>776</v>
      </c>
      <c r="E44" s="7">
        <v>3</v>
      </c>
      <c r="F44" s="7"/>
      <c r="G44" s="7"/>
      <c r="H44" s="7"/>
      <c r="I44" s="44" t="s">
        <v>10</v>
      </c>
    </row>
    <row r="45" spans="1:11" ht="12.5" x14ac:dyDescent="0.25">
      <c r="A45" s="3">
        <v>44306</v>
      </c>
      <c r="B45" s="5"/>
      <c r="C45" s="5">
        <v>85000</v>
      </c>
      <c r="D45" s="6" t="s">
        <v>596</v>
      </c>
      <c r="E45" s="7"/>
      <c r="F45" s="7"/>
      <c r="G45" s="7">
        <v>1</v>
      </c>
      <c r="H45" s="7">
        <v>1</v>
      </c>
      <c r="I45" s="45" t="s">
        <v>11</v>
      </c>
    </row>
    <row r="46" spans="1:11" ht="12.5" x14ac:dyDescent="0.25">
      <c r="A46" s="3">
        <v>44304</v>
      </c>
      <c r="B46" s="5"/>
      <c r="C46" s="5">
        <v>400000</v>
      </c>
      <c r="D46" s="6" t="s">
        <v>777</v>
      </c>
      <c r="E46" s="7">
        <v>4</v>
      </c>
      <c r="F46" s="7"/>
      <c r="G46" s="7"/>
      <c r="H46" s="7"/>
      <c r="I46" s="44" t="s">
        <v>10</v>
      </c>
    </row>
    <row r="47" spans="1:11" ht="12.5" x14ac:dyDescent="0.25">
      <c r="A47" s="3">
        <v>44304</v>
      </c>
      <c r="B47" s="5"/>
      <c r="C47" s="5">
        <v>200000</v>
      </c>
      <c r="D47" s="6" t="s">
        <v>778</v>
      </c>
      <c r="E47" s="7"/>
      <c r="F47" s="7">
        <v>3</v>
      </c>
      <c r="G47" s="7"/>
      <c r="H47" s="7"/>
      <c r="I47" s="44" t="s">
        <v>10</v>
      </c>
    </row>
    <row r="48" spans="1:11" ht="12.5" x14ac:dyDescent="0.25">
      <c r="A48" s="3">
        <v>44305</v>
      </c>
      <c r="B48" s="5"/>
      <c r="C48" s="5">
        <v>100000</v>
      </c>
      <c r="D48" s="6" t="s">
        <v>752</v>
      </c>
      <c r="E48" s="7">
        <v>1</v>
      </c>
      <c r="F48" s="7"/>
      <c r="G48" s="7"/>
      <c r="H48" s="7"/>
      <c r="I48" s="44" t="s">
        <v>10</v>
      </c>
    </row>
    <row r="49" spans="1:10" ht="12.5" x14ac:dyDescent="0.25">
      <c r="A49" s="3">
        <v>44306</v>
      </c>
      <c r="B49" s="5"/>
      <c r="C49" s="5">
        <v>190000</v>
      </c>
      <c r="D49" s="6" t="s">
        <v>557</v>
      </c>
      <c r="E49" s="7">
        <v>1</v>
      </c>
      <c r="F49" s="7"/>
      <c r="G49" s="7"/>
      <c r="H49" s="7">
        <v>2</v>
      </c>
      <c r="I49" s="44" t="s">
        <v>10</v>
      </c>
    </row>
    <row r="50" spans="1:10" ht="12.5" x14ac:dyDescent="0.25">
      <c r="A50" s="3">
        <v>44306</v>
      </c>
      <c r="B50" s="5"/>
      <c r="C50" s="5">
        <v>90000</v>
      </c>
      <c r="D50" s="6" t="s">
        <v>779</v>
      </c>
      <c r="E50" s="7"/>
      <c r="F50" s="7"/>
      <c r="G50" s="7"/>
      <c r="H50" s="7">
        <v>2</v>
      </c>
      <c r="I50" s="44" t="s">
        <v>10</v>
      </c>
      <c r="J50" s="6"/>
    </row>
    <row r="51" spans="1:10" ht="12.5" x14ac:dyDescent="0.25">
      <c r="A51" s="3">
        <v>44312</v>
      </c>
      <c r="B51" s="5"/>
      <c r="C51" s="5">
        <v>80000</v>
      </c>
      <c r="D51" s="6" t="s">
        <v>775</v>
      </c>
      <c r="E51" s="7"/>
      <c r="F51" s="7">
        <v>1</v>
      </c>
      <c r="G51" s="7"/>
      <c r="H51" s="7"/>
      <c r="I51" s="44" t="s">
        <v>10</v>
      </c>
      <c r="J51" s="36"/>
    </row>
    <row r="52" spans="1:10" ht="12.5" x14ac:dyDescent="0.25">
      <c r="A52" s="3">
        <v>44306</v>
      </c>
      <c r="B52" s="5"/>
      <c r="C52" s="5">
        <v>205000</v>
      </c>
      <c r="D52" s="6" t="s">
        <v>102</v>
      </c>
      <c r="E52" s="7"/>
      <c r="F52" s="7"/>
      <c r="G52" s="7">
        <v>4</v>
      </c>
      <c r="H52" s="7">
        <v>1</v>
      </c>
      <c r="I52" s="44" t="s">
        <v>10</v>
      </c>
      <c r="J52" s="6" t="s">
        <v>758</v>
      </c>
    </row>
    <row r="53" spans="1:10" ht="12.5" x14ac:dyDescent="0.25">
      <c r="A53" s="3">
        <v>44306</v>
      </c>
      <c r="B53" s="5"/>
      <c r="C53" s="5">
        <v>160000</v>
      </c>
      <c r="D53" s="6" t="s">
        <v>780</v>
      </c>
      <c r="E53" s="7"/>
      <c r="F53" s="7">
        <v>2</v>
      </c>
      <c r="G53" s="7"/>
      <c r="H53" s="7"/>
      <c r="I53" s="44" t="s">
        <v>10</v>
      </c>
    </row>
    <row r="54" spans="1:10" ht="12.5" x14ac:dyDescent="0.25">
      <c r="A54" s="3">
        <v>44307</v>
      </c>
      <c r="B54" s="5"/>
      <c r="C54" s="5">
        <v>290000</v>
      </c>
      <c r="D54" s="6" t="s">
        <v>763</v>
      </c>
      <c r="E54" s="7">
        <v>2</v>
      </c>
      <c r="F54" s="7"/>
      <c r="G54" s="7"/>
      <c r="H54" s="7">
        <v>2</v>
      </c>
      <c r="I54" s="44" t="s">
        <v>10</v>
      </c>
    </row>
    <row r="55" spans="1:10" ht="12.5" x14ac:dyDescent="0.25">
      <c r="A55" s="3">
        <v>44308</v>
      </c>
      <c r="B55" s="5"/>
      <c r="C55" s="5">
        <v>80000</v>
      </c>
      <c r="D55" s="6" t="s">
        <v>781</v>
      </c>
      <c r="E55" s="7"/>
      <c r="F55" s="7">
        <v>1</v>
      </c>
      <c r="G55" s="7"/>
      <c r="H55" s="7"/>
      <c r="I55" s="44" t="s">
        <v>10</v>
      </c>
    </row>
    <row r="56" spans="1:10" ht="12.5" x14ac:dyDescent="0.25">
      <c r="A56" s="3">
        <v>44307</v>
      </c>
      <c r="B56" s="5"/>
      <c r="C56" s="5">
        <v>135000</v>
      </c>
      <c r="D56" s="6" t="s">
        <v>782</v>
      </c>
      <c r="E56" s="7"/>
      <c r="F56" s="7"/>
      <c r="G56" s="7"/>
      <c r="H56" s="7">
        <v>3</v>
      </c>
      <c r="I56" s="44" t="s">
        <v>10</v>
      </c>
    </row>
    <row r="57" spans="1:10" ht="12.5" x14ac:dyDescent="0.25">
      <c r="A57" s="3">
        <v>44309</v>
      </c>
      <c r="B57" s="5"/>
      <c r="C57" s="5">
        <v>145000</v>
      </c>
      <c r="D57" s="6" t="s">
        <v>783</v>
      </c>
      <c r="E57" s="7">
        <v>1</v>
      </c>
      <c r="F57" s="7"/>
      <c r="G57" s="7"/>
      <c r="H57" s="7">
        <v>1</v>
      </c>
      <c r="I57" s="44" t="s">
        <v>10</v>
      </c>
    </row>
    <row r="58" spans="1:10" ht="12.5" x14ac:dyDescent="0.25">
      <c r="A58" s="3">
        <v>44308</v>
      </c>
      <c r="B58" s="5"/>
      <c r="C58" s="5">
        <v>300000</v>
      </c>
      <c r="D58" s="6" t="s">
        <v>464</v>
      </c>
      <c r="E58" s="7">
        <v>3</v>
      </c>
      <c r="F58" s="7"/>
      <c r="G58" s="7"/>
      <c r="H58" s="7"/>
      <c r="I58" s="45" t="s">
        <v>11</v>
      </c>
    </row>
    <row r="59" spans="1:10" ht="12.5" x14ac:dyDescent="0.25">
      <c r="A59" s="3">
        <v>44309</v>
      </c>
      <c r="B59" s="5"/>
      <c r="C59" s="5">
        <v>125000</v>
      </c>
      <c r="D59" s="6" t="s">
        <v>784</v>
      </c>
      <c r="E59" s="7"/>
      <c r="F59" s="7">
        <v>1</v>
      </c>
      <c r="G59" s="7"/>
      <c r="H59" s="7">
        <v>1</v>
      </c>
      <c r="I59" s="44" t="s">
        <v>10</v>
      </c>
    </row>
    <row r="60" spans="1:10" ht="12.5" x14ac:dyDescent="0.25">
      <c r="A60" s="3">
        <v>44315</v>
      </c>
      <c r="B60" s="5"/>
      <c r="C60" s="5">
        <v>85000</v>
      </c>
      <c r="D60" s="6" t="s">
        <v>314</v>
      </c>
      <c r="E60" s="7"/>
      <c r="F60" s="7"/>
      <c r="G60" s="7">
        <v>1</v>
      </c>
      <c r="H60" s="7">
        <v>1</v>
      </c>
      <c r="I60" s="44" t="s">
        <v>10</v>
      </c>
      <c r="J60" s="36"/>
    </row>
    <row r="61" spans="1:10" ht="12.5" x14ac:dyDescent="0.25">
      <c r="A61" s="3">
        <v>44315</v>
      </c>
      <c r="B61" s="5"/>
      <c r="C61" s="5">
        <v>85000</v>
      </c>
      <c r="D61" s="6" t="s">
        <v>785</v>
      </c>
      <c r="E61" s="7"/>
      <c r="F61" s="7"/>
      <c r="G61" s="7">
        <v>1</v>
      </c>
      <c r="H61" s="7">
        <v>1</v>
      </c>
      <c r="I61" s="44" t="s">
        <v>10</v>
      </c>
      <c r="J61" s="36"/>
    </row>
    <row r="62" spans="1:10" ht="12.5" x14ac:dyDescent="0.25">
      <c r="A62" s="3">
        <v>44309</v>
      </c>
      <c r="B62" s="5"/>
      <c r="C62" s="5">
        <v>190000</v>
      </c>
      <c r="D62" s="6" t="s">
        <v>778</v>
      </c>
      <c r="E62" s="7">
        <v>1</v>
      </c>
      <c r="F62" s="7"/>
      <c r="G62" s="7"/>
      <c r="H62" s="7">
        <v>2</v>
      </c>
      <c r="I62" s="44" t="s">
        <v>10</v>
      </c>
      <c r="J62" s="36"/>
    </row>
    <row r="63" spans="1:10" ht="12.5" x14ac:dyDescent="0.25">
      <c r="A63" s="3">
        <v>44309</v>
      </c>
      <c r="B63" s="5"/>
      <c r="C63" s="5">
        <v>145000</v>
      </c>
      <c r="D63" s="6" t="s">
        <v>786</v>
      </c>
      <c r="E63" s="7">
        <v>1</v>
      </c>
      <c r="F63" s="7"/>
      <c r="G63" s="7"/>
      <c r="H63" s="7">
        <v>1</v>
      </c>
      <c r="I63" s="45" t="s">
        <v>11</v>
      </c>
    </row>
    <row r="64" spans="1:10" ht="12.5" x14ac:dyDescent="0.25">
      <c r="A64" s="3">
        <v>44312</v>
      </c>
      <c r="B64" s="5"/>
      <c r="C64" s="5">
        <v>215000</v>
      </c>
      <c r="D64" s="6" t="s">
        <v>787</v>
      </c>
      <c r="E64" s="7"/>
      <c r="F64" s="7">
        <v>1</v>
      </c>
      <c r="G64" s="7"/>
      <c r="H64" s="7">
        <v>3</v>
      </c>
      <c r="I64" s="44" t="s">
        <v>10</v>
      </c>
      <c r="J64" s="36"/>
    </row>
    <row r="65" spans="1:14" ht="12.5" x14ac:dyDescent="0.25">
      <c r="A65" s="3">
        <v>44312</v>
      </c>
      <c r="B65" s="5"/>
      <c r="C65" s="5">
        <v>235000</v>
      </c>
      <c r="D65" s="6" t="s">
        <v>384</v>
      </c>
      <c r="E65" s="7">
        <v>1</v>
      </c>
      <c r="F65" s="7"/>
      <c r="G65" s="7"/>
      <c r="H65" s="7">
        <v>3</v>
      </c>
      <c r="I65" s="44" t="s">
        <v>10</v>
      </c>
      <c r="J65" s="36"/>
    </row>
    <row r="66" spans="1:14" ht="12.5" x14ac:dyDescent="0.25">
      <c r="A66" s="3">
        <v>44310</v>
      </c>
      <c r="B66" s="5"/>
      <c r="C66" s="5">
        <v>125000</v>
      </c>
      <c r="D66" s="6" t="s">
        <v>47</v>
      </c>
      <c r="E66" s="7"/>
      <c r="F66" s="7">
        <v>1</v>
      </c>
      <c r="G66" s="7"/>
      <c r="H66" s="7">
        <v>1</v>
      </c>
      <c r="I66" s="44" t="s">
        <v>10</v>
      </c>
    </row>
    <row r="67" spans="1:14" ht="12.5" x14ac:dyDescent="0.25">
      <c r="A67" s="3">
        <v>44311</v>
      </c>
      <c r="B67" s="5"/>
      <c r="C67" s="5">
        <v>170000</v>
      </c>
      <c r="D67" s="6" t="s">
        <v>788</v>
      </c>
      <c r="E67" s="7"/>
      <c r="F67" s="7">
        <v>1</v>
      </c>
      <c r="G67" s="7"/>
      <c r="H67" s="7">
        <v>2</v>
      </c>
      <c r="I67" s="44" t="s">
        <v>10</v>
      </c>
      <c r="J67" s="36"/>
    </row>
    <row r="68" spans="1:14" ht="12.5" x14ac:dyDescent="0.25">
      <c r="A68" s="3">
        <v>44313</v>
      </c>
      <c r="B68" s="5"/>
      <c r="C68" s="5">
        <v>330000</v>
      </c>
      <c r="D68" s="6" t="s">
        <v>789</v>
      </c>
      <c r="E68" s="7"/>
      <c r="F68" s="7">
        <v>3</v>
      </c>
      <c r="G68" s="7"/>
      <c r="H68" s="7">
        <v>2</v>
      </c>
      <c r="I68" s="44" t="s">
        <v>10</v>
      </c>
      <c r="J68" s="36"/>
    </row>
    <row r="69" spans="1:14" ht="12.5" x14ac:dyDescent="0.25">
      <c r="A69" s="3">
        <v>44311</v>
      </c>
      <c r="B69" s="5"/>
      <c r="C69" s="5">
        <v>145000</v>
      </c>
      <c r="D69" s="6" t="s">
        <v>790</v>
      </c>
      <c r="E69" s="7">
        <v>1</v>
      </c>
      <c r="F69" s="7"/>
      <c r="G69" s="7"/>
      <c r="H69" s="7">
        <v>1</v>
      </c>
      <c r="I69" s="44" t="s">
        <v>10</v>
      </c>
    </row>
    <row r="70" spans="1:14" ht="12.5" x14ac:dyDescent="0.25">
      <c r="A70" s="3">
        <v>44312</v>
      </c>
      <c r="B70" s="5"/>
      <c r="C70" s="5">
        <v>145000</v>
      </c>
      <c r="D70" s="6" t="s">
        <v>791</v>
      </c>
      <c r="E70" s="7">
        <v>1</v>
      </c>
      <c r="F70" s="7"/>
      <c r="G70" s="7"/>
      <c r="H70" s="7">
        <v>1</v>
      </c>
      <c r="I70" s="44" t="s">
        <v>10</v>
      </c>
      <c r="J70" s="36"/>
    </row>
    <row r="71" spans="1:14" ht="12.5" x14ac:dyDescent="0.25">
      <c r="A71" s="3">
        <v>44313</v>
      </c>
      <c r="B71" s="5"/>
      <c r="C71" s="5">
        <v>90000</v>
      </c>
      <c r="D71" s="6" t="s">
        <v>79</v>
      </c>
      <c r="E71" s="7"/>
      <c r="F71" s="7"/>
      <c r="G71" s="7"/>
      <c r="H71" s="7">
        <v>2</v>
      </c>
      <c r="I71" s="44" t="s">
        <v>10</v>
      </c>
    </row>
    <row r="72" spans="1:14" ht="12.5" x14ac:dyDescent="0.25">
      <c r="A72" s="3">
        <v>44313</v>
      </c>
      <c r="B72" s="5"/>
      <c r="C72" s="5">
        <v>45000</v>
      </c>
      <c r="D72" s="6" t="s">
        <v>792</v>
      </c>
      <c r="E72" s="7"/>
      <c r="F72" s="7"/>
      <c r="G72" s="7"/>
      <c r="H72" s="7">
        <v>1</v>
      </c>
      <c r="I72" s="44" t="s">
        <v>10</v>
      </c>
    </row>
    <row r="73" spans="1:14" ht="12.5" x14ac:dyDescent="0.25">
      <c r="A73" s="3">
        <v>44313</v>
      </c>
      <c r="B73" s="5"/>
      <c r="C73" s="5">
        <v>558000</v>
      </c>
      <c r="D73" s="6" t="s">
        <v>793</v>
      </c>
      <c r="E73" s="7">
        <v>3</v>
      </c>
      <c r="F73" s="7">
        <v>1</v>
      </c>
      <c r="G73" s="7">
        <v>2</v>
      </c>
      <c r="H73" s="7">
        <v>4</v>
      </c>
      <c r="I73" s="44" t="s">
        <v>10</v>
      </c>
    </row>
    <row r="74" spans="1:14" ht="12.5" x14ac:dyDescent="0.25">
      <c r="A74" s="3">
        <v>44313</v>
      </c>
      <c r="B74" s="5"/>
      <c r="C74" s="5">
        <v>850000</v>
      </c>
      <c r="D74" s="6" t="s">
        <v>349</v>
      </c>
      <c r="E74" s="7">
        <v>8</v>
      </c>
      <c r="F74" s="7"/>
      <c r="G74" s="7"/>
      <c r="H74" s="7">
        <v>2</v>
      </c>
      <c r="I74" s="45" t="s">
        <v>11</v>
      </c>
    </row>
    <row r="75" spans="1:14" ht="12.5" x14ac:dyDescent="0.25">
      <c r="A75" s="3">
        <v>44313</v>
      </c>
      <c r="B75" s="5"/>
      <c r="C75" s="5">
        <v>45000</v>
      </c>
      <c r="D75" s="6" t="s">
        <v>794</v>
      </c>
      <c r="E75" s="7"/>
      <c r="F75" s="7"/>
      <c r="G75" s="7"/>
      <c r="H75" s="7">
        <v>1</v>
      </c>
      <c r="I75" s="45" t="s">
        <v>11</v>
      </c>
    </row>
    <row r="76" spans="1:14" ht="13" x14ac:dyDescent="0.3">
      <c r="A76" s="3">
        <v>44314</v>
      </c>
      <c r="B76" s="5"/>
      <c r="C76" s="5">
        <v>160000</v>
      </c>
      <c r="D76" s="6" t="s">
        <v>504</v>
      </c>
      <c r="E76" s="7"/>
      <c r="F76" s="7">
        <v>2</v>
      </c>
      <c r="G76" s="7"/>
      <c r="H76" s="7"/>
      <c r="I76" s="44" t="s">
        <v>10</v>
      </c>
      <c r="J76" s="36"/>
      <c r="L76" s="55"/>
      <c r="M76" s="55"/>
      <c r="N76" s="55">
        <v>10</v>
      </c>
    </row>
    <row r="77" spans="1:14" ht="12.5" x14ac:dyDescent="0.25">
      <c r="A77" s="3">
        <v>44316</v>
      </c>
      <c r="B77" s="5"/>
      <c r="C77" s="5">
        <v>235000</v>
      </c>
      <c r="D77" s="6" t="s">
        <v>409</v>
      </c>
      <c r="E77" s="7">
        <v>1</v>
      </c>
      <c r="F77" s="7"/>
      <c r="G77" s="7"/>
      <c r="H77" s="7">
        <v>3</v>
      </c>
      <c r="I77" s="45" t="s">
        <v>11</v>
      </c>
    </row>
    <row r="78" spans="1:14" ht="12.5" x14ac:dyDescent="0.25">
      <c r="A78" s="3">
        <v>44315</v>
      </c>
      <c r="B78" s="5"/>
      <c r="C78" s="5">
        <v>135000</v>
      </c>
      <c r="D78" s="6" t="s">
        <v>659</v>
      </c>
      <c r="E78" s="7"/>
      <c r="F78" s="7"/>
      <c r="G78" s="7"/>
      <c r="H78" s="7">
        <v>3</v>
      </c>
      <c r="I78" s="44" t="s">
        <v>10</v>
      </c>
    </row>
    <row r="79" spans="1:14" ht="12.5" x14ac:dyDescent="0.25">
      <c r="A79" s="3">
        <v>44309</v>
      </c>
      <c r="B79" s="5"/>
      <c r="C79" s="5">
        <f>4*110000</f>
        <v>440000</v>
      </c>
      <c r="D79" s="6" t="s">
        <v>795</v>
      </c>
      <c r="E79" s="7"/>
      <c r="F79" s="7"/>
      <c r="G79" s="7"/>
      <c r="H79" s="7"/>
      <c r="I79" s="44" t="s">
        <v>10</v>
      </c>
    </row>
    <row r="80" spans="1:14" ht="12.5" x14ac:dyDescent="0.25">
      <c r="A80" s="3">
        <v>44305</v>
      </c>
      <c r="B80" s="5"/>
      <c r="C80" s="5">
        <f>9*110000</f>
        <v>990000</v>
      </c>
      <c r="D80" s="6" t="s">
        <v>796</v>
      </c>
      <c r="E80" s="7"/>
      <c r="F80" s="7"/>
      <c r="G80" s="7"/>
      <c r="H80" s="7"/>
      <c r="I80" s="44" t="s">
        <v>10</v>
      </c>
    </row>
    <row r="81" spans="1:9" ht="12.5" x14ac:dyDescent="0.25">
      <c r="A81" s="3">
        <v>44305</v>
      </c>
      <c r="B81" s="5"/>
      <c r="C81" s="5">
        <f>1*110000</f>
        <v>110000</v>
      </c>
      <c r="D81" s="6" t="s">
        <v>797</v>
      </c>
      <c r="E81" s="7"/>
      <c r="F81" s="7"/>
      <c r="G81" s="7"/>
      <c r="H81" s="7"/>
      <c r="I81" s="44" t="s">
        <v>10</v>
      </c>
    </row>
    <row r="82" spans="1:9" ht="12.5" x14ac:dyDescent="0.25">
      <c r="A82" s="3">
        <v>44309</v>
      </c>
      <c r="B82" s="5"/>
      <c r="C82" s="5">
        <f t="shared" ref="C82:C84" si="0">1*150000</f>
        <v>150000</v>
      </c>
      <c r="D82" s="6" t="s">
        <v>798</v>
      </c>
      <c r="E82" s="7"/>
      <c r="F82" s="7"/>
      <c r="G82" s="7"/>
      <c r="H82" s="7"/>
      <c r="I82" s="44" t="s">
        <v>10</v>
      </c>
    </row>
    <row r="83" spans="1:9" ht="12.5" x14ac:dyDescent="0.25">
      <c r="A83" s="3">
        <v>44311</v>
      </c>
      <c r="B83" s="5"/>
      <c r="C83" s="5">
        <f t="shared" si="0"/>
        <v>150000</v>
      </c>
      <c r="D83" s="6" t="s">
        <v>799</v>
      </c>
      <c r="E83" s="7"/>
      <c r="F83" s="7"/>
      <c r="G83" s="7"/>
      <c r="H83" s="7"/>
      <c r="I83" s="45" t="s">
        <v>11</v>
      </c>
    </row>
    <row r="84" spans="1:9" ht="12.5" x14ac:dyDescent="0.25">
      <c r="A84" s="3">
        <v>44307</v>
      </c>
      <c r="B84" s="5"/>
      <c r="C84" s="5">
        <f t="shared" si="0"/>
        <v>150000</v>
      </c>
      <c r="D84" s="6" t="s">
        <v>800</v>
      </c>
      <c r="E84" s="7"/>
      <c r="F84" s="7"/>
      <c r="G84" s="7"/>
      <c r="H84" s="7"/>
      <c r="I84" s="44" t="s">
        <v>10</v>
      </c>
    </row>
    <row r="85" spans="1:9" ht="12.5" x14ac:dyDescent="0.25">
      <c r="A85" s="3">
        <v>44308</v>
      </c>
      <c r="B85" s="5"/>
      <c r="C85" s="5">
        <f>2*110000</f>
        <v>220000</v>
      </c>
      <c r="D85" s="6" t="s">
        <v>801</v>
      </c>
      <c r="E85" s="7"/>
      <c r="F85" s="7"/>
      <c r="G85" s="7"/>
      <c r="H85" s="7"/>
      <c r="I85" s="44" t="s">
        <v>10</v>
      </c>
    </row>
    <row r="86" spans="1:9" ht="12.5" x14ac:dyDescent="0.25">
      <c r="A86" s="3">
        <v>44312</v>
      </c>
      <c r="B86" s="5"/>
      <c r="C86" s="5">
        <f>10*155000</f>
        <v>1550000</v>
      </c>
      <c r="D86" s="6" t="s">
        <v>802</v>
      </c>
      <c r="E86" s="7"/>
      <c r="F86" s="7"/>
      <c r="G86" s="7"/>
      <c r="H86" s="7"/>
      <c r="I86" s="44" t="s">
        <v>10</v>
      </c>
    </row>
    <row r="87" spans="1:9" ht="12.5" x14ac:dyDescent="0.25">
      <c r="A87" s="3">
        <v>44312</v>
      </c>
      <c r="B87" s="5"/>
      <c r="C87" s="5">
        <f>1*150000</f>
        <v>150000</v>
      </c>
      <c r="D87" s="6" t="s">
        <v>803</v>
      </c>
      <c r="E87" s="7"/>
      <c r="F87" s="7"/>
      <c r="G87" s="7"/>
      <c r="H87" s="7"/>
      <c r="I87" s="44" t="s">
        <v>10</v>
      </c>
    </row>
    <row r="88" spans="1:9" ht="12.5" x14ac:dyDescent="0.25">
      <c r="A88" s="3">
        <v>44313</v>
      </c>
      <c r="B88" s="5"/>
      <c r="C88" s="5">
        <f>10*110000</f>
        <v>1100000</v>
      </c>
      <c r="D88" s="6" t="s">
        <v>804</v>
      </c>
      <c r="E88" s="7"/>
      <c r="F88" s="7"/>
      <c r="G88" s="7"/>
      <c r="H88" s="7"/>
      <c r="I88" s="44" t="s">
        <v>10</v>
      </c>
    </row>
    <row r="89" spans="1:9" ht="12.5" x14ac:dyDescent="0.25">
      <c r="A89" s="3">
        <v>44315</v>
      </c>
      <c r="B89" s="5"/>
      <c r="C89" s="5">
        <f t="shared" ref="C89:C90" si="1">3*150000</f>
        <v>450000</v>
      </c>
      <c r="D89" s="6" t="s">
        <v>805</v>
      </c>
      <c r="E89" s="7"/>
      <c r="F89" s="7"/>
      <c r="G89" s="7"/>
      <c r="H89" s="7"/>
      <c r="I89" s="45" t="s">
        <v>11</v>
      </c>
    </row>
    <row r="90" spans="1:9" ht="12.5" x14ac:dyDescent="0.25">
      <c r="A90" s="3">
        <v>44313</v>
      </c>
      <c r="B90" s="5"/>
      <c r="C90" s="5">
        <f t="shared" si="1"/>
        <v>450000</v>
      </c>
      <c r="D90" s="6" t="s">
        <v>806</v>
      </c>
      <c r="E90" s="7"/>
      <c r="F90" s="7"/>
      <c r="G90" s="7"/>
      <c r="H90" s="7"/>
      <c r="I90" s="45" t="s">
        <v>11</v>
      </c>
    </row>
    <row r="91" spans="1:9" ht="12.5" x14ac:dyDescent="0.25">
      <c r="A91" s="3">
        <v>44314</v>
      </c>
      <c r="B91" s="5"/>
      <c r="C91" s="5">
        <f>4*110000</f>
        <v>440000</v>
      </c>
      <c r="D91" s="6" t="s">
        <v>807</v>
      </c>
      <c r="E91" s="7"/>
      <c r="F91" s="7"/>
      <c r="G91" s="7"/>
      <c r="H91" s="7"/>
      <c r="I91" s="44" t="s">
        <v>10</v>
      </c>
    </row>
    <row r="92" spans="1:9" ht="12.5" x14ac:dyDescent="0.25">
      <c r="A92" s="3">
        <v>44314</v>
      </c>
      <c r="B92" s="5"/>
      <c r="C92" s="5">
        <f>2*150000</f>
        <v>300000</v>
      </c>
      <c r="D92" s="6" t="s">
        <v>808</v>
      </c>
      <c r="E92" s="7"/>
      <c r="F92" s="7"/>
      <c r="G92" s="7"/>
      <c r="H92" s="7"/>
      <c r="I92" s="44" t="s">
        <v>10</v>
      </c>
    </row>
    <row r="93" spans="1:9" ht="12.5" x14ac:dyDescent="0.25">
      <c r="A93" s="3">
        <v>44313</v>
      </c>
      <c r="B93" s="5"/>
      <c r="C93" s="5">
        <f>2*155000</f>
        <v>310000</v>
      </c>
      <c r="D93" s="6" t="s">
        <v>809</v>
      </c>
      <c r="E93" s="7"/>
      <c r="F93" s="7"/>
      <c r="G93" s="7"/>
      <c r="H93" s="7"/>
      <c r="I93" s="44" t="s">
        <v>10</v>
      </c>
    </row>
    <row r="94" spans="1:9" ht="12.5" x14ac:dyDescent="0.25">
      <c r="A94" s="3">
        <v>44314</v>
      </c>
      <c r="B94" s="5"/>
      <c r="C94" s="5">
        <f>4*110000</f>
        <v>440000</v>
      </c>
      <c r="D94" s="6" t="s">
        <v>810</v>
      </c>
      <c r="E94" s="7"/>
      <c r="F94" s="7"/>
      <c r="G94" s="7"/>
      <c r="H94" s="7"/>
      <c r="I94" s="44" t="s">
        <v>10</v>
      </c>
    </row>
    <row r="95" spans="1:9" ht="12.5" x14ac:dyDescent="0.25">
      <c r="A95" s="3">
        <v>44314</v>
      </c>
      <c r="B95" s="5"/>
      <c r="C95" s="5">
        <f>2*110000</f>
        <v>220000</v>
      </c>
      <c r="D95" s="6" t="s">
        <v>811</v>
      </c>
      <c r="E95" s="7"/>
      <c r="F95" s="7"/>
      <c r="G95" s="7"/>
      <c r="H95" s="7"/>
      <c r="I95" s="44" t="s">
        <v>10</v>
      </c>
    </row>
    <row r="96" spans="1:9" ht="12.5" x14ac:dyDescent="0.25">
      <c r="A96" s="3">
        <v>44316</v>
      </c>
      <c r="B96" s="5"/>
      <c r="C96" s="5">
        <v>440000</v>
      </c>
      <c r="D96" s="6" t="s">
        <v>812</v>
      </c>
      <c r="E96" s="7"/>
      <c r="F96" s="7"/>
      <c r="G96" s="7"/>
      <c r="H96" s="7"/>
      <c r="I96" s="44" t="s">
        <v>10</v>
      </c>
    </row>
    <row r="97" spans="1:9" ht="12.5" x14ac:dyDescent="0.25">
      <c r="A97" s="3">
        <v>44316</v>
      </c>
      <c r="B97" s="5"/>
      <c r="C97" s="5">
        <f>2*150000</f>
        <v>300000</v>
      </c>
      <c r="D97" s="6" t="s">
        <v>813</v>
      </c>
      <c r="E97" s="7"/>
      <c r="F97" s="7"/>
      <c r="G97" s="7"/>
      <c r="H97" s="7"/>
      <c r="I97" s="44" t="s">
        <v>10</v>
      </c>
    </row>
    <row r="98" spans="1:9" ht="12.5" x14ac:dyDescent="0.25">
      <c r="A98" s="3">
        <v>44316</v>
      </c>
      <c r="B98" s="5"/>
      <c r="C98" s="5">
        <f>7*150000</f>
        <v>1050000</v>
      </c>
      <c r="D98" s="6" t="s">
        <v>814</v>
      </c>
      <c r="E98" s="7"/>
      <c r="F98" s="7"/>
      <c r="G98" s="7"/>
      <c r="H98" s="7"/>
      <c r="I98" s="45" t="s">
        <v>11</v>
      </c>
    </row>
    <row r="99" spans="1:9" ht="12.5" x14ac:dyDescent="0.25">
      <c r="B99" s="5"/>
      <c r="C99" s="5"/>
      <c r="D99" s="6"/>
      <c r="E99" s="7"/>
      <c r="F99" s="7"/>
      <c r="G99" s="7"/>
      <c r="H99" s="7"/>
      <c r="I99" s="8"/>
    </row>
    <row r="100" spans="1:9" ht="12.5" x14ac:dyDescent="0.25">
      <c r="B100" s="5" t="e">
        <f>SUM(#REF!)</f>
        <v>#REF!</v>
      </c>
      <c r="C100" s="5">
        <f>SUM(C1:C99)</f>
        <v>66484000</v>
      </c>
      <c r="E100" s="7">
        <f t="shared" ref="E100:H100" si="2">SUM(E3:E99)</f>
        <v>88</v>
      </c>
      <c r="F100" s="7">
        <f t="shared" si="2"/>
        <v>28</v>
      </c>
      <c r="G100" s="7">
        <f t="shared" si="2"/>
        <v>19</v>
      </c>
      <c r="H100" s="7">
        <f t="shared" si="2"/>
        <v>96</v>
      </c>
      <c r="I100" s="8" t="s">
        <v>269</v>
      </c>
    </row>
    <row r="101" spans="1:9" ht="12.5" x14ac:dyDescent="0.25">
      <c r="B101" s="27" t="s">
        <v>270</v>
      </c>
      <c r="C101" s="5" t="e">
        <f>C100-B100</f>
        <v>#REF!</v>
      </c>
      <c r="E101" s="41"/>
      <c r="F101" s="41"/>
      <c r="G101" s="41"/>
    </row>
    <row r="102" spans="1:9" ht="12.5" x14ac:dyDescent="0.25">
      <c r="B102" s="28"/>
      <c r="C102" s="5"/>
      <c r="E102" s="41"/>
      <c r="F102" s="41"/>
      <c r="G102" s="41"/>
    </row>
    <row r="103" spans="1:9" ht="12.5" x14ac:dyDescent="0.25">
      <c r="B103" s="5"/>
      <c r="C103" s="5"/>
      <c r="E103" s="41"/>
      <c r="F103" s="41"/>
      <c r="G103" s="41"/>
    </row>
    <row r="104" spans="1:9" ht="12.5" x14ac:dyDescent="0.25">
      <c r="B104" s="29" t="s">
        <v>271</v>
      </c>
      <c r="C104" s="5"/>
      <c r="E104" s="41"/>
      <c r="F104" s="41"/>
      <c r="G104" s="41"/>
    </row>
    <row r="105" spans="1:9" ht="12.5" x14ac:dyDescent="0.25">
      <c r="B105" s="5" t="s">
        <v>272</v>
      </c>
      <c r="C105" s="5"/>
      <c r="E105" s="41"/>
      <c r="F105" s="41"/>
      <c r="G105" s="41"/>
    </row>
    <row r="106" spans="1:9" ht="12.5" x14ac:dyDescent="0.25">
      <c r="B106" s="5"/>
      <c r="C106" s="5"/>
      <c r="E106" s="41"/>
      <c r="F106" s="41"/>
      <c r="G106" s="41"/>
    </row>
    <row r="107" spans="1:9" ht="12.5" x14ac:dyDescent="0.25">
      <c r="B107" s="5" t="s">
        <v>273</v>
      </c>
      <c r="C107" s="5"/>
      <c r="E107" s="41"/>
      <c r="F107" s="41"/>
      <c r="G107" s="41"/>
    </row>
    <row r="108" spans="1:9" ht="12.5" x14ac:dyDescent="0.25">
      <c r="B108" s="5" t="s">
        <v>274</v>
      </c>
      <c r="C108" s="5"/>
      <c r="D108" s="30" t="s">
        <v>276</v>
      </c>
      <c r="E108" s="15">
        <f>'JAN21'!E107+'FEB21'!E137+'MAR21'!E87+E100</f>
        <v>342</v>
      </c>
      <c r="F108" s="15">
        <f>'JAN21'!F107+'FEB21'!F137+'MAR21'!F87+F100</f>
        <v>111</v>
      </c>
      <c r="G108" s="15">
        <f>'JAN21'!G107+'FEB21'!G137+'MAR21'!G87+G100</f>
        <v>112</v>
      </c>
      <c r="H108" s="15">
        <f>'FEB21'!H137+'MAR21'!H87+H100</f>
        <v>254</v>
      </c>
    </row>
    <row r="109" spans="1:9" ht="12.5" x14ac:dyDescent="0.25">
      <c r="C109" s="6" t="s">
        <v>746</v>
      </c>
      <c r="D109" s="30">
        <f>E109+F109+G109+H109</f>
        <v>16140</v>
      </c>
      <c r="E109" s="41">
        <f>30*E108</f>
        <v>10260</v>
      </c>
      <c r="F109" s="41">
        <f>20*F108</f>
        <v>2220</v>
      </c>
      <c r="G109" s="41">
        <f t="shared" ref="G109:H109" si="3">10*G108</f>
        <v>1120</v>
      </c>
      <c r="H109" s="41">
        <f t="shared" si="3"/>
        <v>2540</v>
      </c>
    </row>
    <row r="110" spans="1:9" ht="12.5" x14ac:dyDescent="0.25">
      <c r="B110" s="5" t="s">
        <v>280</v>
      </c>
      <c r="C110" s="5"/>
      <c r="E110" s="41"/>
      <c r="F110" s="41"/>
      <c r="G110" s="41"/>
    </row>
    <row r="111" spans="1:9" ht="12.5" x14ac:dyDescent="0.25">
      <c r="B111" s="5"/>
      <c r="C111" s="5" t="s">
        <v>691</v>
      </c>
      <c r="E111" s="41"/>
      <c r="F111" s="41"/>
      <c r="G111" s="41"/>
    </row>
    <row r="112" spans="1:9" ht="12.5" x14ac:dyDescent="0.25">
      <c r="B112" s="5" t="s">
        <v>284</v>
      </c>
      <c r="C112" s="5"/>
      <c r="D112" s="6">
        <v>600</v>
      </c>
      <c r="E112" s="41">
        <f>30*15</f>
        <v>450</v>
      </c>
      <c r="F112" s="41">
        <f>20*4</f>
        <v>80</v>
      </c>
      <c r="G112" s="41">
        <f>10*7</f>
        <v>70</v>
      </c>
      <c r="H112" s="41"/>
    </row>
    <row r="113" spans="2:7" ht="12.5" x14ac:dyDescent="0.25">
      <c r="B113" s="5"/>
      <c r="C113" s="5"/>
      <c r="E113" s="41"/>
      <c r="F113" s="41"/>
      <c r="G113" s="41"/>
    </row>
    <row r="114" spans="2:7" ht="12.5" x14ac:dyDescent="0.25">
      <c r="B114" s="5"/>
      <c r="C114" s="5"/>
      <c r="E114" s="41"/>
      <c r="F114" s="41"/>
      <c r="G114" s="41"/>
    </row>
    <row r="115" spans="2:7" ht="12.5" x14ac:dyDescent="0.25">
      <c r="B115" s="5"/>
      <c r="C115" s="5"/>
      <c r="E115" s="41"/>
      <c r="F115" s="41"/>
      <c r="G115" s="41"/>
    </row>
    <row r="116" spans="2:7" ht="12.5" x14ac:dyDescent="0.25">
      <c r="B116" s="5"/>
      <c r="C116" s="5"/>
      <c r="E116" s="41"/>
      <c r="F116" s="41"/>
      <c r="G116" s="41"/>
    </row>
    <row r="117" spans="2:7" ht="12.5" x14ac:dyDescent="0.25">
      <c r="B117" s="5"/>
      <c r="C117" s="5"/>
      <c r="E117" s="41"/>
      <c r="F117" s="41"/>
      <c r="G117" s="41"/>
    </row>
    <row r="118" spans="2:7" ht="12.5" x14ac:dyDescent="0.25">
      <c r="B118" s="5"/>
      <c r="C118" s="5"/>
      <c r="D118" s="6"/>
      <c r="E118" s="41"/>
      <c r="F118" s="41"/>
      <c r="G118" s="41"/>
    </row>
    <row r="119" spans="2:7" ht="12.5" x14ac:dyDescent="0.25">
      <c r="B119" s="5"/>
      <c r="C119" s="5"/>
      <c r="E119" s="41"/>
      <c r="F119" s="41"/>
      <c r="G119" s="41"/>
    </row>
    <row r="120" spans="2:7" ht="12.5" x14ac:dyDescent="0.25">
      <c r="E120" s="41"/>
      <c r="F120" s="41"/>
      <c r="G12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E107"/>
  <sheetViews>
    <sheetView workbookViewId="0">
      <selection activeCell="J16" sqref="J16"/>
    </sheetView>
  </sheetViews>
  <sheetFormatPr defaultColWidth="12.6328125" defaultRowHeight="15.75" customHeight="1" x14ac:dyDescent="0.25"/>
  <cols>
    <col min="1" max="1" width="9.453125" customWidth="1"/>
    <col min="2" max="2" width="11.6328125" customWidth="1"/>
    <col min="3" max="3" width="12.6328125" customWidth="1"/>
    <col min="4" max="4" width="31.6328125" customWidth="1"/>
    <col min="5" max="7" width="5.26953125" customWidth="1"/>
    <col min="8" max="8" width="5.453125" customWidth="1"/>
  </cols>
  <sheetData>
    <row r="1" spans="1:31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8</v>
      </c>
    </row>
    <row r="2" spans="1:31" ht="12.5" x14ac:dyDescent="0.25">
      <c r="B2" s="5"/>
      <c r="C2" s="5">
        <f>'FEB21'!C137</f>
        <v>29525000</v>
      </c>
      <c r="D2" s="6" t="s">
        <v>458</v>
      </c>
      <c r="E2" s="7">
        <f>'FEB21'!E137</f>
        <v>104</v>
      </c>
      <c r="F2" s="7">
        <f>'FEB21'!F137</f>
        <v>35</v>
      </c>
      <c r="G2" s="7">
        <f>'FEB21'!G137</f>
        <v>31</v>
      </c>
      <c r="H2" s="7">
        <f>'FEB21'!H137</f>
        <v>59</v>
      </c>
      <c r="I2" s="6"/>
      <c r="J2" s="6"/>
      <c r="K2" s="36"/>
    </row>
    <row r="3" spans="1:31" ht="12.5" x14ac:dyDescent="0.25">
      <c r="A3" s="3">
        <v>44256</v>
      </c>
      <c r="B3" s="56"/>
      <c r="C3" s="43">
        <v>85000</v>
      </c>
      <c r="D3" s="6" t="s">
        <v>410</v>
      </c>
      <c r="E3" s="7"/>
      <c r="F3" s="7"/>
      <c r="G3" s="7">
        <v>1</v>
      </c>
      <c r="H3" s="6">
        <v>1</v>
      </c>
      <c r="I3" s="49" t="s">
        <v>10</v>
      </c>
      <c r="K3" s="57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</row>
    <row r="4" spans="1:31" ht="12.5" x14ac:dyDescent="0.25">
      <c r="A4" s="3">
        <v>44257</v>
      </c>
      <c r="B4" s="56"/>
      <c r="C4" s="43">
        <v>135000</v>
      </c>
      <c r="D4" s="6" t="s">
        <v>678</v>
      </c>
      <c r="E4" s="7"/>
      <c r="F4" s="7"/>
      <c r="G4" s="7"/>
      <c r="H4" s="6">
        <v>3</v>
      </c>
      <c r="I4" s="49" t="s">
        <v>10</v>
      </c>
      <c r="K4" s="57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</row>
    <row r="5" spans="1:31" ht="12.5" x14ac:dyDescent="0.25">
      <c r="A5" s="3">
        <v>44256</v>
      </c>
      <c r="B5" s="5"/>
      <c r="C5" s="5">
        <v>380000</v>
      </c>
      <c r="D5" s="6" t="s">
        <v>815</v>
      </c>
      <c r="E5" s="7">
        <v>2</v>
      </c>
      <c r="F5" s="7"/>
      <c r="G5" s="7"/>
      <c r="H5" s="6">
        <v>4</v>
      </c>
      <c r="I5" s="49" t="s">
        <v>10</v>
      </c>
      <c r="K5" s="36"/>
      <c r="L5" s="6"/>
    </row>
    <row r="6" spans="1:31" ht="12.5" x14ac:dyDescent="0.25">
      <c r="A6" s="3">
        <v>44260</v>
      </c>
      <c r="B6" s="5"/>
      <c r="C6" s="43">
        <v>135000</v>
      </c>
      <c r="D6" s="6" t="s">
        <v>699</v>
      </c>
      <c r="E6" s="7"/>
      <c r="F6" s="7"/>
      <c r="G6" s="7"/>
      <c r="H6" s="6">
        <v>3</v>
      </c>
      <c r="I6" s="49" t="s">
        <v>10</v>
      </c>
      <c r="K6" s="57"/>
    </row>
    <row r="7" spans="1:31" ht="12.5" x14ac:dyDescent="0.25">
      <c r="A7" s="3">
        <v>44256</v>
      </c>
      <c r="B7" s="5"/>
      <c r="C7" s="5">
        <v>100000</v>
      </c>
      <c r="D7" s="6" t="s">
        <v>467</v>
      </c>
      <c r="E7" s="7">
        <v>1</v>
      </c>
      <c r="F7" s="7"/>
      <c r="G7" s="7"/>
      <c r="H7" s="8"/>
      <c r="I7" s="49" t="s">
        <v>10</v>
      </c>
      <c r="K7" s="57"/>
    </row>
    <row r="8" spans="1:31" ht="12.5" x14ac:dyDescent="0.25">
      <c r="A8" s="3">
        <v>44257</v>
      </c>
      <c r="B8" s="5"/>
      <c r="C8" s="43">
        <v>45000</v>
      </c>
      <c r="D8" s="6" t="s">
        <v>183</v>
      </c>
      <c r="E8" s="8"/>
      <c r="F8" s="8"/>
      <c r="G8" s="8"/>
      <c r="H8" s="6">
        <v>1</v>
      </c>
      <c r="I8" s="49" t="s">
        <v>10</v>
      </c>
      <c r="K8" s="57"/>
    </row>
    <row r="9" spans="1:31" ht="12.5" x14ac:dyDescent="0.25">
      <c r="A9" s="3">
        <v>44259</v>
      </c>
      <c r="B9" s="5"/>
      <c r="C9" s="5">
        <v>100000</v>
      </c>
      <c r="D9" s="6" t="s">
        <v>266</v>
      </c>
      <c r="E9" s="8">
        <v>1</v>
      </c>
      <c r="F9" s="8"/>
      <c r="G9" s="8"/>
      <c r="I9" s="45" t="s">
        <v>11</v>
      </c>
      <c r="K9" s="36"/>
    </row>
    <row r="10" spans="1:31" ht="12.5" x14ac:dyDescent="0.25">
      <c r="A10" s="3">
        <v>44272</v>
      </c>
      <c r="B10" s="5"/>
      <c r="C10" s="5">
        <v>315000</v>
      </c>
      <c r="D10" s="6" t="s">
        <v>105</v>
      </c>
      <c r="E10" s="8">
        <v>1</v>
      </c>
      <c r="F10" s="8">
        <v>1</v>
      </c>
      <c r="G10" s="8"/>
      <c r="H10" s="6">
        <v>3</v>
      </c>
      <c r="I10" s="49" t="s">
        <v>10</v>
      </c>
      <c r="K10" s="57"/>
    </row>
    <row r="11" spans="1:31" ht="12.5" x14ac:dyDescent="0.25">
      <c r="A11" s="3">
        <v>44257</v>
      </c>
      <c r="B11" s="5"/>
      <c r="C11" s="43">
        <v>90000</v>
      </c>
      <c r="D11" s="6" t="s">
        <v>613</v>
      </c>
      <c r="E11" s="7"/>
      <c r="F11" s="7"/>
      <c r="G11" s="7"/>
      <c r="H11" s="6">
        <v>2</v>
      </c>
      <c r="I11" s="49" t="s">
        <v>10</v>
      </c>
    </row>
    <row r="12" spans="1:31" ht="12.5" x14ac:dyDescent="0.25">
      <c r="A12" s="3">
        <v>44257</v>
      </c>
      <c r="B12" s="5"/>
      <c r="C12" s="43">
        <v>90000</v>
      </c>
      <c r="D12" s="6" t="s">
        <v>652</v>
      </c>
      <c r="E12" s="7"/>
      <c r="F12" s="7"/>
      <c r="G12" s="7"/>
      <c r="H12" s="6">
        <v>2</v>
      </c>
      <c r="I12" s="49" t="s">
        <v>10</v>
      </c>
    </row>
    <row r="13" spans="1:31" ht="12.5" x14ac:dyDescent="0.25">
      <c r="A13" s="3">
        <v>44258</v>
      </c>
      <c r="B13" s="5"/>
      <c r="C13" s="5">
        <v>100000</v>
      </c>
      <c r="D13" s="6" t="s">
        <v>816</v>
      </c>
      <c r="E13" s="7">
        <v>1</v>
      </c>
      <c r="F13" s="7"/>
      <c r="G13" s="7"/>
      <c r="H13" s="7"/>
      <c r="I13" s="45" t="s">
        <v>11</v>
      </c>
      <c r="K13" s="36"/>
    </row>
    <row r="14" spans="1:31" ht="12.5" x14ac:dyDescent="0.25">
      <c r="A14" s="3">
        <v>44262</v>
      </c>
      <c r="B14" s="5"/>
      <c r="C14" s="5">
        <v>200000</v>
      </c>
      <c r="D14" s="6" t="s">
        <v>678</v>
      </c>
      <c r="E14" s="7"/>
      <c r="F14" s="7"/>
      <c r="G14" s="7"/>
      <c r="H14" s="7">
        <v>5</v>
      </c>
      <c r="I14" s="49" t="s">
        <v>10</v>
      </c>
      <c r="K14" s="36"/>
    </row>
    <row r="15" spans="1:31" ht="12.5" x14ac:dyDescent="0.25">
      <c r="A15" s="3">
        <v>44258</v>
      </c>
      <c r="B15" s="5"/>
      <c r="C15" s="5">
        <v>190000</v>
      </c>
      <c r="D15" s="6" t="s">
        <v>817</v>
      </c>
      <c r="E15" s="7">
        <v>1</v>
      </c>
      <c r="F15" s="7"/>
      <c r="G15" s="7"/>
      <c r="H15" s="7">
        <v>2</v>
      </c>
      <c r="I15" s="49" t="s">
        <v>10</v>
      </c>
    </row>
    <row r="16" spans="1:31" ht="12.5" x14ac:dyDescent="0.25">
      <c r="A16" s="3">
        <v>44259</v>
      </c>
      <c r="B16" s="5"/>
      <c r="C16" s="5">
        <v>290000</v>
      </c>
      <c r="D16" s="6" t="s">
        <v>818</v>
      </c>
      <c r="E16" s="7">
        <v>2</v>
      </c>
      <c r="F16" s="7"/>
      <c r="G16" s="7"/>
      <c r="H16" s="7">
        <v>2</v>
      </c>
      <c r="I16" s="49" t="s">
        <v>10</v>
      </c>
    </row>
    <row r="17" spans="1:12" ht="12.5" x14ac:dyDescent="0.25">
      <c r="A17" s="3">
        <v>44258</v>
      </c>
      <c r="B17" s="5"/>
      <c r="C17" s="5">
        <v>190000</v>
      </c>
      <c r="D17" s="6" t="s">
        <v>819</v>
      </c>
      <c r="E17" s="7">
        <v>1</v>
      </c>
      <c r="F17" s="7"/>
      <c r="G17" s="7"/>
      <c r="H17" s="7">
        <v>2</v>
      </c>
      <c r="I17" s="49" t="s">
        <v>10</v>
      </c>
    </row>
    <row r="18" spans="1:12" ht="12.5" x14ac:dyDescent="0.25">
      <c r="A18" s="3">
        <v>44258</v>
      </c>
      <c r="B18" s="5"/>
      <c r="C18" s="43">
        <v>45000</v>
      </c>
      <c r="D18" s="6" t="s">
        <v>820</v>
      </c>
      <c r="E18" s="7"/>
      <c r="F18" s="7"/>
      <c r="G18" s="7"/>
      <c r="H18" s="7">
        <v>1</v>
      </c>
      <c r="I18" s="49" t="s">
        <v>10</v>
      </c>
    </row>
    <row r="19" spans="1:12" ht="12.5" x14ac:dyDescent="0.25">
      <c r="A19" s="3">
        <v>44259</v>
      </c>
      <c r="B19" s="5"/>
      <c r="C19" s="5">
        <v>125000</v>
      </c>
      <c r="D19" s="6" t="s">
        <v>821</v>
      </c>
      <c r="E19" s="7"/>
      <c r="F19" s="7">
        <v>1</v>
      </c>
      <c r="G19" s="7"/>
      <c r="H19" s="7">
        <v>1</v>
      </c>
      <c r="I19" s="49" t="s">
        <v>10</v>
      </c>
    </row>
    <row r="20" spans="1:12" ht="12.5" x14ac:dyDescent="0.25">
      <c r="A20" s="3">
        <v>44258</v>
      </c>
      <c r="B20" s="5"/>
      <c r="C20" s="5">
        <v>165000</v>
      </c>
      <c r="D20" s="6" t="s">
        <v>620</v>
      </c>
      <c r="E20" s="7"/>
      <c r="F20" s="7">
        <v>1</v>
      </c>
      <c r="G20" s="7">
        <v>1</v>
      </c>
      <c r="H20" s="7">
        <v>1</v>
      </c>
      <c r="I20" s="49" t="s">
        <v>10</v>
      </c>
    </row>
    <row r="21" spans="1:12" ht="12.5" x14ac:dyDescent="0.25">
      <c r="A21" s="3">
        <v>44259</v>
      </c>
      <c r="B21" s="5"/>
      <c r="C21" s="5">
        <v>190000</v>
      </c>
      <c r="D21" s="6" t="s">
        <v>822</v>
      </c>
      <c r="E21" s="7">
        <v>1</v>
      </c>
      <c r="F21" s="7"/>
      <c r="G21" s="7"/>
      <c r="H21" s="7">
        <v>2</v>
      </c>
      <c r="I21" s="49" t="s">
        <v>10</v>
      </c>
    </row>
    <row r="22" spans="1:12" ht="12.5" x14ac:dyDescent="0.25">
      <c r="A22" s="3">
        <v>44258</v>
      </c>
      <c r="B22" s="5"/>
      <c r="C22" s="5">
        <v>385000</v>
      </c>
      <c r="D22" s="6" t="s">
        <v>754</v>
      </c>
      <c r="E22" s="7">
        <v>3</v>
      </c>
      <c r="F22" s="7"/>
      <c r="G22" s="7">
        <v>1</v>
      </c>
      <c r="H22" s="7">
        <v>1</v>
      </c>
      <c r="I22" s="49" t="s">
        <v>10</v>
      </c>
    </row>
    <row r="23" spans="1:12" ht="12.5" x14ac:dyDescent="0.25">
      <c r="A23" s="3">
        <v>44259</v>
      </c>
      <c r="B23" s="5"/>
      <c r="C23" s="5">
        <v>45000</v>
      </c>
      <c r="D23" s="6" t="s">
        <v>410</v>
      </c>
      <c r="E23" s="7"/>
      <c r="F23" s="7"/>
      <c r="G23" s="7"/>
      <c r="H23" s="7">
        <v>1</v>
      </c>
      <c r="I23" s="49" t="s">
        <v>10</v>
      </c>
      <c r="J23" s="6"/>
    </row>
    <row r="24" spans="1:12" ht="12.5" x14ac:dyDescent="0.25">
      <c r="A24" s="3">
        <v>44259</v>
      </c>
      <c r="B24" s="5"/>
      <c r="C24" s="5">
        <v>90000</v>
      </c>
      <c r="D24" s="6" t="s">
        <v>823</v>
      </c>
      <c r="E24" s="7"/>
      <c r="F24" s="7"/>
      <c r="G24" s="7"/>
      <c r="H24" s="7">
        <v>2</v>
      </c>
      <c r="I24" s="49" t="s">
        <v>10</v>
      </c>
      <c r="J24" s="6"/>
    </row>
    <row r="25" spans="1:12" ht="12.5" x14ac:dyDescent="0.25">
      <c r="A25" s="3">
        <v>44259</v>
      </c>
      <c r="B25" s="5"/>
      <c r="C25" s="5">
        <v>45000</v>
      </c>
      <c r="D25" s="6" t="s">
        <v>824</v>
      </c>
      <c r="E25" s="7"/>
      <c r="F25" s="7"/>
      <c r="G25" s="7"/>
      <c r="H25" s="7">
        <v>1</v>
      </c>
      <c r="I25" s="49" t="s">
        <v>10</v>
      </c>
    </row>
    <row r="26" spans="1:12" ht="13" x14ac:dyDescent="0.3">
      <c r="A26" s="3">
        <v>44259</v>
      </c>
      <c r="B26" s="5"/>
      <c r="C26" s="5">
        <v>125000</v>
      </c>
      <c r="D26" s="6" t="s">
        <v>825</v>
      </c>
      <c r="E26" s="7"/>
      <c r="F26" s="7"/>
      <c r="G26" s="7">
        <v>2</v>
      </c>
      <c r="H26" s="7">
        <v>2</v>
      </c>
      <c r="I26" s="45" t="s">
        <v>11</v>
      </c>
      <c r="J26" s="50" t="s">
        <v>826</v>
      </c>
      <c r="K26" s="36"/>
    </row>
    <row r="27" spans="1:12" ht="12.5" x14ac:dyDescent="0.25">
      <c r="A27" s="3">
        <v>44260</v>
      </c>
      <c r="B27" s="5"/>
      <c r="C27" s="5">
        <v>125000</v>
      </c>
      <c r="D27" s="6" t="s">
        <v>827</v>
      </c>
      <c r="E27" s="7"/>
      <c r="F27" s="7">
        <v>1</v>
      </c>
      <c r="G27" s="7"/>
      <c r="H27" s="7">
        <v>1</v>
      </c>
      <c r="I27" s="49" t="s">
        <v>10</v>
      </c>
      <c r="K27" s="36"/>
    </row>
    <row r="28" spans="1:12" ht="12.5" x14ac:dyDescent="0.25">
      <c r="A28" s="3">
        <v>44260</v>
      </c>
      <c r="B28" s="5"/>
      <c r="C28" s="5">
        <v>100000</v>
      </c>
      <c r="D28" s="6" t="s">
        <v>763</v>
      </c>
      <c r="E28" s="7">
        <v>1</v>
      </c>
      <c r="F28" s="7"/>
      <c r="G28" s="7"/>
      <c r="H28" s="7"/>
      <c r="I28" s="49" t="s">
        <v>10</v>
      </c>
      <c r="K28" s="36"/>
    </row>
    <row r="29" spans="1:12" ht="12.5" x14ac:dyDescent="0.25">
      <c r="A29" s="3">
        <v>44259</v>
      </c>
      <c r="B29" s="5"/>
      <c r="C29" s="5">
        <v>190000</v>
      </c>
      <c r="D29" s="6" t="s">
        <v>828</v>
      </c>
      <c r="E29" s="7">
        <v>1</v>
      </c>
      <c r="F29" s="7"/>
      <c r="G29" s="7"/>
      <c r="H29" s="7">
        <v>2</v>
      </c>
      <c r="I29" s="49" t="s">
        <v>10</v>
      </c>
      <c r="K29" s="36"/>
    </row>
    <row r="30" spans="1:12" ht="12.5" x14ac:dyDescent="0.25">
      <c r="A30" s="3">
        <v>44263</v>
      </c>
      <c r="B30" s="5"/>
      <c r="C30" s="5">
        <v>170000</v>
      </c>
      <c r="D30" s="6" t="s">
        <v>829</v>
      </c>
      <c r="E30" s="7"/>
      <c r="F30" s="7">
        <v>1</v>
      </c>
      <c r="G30" s="7"/>
      <c r="H30" s="7">
        <v>2</v>
      </c>
      <c r="I30" s="45" t="s">
        <v>11</v>
      </c>
      <c r="K30" s="36"/>
    </row>
    <row r="31" spans="1:12" ht="12.5" x14ac:dyDescent="0.25">
      <c r="A31" s="3">
        <v>44260</v>
      </c>
      <c r="B31" s="5"/>
      <c r="C31" s="5">
        <v>45000</v>
      </c>
      <c r="D31" s="6" t="s">
        <v>830</v>
      </c>
      <c r="E31" s="7"/>
      <c r="F31" s="7"/>
      <c r="G31" s="7"/>
      <c r="H31" s="7">
        <v>1</v>
      </c>
      <c r="I31" s="49" t="s">
        <v>10</v>
      </c>
      <c r="K31" s="36"/>
    </row>
    <row r="32" spans="1:12" ht="12.5" x14ac:dyDescent="0.25">
      <c r="A32" s="3">
        <v>44261</v>
      </c>
      <c r="B32" s="5"/>
      <c r="C32" s="5">
        <v>0</v>
      </c>
      <c r="D32" s="6" t="s">
        <v>342</v>
      </c>
      <c r="E32" s="7">
        <v>1</v>
      </c>
      <c r="F32" s="7"/>
      <c r="G32" s="7"/>
      <c r="H32" s="7">
        <v>2</v>
      </c>
      <c r="I32" s="30" t="s">
        <v>498</v>
      </c>
      <c r="K32" s="36"/>
      <c r="L32" s="59"/>
    </row>
    <row r="33" spans="1:12" ht="12.5" x14ac:dyDescent="0.25">
      <c r="A33" s="3">
        <v>44261</v>
      </c>
      <c r="B33" s="5"/>
      <c r="C33" s="5">
        <v>225000</v>
      </c>
      <c r="D33" s="6" t="s">
        <v>831</v>
      </c>
      <c r="E33" s="7">
        <v>1</v>
      </c>
      <c r="F33" s="7">
        <v>1</v>
      </c>
      <c r="G33" s="7"/>
      <c r="H33" s="7">
        <v>1</v>
      </c>
      <c r="I33" s="49" t="s">
        <v>10</v>
      </c>
      <c r="K33" s="36"/>
    </row>
    <row r="34" spans="1:12" ht="12.5" x14ac:dyDescent="0.25">
      <c r="A34" s="3">
        <v>44261</v>
      </c>
      <c r="B34" s="5"/>
      <c r="C34" s="5">
        <v>100000</v>
      </c>
      <c r="D34" s="6" t="s">
        <v>832</v>
      </c>
      <c r="E34" s="7">
        <v>1</v>
      </c>
      <c r="F34" s="7"/>
      <c r="G34" s="7"/>
      <c r="H34" s="7"/>
      <c r="I34" s="49" t="s">
        <v>10</v>
      </c>
      <c r="K34" s="36"/>
      <c r="L34" s="59"/>
    </row>
    <row r="35" spans="1:12" ht="12.5" x14ac:dyDescent="0.25">
      <c r="A35" s="3">
        <v>44261</v>
      </c>
      <c r="B35" s="5"/>
      <c r="C35" s="5">
        <v>145000</v>
      </c>
      <c r="D35" s="6" t="s">
        <v>833</v>
      </c>
      <c r="E35" s="7">
        <v>1</v>
      </c>
      <c r="F35" s="7"/>
      <c r="G35" s="7"/>
      <c r="H35" s="7">
        <v>1</v>
      </c>
      <c r="I35" s="49" t="s">
        <v>10</v>
      </c>
      <c r="K35" s="36"/>
    </row>
    <row r="36" spans="1:12" ht="12.5" x14ac:dyDescent="0.25">
      <c r="A36" s="3">
        <v>44260</v>
      </c>
      <c r="B36" s="5"/>
      <c r="C36" s="5">
        <v>135000</v>
      </c>
      <c r="D36" s="6" t="s">
        <v>817</v>
      </c>
      <c r="E36" s="7"/>
      <c r="F36" s="7"/>
      <c r="G36" s="7"/>
      <c r="H36" s="7">
        <v>3</v>
      </c>
      <c r="I36" s="49" t="s">
        <v>10</v>
      </c>
    </row>
    <row r="37" spans="1:12" ht="12.5" x14ac:dyDescent="0.25">
      <c r="A37" s="3">
        <v>44260</v>
      </c>
      <c r="B37" s="5"/>
      <c r="C37" s="5">
        <v>90000</v>
      </c>
      <c r="D37" s="6" t="s">
        <v>519</v>
      </c>
      <c r="E37" s="7"/>
      <c r="F37" s="7"/>
      <c r="G37" s="7"/>
      <c r="H37" s="7">
        <v>2</v>
      </c>
      <c r="I37" s="49" t="s">
        <v>10</v>
      </c>
    </row>
    <row r="38" spans="1:12" ht="12.5" x14ac:dyDescent="0.25">
      <c r="A38" s="3">
        <v>44261</v>
      </c>
      <c r="B38" s="5"/>
      <c r="C38" s="5">
        <v>90000</v>
      </c>
      <c r="D38" s="6" t="s">
        <v>652</v>
      </c>
      <c r="E38" s="7"/>
      <c r="F38" s="7"/>
      <c r="G38" s="7"/>
      <c r="H38" s="7">
        <v>2</v>
      </c>
      <c r="I38" s="49" t="s">
        <v>10</v>
      </c>
      <c r="K38" s="36"/>
    </row>
    <row r="39" spans="1:12" ht="12.5" x14ac:dyDescent="0.25">
      <c r="A39" s="3">
        <v>44261</v>
      </c>
      <c r="B39" s="5"/>
      <c r="C39" s="5">
        <v>145000</v>
      </c>
      <c r="D39" s="6" t="s">
        <v>822</v>
      </c>
      <c r="E39" s="7">
        <v>1</v>
      </c>
      <c r="F39" s="7"/>
      <c r="G39" s="7"/>
      <c r="H39" s="7">
        <v>1</v>
      </c>
      <c r="I39" s="49" t="s">
        <v>10</v>
      </c>
      <c r="K39" s="36"/>
    </row>
    <row r="40" spans="1:12" ht="12.5" x14ac:dyDescent="0.25">
      <c r="A40" s="3">
        <v>44261</v>
      </c>
      <c r="B40" s="5"/>
      <c r="C40" s="5">
        <v>180000</v>
      </c>
      <c r="D40" s="6" t="s">
        <v>834</v>
      </c>
      <c r="E40" s="7">
        <v>1</v>
      </c>
      <c r="F40" s="7">
        <v>1</v>
      </c>
      <c r="G40" s="7"/>
      <c r="H40" s="7"/>
      <c r="I40" s="49" t="s">
        <v>10</v>
      </c>
    </row>
    <row r="41" spans="1:12" ht="12.5" x14ac:dyDescent="0.25">
      <c r="A41" s="3">
        <v>44261</v>
      </c>
      <c r="B41" s="5"/>
      <c r="C41" s="5">
        <v>190000</v>
      </c>
      <c r="D41" s="6" t="s">
        <v>787</v>
      </c>
      <c r="E41" s="7">
        <v>1</v>
      </c>
      <c r="F41" s="7"/>
      <c r="G41" s="7"/>
      <c r="H41" s="7">
        <v>2</v>
      </c>
      <c r="I41" s="49" t="s">
        <v>10</v>
      </c>
    </row>
    <row r="42" spans="1:12" ht="12.5" x14ac:dyDescent="0.25">
      <c r="A42" s="3">
        <v>44262</v>
      </c>
      <c r="B42" s="5"/>
      <c r="C42" s="5">
        <v>45000</v>
      </c>
      <c r="D42" s="6" t="s">
        <v>835</v>
      </c>
      <c r="E42" s="7"/>
      <c r="F42" s="7"/>
      <c r="G42" s="7"/>
      <c r="H42" s="7">
        <v>1</v>
      </c>
      <c r="I42" s="45" t="s">
        <v>11</v>
      </c>
    </row>
    <row r="43" spans="1:12" ht="12.5" x14ac:dyDescent="0.25">
      <c r="A43" s="3">
        <v>44262</v>
      </c>
      <c r="B43" s="5"/>
      <c r="C43" s="5">
        <v>90000</v>
      </c>
      <c r="D43" s="6" t="s">
        <v>836</v>
      </c>
      <c r="E43" s="7"/>
      <c r="F43" s="7"/>
      <c r="G43" s="7"/>
      <c r="H43" s="7">
        <v>2</v>
      </c>
      <c r="I43" s="49" t="s">
        <v>10</v>
      </c>
    </row>
    <row r="44" spans="1:12" ht="12.5" x14ac:dyDescent="0.25">
      <c r="A44" s="3">
        <v>44262</v>
      </c>
      <c r="B44" s="5"/>
      <c r="C44" s="5">
        <v>100000</v>
      </c>
      <c r="D44" s="6" t="s">
        <v>837</v>
      </c>
      <c r="E44" s="7">
        <v>1</v>
      </c>
      <c r="F44" s="7"/>
      <c r="G44" s="7"/>
      <c r="H44" s="7"/>
      <c r="I44" s="49" t="s">
        <v>10</v>
      </c>
    </row>
    <row r="45" spans="1:12" ht="12.5" x14ac:dyDescent="0.25">
      <c r="A45" s="3">
        <v>44263</v>
      </c>
      <c r="B45" s="5"/>
      <c r="C45" s="5">
        <v>125000</v>
      </c>
      <c r="D45" s="6" t="s">
        <v>838</v>
      </c>
      <c r="E45" s="7"/>
      <c r="F45" s="7">
        <v>1</v>
      </c>
      <c r="G45" s="7"/>
      <c r="H45" s="7">
        <v>1</v>
      </c>
      <c r="I45" s="45" t="s">
        <v>11</v>
      </c>
    </row>
    <row r="46" spans="1:12" ht="12.5" x14ac:dyDescent="0.25">
      <c r="A46" s="3">
        <v>44265</v>
      </c>
      <c r="B46" s="5"/>
      <c r="C46" s="5">
        <v>235000</v>
      </c>
      <c r="D46" s="6" t="s">
        <v>839</v>
      </c>
      <c r="E46" s="7">
        <v>1</v>
      </c>
      <c r="F46" s="7"/>
      <c r="G46" s="7"/>
      <c r="H46" s="7">
        <v>3</v>
      </c>
      <c r="I46" s="45" t="s">
        <v>11</v>
      </c>
    </row>
    <row r="47" spans="1:12" ht="12.5" x14ac:dyDescent="0.25">
      <c r="A47" s="3">
        <v>44269</v>
      </c>
      <c r="B47" s="5"/>
      <c r="C47" s="5">
        <v>200000</v>
      </c>
      <c r="D47" s="6" t="s">
        <v>840</v>
      </c>
      <c r="E47" s="7">
        <v>2</v>
      </c>
      <c r="F47" s="7"/>
      <c r="G47" s="7"/>
      <c r="H47" s="7"/>
      <c r="I47" s="49" t="s">
        <v>10</v>
      </c>
    </row>
    <row r="48" spans="1:12" ht="12.5" x14ac:dyDescent="0.25">
      <c r="A48" s="3">
        <v>44264</v>
      </c>
      <c r="B48" s="5"/>
      <c r="C48" s="5">
        <v>85000</v>
      </c>
      <c r="D48" s="6" t="s">
        <v>841</v>
      </c>
      <c r="E48" s="7"/>
      <c r="F48" s="7"/>
      <c r="G48" s="7">
        <v>1</v>
      </c>
      <c r="H48" s="7">
        <v>1</v>
      </c>
      <c r="I48" s="49" t="s">
        <v>10</v>
      </c>
    </row>
    <row r="49" spans="1:12" ht="12.5" x14ac:dyDescent="0.25">
      <c r="A49" s="3">
        <v>44275</v>
      </c>
      <c r="B49" s="5"/>
      <c r="C49" s="5">
        <v>80000</v>
      </c>
      <c r="D49" s="6" t="s">
        <v>638</v>
      </c>
      <c r="E49" s="7"/>
      <c r="F49" s="7">
        <v>1</v>
      </c>
      <c r="G49" s="7"/>
      <c r="H49" s="7">
        <v>1</v>
      </c>
      <c r="I49" s="49" t="s">
        <v>842</v>
      </c>
      <c r="K49" s="19"/>
      <c r="L49" s="8"/>
    </row>
    <row r="50" spans="1:12" ht="12.5" x14ac:dyDescent="0.25">
      <c r="A50" s="3">
        <v>44275</v>
      </c>
      <c r="B50" s="5"/>
      <c r="C50" s="5">
        <v>45000</v>
      </c>
      <c r="D50" s="6" t="s">
        <v>843</v>
      </c>
      <c r="E50" s="7"/>
      <c r="F50" s="7"/>
      <c r="G50" s="7"/>
      <c r="H50" s="7">
        <v>1</v>
      </c>
      <c r="I50" s="49" t="s">
        <v>10</v>
      </c>
      <c r="K50" s="19"/>
    </row>
    <row r="51" spans="1:12" ht="12.5" x14ac:dyDescent="0.25">
      <c r="A51" s="3">
        <v>44266</v>
      </c>
      <c r="B51" s="5"/>
      <c r="C51" s="5">
        <v>345000</v>
      </c>
      <c r="D51" s="6" t="s">
        <v>163</v>
      </c>
      <c r="E51" s="7">
        <v>3</v>
      </c>
      <c r="F51" s="7"/>
      <c r="G51" s="7"/>
      <c r="H51" s="7">
        <v>1</v>
      </c>
      <c r="I51" s="44" t="s">
        <v>10</v>
      </c>
      <c r="K51" s="3"/>
    </row>
    <row r="52" spans="1:12" ht="12.5" x14ac:dyDescent="0.25">
      <c r="A52" s="3">
        <v>44267</v>
      </c>
      <c r="B52" s="5"/>
      <c r="C52" s="5">
        <v>100000</v>
      </c>
      <c r="D52" s="6" t="s">
        <v>632</v>
      </c>
      <c r="E52" s="7">
        <v>1</v>
      </c>
      <c r="F52" s="7"/>
      <c r="G52" s="7"/>
      <c r="H52" s="7"/>
      <c r="I52" s="44" t="s">
        <v>10</v>
      </c>
    </row>
    <row r="53" spans="1:12" ht="12.5" x14ac:dyDescent="0.25">
      <c r="A53" s="3">
        <v>44266</v>
      </c>
      <c r="B53" s="5"/>
      <c r="C53" s="5">
        <v>200000</v>
      </c>
      <c r="D53" s="6" t="s">
        <v>844</v>
      </c>
      <c r="E53" s="7">
        <v>2</v>
      </c>
      <c r="F53" s="7"/>
      <c r="G53" s="7"/>
      <c r="H53" s="7"/>
      <c r="I53" s="44" t="s">
        <v>10</v>
      </c>
    </row>
    <row r="54" spans="1:12" ht="12.5" x14ac:dyDescent="0.25">
      <c r="A54" s="3">
        <v>44267</v>
      </c>
      <c r="B54" s="5"/>
      <c r="C54" s="5">
        <v>100000</v>
      </c>
      <c r="D54" s="6" t="s">
        <v>845</v>
      </c>
      <c r="E54" s="7">
        <v>1</v>
      </c>
      <c r="F54" s="7"/>
      <c r="G54" s="7"/>
      <c r="H54" s="7"/>
      <c r="I54" s="44" t="s">
        <v>10</v>
      </c>
    </row>
    <row r="55" spans="1:12" ht="12.5" x14ac:dyDescent="0.25">
      <c r="A55" s="3">
        <v>44266</v>
      </c>
      <c r="B55" s="5"/>
      <c r="C55" s="5">
        <v>80000</v>
      </c>
      <c r="D55" s="6" t="s">
        <v>846</v>
      </c>
      <c r="E55" s="7"/>
      <c r="F55" s="7"/>
      <c r="G55" s="7">
        <v>2</v>
      </c>
      <c r="H55" s="7"/>
      <c r="I55" s="45" t="s">
        <v>11</v>
      </c>
    </row>
    <row r="56" spans="1:12" ht="12.5" x14ac:dyDescent="0.25">
      <c r="A56" s="3">
        <v>44270</v>
      </c>
      <c r="B56" s="5"/>
      <c r="C56" s="5">
        <v>85000</v>
      </c>
      <c r="D56" s="6" t="s">
        <v>847</v>
      </c>
      <c r="E56" s="7"/>
      <c r="F56" s="7"/>
      <c r="G56" s="7">
        <v>1</v>
      </c>
      <c r="H56" s="7">
        <v>1</v>
      </c>
      <c r="I56" s="44" t="s">
        <v>10</v>
      </c>
    </row>
    <row r="57" spans="1:12" ht="12.5" x14ac:dyDescent="0.25">
      <c r="A57" s="3">
        <v>44269</v>
      </c>
      <c r="B57" s="5"/>
      <c r="C57" s="5">
        <v>100000</v>
      </c>
      <c r="D57" s="6" t="s">
        <v>182</v>
      </c>
      <c r="E57" s="7">
        <v>1</v>
      </c>
      <c r="F57" s="7"/>
      <c r="G57" s="7"/>
      <c r="H57" s="7"/>
      <c r="I57" s="44" t="s">
        <v>10</v>
      </c>
    </row>
    <row r="58" spans="1:12" ht="12.5" x14ac:dyDescent="0.25">
      <c r="A58" s="3">
        <v>44269</v>
      </c>
      <c r="B58" s="5"/>
      <c r="C58" s="5">
        <v>85000</v>
      </c>
      <c r="D58" s="6" t="s">
        <v>848</v>
      </c>
      <c r="E58" s="7"/>
      <c r="F58" s="7"/>
      <c r="G58" s="7">
        <v>1</v>
      </c>
      <c r="H58" s="7">
        <v>1</v>
      </c>
      <c r="I58" s="45" t="s">
        <v>11</v>
      </c>
    </row>
    <row r="59" spans="1:12" ht="12.5" x14ac:dyDescent="0.25">
      <c r="A59" s="3">
        <v>44269</v>
      </c>
      <c r="C59" s="5">
        <v>170000</v>
      </c>
      <c r="D59" s="6" t="s">
        <v>849</v>
      </c>
      <c r="E59" s="7"/>
      <c r="F59" s="7">
        <v>1</v>
      </c>
      <c r="G59" s="7"/>
      <c r="H59" s="7">
        <v>2</v>
      </c>
      <c r="I59" s="44" t="s">
        <v>10</v>
      </c>
    </row>
    <row r="60" spans="1:12" ht="12.5" x14ac:dyDescent="0.25">
      <c r="A60" s="3">
        <v>44269</v>
      </c>
      <c r="B60" s="5"/>
      <c r="C60" s="5">
        <v>100000</v>
      </c>
      <c r="D60" s="6" t="s">
        <v>850</v>
      </c>
      <c r="E60" s="7">
        <v>1</v>
      </c>
      <c r="F60" s="7"/>
      <c r="G60" s="7"/>
      <c r="H60" s="7"/>
      <c r="I60" s="44" t="s">
        <v>10</v>
      </c>
    </row>
    <row r="61" spans="1:12" ht="12.5" x14ac:dyDescent="0.25">
      <c r="A61" s="3">
        <v>44270</v>
      </c>
      <c r="B61" s="5"/>
      <c r="C61" s="5">
        <v>145000</v>
      </c>
      <c r="D61" s="6" t="s">
        <v>46</v>
      </c>
      <c r="E61" s="7">
        <v>1</v>
      </c>
      <c r="F61" s="7"/>
      <c r="G61" s="7"/>
      <c r="H61" s="7">
        <v>1</v>
      </c>
      <c r="I61" s="45" t="s">
        <v>11</v>
      </c>
      <c r="J61" s="8" t="s">
        <v>851</v>
      </c>
    </row>
    <row r="62" spans="1:12" ht="12.5" x14ac:dyDescent="0.25">
      <c r="A62" s="3">
        <v>44274</v>
      </c>
      <c r="B62" s="5"/>
      <c r="C62" s="5">
        <v>170000</v>
      </c>
      <c r="D62" s="6" t="s">
        <v>852</v>
      </c>
      <c r="E62" s="7"/>
      <c r="F62" s="7">
        <v>1</v>
      </c>
      <c r="G62" s="7"/>
      <c r="H62" s="7">
        <v>2</v>
      </c>
      <c r="I62" s="45" t="s">
        <v>11</v>
      </c>
      <c r="J62" s="6" t="s">
        <v>853</v>
      </c>
    </row>
    <row r="63" spans="1:12" ht="12.5" x14ac:dyDescent="0.25">
      <c r="A63" s="3">
        <v>44270</v>
      </c>
      <c r="B63" s="5"/>
      <c r="C63" s="5">
        <v>145000</v>
      </c>
      <c r="D63" s="6" t="s">
        <v>854</v>
      </c>
      <c r="E63" s="7">
        <v>1</v>
      </c>
      <c r="F63" s="7"/>
      <c r="G63" s="7"/>
      <c r="H63" s="7">
        <v>1</v>
      </c>
      <c r="I63" s="44" t="s">
        <v>10</v>
      </c>
      <c r="J63" s="6"/>
    </row>
    <row r="64" spans="1:12" ht="12.5" x14ac:dyDescent="0.25">
      <c r="A64" s="3">
        <v>44271</v>
      </c>
      <c r="B64" s="5"/>
      <c r="C64" s="5">
        <v>145000</v>
      </c>
      <c r="D64" s="6" t="s">
        <v>97</v>
      </c>
      <c r="E64" s="7">
        <v>1</v>
      </c>
      <c r="F64" s="7"/>
      <c r="G64" s="7"/>
      <c r="H64" s="7">
        <v>1</v>
      </c>
      <c r="I64" s="44" t="s">
        <v>10</v>
      </c>
    </row>
    <row r="65" spans="1:11" ht="12.5" x14ac:dyDescent="0.25">
      <c r="A65" s="3">
        <v>44272</v>
      </c>
      <c r="B65" s="5"/>
      <c r="C65" s="5">
        <v>180000</v>
      </c>
      <c r="D65" s="6" t="s">
        <v>573</v>
      </c>
      <c r="E65" s="7">
        <v>1</v>
      </c>
      <c r="F65" s="7">
        <v>1</v>
      </c>
      <c r="G65" s="7"/>
      <c r="H65" s="7"/>
      <c r="I65" s="44" t="s">
        <v>10</v>
      </c>
    </row>
    <row r="66" spans="1:11" ht="12.5" x14ac:dyDescent="0.25">
      <c r="A66" s="3">
        <v>44273</v>
      </c>
      <c r="B66" s="5"/>
      <c r="C66" s="5">
        <v>135000</v>
      </c>
      <c r="D66" s="6" t="s">
        <v>817</v>
      </c>
      <c r="E66" s="7"/>
      <c r="F66" s="7"/>
      <c r="G66" s="7"/>
      <c r="H66" s="7">
        <v>3</v>
      </c>
      <c r="I66" s="44" t="s">
        <v>10</v>
      </c>
      <c r="J66" s="6"/>
    </row>
    <row r="67" spans="1:11" ht="12.5" x14ac:dyDescent="0.25">
      <c r="A67" s="3">
        <v>44276</v>
      </c>
      <c r="B67" s="5"/>
      <c r="C67" s="5">
        <v>100000</v>
      </c>
      <c r="D67" s="6" t="s">
        <v>855</v>
      </c>
      <c r="E67" s="7"/>
      <c r="F67" s="7">
        <v>2</v>
      </c>
      <c r="G67" s="7"/>
      <c r="H67" s="7"/>
      <c r="I67" s="44" t="s">
        <v>10</v>
      </c>
      <c r="J67" s="6" t="s">
        <v>856</v>
      </c>
    </row>
    <row r="68" spans="1:11" ht="12.5" x14ac:dyDescent="0.25">
      <c r="A68" s="3">
        <v>44276</v>
      </c>
      <c r="B68" s="5"/>
      <c r="C68" s="5">
        <v>45000</v>
      </c>
      <c r="D68" s="6" t="s">
        <v>857</v>
      </c>
      <c r="E68" s="7"/>
      <c r="F68" s="7"/>
      <c r="G68" s="7"/>
      <c r="H68" s="7">
        <v>1</v>
      </c>
      <c r="I68" s="45" t="s">
        <v>11</v>
      </c>
    </row>
    <row r="69" spans="1:11" ht="12.5" x14ac:dyDescent="0.25">
      <c r="A69" s="3">
        <v>44275</v>
      </c>
      <c r="B69" s="5"/>
      <c r="C69" s="5">
        <v>100000</v>
      </c>
      <c r="D69" s="6" t="s">
        <v>467</v>
      </c>
      <c r="E69" s="7">
        <v>1</v>
      </c>
      <c r="F69" s="7"/>
      <c r="G69" s="7">
        <v>1</v>
      </c>
      <c r="H69" s="7"/>
      <c r="I69" s="44" t="s">
        <v>10</v>
      </c>
      <c r="J69" s="6" t="s">
        <v>856</v>
      </c>
    </row>
    <row r="70" spans="1:11" ht="12.5" x14ac:dyDescent="0.25">
      <c r="A70" s="3">
        <v>44277</v>
      </c>
      <c r="B70" s="5"/>
      <c r="C70" s="5">
        <v>100000</v>
      </c>
      <c r="D70" s="6" t="s">
        <v>858</v>
      </c>
      <c r="E70" s="7">
        <v>1</v>
      </c>
      <c r="F70" s="7"/>
      <c r="G70" s="7">
        <v>1</v>
      </c>
      <c r="H70" s="7"/>
      <c r="I70" s="44" t="s">
        <v>10</v>
      </c>
      <c r="J70" s="6" t="s">
        <v>856</v>
      </c>
    </row>
    <row r="71" spans="1:11" ht="12.5" x14ac:dyDescent="0.25">
      <c r="A71" s="3">
        <v>44276</v>
      </c>
      <c r="B71" s="5"/>
      <c r="C71" s="5">
        <v>100000</v>
      </c>
      <c r="D71" s="6" t="s">
        <v>859</v>
      </c>
      <c r="E71" s="7">
        <v>1</v>
      </c>
      <c r="F71" s="7"/>
      <c r="G71" s="7">
        <v>1</v>
      </c>
      <c r="H71" s="7"/>
      <c r="I71" s="45" t="s">
        <v>11</v>
      </c>
      <c r="J71" s="6" t="s">
        <v>856</v>
      </c>
    </row>
    <row r="72" spans="1:11" ht="12.5" x14ac:dyDescent="0.25">
      <c r="A72" s="3">
        <v>44276</v>
      </c>
      <c r="B72" s="5"/>
      <c r="C72" s="5">
        <v>0</v>
      </c>
      <c r="D72" s="6" t="s">
        <v>860</v>
      </c>
      <c r="E72" s="7"/>
      <c r="F72" s="7"/>
      <c r="G72" s="7">
        <v>1</v>
      </c>
      <c r="H72" s="7"/>
      <c r="I72" s="8" t="s">
        <v>498</v>
      </c>
    </row>
    <row r="73" spans="1:11" ht="12.5" x14ac:dyDescent="0.25">
      <c r="A73" s="3">
        <v>44282</v>
      </c>
      <c r="B73" s="5"/>
      <c r="C73" s="5">
        <v>650000</v>
      </c>
      <c r="D73" s="6" t="s">
        <v>94</v>
      </c>
      <c r="E73" s="7">
        <v>5</v>
      </c>
      <c r="F73" s="7"/>
      <c r="G73" s="7"/>
      <c r="H73" s="7">
        <v>4</v>
      </c>
      <c r="I73" s="44" t="s">
        <v>10</v>
      </c>
      <c r="J73" s="6" t="s">
        <v>758</v>
      </c>
      <c r="K73" s="19"/>
    </row>
    <row r="74" spans="1:11" ht="12.5" x14ac:dyDescent="0.25">
      <c r="A74" s="3">
        <v>44280</v>
      </c>
      <c r="B74" s="5"/>
      <c r="C74" s="5">
        <v>100000</v>
      </c>
      <c r="D74" s="6" t="s">
        <v>861</v>
      </c>
      <c r="E74" s="7">
        <v>1</v>
      </c>
      <c r="F74" s="7"/>
      <c r="G74" s="7"/>
      <c r="H74" s="7"/>
      <c r="I74" s="44" t="s">
        <v>10</v>
      </c>
      <c r="J74" s="6" t="s">
        <v>758</v>
      </c>
      <c r="K74" s="36"/>
    </row>
    <row r="75" spans="1:11" ht="12.5" x14ac:dyDescent="0.25">
      <c r="A75" s="3">
        <v>44279</v>
      </c>
      <c r="B75" s="5"/>
      <c r="C75" s="5">
        <v>0</v>
      </c>
      <c r="D75" s="6" t="s">
        <v>862</v>
      </c>
      <c r="E75" s="7"/>
      <c r="F75" s="7"/>
      <c r="G75" s="7">
        <v>1</v>
      </c>
      <c r="H75" s="7">
        <v>1</v>
      </c>
      <c r="I75" s="8" t="s">
        <v>498</v>
      </c>
    </row>
    <row r="76" spans="1:11" ht="12.5" x14ac:dyDescent="0.25">
      <c r="A76" s="3">
        <v>44281</v>
      </c>
      <c r="B76" s="5"/>
      <c r="C76" s="5">
        <v>90000</v>
      </c>
      <c r="D76" s="6" t="s">
        <v>863</v>
      </c>
      <c r="E76" s="7"/>
      <c r="F76" s="7"/>
      <c r="G76" s="7"/>
      <c r="H76" s="7">
        <v>2</v>
      </c>
      <c r="I76" s="44" t="s">
        <v>10</v>
      </c>
      <c r="J76" s="6" t="s">
        <v>758</v>
      </c>
    </row>
    <row r="77" spans="1:11" ht="12.5" x14ac:dyDescent="0.25">
      <c r="A77" s="3">
        <v>44281</v>
      </c>
      <c r="B77" s="5"/>
      <c r="C77" s="5">
        <v>125000</v>
      </c>
      <c r="D77" s="6" t="s">
        <v>563</v>
      </c>
      <c r="E77" s="7"/>
      <c r="F77" s="7">
        <v>1</v>
      </c>
      <c r="G77" s="7"/>
      <c r="H77" s="7">
        <v>1</v>
      </c>
      <c r="I77" s="44" t="s">
        <v>10</v>
      </c>
      <c r="J77" s="6" t="s">
        <v>758</v>
      </c>
    </row>
    <row r="78" spans="1:11" ht="12.5" x14ac:dyDescent="0.25">
      <c r="A78" s="3">
        <v>44281</v>
      </c>
      <c r="B78" s="5"/>
      <c r="C78" s="5">
        <v>125000</v>
      </c>
      <c r="D78" s="6" t="s">
        <v>864</v>
      </c>
      <c r="E78" s="7"/>
      <c r="F78" s="7">
        <v>1</v>
      </c>
      <c r="G78" s="7"/>
      <c r="H78" s="7">
        <v>1</v>
      </c>
      <c r="I78" s="44" t="s">
        <v>10</v>
      </c>
      <c r="J78" s="6" t="s">
        <v>758</v>
      </c>
    </row>
    <row r="79" spans="1:11" ht="12.5" x14ac:dyDescent="0.25">
      <c r="A79" s="3">
        <v>44282</v>
      </c>
      <c r="B79" s="5"/>
      <c r="C79" s="5">
        <v>0</v>
      </c>
      <c r="D79" s="6" t="s">
        <v>865</v>
      </c>
      <c r="E79" s="7"/>
      <c r="F79" s="7"/>
      <c r="G79" s="7"/>
      <c r="H79" s="7">
        <v>2</v>
      </c>
      <c r="I79" s="8" t="s">
        <v>498</v>
      </c>
    </row>
    <row r="80" spans="1:11" ht="12.5" x14ac:dyDescent="0.25">
      <c r="A80" s="3">
        <v>44283</v>
      </c>
      <c r="B80" s="5"/>
      <c r="C80" s="5">
        <v>477000</v>
      </c>
      <c r="D80" s="6" t="s">
        <v>757</v>
      </c>
      <c r="E80" s="7">
        <v>2</v>
      </c>
      <c r="F80" s="7"/>
      <c r="G80" s="7">
        <v>9</v>
      </c>
      <c r="H80" s="7"/>
      <c r="I80" s="44" t="s">
        <v>10</v>
      </c>
    </row>
    <row r="81" spans="1:10" ht="12.5" x14ac:dyDescent="0.25">
      <c r="A81" s="3">
        <v>44283</v>
      </c>
      <c r="B81" s="5"/>
      <c r="C81" s="5">
        <v>145000</v>
      </c>
      <c r="D81" s="6" t="s">
        <v>866</v>
      </c>
      <c r="E81" s="7">
        <v>1</v>
      </c>
      <c r="F81" s="7"/>
      <c r="G81" s="7"/>
      <c r="H81" s="7">
        <v>1</v>
      </c>
      <c r="I81" s="44" t="s">
        <v>10</v>
      </c>
    </row>
    <row r="82" spans="1:10" ht="12.5" x14ac:dyDescent="0.25">
      <c r="A82" s="3">
        <v>44283</v>
      </c>
      <c r="B82" s="5"/>
      <c r="C82" s="5">
        <v>100000</v>
      </c>
      <c r="D82" s="6" t="s">
        <v>867</v>
      </c>
      <c r="E82" s="7">
        <v>1</v>
      </c>
      <c r="F82" s="7"/>
      <c r="G82" s="7"/>
      <c r="H82" s="7"/>
      <c r="I82" s="44" t="s">
        <v>10</v>
      </c>
    </row>
    <row r="83" spans="1:10" ht="12.5" x14ac:dyDescent="0.25">
      <c r="A83" s="3">
        <v>44283</v>
      </c>
      <c r="B83" s="5"/>
      <c r="C83" s="5">
        <v>100000</v>
      </c>
      <c r="D83" s="6" t="s">
        <v>868</v>
      </c>
      <c r="E83" s="7">
        <v>1</v>
      </c>
      <c r="F83" s="7"/>
      <c r="G83" s="7"/>
      <c r="H83" s="7"/>
      <c r="I83" s="45" t="s">
        <v>11</v>
      </c>
    </row>
    <row r="84" spans="1:10" ht="12.5" x14ac:dyDescent="0.25">
      <c r="A84" s="3">
        <v>44284</v>
      </c>
      <c r="B84" s="5"/>
      <c r="C84" s="5">
        <v>345000</v>
      </c>
      <c r="D84" s="6" t="s">
        <v>769</v>
      </c>
      <c r="E84" s="7">
        <v>2</v>
      </c>
      <c r="F84" s="7"/>
      <c r="G84" s="7">
        <v>3</v>
      </c>
      <c r="H84" s="7">
        <v>1</v>
      </c>
      <c r="I84" s="45" t="s">
        <v>11</v>
      </c>
    </row>
    <row r="85" spans="1:10" ht="12.5" x14ac:dyDescent="0.25">
      <c r="A85" s="3">
        <v>44286</v>
      </c>
      <c r="B85" s="5"/>
      <c r="C85" s="5">
        <v>200000</v>
      </c>
      <c r="D85" s="6" t="s">
        <v>869</v>
      </c>
      <c r="E85" s="7">
        <v>2</v>
      </c>
      <c r="F85" s="7"/>
      <c r="G85" s="7"/>
      <c r="H85" s="7"/>
      <c r="I85" s="44" t="s">
        <v>10</v>
      </c>
      <c r="J85" s="6" t="s">
        <v>870</v>
      </c>
    </row>
    <row r="86" spans="1:10" ht="12.5" x14ac:dyDescent="0.25">
      <c r="B86" s="5"/>
      <c r="C86" s="5"/>
      <c r="D86" s="8"/>
      <c r="E86" s="7"/>
      <c r="F86" s="8"/>
      <c r="G86" s="8"/>
      <c r="H86" s="8"/>
      <c r="I86" s="8"/>
    </row>
    <row r="87" spans="1:10" ht="12.5" x14ac:dyDescent="0.25">
      <c r="B87" s="5" t="e">
        <f>SUM(#REF!)</f>
        <v>#REF!</v>
      </c>
      <c r="C87" s="5">
        <f>SUM(C1:C85)</f>
        <v>41307000</v>
      </c>
      <c r="E87" s="7">
        <f t="shared" ref="E87:H87" si="0">SUM(E3:E85)</f>
        <v>58</v>
      </c>
      <c r="F87" s="7">
        <f t="shared" si="0"/>
        <v>16</v>
      </c>
      <c r="G87" s="7">
        <f t="shared" si="0"/>
        <v>27</v>
      </c>
      <c r="H87" s="7">
        <f t="shared" si="0"/>
        <v>99</v>
      </c>
      <c r="I87" s="8" t="s">
        <v>269</v>
      </c>
    </row>
    <row r="88" spans="1:10" ht="12.5" x14ac:dyDescent="0.25">
      <c r="B88" s="27" t="s">
        <v>270</v>
      </c>
      <c r="C88" s="5" t="e">
        <f>C87-B87</f>
        <v>#REF!</v>
      </c>
      <c r="E88" s="41"/>
      <c r="F88" s="41"/>
      <c r="G88" s="41"/>
    </row>
    <row r="89" spans="1:10" ht="12.5" x14ac:dyDescent="0.25">
      <c r="B89" s="28"/>
      <c r="C89" s="5"/>
      <c r="E89" s="41"/>
      <c r="F89" s="41"/>
      <c r="G89" s="41"/>
    </row>
    <row r="90" spans="1:10" ht="12.5" x14ac:dyDescent="0.25">
      <c r="B90" s="5"/>
      <c r="C90" s="5"/>
      <c r="E90" s="41"/>
      <c r="F90" s="41"/>
      <c r="G90" s="41"/>
    </row>
    <row r="91" spans="1:10" ht="12.5" x14ac:dyDescent="0.25">
      <c r="B91" s="29" t="s">
        <v>271</v>
      </c>
      <c r="C91" s="5"/>
      <c r="E91" s="41"/>
      <c r="F91" s="41"/>
      <c r="G91" s="41"/>
    </row>
    <row r="92" spans="1:10" ht="12.5" x14ac:dyDescent="0.25">
      <c r="B92" s="5" t="s">
        <v>272</v>
      </c>
      <c r="C92" s="5"/>
      <c r="E92" s="41"/>
      <c r="F92" s="41"/>
      <c r="G92" s="41"/>
    </row>
    <row r="93" spans="1:10" ht="12.5" x14ac:dyDescent="0.25">
      <c r="B93" s="5"/>
      <c r="C93" s="5"/>
      <c r="E93" s="41"/>
      <c r="F93" s="41"/>
      <c r="G93" s="41"/>
    </row>
    <row r="94" spans="1:10" ht="12.5" x14ac:dyDescent="0.25">
      <c r="B94" s="5" t="s">
        <v>273</v>
      </c>
      <c r="C94" s="5"/>
      <c r="E94" s="41"/>
      <c r="F94" s="41"/>
      <c r="G94" s="41"/>
    </row>
    <row r="95" spans="1:10" ht="12.5" x14ac:dyDescent="0.25">
      <c r="B95" s="5" t="s">
        <v>274</v>
      </c>
      <c r="C95" s="5" t="s">
        <v>871</v>
      </c>
      <c r="D95" s="30" t="s">
        <v>276</v>
      </c>
      <c r="E95" s="15">
        <f>'JAN21'!E107+'FEB21'!E137+E87</f>
        <v>254</v>
      </c>
      <c r="F95" s="15">
        <f>'JAN21'!F107+'FEB21'!F137+F87</f>
        <v>83</v>
      </c>
      <c r="G95" s="15">
        <f>'JAN21'!G107+'FEB21'!G137+G87</f>
        <v>93</v>
      </c>
      <c r="H95" s="15">
        <f>'FEB21'!H137+H87</f>
        <v>158</v>
      </c>
    </row>
    <row r="96" spans="1:10" ht="12.5" x14ac:dyDescent="0.25">
      <c r="C96" s="6" t="s">
        <v>694</v>
      </c>
      <c r="D96" s="30">
        <f>E96+F96+G96+H96</f>
        <v>11790</v>
      </c>
      <c r="E96" s="41">
        <f>30*E95</f>
        <v>7620</v>
      </c>
      <c r="F96" s="41">
        <f>20*F95</f>
        <v>1660</v>
      </c>
      <c r="G96" s="41">
        <f t="shared" ref="G96:H96" si="1">10*G95</f>
        <v>930</v>
      </c>
      <c r="H96" s="41">
        <f t="shared" si="1"/>
        <v>1580</v>
      </c>
    </row>
    <row r="97" spans="2:8" ht="12.5" x14ac:dyDescent="0.25">
      <c r="B97" s="5" t="s">
        <v>280</v>
      </c>
      <c r="C97" s="5" t="s">
        <v>872</v>
      </c>
      <c r="E97" s="41"/>
      <c r="F97" s="41"/>
      <c r="G97" s="41"/>
    </row>
    <row r="98" spans="2:8" ht="12.5" x14ac:dyDescent="0.25">
      <c r="B98" s="5"/>
      <c r="C98" s="5" t="s">
        <v>746</v>
      </c>
      <c r="E98" s="41"/>
      <c r="F98" s="41"/>
      <c r="G98" s="41"/>
    </row>
    <row r="99" spans="2:8" ht="12.5" x14ac:dyDescent="0.25">
      <c r="B99" s="5" t="s">
        <v>284</v>
      </c>
      <c r="C99" s="5"/>
      <c r="D99" s="6">
        <v>600</v>
      </c>
      <c r="E99" s="41">
        <f>30*15</f>
        <v>450</v>
      </c>
      <c r="F99" s="41">
        <f>20*4</f>
        <v>80</v>
      </c>
      <c r="G99" s="41">
        <f>10*7</f>
        <v>70</v>
      </c>
      <c r="H99" s="41"/>
    </row>
    <row r="100" spans="2:8" ht="12.5" x14ac:dyDescent="0.25">
      <c r="B100" s="5"/>
      <c r="C100" s="5"/>
      <c r="E100" s="41"/>
      <c r="F100" s="41"/>
      <c r="G100" s="41"/>
    </row>
    <row r="101" spans="2:8" ht="12.5" x14ac:dyDescent="0.25">
      <c r="B101" s="5"/>
      <c r="C101" s="5"/>
      <c r="E101" s="41"/>
      <c r="F101" s="41"/>
      <c r="G101" s="41"/>
    </row>
    <row r="102" spans="2:8" ht="12.5" x14ac:dyDescent="0.25">
      <c r="B102" s="5"/>
      <c r="C102" s="5"/>
      <c r="E102" s="41"/>
      <c r="F102" s="41"/>
      <c r="G102" s="41"/>
    </row>
    <row r="103" spans="2:8" ht="12.5" x14ac:dyDescent="0.25">
      <c r="B103" s="5"/>
      <c r="C103" s="5"/>
      <c r="E103" s="41"/>
      <c r="F103" s="41"/>
      <c r="G103" s="41"/>
    </row>
    <row r="104" spans="2:8" ht="12.5" x14ac:dyDescent="0.25">
      <c r="B104" s="5"/>
      <c r="C104" s="5"/>
      <c r="E104" s="41"/>
      <c r="F104" s="41"/>
      <c r="G104" s="41"/>
    </row>
    <row r="105" spans="2:8" ht="12.5" x14ac:dyDescent="0.25">
      <c r="B105" s="5"/>
      <c r="C105" s="5"/>
      <c r="E105" s="41"/>
      <c r="F105" s="41"/>
      <c r="G105" s="41"/>
    </row>
    <row r="106" spans="2:8" ht="12.5" x14ac:dyDescent="0.25">
      <c r="B106" s="5"/>
      <c r="C106" s="5"/>
      <c r="E106" s="41"/>
      <c r="F106" s="41"/>
      <c r="G106" s="41"/>
    </row>
    <row r="107" spans="2:8" ht="12.5" x14ac:dyDescent="0.25">
      <c r="E107" s="41"/>
      <c r="F107" s="41"/>
      <c r="G107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E148"/>
  <sheetViews>
    <sheetView workbookViewId="0">
      <selection sqref="A1:XFD24"/>
    </sheetView>
  </sheetViews>
  <sheetFormatPr defaultColWidth="12.6328125" defaultRowHeight="15.75" customHeight="1" x14ac:dyDescent="0.25"/>
  <cols>
    <col min="1" max="1" width="9.453125" customWidth="1"/>
    <col min="2" max="2" width="11.6328125" customWidth="1"/>
    <col min="3" max="3" width="12.6328125" customWidth="1"/>
    <col min="4" max="4" width="31.6328125" customWidth="1"/>
    <col min="5" max="7" width="5.26953125" customWidth="1"/>
    <col min="8" max="8" width="5.453125" customWidth="1"/>
  </cols>
  <sheetData>
    <row r="1" spans="1:31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8</v>
      </c>
    </row>
    <row r="2" spans="1:31" ht="12.5" x14ac:dyDescent="0.25">
      <c r="B2" s="5"/>
      <c r="C2" s="5">
        <f>'JAN21'!C107</f>
        <v>13010000</v>
      </c>
      <c r="D2" s="6" t="s">
        <v>484</v>
      </c>
      <c r="E2" s="7">
        <f>'JAN21'!E107</f>
        <v>92</v>
      </c>
      <c r="F2" s="7">
        <f>'JAN21'!F107</f>
        <v>32</v>
      </c>
      <c r="G2" s="7">
        <f>'JAN21'!G107</f>
        <v>35</v>
      </c>
      <c r="H2" s="6"/>
      <c r="I2" s="6"/>
      <c r="J2" s="6"/>
      <c r="K2" s="36"/>
    </row>
    <row r="3" spans="1:31" ht="12.5" x14ac:dyDescent="0.25">
      <c r="A3" s="3"/>
      <c r="B3" s="56"/>
      <c r="C3" s="43"/>
      <c r="D3" s="6"/>
      <c r="E3" s="7"/>
      <c r="F3" s="7"/>
      <c r="G3" s="7"/>
      <c r="H3" s="6"/>
      <c r="I3" s="6"/>
      <c r="J3" s="58"/>
      <c r="K3" s="60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</row>
    <row r="4" spans="1:31" ht="12.5" x14ac:dyDescent="0.25">
      <c r="A4" s="3">
        <v>44228</v>
      </c>
      <c r="B4" s="56"/>
      <c r="C4" s="43">
        <v>100000</v>
      </c>
      <c r="D4" s="6" t="s">
        <v>873</v>
      </c>
      <c r="E4" s="7">
        <v>1</v>
      </c>
      <c r="F4" s="7"/>
      <c r="G4" s="7"/>
      <c r="H4" s="6"/>
      <c r="I4" s="45" t="s">
        <v>11</v>
      </c>
      <c r="J4" s="58">
        <v>0</v>
      </c>
      <c r="K4" s="60">
        <v>44227</v>
      </c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</row>
    <row r="5" spans="1:31" ht="12.5" x14ac:dyDescent="0.25">
      <c r="A5" s="3">
        <v>44229</v>
      </c>
      <c r="B5" s="5"/>
      <c r="C5" s="5">
        <v>80000</v>
      </c>
      <c r="D5" s="6" t="s">
        <v>874</v>
      </c>
      <c r="E5" s="7"/>
      <c r="F5" s="7">
        <v>1</v>
      </c>
      <c r="G5" s="7"/>
      <c r="H5" s="6"/>
      <c r="I5" s="45" t="s">
        <v>11</v>
      </c>
    </row>
    <row r="6" spans="1:31" ht="12.5" x14ac:dyDescent="0.25">
      <c r="A6" s="3">
        <v>44229</v>
      </c>
      <c r="B6" s="5"/>
      <c r="C6" s="43">
        <v>80000</v>
      </c>
      <c r="D6" s="6" t="s">
        <v>875</v>
      </c>
      <c r="E6" s="7"/>
      <c r="F6" s="7">
        <v>1</v>
      </c>
      <c r="G6" s="7"/>
      <c r="H6" s="6"/>
      <c r="I6" s="49" t="s">
        <v>10</v>
      </c>
      <c r="J6" s="6"/>
      <c r="K6" s="36"/>
    </row>
    <row r="7" spans="1:31" ht="12.5" x14ac:dyDescent="0.25">
      <c r="A7" s="3"/>
      <c r="B7" s="5"/>
      <c r="C7" s="43">
        <v>40000</v>
      </c>
      <c r="D7" s="6" t="s">
        <v>876</v>
      </c>
      <c r="E7" s="7"/>
      <c r="F7" s="7"/>
      <c r="G7" s="7">
        <v>1</v>
      </c>
      <c r="H7" s="8"/>
      <c r="I7" s="49" t="s">
        <v>10</v>
      </c>
    </row>
    <row r="8" spans="1:31" ht="12.5" x14ac:dyDescent="0.25">
      <c r="A8" s="3">
        <v>44231</v>
      </c>
      <c r="B8" s="5"/>
      <c r="C8" s="43">
        <v>180000</v>
      </c>
      <c r="D8" s="6" t="s">
        <v>105</v>
      </c>
      <c r="E8" s="7">
        <v>1</v>
      </c>
      <c r="F8" s="7">
        <v>1</v>
      </c>
      <c r="G8" s="7"/>
      <c r="H8" s="6"/>
      <c r="I8" s="49" t="s">
        <v>10</v>
      </c>
      <c r="K8" s="36"/>
    </row>
    <row r="9" spans="1:31" ht="12.5" x14ac:dyDescent="0.25">
      <c r="A9" s="3">
        <v>44242</v>
      </c>
      <c r="B9" s="5"/>
      <c r="C9" s="5">
        <v>100000</v>
      </c>
      <c r="D9" s="6" t="s">
        <v>374</v>
      </c>
      <c r="E9" s="7">
        <v>1</v>
      </c>
      <c r="F9" s="7"/>
      <c r="G9" s="7"/>
      <c r="H9" s="6"/>
      <c r="I9" s="49" t="s">
        <v>10</v>
      </c>
      <c r="K9" s="36"/>
    </row>
    <row r="10" spans="1:31" ht="12.5" x14ac:dyDescent="0.25">
      <c r="A10" s="3">
        <v>44228</v>
      </c>
      <c r="B10" s="5"/>
      <c r="C10" s="5">
        <v>100000</v>
      </c>
      <c r="D10" s="6" t="s">
        <v>877</v>
      </c>
      <c r="E10" s="7">
        <v>1</v>
      </c>
      <c r="F10" s="7"/>
      <c r="G10" s="7"/>
      <c r="H10" s="6"/>
      <c r="I10" s="45" t="s">
        <v>11</v>
      </c>
    </row>
    <row r="11" spans="1:31" ht="12.5" x14ac:dyDescent="0.25">
      <c r="A11" s="3">
        <v>44228</v>
      </c>
      <c r="B11" s="5"/>
      <c r="C11" s="43">
        <v>100000</v>
      </c>
      <c r="D11" s="6" t="s">
        <v>878</v>
      </c>
      <c r="E11" s="7">
        <v>1</v>
      </c>
      <c r="F11" s="7"/>
      <c r="G11" s="7"/>
      <c r="H11" s="6"/>
      <c r="I11" s="49" t="s">
        <v>10</v>
      </c>
    </row>
    <row r="12" spans="1:31" ht="12.5" x14ac:dyDescent="0.25">
      <c r="A12" s="3">
        <v>44228</v>
      </c>
      <c r="B12" s="5"/>
      <c r="C12" s="43">
        <v>100000</v>
      </c>
      <c r="D12" s="6" t="s">
        <v>879</v>
      </c>
      <c r="E12" s="7">
        <v>1</v>
      </c>
      <c r="F12" s="7"/>
      <c r="G12" s="7"/>
      <c r="H12" s="6"/>
      <c r="I12" s="49" t="s">
        <v>10</v>
      </c>
    </row>
    <row r="13" spans="1:31" ht="12.5" x14ac:dyDescent="0.25">
      <c r="A13" s="3">
        <v>44228</v>
      </c>
      <c r="B13" s="5"/>
      <c r="C13" s="43">
        <v>80000</v>
      </c>
      <c r="D13" s="6" t="s">
        <v>564</v>
      </c>
      <c r="E13" s="7"/>
      <c r="F13" s="7">
        <v>1</v>
      </c>
      <c r="G13" s="7"/>
      <c r="H13" s="6"/>
      <c r="I13" s="49" t="s">
        <v>10</v>
      </c>
    </row>
    <row r="14" spans="1:31" ht="12.5" x14ac:dyDescent="0.25">
      <c r="B14" s="5"/>
      <c r="C14" s="43">
        <v>40000</v>
      </c>
      <c r="D14" s="6" t="s">
        <v>880</v>
      </c>
      <c r="E14" s="7"/>
      <c r="F14" s="7"/>
      <c r="G14" s="7">
        <v>1</v>
      </c>
      <c r="H14" s="8"/>
      <c r="I14" s="49" t="s">
        <v>10</v>
      </c>
    </row>
    <row r="15" spans="1:31" ht="12.5" x14ac:dyDescent="0.25">
      <c r="A15" s="6" t="s">
        <v>569</v>
      </c>
      <c r="C15" s="43">
        <v>0</v>
      </c>
      <c r="D15" s="6" t="s">
        <v>881</v>
      </c>
      <c r="E15" s="7"/>
      <c r="F15" s="7"/>
      <c r="G15" s="7">
        <v>1</v>
      </c>
      <c r="H15" s="5"/>
      <c r="I15" s="43" t="s">
        <v>882</v>
      </c>
    </row>
    <row r="16" spans="1:31" ht="12.5" x14ac:dyDescent="0.25">
      <c r="A16" s="3">
        <v>44229</v>
      </c>
      <c r="C16" s="43">
        <v>200000</v>
      </c>
      <c r="D16" s="6" t="s">
        <v>883</v>
      </c>
      <c r="E16" s="7">
        <v>2</v>
      </c>
      <c r="F16" s="7"/>
      <c r="G16" s="7"/>
      <c r="H16" s="6"/>
      <c r="I16" s="49" t="s">
        <v>10</v>
      </c>
    </row>
    <row r="17" spans="1:11" ht="13" x14ac:dyDescent="0.3">
      <c r="A17" s="3">
        <v>44233</v>
      </c>
      <c r="C17" s="5">
        <v>100000</v>
      </c>
      <c r="D17" s="6" t="s">
        <v>884</v>
      </c>
      <c r="E17" s="7">
        <v>1</v>
      </c>
      <c r="F17" s="7"/>
      <c r="G17" s="7"/>
      <c r="H17" s="6"/>
      <c r="I17" s="49" t="s">
        <v>10</v>
      </c>
      <c r="K17" s="61"/>
    </row>
    <row r="18" spans="1:11" ht="12.5" x14ac:dyDescent="0.25">
      <c r="A18" s="3">
        <v>44236</v>
      </c>
      <c r="C18" s="5">
        <v>100000</v>
      </c>
      <c r="D18" s="6" t="s">
        <v>885</v>
      </c>
      <c r="E18" s="7">
        <v>1</v>
      </c>
      <c r="F18" s="7"/>
      <c r="G18" s="7"/>
      <c r="H18" s="6"/>
      <c r="I18" s="49" t="s">
        <v>10</v>
      </c>
      <c r="K18" s="36"/>
    </row>
    <row r="19" spans="1:11" ht="12.5" x14ac:dyDescent="0.25">
      <c r="A19" s="3">
        <v>44229</v>
      </c>
      <c r="C19" s="43">
        <v>80000</v>
      </c>
      <c r="D19" s="6" t="s">
        <v>886</v>
      </c>
      <c r="E19" s="7"/>
      <c r="F19" s="7">
        <v>1</v>
      </c>
      <c r="G19" s="7"/>
      <c r="H19" s="6"/>
      <c r="I19" s="49" t="s">
        <v>10</v>
      </c>
    </row>
    <row r="20" spans="1:11" ht="12.5" x14ac:dyDescent="0.25">
      <c r="A20" s="3">
        <v>44230</v>
      </c>
      <c r="C20" s="43">
        <v>180000</v>
      </c>
      <c r="D20" s="6" t="s">
        <v>887</v>
      </c>
      <c r="E20" s="7">
        <v>1</v>
      </c>
      <c r="F20" s="7">
        <v>1</v>
      </c>
      <c r="G20" s="7"/>
      <c r="H20" s="6"/>
      <c r="I20" s="49" t="s">
        <v>10</v>
      </c>
    </row>
    <row r="21" spans="1:11" ht="12.5" x14ac:dyDescent="0.25">
      <c r="A21" s="3">
        <v>44233</v>
      </c>
      <c r="B21" s="5"/>
      <c r="C21" s="5">
        <v>40000</v>
      </c>
      <c r="D21" s="6" t="s">
        <v>888</v>
      </c>
      <c r="E21" s="7"/>
      <c r="F21" s="7"/>
      <c r="G21" s="7">
        <v>1</v>
      </c>
      <c r="H21" s="6"/>
      <c r="I21" s="49" t="s">
        <v>10</v>
      </c>
      <c r="K21" s="36"/>
    </row>
    <row r="22" spans="1:11" ht="12.5" x14ac:dyDescent="0.25">
      <c r="A22" s="3">
        <v>44230</v>
      </c>
      <c r="B22" s="5"/>
      <c r="C22" s="5">
        <v>180000</v>
      </c>
      <c r="D22" s="6" t="s">
        <v>889</v>
      </c>
      <c r="E22" s="7">
        <v>1</v>
      </c>
      <c r="F22" s="7">
        <v>1</v>
      </c>
      <c r="G22" s="7"/>
      <c r="H22" s="6"/>
      <c r="I22" s="49" t="s">
        <v>10</v>
      </c>
      <c r="K22" s="36"/>
    </row>
    <row r="23" spans="1:11" ht="12.5" x14ac:dyDescent="0.25">
      <c r="A23" s="3">
        <v>44232</v>
      </c>
      <c r="B23" s="5"/>
      <c r="C23" s="5">
        <v>140000</v>
      </c>
      <c r="D23" s="6" t="s">
        <v>890</v>
      </c>
      <c r="E23" s="7">
        <v>1</v>
      </c>
      <c r="F23" s="7"/>
      <c r="G23" s="7">
        <v>1</v>
      </c>
      <c r="H23" s="6"/>
      <c r="I23" s="45" t="s">
        <v>11</v>
      </c>
      <c r="J23" s="6"/>
      <c r="K23" s="36"/>
    </row>
    <row r="24" spans="1:11" ht="12.5" x14ac:dyDescent="0.25">
      <c r="A24" s="3">
        <v>44232</v>
      </c>
      <c r="B24" s="5"/>
      <c r="C24" s="5">
        <v>200000</v>
      </c>
      <c r="D24" s="6" t="s">
        <v>891</v>
      </c>
      <c r="E24" s="7">
        <v>2</v>
      </c>
      <c r="F24" s="7"/>
      <c r="G24" s="7"/>
      <c r="H24" s="6"/>
      <c r="I24" s="45" t="s">
        <v>11</v>
      </c>
      <c r="K24" s="36"/>
    </row>
    <row r="25" spans="1:11" ht="12.5" x14ac:dyDescent="0.25">
      <c r="A25" s="3">
        <v>44231</v>
      </c>
      <c r="B25" s="5"/>
      <c r="C25" s="5">
        <v>200000</v>
      </c>
      <c r="D25" s="6" t="s">
        <v>878</v>
      </c>
      <c r="E25" s="7">
        <v>2</v>
      </c>
      <c r="F25" s="7"/>
      <c r="G25" s="7"/>
      <c r="H25" s="6"/>
      <c r="I25" s="49" t="s">
        <v>10</v>
      </c>
    </row>
    <row r="26" spans="1:11" ht="12.5" x14ac:dyDescent="0.25">
      <c r="A26" s="3">
        <v>44231</v>
      </c>
      <c r="B26" s="5"/>
      <c r="C26" s="5">
        <v>40000</v>
      </c>
      <c r="D26" s="6" t="s">
        <v>892</v>
      </c>
      <c r="E26" s="7"/>
      <c r="F26" s="7"/>
      <c r="G26" s="7">
        <v>1</v>
      </c>
      <c r="H26" s="6"/>
      <c r="I26" s="45" t="s">
        <v>11</v>
      </c>
    </row>
    <row r="27" spans="1:11" ht="12.5" x14ac:dyDescent="0.25">
      <c r="A27" s="3"/>
      <c r="B27" s="5"/>
      <c r="C27" s="5">
        <v>80000</v>
      </c>
      <c r="D27" s="6" t="s">
        <v>679</v>
      </c>
      <c r="E27" s="7"/>
      <c r="F27" s="7">
        <v>1</v>
      </c>
      <c r="G27" s="7"/>
      <c r="H27" s="6"/>
      <c r="I27" s="49" t="s">
        <v>10</v>
      </c>
      <c r="J27" s="6"/>
      <c r="K27" s="36"/>
    </row>
    <row r="28" spans="1:11" ht="12.5" x14ac:dyDescent="0.25">
      <c r="A28" s="3">
        <v>44255</v>
      </c>
      <c r="B28" s="5"/>
      <c r="C28" s="5">
        <v>200000</v>
      </c>
      <c r="D28" s="6" t="s">
        <v>105</v>
      </c>
      <c r="E28" s="7">
        <v>2</v>
      </c>
      <c r="F28" s="7"/>
      <c r="G28" s="7"/>
      <c r="H28" s="6"/>
      <c r="I28" s="49" t="s">
        <v>10</v>
      </c>
      <c r="K28" s="36"/>
    </row>
    <row r="29" spans="1:11" ht="12.5" x14ac:dyDescent="0.25">
      <c r="A29" s="3">
        <v>44242</v>
      </c>
      <c r="B29" s="5"/>
      <c r="C29" s="5">
        <v>200000</v>
      </c>
      <c r="D29" s="6" t="s">
        <v>893</v>
      </c>
      <c r="E29" s="7">
        <v>2</v>
      </c>
      <c r="F29" s="7"/>
      <c r="G29" s="7"/>
      <c r="H29" s="6"/>
      <c r="I29" s="49" t="s">
        <v>10</v>
      </c>
      <c r="J29" s="6"/>
      <c r="K29" s="36"/>
    </row>
    <row r="30" spans="1:11" ht="12.5" x14ac:dyDescent="0.25">
      <c r="A30" s="3">
        <v>44232</v>
      </c>
      <c r="B30" s="5"/>
      <c r="C30" s="5">
        <v>100000</v>
      </c>
      <c r="D30" s="6" t="s">
        <v>894</v>
      </c>
      <c r="E30" s="7">
        <v>1</v>
      </c>
      <c r="F30" s="7"/>
      <c r="G30" s="7"/>
      <c r="H30" s="6"/>
      <c r="I30" s="49" t="s">
        <v>10</v>
      </c>
      <c r="K30" s="36"/>
    </row>
    <row r="31" spans="1:11" ht="12.5" x14ac:dyDescent="0.25">
      <c r="A31" s="3">
        <v>44232</v>
      </c>
      <c r="B31" s="5"/>
      <c r="C31" s="5">
        <v>180000</v>
      </c>
      <c r="D31" s="6" t="s">
        <v>895</v>
      </c>
      <c r="E31" s="7">
        <v>1</v>
      </c>
      <c r="F31" s="7">
        <v>1</v>
      </c>
      <c r="G31" s="7"/>
      <c r="H31" s="6"/>
      <c r="I31" s="45" t="s">
        <v>11</v>
      </c>
      <c r="K31" s="36"/>
    </row>
    <row r="32" spans="1:11" ht="12.5" x14ac:dyDescent="0.25">
      <c r="A32" s="3">
        <v>44232</v>
      </c>
      <c r="B32" s="5"/>
      <c r="C32" s="5">
        <v>40000</v>
      </c>
      <c r="D32" s="6" t="s">
        <v>892</v>
      </c>
      <c r="E32" s="7"/>
      <c r="F32" s="7"/>
      <c r="G32" s="7">
        <v>1</v>
      </c>
      <c r="H32" s="6"/>
      <c r="I32" s="45" t="s">
        <v>11</v>
      </c>
      <c r="J32" s="6"/>
      <c r="K32" s="36"/>
    </row>
    <row r="33" spans="1:11" ht="12.5" x14ac:dyDescent="0.25">
      <c r="A33" s="3">
        <v>44234</v>
      </c>
      <c r="B33" s="5"/>
      <c r="C33" s="5">
        <v>80000</v>
      </c>
      <c r="D33" s="6" t="s">
        <v>896</v>
      </c>
      <c r="E33" s="7"/>
      <c r="F33" s="7"/>
      <c r="G33" s="7">
        <v>2</v>
      </c>
      <c r="H33" s="6"/>
      <c r="I33" s="45" t="s">
        <v>11</v>
      </c>
      <c r="J33" s="6"/>
      <c r="K33" s="36"/>
    </row>
    <row r="34" spans="1:11" ht="12.5" x14ac:dyDescent="0.25">
      <c r="A34" s="3">
        <v>44232</v>
      </c>
      <c r="B34" s="5"/>
      <c r="C34" s="5">
        <v>100000</v>
      </c>
      <c r="D34" s="6" t="s">
        <v>897</v>
      </c>
      <c r="E34" s="7">
        <v>1</v>
      </c>
      <c r="F34" s="7"/>
      <c r="G34" s="7"/>
      <c r="H34" s="6"/>
      <c r="I34" s="49" t="s">
        <v>10</v>
      </c>
      <c r="J34" s="6"/>
      <c r="K34" s="36"/>
    </row>
    <row r="35" spans="1:11" ht="12.5" x14ac:dyDescent="0.25">
      <c r="A35" s="3">
        <v>44232</v>
      </c>
      <c r="B35" s="5"/>
      <c r="C35" s="5">
        <v>300000</v>
      </c>
      <c r="D35" s="6" t="s">
        <v>657</v>
      </c>
      <c r="E35" s="7">
        <v>3</v>
      </c>
      <c r="F35" s="7"/>
      <c r="G35" s="7"/>
      <c r="H35" s="6"/>
      <c r="I35" s="49" t="s">
        <v>10</v>
      </c>
      <c r="J35" s="6"/>
      <c r="K35" s="3"/>
    </row>
    <row r="36" spans="1:11" ht="12.5" x14ac:dyDescent="0.25">
      <c r="A36" s="3">
        <v>44232</v>
      </c>
      <c r="B36" s="5"/>
      <c r="C36" s="5">
        <v>100000</v>
      </c>
      <c r="D36" s="6" t="s">
        <v>485</v>
      </c>
      <c r="E36" s="7">
        <v>1</v>
      </c>
      <c r="F36" s="7"/>
      <c r="G36" s="7"/>
      <c r="H36" s="6"/>
      <c r="I36" s="49" t="s">
        <v>10</v>
      </c>
      <c r="J36" s="6"/>
      <c r="K36" s="36"/>
    </row>
    <row r="37" spans="1:11" ht="12.5" x14ac:dyDescent="0.25">
      <c r="A37" s="3">
        <v>44232</v>
      </c>
      <c r="B37" s="5"/>
      <c r="C37" s="5">
        <v>100000</v>
      </c>
      <c r="D37" s="6" t="s">
        <v>632</v>
      </c>
      <c r="E37" s="7">
        <v>1</v>
      </c>
      <c r="F37" s="7"/>
      <c r="G37" s="7"/>
      <c r="H37" s="6"/>
      <c r="I37" s="49" t="s">
        <v>10</v>
      </c>
      <c r="J37" s="6"/>
      <c r="K37" s="36"/>
    </row>
    <row r="38" spans="1:11" ht="12.5" x14ac:dyDescent="0.25">
      <c r="A38" s="3">
        <v>44233</v>
      </c>
      <c r="B38" s="5"/>
      <c r="C38" s="5">
        <v>300000</v>
      </c>
      <c r="D38" s="6" t="s">
        <v>686</v>
      </c>
      <c r="E38" s="7">
        <v>3</v>
      </c>
      <c r="F38" s="7"/>
      <c r="G38" s="7"/>
      <c r="H38" s="6"/>
      <c r="I38" s="49" t="s">
        <v>10</v>
      </c>
      <c r="K38" s="36"/>
    </row>
    <row r="39" spans="1:11" ht="12.5" x14ac:dyDescent="0.25">
      <c r="A39" s="3">
        <v>44233</v>
      </c>
      <c r="B39" s="5"/>
      <c r="C39" s="5">
        <v>80000</v>
      </c>
      <c r="D39" s="6" t="s">
        <v>898</v>
      </c>
      <c r="E39" s="7"/>
      <c r="F39" s="7">
        <v>1</v>
      </c>
      <c r="G39" s="7"/>
      <c r="H39" s="6"/>
      <c r="I39" s="45" t="s">
        <v>11</v>
      </c>
    </row>
    <row r="40" spans="1:11" ht="12.5" x14ac:dyDescent="0.25">
      <c r="A40" s="3">
        <v>44233</v>
      </c>
      <c r="B40" s="5"/>
      <c r="C40" s="5">
        <v>80000</v>
      </c>
      <c r="D40" s="6" t="s">
        <v>899</v>
      </c>
      <c r="E40" s="7"/>
      <c r="F40" s="7">
        <v>1</v>
      </c>
      <c r="G40" s="7"/>
      <c r="H40" s="6"/>
      <c r="I40" s="45" t="s">
        <v>11</v>
      </c>
    </row>
    <row r="41" spans="1:11" ht="12.5" x14ac:dyDescent="0.25">
      <c r="A41" s="3">
        <v>44236</v>
      </c>
      <c r="B41" s="5"/>
      <c r="C41" s="5">
        <v>400000</v>
      </c>
      <c r="D41" s="6" t="s">
        <v>349</v>
      </c>
      <c r="E41" s="7">
        <v>4</v>
      </c>
      <c r="F41" s="7"/>
      <c r="G41" s="7"/>
      <c r="H41" s="6"/>
      <c r="I41" s="45" t="s">
        <v>11</v>
      </c>
    </row>
    <row r="42" spans="1:11" ht="12.5" x14ac:dyDescent="0.25">
      <c r="A42" s="3">
        <v>44234</v>
      </c>
      <c r="B42" s="5"/>
      <c r="C42" s="5">
        <v>100000</v>
      </c>
      <c r="D42" s="6" t="s">
        <v>900</v>
      </c>
      <c r="E42" s="7">
        <v>1</v>
      </c>
      <c r="F42" s="7"/>
      <c r="G42" s="7"/>
      <c r="H42" s="6"/>
      <c r="I42" s="45" t="s">
        <v>11</v>
      </c>
      <c r="J42" s="6"/>
    </row>
    <row r="43" spans="1:11" ht="12.5" x14ac:dyDescent="0.25">
      <c r="A43" s="3">
        <v>44234</v>
      </c>
      <c r="B43" s="5"/>
      <c r="C43" s="5">
        <v>80000</v>
      </c>
      <c r="D43" s="6" t="s">
        <v>901</v>
      </c>
      <c r="E43" s="7"/>
      <c r="F43" s="7">
        <v>1</v>
      </c>
      <c r="G43" s="7"/>
      <c r="H43" s="6"/>
      <c r="I43" s="45" t="s">
        <v>11</v>
      </c>
    </row>
    <row r="44" spans="1:11" ht="12.5" x14ac:dyDescent="0.25">
      <c r="A44" s="3">
        <v>44235</v>
      </c>
      <c r="B44" s="5"/>
      <c r="C44" s="5">
        <v>100000</v>
      </c>
      <c r="D44" s="6" t="s">
        <v>902</v>
      </c>
      <c r="E44" s="7">
        <v>1</v>
      </c>
      <c r="F44" s="7"/>
      <c r="G44" s="7"/>
      <c r="H44" s="16"/>
      <c r="I44" s="44" t="s">
        <v>10</v>
      </c>
      <c r="K44" s="36"/>
    </row>
    <row r="45" spans="1:11" ht="12.5" x14ac:dyDescent="0.25">
      <c r="A45" s="3">
        <v>44236</v>
      </c>
      <c r="B45" s="5"/>
      <c r="C45" s="5">
        <v>100000</v>
      </c>
      <c r="D45" s="6" t="s">
        <v>903</v>
      </c>
      <c r="E45" s="7">
        <v>1</v>
      </c>
      <c r="F45" s="7"/>
      <c r="G45" s="7"/>
      <c r="H45" s="16"/>
      <c r="I45" s="46" t="s">
        <v>11</v>
      </c>
      <c r="K45" s="36"/>
    </row>
    <row r="46" spans="1:11" ht="12.5" x14ac:dyDescent="0.25">
      <c r="A46" s="3">
        <v>44235</v>
      </c>
      <c r="B46" s="5"/>
      <c r="C46" s="5">
        <v>80000</v>
      </c>
      <c r="D46" s="6" t="s">
        <v>904</v>
      </c>
      <c r="E46" s="7"/>
      <c r="F46" s="7"/>
      <c r="G46" s="7">
        <v>2</v>
      </c>
      <c r="H46" s="6"/>
      <c r="I46" s="45" t="s">
        <v>11</v>
      </c>
      <c r="K46" s="36"/>
    </row>
    <row r="47" spans="1:11" ht="12.5" x14ac:dyDescent="0.25">
      <c r="A47" s="3">
        <v>44235</v>
      </c>
      <c r="B47" s="5"/>
      <c r="C47" s="5">
        <v>140000</v>
      </c>
      <c r="D47" s="6" t="s">
        <v>905</v>
      </c>
      <c r="E47" s="7">
        <v>1</v>
      </c>
      <c r="F47" s="7"/>
      <c r="G47" s="7">
        <v>1</v>
      </c>
      <c r="H47" s="16"/>
      <c r="I47" s="44" t="s">
        <v>10</v>
      </c>
      <c r="K47" s="36"/>
    </row>
    <row r="48" spans="1:11" ht="12.5" x14ac:dyDescent="0.25">
      <c r="A48" s="3">
        <v>44236</v>
      </c>
      <c r="B48" s="5"/>
      <c r="C48" s="5">
        <v>100000</v>
      </c>
      <c r="D48" s="6" t="s">
        <v>906</v>
      </c>
      <c r="E48" s="7">
        <v>1</v>
      </c>
      <c r="F48" s="7"/>
      <c r="G48" s="7"/>
      <c r="H48" s="16"/>
      <c r="I48" s="46" t="s">
        <v>11</v>
      </c>
      <c r="K48" s="36"/>
    </row>
    <row r="49" spans="1:11" ht="12.5" x14ac:dyDescent="0.25">
      <c r="A49" s="3">
        <v>44236</v>
      </c>
      <c r="B49" s="5"/>
      <c r="C49" s="5">
        <v>80000</v>
      </c>
      <c r="D49" s="6" t="s">
        <v>410</v>
      </c>
      <c r="E49" s="7"/>
      <c r="F49" s="7">
        <v>1</v>
      </c>
      <c r="G49" s="7"/>
      <c r="H49" s="6"/>
      <c r="I49" s="49" t="s">
        <v>10</v>
      </c>
    </row>
    <row r="50" spans="1:11" ht="12.5" x14ac:dyDescent="0.25">
      <c r="A50" s="3">
        <v>44236</v>
      </c>
      <c r="B50" s="5"/>
      <c r="C50" s="5">
        <v>180000</v>
      </c>
      <c r="D50" s="6" t="s">
        <v>754</v>
      </c>
      <c r="E50" s="7">
        <v>1</v>
      </c>
      <c r="F50" s="7">
        <v>1</v>
      </c>
      <c r="G50" s="7"/>
      <c r="H50" s="6"/>
      <c r="I50" s="49" t="s">
        <v>10</v>
      </c>
    </row>
    <row r="51" spans="1:11" ht="12.5" x14ac:dyDescent="0.25">
      <c r="A51" s="3">
        <v>44237</v>
      </c>
      <c r="B51" s="5"/>
      <c r="C51" s="5">
        <v>100000</v>
      </c>
      <c r="D51" s="6" t="s">
        <v>907</v>
      </c>
      <c r="E51" s="7">
        <v>1</v>
      </c>
      <c r="F51" s="7"/>
      <c r="G51" s="7"/>
      <c r="H51" s="16"/>
      <c r="I51" s="46" t="s">
        <v>11</v>
      </c>
    </row>
    <row r="52" spans="1:11" ht="12.5" x14ac:dyDescent="0.25">
      <c r="A52" s="3">
        <v>44236</v>
      </c>
      <c r="B52" s="5"/>
      <c r="C52" s="5">
        <v>80000</v>
      </c>
      <c r="D52" s="6" t="s">
        <v>908</v>
      </c>
      <c r="E52" s="7"/>
      <c r="F52" s="7">
        <v>1</v>
      </c>
      <c r="G52" s="7"/>
      <c r="H52" s="6"/>
      <c r="I52" s="49" t="s">
        <v>10</v>
      </c>
      <c r="K52" s="36"/>
    </row>
    <row r="53" spans="1:11" ht="12.5" x14ac:dyDescent="0.25">
      <c r="A53" s="3">
        <v>44238</v>
      </c>
      <c r="B53" s="5"/>
      <c r="C53" s="5">
        <v>240000</v>
      </c>
      <c r="D53" s="6" t="s">
        <v>163</v>
      </c>
      <c r="E53" s="7">
        <v>2</v>
      </c>
      <c r="F53" s="7"/>
      <c r="G53" s="7">
        <v>1</v>
      </c>
      <c r="H53" s="6"/>
      <c r="I53" s="49" t="s">
        <v>10</v>
      </c>
      <c r="K53" s="36"/>
    </row>
    <row r="54" spans="1:11" ht="12.5" x14ac:dyDescent="0.25">
      <c r="A54" s="3">
        <v>44239</v>
      </c>
      <c r="B54" s="5"/>
      <c r="C54" s="5">
        <v>40000</v>
      </c>
      <c r="D54" s="6" t="s">
        <v>531</v>
      </c>
      <c r="E54" s="7"/>
      <c r="F54" s="7"/>
      <c r="G54" s="7">
        <v>1</v>
      </c>
      <c r="H54" s="6"/>
      <c r="I54" s="49" t="s">
        <v>10</v>
      </c>
      <c r="J54" s="6"/>
      <c r="K54" s="36"/>
    </row>
    <row r="55" spans="1:11" ht="12.5" x14ac:dyDescent="0.25">
      <c r="A55" s="3">
        <v>44238</v>
      </c>
      <c r="B55" s="5"/>
      <c r="C55" s="5">
        <v>200000</v>
      </c>
      <c r="D55" s="6" t="s">
        <v>772</v>
      </c>
      <c r="E55" s="7">
        <v>2</v>
      </c>
      <c r="F55" s="7"/>
      <c r="G55" s="7"/>
      <c r="H55" s="6"/>
      <c r="I55" s="49" t="s">
        <v>10</v>
      </c>
    </row>
    <row r="56" spans="1:11" ht="12.5" x14ac:dyDescent="0.25">
      <c r="A56" s="3">
        <v>44238</v>
      </c>
      <c r="B56" s="5"/>
      <c r="C56" s="5">
        <v>160000</v>
      </c>
      <c r="D56" s="6" t="s">
        <v>909</v>
      </c>
      <c r="E56" s="7"/>
      <c r="F56" s="7">
        <v>2</v>
      </c>
      <c r="G56" s="7"/>
      <c r="H56" s="6"/>
      <c r="I56" s="49" t="s">
        <v>10</v>
      </c>
      <c r="J56" s="6"/>
    </row>
    <row r="57" spans="1:11" ht="12.5" x14ac:dyDescent="0.25">
      <c r="A57" s="3">
        <v>44238</v>
      </c>
      <c r="B57" s="5"/>
      <c r="C57" s="5">
        <v>80000</v>
      </c>
      <c r="D57" s="6" t="s">
        <v>685</v>
      </c>
      <c r="E57" s="7"/>
      <c r="F57" s="7">
        <v>1</v>
      </c>
      <c r="G57" s="7"/>
      <c r="H57" s="6"/>
      <c r="I57" s="49" t="s">
        <v>10</v>
      </c>
    </row>
    <row r="58" spans="1:11" ht="12.5" x14ac:dyDescent="0.25">
      <c r="A58" s="3">
        <v>44239</v>
      </c>
      <c r="B58" s="5"/>
      <c r="C58" s="5">
        <v>200000</v>
      </c>
      <c r="D58" s="6" t="s">
        <v>910</v>
      </c>
      <c r="E58" s="7">
        <v>2</v>
      </c>
      <c r="F58" s="7"/>
      <c r="G58" s="7"/>
      <c r="H58" s="6"/>
      <c r="I58" s="49" t="s">
        <v>10</v>
      </c>
    </row>
    <row r="59" spans="1:11" ht="12.5" x14ac:dyDescent="0.25">
      <c r="A59" s="3">
        <v>44244</v>
      </c>
      <c r="B59" s="5"/>
      <c r="C59" s="5">
        <v>100000</v>
      </c>
      <c r="D59" s="6" t="s">
        <v>911</v>
      </c>
      <c r="E59" s="7"/>
      <c r="F59" s="7">
        <v>1</v>
      </c>
      <c r="G59" s="7">
        <v>1</v>
      </c>
      <c r="H59" s="6"/>
      <c r="I59" s="49" t="s">
        <v>10</v>
      </c>
      <c r="K59" s="36"/>
    </row>
    <row r="60" spans="1:11" ht="12.5" x14ac:dyDescent="0.25">
      <c r="A60" s="3">
        <v>44240</v>
      </c>
      <c r="B60" s="5"/>
      <c r="C60" s="5">
        <v>100000</v>
      </c>
      <c r="D60" s="6" t="s">
        <v>855</v>
      </c>
      <c r="E60" s="7">
        <v>1</v>
      </c>
      <c r="F60" s="7"/>
      <c r="G60" s="7"/>
      <c r="H60" s="6"/>
      <c r="I60" s="49" t="s">
        <v>10</v>
      </c>
    </row>
    <row r="61" spans="1:11" ht="12.5" x14ac:dyDescent="0.25">
      <c r="A61" s="3">
        <v>44240</v>
      </c>
      <c r="B61" s="5"/>
      <c r="C61" s="5">
        <v>0</v>
      </c>
      <c r="D61" s="6" t="s">
        <v>912</v>
      </c>
      <c r="E61" s="7">
        <v>1</v>
      </c>
      <c r="F61" s="7"/>
      <c r="G61" s="7"/>
      <c r="H61" s="8"/>
      <c r="I61" s="8" t="s">
        <v>913</v>
      </c>
    </row>
    <row r="62" spans="1:11" ht="12.5" x14ac:dyDescent="0.25">
      <c r="A62" s="3">
        <v>44240</v>
      </c>
      <c r="B62" s="5"/>
      <c r="C62" s="5">
        <v>0</v>
      </c>
      <c r="D62" s="6" t="s">
        <v>914</v>
      </c>
      <c r="E62" s="7">
        <v>1</v>
      </c>
      <c r="F62" s="7"/>
      <c r="G62" s="7"/>
      <c r="H62" s="8"/>
      <c r="I62" s="8" t="s">
        <v>913</v>
      </c>
    </row>
    <row r="63" spans="1:11" ht="12.5" x14ac:dyDescent="0.25">
      <c r="A63" s="3">
        <v>44240</v>
      </c>
      <c r="B63" s="5"/>
      <c r="C63" s="5">
        <v>0</v>
      </c>
      <c r="D63" s="6" t="s">
        <v>612</v>
      </c>
      <c r="E63" s="7">
        <v>1</v>
      </c>
      <c r="F63" s="7"/>
      <c r="G63" s="7"/>
      <c r="H63" s="8"/>
      <c r="I63" s="8" t="s">
        <v>913</v>
      </c>
    </row>
    <row r="64" spans="1:11" ht="12.5" x14ac:dyDescent="0.25">
      <c r="A64" s="3">
        <v>44244</v>
      </c>
      <c r="B64" s="5"/>
      <c r="C64" s="5">
        <v>100000</v>
      </c>
      <c r="D64" s="6" t="s">
        <v>915</v>
      </c>
      <c r="E64" s="7">
        <v>1</v>
      </c>
      <c r="F64" s="7"/>
      <c r="G64" s="7"/>
      <c r="H64" s="16"/>
      <c r="I64" s="46" t="s">
        <v>11</v>
      </c>
    </row>
    <row r="65" spans="1:11" ht="12.5" x14ac:dyDescent="0.25">
      <c r="A65" s="3">
        <v>44243</v>
      </c>
      <c r="B65" s="5"/>
      <c r="C65" s="5">
        <v>140000</v>
      </c>
      <c r="D65" s="6" t="s">
        <v>916</v>
      </c>
      <c r="E65" s="7">
        <v>1</v>
      </c>
      <c r="F65" s="7"/>
      <c r="G65" s="7"/>
      <c r="H65" s="16"/>
      <c r="I65" s="46" t="s">
        <v>11</v>
      </c>
    </row>
    <row r="66" spans="1:11" ht="12.5" x14ac:dyDescent="0.25">
      <c r="A66" s="3">
        <v>44243</v>
      </c>
      <c r="B66" s="5"/>
      <c r="C66" s="5">
        <v>100000</v>
      </c>
      <c r="D66" s="6" t="s">
        <v>230</v>
      </c>
      <c r="E66" s="7">
        <v>1</v>
      </c>
      <c r="F66" s="7"/>
      <c r="G66" s="7"/>
      <c r="H66" s="16"/>
      <c r="I66" s="46" t="s">
        <v>11</v>
      </c>
    </row>
    <row r="67" spans="1:11" ht="12.5" x14ac:dyDescent="0.25">
      <c r="A67" s="3">
        <v>44242</v>
      </c>
      <c r="B67" s="5"/>
      <c r="C67" s="5">
        <v>100000</v>
      </c>
      <c r="D67" s="6" t="s">
        <v>917</v>
      </c>
      <c r="E67" s="7">
        <v>1</v>
      </c>
      <c r="F67" s="7"/>
      <c r="G67" s="7"/>
      <c r="H67" s="16"/>
      <c r="I67" s="46" t="s">
        <v>11</v>
      </c>
    </row>
    <row r="68" spans="1:11" ht="12.5" x14ac:dyDescent="0.25">
      <c r="A68" s="3">
        <v>44244</v>
      </c>
      <c r="B68" s="5"/>
      <c r="C68" s="5">
        <v>400000</v>
      </c>
      <c r="D68" s="6" t="s">
        <v>581</v>
      </c>
      <c r="E68" s="7">
        <v>4</v>
      </c>
      <c r="F68" s="7"/>
      <c r="G68" s="7"/>
      <c r="H68" s="6"/>
      <c r="I68" s="49" t="s">
        <v>10</v>
      </c>
      <c r="J68" s="6"/>
      <c r="K68" s="36"/>
    </row>
    <row r="69" spans="1:11" ht="12.5" x14ac:dyDescent="0.25">
      <c r="A69" s="3">
        <v>44247</v>
      </c>
      <c r="B69" s="5"/>
      <c r="C69" s="5">
        <v>100000</v>
      </c>
      <c r="D69" s="6" t="s">
        <v>144</v>
      </c>
      <c r="E69" s="7">
        <v>1</v>
      </c>
      <c r="F69" s="7"/>
      <c r="G69" s="7"/>
      <c r="H69" s="6"/>
      <c r="I69" s="49" t="s">
        <v>10</v>
      </c>
      <c r="K69" s="36"/>
    </row>
    <row r="70" spans="1:11" ht="12.5" x14ac:dyDescent="0.25">
      <c r="A70" s="3">
        <v>44244</v>
      </c>
      <c r="B70" s="5"/>
      <c r="C70" s="5">
        <v>220000</v>
      </c>
      <c r="D70" s="6" t="s">
        <v>918</v>
      </c>
      <c r="E70" s="7">
        <v>2</v>
      </c>
      <c r="F70" s="7"/>
      <c r="G70" s="7"/>
      <c r="H70" s="6"/>
      <c r="I70" s="49" t="s">
        <v>10</v>
      </c>
      <c r="K70" s="36"/>
    </row>
    <row r="71" spans="1:11" ht="12.5" x14ac:dyDescent="0.25">
      <c r="A71" s="3">
        <v>44242</v>
      </c>
      <c r="B71" s="5"/>
      <c r="C71" s="43">
        <v>80000</v>
      </c>
      <c r="D71" s="6" t="s">
        <v>919</v>
      </c>
      <c r="E71" s="7"/>
      <c r="F71" s="7">
        <v>1</v>
      </c>
      <c r="G71" s="7"/>
      <c r="H71" s="6"/>
      <c r="I71" s="49" t="s">
        <v>10</v>
      </c>
      <c r="K71" s="36"/>
    </row>
    <row r="72" spans="1:11" ht="12.5" x14ac:dyDescent="0.25">
      <c r="A72" s="3">
        <v>44243</v>
      </c>
      <c r="B72" s="5"/>
      <c r="C72" s="5">
        <v>100000</v>
      </c>
      <c r="D72" s="6" t="s">
        <v>665</v>
      </c>
      <c r="E72" s="7">
        <v>1</v>
      </c>
      <c r="F72" s="7"/>
      <c r="G72" s="7"/>
      <c r="H72" s="6"/>
      <c r="I72" s="49" t="s">
        <v>10</v>
      </c>
      <c r="K72" s="36"/>
    </row>
    <row r="73" spans="1:11" ht="12.5" x14ac:dyDescent="0.25">
      <c r="A73" s="3">
        <v>44244</v>
      </c>
      <c r="B73" s="5"/>
      <c r="C73" s="5">
        <v>200000</v>
      </c>
      <c r="D73" s="6" t="s">
        <v>891</v>
      </c>
      <c r="E73" s="7">
        <v>2</v>
      </c>
      <c r="F73" s="7"/>
      <c r="G73" s="7"/>
      <c r="H73" s="16"/>
      <c r="I73" s="46" t="s">
        <v>11</v>
      </c>
      <c r="K73" s="36"/>
    </row>
    <row r="74" spans="1:11" ht="12.5" x14ac:dyDescent="0.25">
      <c r="A74" s="3">
        <v>44245</v>
      </c>
      <c r="B74" s="5"/>
      <c r="C74" s="5">
        <v>100000</v>
      </c>
      <c r="D74" s="6" t="s">
        <v>920</v>
      </c>
      <c r="E74" s="7"/>
      <c r="F74" s="7">
        <v>1</v>
      </c>
      <c r="G74" s="7">
        <v>1</v>
      </c>
      <c r="H74" s="6"/>
      <c r="I74" s="49" t="s">
        <v>10</v>
      </c>
      <c r="K74" s="36"/>
    </row>
    <row r="75" spans="1:11" ht="12.5" x14ac:dyDescent="0.25">
      <c r="A75" s="3">
        <v>44249</v>
      </c>
      <c r="B75" s="5"/>
      <c r="C75" s="5">
        <v>100000</v>
      </c>
      <c r="D75" s="6" t="s">
        <v>921</v>
      </c>
      <c r="E75" s="7">
        <v>1</v>
      </c>
      <c r="F75" s="7"/>
      <c r="G75" s="7"/>
      <c r="H75" s="8"/>
      <c r="I75" s="49" t="s">
        <v>10</v>
      </c>
      <c r="K75" s="36"/>
    </row>
    <row r="76" spans="1:11" ht="12.5" x14ac:dyDescent="0.25">
      <c r="A76" s="3">
        <v>44246</v>
      </c>
      <c r="B76" s="5"/>
      <c r="C76" s="5">
        <v>100000</v>
      </c>
      <c r="D76" s="6" t="s">
        <v>922</v>
      </c>
      <c r="E76" s="7"/>
      <c r="F76" s="7">
        <v>1</v>
      </c>
      <c r="G76" s="7">
        <v>1</v>
      </c>
      <c r="H76" s="16"/>
      <c r="I76" s="46" t="s">
        <v>11</v>
      </c>
      <c r="K76" s="36"/>
    </row>
    <row r="77" spans="1:11" ht="12.5" x14ac:dyDescent="0.25">
      <c r="A77" s="3">
        <v>44246</v>
      </c>
      <c r="B77" s="5"/>
      <c r="C77" s="5">
        <v>100000</v>
      </c>
      <c r="D77" s="6" t="s">
        <v>923</v>
      </c>
      <c r="E77" s="7">
        <v>1</v>
      </c>
      <c r="F77" s="7"/>
      <c r="G77" s="7"/>
      <c r="H77" s="6"/>
      <c r="I77" s="49" t="s">
        <v>10</v>
      </c>
      <c r="J77" s="6"/>
      <c r="K77" s="36"/>
    </row>
    <row r="78" spans="1:11" ht="12.5" x14ac:dyDescent="0.25">
      <c r="A78" s="3">
        <v>44246</v>
      </c>
      <c r="B78" s="5"/>
      <c r="C78" s="5">
        <v>100000</v>
      </c>
      <c r="D78" s="6" t="s">
        <v>679</v>
      </c>
      <c r="E78" s="7">
        <v>1</v>
      </c>
      <c r="F78" s="7"/>
      <c r="G78" s="7"/>
      <c r="H78" s="6"/>
      <c r="I78" s="49" t="s">
        <v>10</v>
      </c>
    </row>
    <row r="79" spans="1:11" ht="12.5" x14ac:dyDescent="0.25">
      <c r="A79" s="3">
        <v>44246</v>
      </c>
      <c r="B79" s="5"/>
      <c r="C79" s="5">
        <v>100000</v>
      </c>
      <c r="D79" s="6" t="s">
        <v>404</v>
      </c>
      <c r="E79" s="7">
        <v>1</v>
      </c>
      <c r="F79" s="7"/>
      <c r="G79" s="7"/>
      <c r="H79" s="16"/>
      <c r="I79" s="46" t="s">
        <v>11</v>
      </c>
    </row>
    <row r="80" spans="1:11" ht="12.5" x14ac:dyDescent="0.25">
      <c r="A80" s="3">
        <v>44247</v>
      </c>
      <c r="B80" s="5"/>
      <c r="C80" s="5">
        <v>200000</v>
      </c>
      <c r="D80" s="6" t="s">
        <v>924</v>
      </c>
      <c r="E80" s="7">
        <v>2</v>
      </c>
      <c r="F80" s="7"/>
      <c r="G80" s="7"/>
      <c r="H80" s="6"/>
      <c r="I80" s="49" t="s">
        <v>10</v>
      </c>
    </row>
    <row r="81" spans="1:12" ht="12.5" x14ac:dyDescent="0.25">
      <c r="A81" s="3">
        <v>44247</v>
      </c>
      <c r="B81" s="5"/>
      <c r="C81" s="5">
        <v>200000</v>
      </c>
      <c r="D81" s="6" t="s">
        <v>686</v>
      </c>
      <c r="E81" s="7">
        <v>2</v>
      </c>
      <c r="F81" s="7"/>
      <c r="G81" s="7"/>
      <c r="H81" s="6"/>
      <c r="I81" s="49" t="s">
        <v>10</v>
      </c>
    </row>
    <row r="82" spans="1:12" ht="12.5" x14ac:dyDescent="0.25">
      <c r="A82" s="3">
        <v>44247</v>
      </c>
      <c r="B82" s="5"/>
      <c r="C82" s="5">
        <v>100000</v>
      </c>
      <c r="D82" s="6" t="s">
        <v>925</v>
      </c>
      <c r="E82" s="7">
        <v>1</v>
      </c>
      <c r="F82" s="7"/>
      <c r="G82" s="7"/>
      <c r="H82" s="16"/>
      <c r="I82" s="46" t="s">
        <v>11</v>
      </c>
      <c r="J82" s="6"/>
      <c r="K82" s="36"/>
    </row>
    <row r="83" spans="1:12" ht="12.5" x14ac:dyDescent="0.25">
      <c r="A83" s="3">
        <v>44247</v>
      </c>
      <c r="B83" s="5"/>
      <c r="C83" s="5">
        <v>180000</v>
      </c>
      <c r="D83" s="6" t="s">
        <v>559</v>
      </c>
      <c r="E83" s="7">
        <v>1</v>
      </c>
      <c r="F83" s="7">
        <v>1</v>
      </c>
      <c r="G83" s="7"/>
      <c r="H83" s="16"/>
      <c r="I83" s="46" t="s">
        <v>11</v>
      </c>
      <c r="K83" s="36"/>
    </row>
    <row r="84" spans="1:12" ht="12.5" x14ac:dyDescent="0.25">
      <c r="A84" s="3">
        <v>44248</v>
      </c>
      <c r="B84" s="5"/>
      <c r="C84" s="5">
        <v>100000</v>
      </c>
      <c r="D84" s="6" t="s">
        <v>855</v>
      </c>
      <c r="E84" s="7">
        <v>1</v>
      </c>
      <c r="F84" s="7"/>
      <c r="G84" s="7"/>
      <c r="H84" s="6"/>
      <c r="I84" s="49" t="s">
        <v>10</v>
      </c>
      <c r="K84" s="36"/>
    </row>
    <row r="85" spans="1:12" ht="12.5" x14ac:dyDescent="0.25">
      <c r="A85" s="3">
        <v>44247</v>
      </c>
      <c r="B85" s="5"/>
      <c r="C85" s="43">
        <v>80000</v>
      </c>
      <c r="D85" s="6" t="s">
        <v>926</v>
      </c>
      <c r="E85" s="7"/>
      <c r="F85" s="7"/>
      <c r="G85" s="7">
        <v>2</v>
      </c>
      <c r="H85" s="16"/>
      <c r="I85" s="46" t="s">
        <v>11</v>
      </c>
      <c r="J85" s="6"/>
      <c r="K85" s="36"/>
    </row>
    <row r="86" spans="1:12" ht="12.5" x14ac:dyDescent="0.25">
      <c r="A86" s="3">
        <v>44247</v>
      </c>
      <c r="B86" s="5"/>
      <c r="C86" s="5">
        <v>200000</v>
      </c>
      <c r="D86" s="6" t="s">
        <v>927</v>
      </c>
      <c r="E86" s="7">
        <v>2</v>
      </c>
      <c r="F86" s="7"/>
      <c r="G86" s="7"/>
      <c r="H86" s="16"/>
      <c r="I86" s="46" t="s">
        <v>11</v>
      </c>
      <c r="J86" s="6"/>
      <c r="K86" s="36"/>
    </row>
    <row r="87" spans="1:12" ht="12.5" x14ac:dyDescent="0.25">
      <c r="A87" s="3">
        <v>44247</v>
      </c>
      <c r="B87" s="5"/>
      <c r="C87" s="43">
        <v>80000</v>
      </c>
      <c r="D87" s="6" t="s">
        <v>928</v>
      </c>
      <c r="E87" s="7"/>
      <c r="F87" s="7">
        <v>1</v>
      </c>
      <c r="G87" s="7"/>
      <c r="H87" s="16"/>
      <c r="I87" s="46" t="s">
        <v>11</v>
      </c>
      <c r="K87" s="36"/>
    </row>
    <row r="88" spans="1:12" ht="12.5" x14ac:dyDescent="0.25">
      <c r="A88" s="3">
        <v>44247</v>
      </c>
      <c r="B88" s="5"/>
      <c r="C88" s="5">
        <v>100000</v>
      </c>
      <c r="D88" s="6" t="s">
        <v>929</v>
      </c>
      <c r="E88" s="7">
        <v>1</v>
      </c>
      <c r="F88" s="7"/>
      <c r="G88" s="7"/>
      <c r="H88" s="16"/>
      <c r="I88" s="46" t="s">
        <v>11</v>
      </c>
    </row>
    <row r="89" spans="1:12" ht="12.5" x14ac:dyDescent="0.25">
      <c r="A89" s="3">
        <v>44248</v>
      </c>
      <c r="B89" s="5"/>
      <c r="C89" s="5">
        <v>100000</v>
      </c>
      <c r="D89" s="6" t="s">
        <v>829</v>
      </c>
      <c r="E89" s="7">
        <v>1</v>
      </c>
      <c r="F89" s="7"/>
      <c r="G89" s="7"/>
      <c r="H89" s="16"/>
      <c r="I89" s="46" t="s">
        <v>11</v>
      </c>
    </row>
    <row r="90" spans="1:12" ht="12.5" x14ac:dyDescent="0.25">
      <c r="A90" s="3">
        <v>44249</v>
      </c>
      <c r="B90" s="5"/>
      <c r="C90" s="5">
        <v>345000</v>
      </c>
      <c r="D90" s="6" t="s">
        <v>930</v>
      </c>
      <c r="E90" s="7">
        <v>1</v>
      </c>
      <c r="F90" s="7">
        <v>3</v>
      </c>
      <c r="G90" s="7"/>
      <c r="H90" s="8">
        <v>1</v>
      </c>
      <c r="I90" s="49" t="s">
        <v>10</v>
      </c>
      <c r="J90" s="6"/>
      <c r="K90" s="36"/>
    </row>
    <row r="91" spans="1:12" ht="12.5" x14ac:dyDescent="0.25">
      <c r="A91" s="3">
        <v>44249</v>
      </c>
      <c r="B91" s="5"/>
      <c r="C91" s="5">
        <v>45000</v>
      </c>
      <c r="D91" s="6" t="s">
        <v>142</v>
      </c>
      <c r="E91" s="7"/>
      <c r="F91" s="7"/>
      <c r="G91" s="7"/>
      <c r="H91" s="8">
        <v>1</v>
      </c>
      <c r="I91" s="49" t="s">
        <v>10</v>
      </c>
    </row>
    <row r="92" spans="1:12" ht="12.5" x14ac:dyDescent="0.25">
      <c r="A92" s="3">
        <v>44250</v>
      </c>
      <c r="B92" s="5"/>
      <c r="C92" s="5">
        <v>40000</v>
      </c>
      <c r="D92" s="6" t="s">
        <v>931</v>
      </c>
      <c r="E92" s="7"/>
      <c r="F92" s="7"/>
      <c r="G92" s="7">
        <v>1</v>
      </c>
      <c r="H92" s="8"/>
      <c r="I92" s="49" t="s">
        <v>10</v>
      </c>
      <c r="J92" s="6"/>
      <c r="K92" s="36"/>
    </row>
    <row r="93" spans="1:12" ht="12.5" x14ac:dyDescent="0.25">
      <c r="A93" s="3">
        <v>44255</v>
      </c>
      <c r="B93" s="5"/>
      <c r="C93" s="5">
        <v>85000</v>
      </c>
      <c r="D93" s="6" t="s">
        <v>932</v>
      </c>
      <c r="E93" s="7"/>
      <c r="F93" s="7"/>
      <c r="G93" s="7">
        <v>1</v>
      </c>
      <c r="H93" s="8">
        <v>1</v>
      </c>
      <c r="I93" s="49" t="s">
        <v>10</v>
      </c>
      <c r="K93" s="36"/>
    </row>
    <row r="94" spans="1:12" ht="12.5" x14ac:dyDescent="0.25">
      <c r="A94" s="3">
        <v>44254</v>
      </c>
      <c r="B94" s="5"/>
      <c r="C94" s="5">
        <v>125000</v>
      </c>
      <c r="D94" s="6" t="s">
        <v>933</v>
      </c>
      <c r="E94" s="7"/>
      <c r="F94" s="7">
        <v>1</v>
      </c>
      <c r="G94" s="7"/>
      <c r="H94" s="8">
        <v>1</v>
      </c>
      <c r="I94" s="49" t="s">
        <v>10</v>
      </c>
      <c r="J94" s="6"/>
      <c r="K94" s="36"/>
      <c r="L94" s="6"/>
    </row>
    <row r="95" spans="1:12" ht="12.5" x14ac:dyDescent="0.25">
      <c r="A95" s="3">
        <v>44249</v>
      </c>
      <c r="B95" s="5"/>
      <c r="C95" s="5">
        <v>90000</v>
      </c>
      <c r="D95" s="6" t="s">
        <v>934</v>
      </c>
      <c r="E95" s="7"/>
      <c r="F95" s="7"/>
      <c r="G95" s="7"/>
      <c r="H95" s="8">
        <v>2</v>
      </c>
      <c r="I95" s="49" t="s">
        <v>10</v>
      </c>
      <c r="K95" s="36"/>
      <c r="L95" s="6"/>
    </row>
    <row r="96" spans="1:12" ht="12.5" x14ac:dyDescent="0.25">
      <c r="A96" s="3">
        <v>44249</v>
      </c>
      <c r="B96" s="5"/>
      <c r="C96" s="43">
        <v>45000</v>
      </c>
      <c r="D96" s="6" t="s">
        <v>935</v>
      </c>
      <c r="E96" s="7"/>
      <c r="F96" s="7"/>
      <c r="G96" s="7"/>
      <c r="H96" s="8">
        <v>1</v>
      </c>
      <c r="I96" s="49" t="s">
        <v>10</v>
      </c>
      <c r="K96" s="36"/>
    </row>
    <row r="97" spans="1:11" ht="12.5" x14ac:dyDescent="0.25">
      <c r="A97" s="3">
        <v>44249</v>
      </c>
      <c r="B97" s="5"/>
      <c r="C97" s="43">
        <v>130000</v>
      </c>
      <c r="D97" s="6" t="s">
        <v>936</v>
      </c>
      <c r="E97" s="7"/>
      <c r="F97" s="7"/>
      <c r="G97" s="7">
        <v>1</v>
      </c>
      <c r="H97" s="8">
        <v>2</v>
      </c>
      <c r="I97" s="49" t="s">
        <v>10</v>
      </c>
      <c r="J97" s="6"/>
      <c r="K97" s="36"/>
    </row>
    <row r="98" spans="1:11" ht="12.5" x14ac:dyDescent="0.25">
      <c r="A98" s="3">
        <v>44252</v>
      </c>
      <c r="B98" s="5"/>
      <c r="C98" s="43">
        <v>145000</v>
      </c>
      <c r="D98" s="6" t="s">
        <v>937</v>
      </c>
      <c r="E98" s="7">
        <v>1</v>
      </c>
      <c r="F98" s="8"/>
      <c r="G98" s="7"/>
      <c r="H98" s="8">
        <v>1</v>
      </c>
      <c r="I98" s="49" t="s">
        <v>10</v>
      </c>
      <c r="K98" s="36"/>
    </row>
    <row r="99" spans="1:11" ht="12.5" x14ac:dyDescent="0.25">
      <c r="A99" s="3">
        <v>44254</v>
      </c>
      <c r="B99" s="5"/>
      <c r="C99" s="5">
        <v>45000</v>
      </c>
      <c r="D99" s="6" t="s">
        <v>823</v>
      </c>
      <c r="E99" s="7"/>
      <c r="F99" s="7"/>
      <c r="G99" s="7"/>
      <c r="H99" s="8">
        <v>1</v>
      </c>
      <c r="I99" s="49" t="s">
        <v>10</v>
      </c>
      <c r="K99" s="36"/>
    </row>
    <row r="100" spans="1:11" ht="12.5" x14ac:dyDescent="0.25">
      <c r="A100" s="3">
        <v>44249</v>
      </c>
      <c r="B100" s="5"/>
      <c r="C100" s="5">
        <v>360000</v>
      </c>
      <c r="D100" s="6" t="s">
        <v>223</v>
      </c>
      <c r="E100" s="7">
        <v>1</v>
      </c>
      <c r="F100" s="7"/>
      <c r="G100" s="7">
        <v>2</v>
      </c>
      <c r="H100" s="8">
        <v>4</v>
      </c>
      <c r="I100" s="49" t="s">
        <v>10</v>
      </c>
      <c r="K100" s="36"/>
    </row>
    <row r="101" spans="1:11" ht="12.5" x14ac:dyDescent="0.25">
      <c r="B101" s="5"/>
      <c r="C101" s="35"/>
      <c r="D101" s="6" t="s">
        <v>938</v>
      </c>
      <c r="E101" s="7">
        <v>2</v>
      </c>
      <c r="F101" s="7"/>
      <c r="G101" s="7"/>
      <c r="H101" s="8">
        <v>2</v>
      </c>
      <c r="I101" s="49" t="s">
        <v>10</v>
      </c>
      <c r="K101" s="36"/>
    </row>
    <row r="102" spans="1:11" ht="12.5" x14ac:dyDescent="0.25">
      <c r="A102" s="3">
        <v>44250</v>
      </c>
      <c r="B102" s="5"/>
      <c r="C102" s="5">
        <v>90000</v>
      </c>
      <c r="D102" s="6" t="s">
        <v>939</v>
      </c>
      <c r="E102" s="7"/>
      <c r="F102" s="7"/>
      <c r="G102" s="7"/>
      <c r="H102" s="8">
        <v>2</v>
      </c>
      <c r="I102" s="49" t="s">
        <v>10</v>
      </c>
      <c r="K102" s="36"/>
    </row>
    <row r="103" spans="1:11" ht="12.5" x14ac:dyDescent="0.25">
      <c r="B103" s="5"/>
      <c r="C103" s="5">
        <v>470000</v>
      </c>
      <c r="D103" s="6" t="s">
        <v>163</v>
      </c>
      <c r="E103" s="7">
        <v>2</v>
      </c>
      <c r="F103" s="7"/>
      <c r="G103" s="7"/>
      <c r="H103" s="8">
        <v>6</v>
      </c>
      <c r="I103" s="49" t="s">
        <v>10</v>
      </c>
      <c r="K103" s="36"/>
    </row>
    <row r="104" spans="1:11" ht="12.5" x14ac:dyDescent="0.25">
      <c r="A104" s="3">
        <v>44250</v>
      </c>
      <c r="B104" s="5"/>
      <c r="C104" s="5">
        <v>85000</v>
      </c>
      <c r="D104" s="6" t="s">
        <v>940</v>
      </c>
      <c r="E104" s="7"/>
      <c r="F104" s="7"/>
      <c r="G104" s="7">
        <v>1</v>
      </c>
      <c r="H104" s="8">
        <v>1</v>
      </c>
      <c r="I104" s="49" t="s">
        <v>10</v>
      </c>
      <c r="K104" s="36"/>
    </row>
    <row r="105" spans="1:11" ht="12.5" x14ac:dyDescent="0.25">
      <c r="A105" s="3">
        <v>44254</v>
      </c>
      <c r="B105" s="5"/>
      <c r="C105" s="5">
        <v>90000</v>
      </c>
      <c r="D105" s="6" t="s">
        <v>941</v>
      </c>
      <c r="E105" s="7"/>
      <c r="F105" s="7"/>
      <c r="G105" s="7"/>
      <c r="H105" s="8">
        <v>2</v>
      </c>
      <c r="I105" s="49" t="s">
        <v>10</v>
      </c>
      <c r="K105" s="36"/>
    </row>
    <row r="106" spans="1:11" ht="12.5" x14ac:dyDescent="0.25">
      <c r="A106" s="3">
        <v>44254</v>
      </c>
      <c r="B106" s="5"/>
      <c r="C106" s="5">
        <v>145000</v>
      </c>
      <c r="D106" s="6" t="s">
        <v>942</v>
      </c>
      <c r="E106" s="7">
        <v>1</v>
      </c>
      <c r="F106" s="7"/>
      <c r="G106" s="7"/>
      <c r="H106" s="8">
        <v>1</v>
      </c>
      <c r="I106" s="49" t="s">
        <v>10</v>
      </c>
      <c r="K106" s="36"/>
    </row>
    <row r="107" spans="1:11" ht="12.5" x14ac:dyDescent="0.25">
      <c r="A107" s="3">
        <v>44249</v>
      </c>
      <c r="B107" s="5"/>
      <c r="C107" s="5">
        <v>100000</v>
      </c>
      <c r="D107" s="6" t="s">
        <v>517</v>
      </c>
      <c r="E107" s="7">
        <v>1</v>
      </c>
      <c r="F107" s="7"/>
      <c r="G107" s="7"/>
      <c r="H107" s="8"/>
      <c r="I107" s="49" t="s">
        <v>10</v>
      </c>
    </row>
    <row r="108" spans="1:11" ht="12.5" x14ac:dyDescent="0.25">
      <c r="A108" s="3">
        <v>44255</v>
      </c>
      <c r="B108" s="5"/>
      <c r="C108" s="5">
        <v>85000</v>
      </c>
      <c r="D108" s="6" t="s">
        <v>943</v>
      </c>
      <c r="E108" s="7"/>
      <c r="F108" s="7"/>
      <c r="G108" s="7">
        <v>1</v>
      </c>
      <c r="H108" s="8">
        <v>1</v>
      </c>
      <c r="I108" s="49" t="s">
        <v>10</v>
      </c>
      <c r="K108" s="36"/>
    </row>
    <row r="109" spans="1:11" ht="12.5" x14ac:dyDescent="0.25">
      <c r="A109" s="3">
        <v>44252</v>
      </c>
      <c r="B109" s="5"/>
      <c r="C109" s="5">
        <v>90000</v>
      </c>
      <c r="D109" s="6" t="s">
        <v>519</v>
      </c>
      <c r="E109" s="7"/>
      <c r="F109" s="7"/>
      <c r="G109" s="7"/>
      <c r="H109" s="8">
        <v>2</v>
      </c>
      <c r="I109" s="49" t="s">
        <v>10</v>
      </c>
      <c r="K109" s="36"/>
    </row>
    <row r="110" spans="1:11" ht="12.5" x14ac:dyDescent="0.25">
      <c r="A110" s="3">
        <v>44230</v>
      </c>
      <c r="B110" s="5"/>
      <c r="C110" s="5">
        <v>100000</v>
      </c>
      <c r="D110" s="6" t="s">
        <v>944</v>
      </c>
      <c r="E110" s="7">
        <v>1</v>
      </c>
      <c r="F110" s="7"/>
      <c r="G110" s="7"/>
      <c r="H110" s="8"/>
      <c r="I110" s="46" t="s">
        <v>11</v>
      </c>
      <c r="K110" s="36"/>
    </row>
    <row r="111" spans="1:11" ht="12.5" x14ac:dyDescent="0.25">
      <c r="A111" s="3">
        <v>44254</v>
      </c>
      <c r="B111" s="5"/>
      <c r="C111" s="5">
        <v>90000</v>
      </c>
      <c r="D111" s="6" t="s">
        <v>79</v>
      </c>
      <c r="E111" s="7"/>
      <c r="F111" s="7"/>
      <c r="G111" s="7"/>
      <c r="H111" s="8">
        <v>2</v>
      </c>
      <c r="I111" s="49" t="s">
        <v>10</v>
      </c>
      <c r="K111" s="36"/>
    </row>
    <row r="112" spans="1:11" ht="12.5" x14ac:dyDescent="0.25">
      <c r="A112" s="3">
        <v>44254</v>
      </c>
      <c r="B112" s="5"/>
      <c r="C112" s="5">
        <v>45000</v>
      </c>
      <c r="D112" s="6" t="s">
        <v>945</v>
      </c>
      <c r="E112" s="7"/>
      <c r="F112" s="7"/>
      <c r="G112" s="7"/>
      <c r="H112" s="8">
        <v>1</v>
      </c>
      <c r="I112" s="46" t="s">
        <v>11</v>
      </c>
      <c r="K112" s="36"/>
    </row>
    <row r="113" spans="1:11" ht="12.5" x14ac:dyDescent="0.25">
      <c r="A113" s="3">
        <v>44254</v>
      </c>
      <c r="B113" s="5"/>
      <c r="C113" s="5">
        <v>125000</v>
      </c>
      <c r="D113" s="6" t="s">
        <v>946</v>
      </c>
      <c r="E113" s="7"/>
      <c r="F113" s="7">
        <v>1</v>
      </c>
      <c r="G113" s="7"/>
      <c r="H113" s="8">
        <v>1</v>
      </c>
      <c r="I113" s="46" t="s">
        <v>11</v>
      </c>
      <c r="K113" s="36"/>
    </row>
    <row r="114" spans="1:11" ht="12.5" x14ac:dyDescent="0.25">
      <c r="A114" s="3">
        <v>44250</v>
      </c>
      <c r="B114" s="5"/>
      <c r="C114" s="5">
        <v>100000</v>
      </c>
      <c r="D114" s="6" t="s">
        <v>432</v>
      </c>
      <c r="E114" s="7">
        <v>1</v>
      </c>
      <c r="F114" s="7"/>
      <c r="G114" s="7"/>
      <c r="H114" s="8"/>
      <c r="I114" s="49" t="s">
        <v>10</v>
      </c>
    </row>
    <row r="115" spans="1:11" ht="12.5" x14ac:dyDescent="0.25">
      <c r="A115" s="3">
        <v>44250</v>
      </c>
      <c r="B115" s="5"/>
      <c r="C115" s="5">
        <v>100000</v>
      </c>
      <c r="D115" s="6" t="s">
        <v>687</v>
      </c>
      <c r="E115" s="7">
        <v>1</v>
      </c>
      <c r="F115" s="7"/>
      <c r="G115" s="7"/>
      <c r="H115" s="8"/>
      <c r="I115" s="46" t="s">
        <v>11</v>
      </c>
    </row>
    <row r="116" spans="1:11" ht="12.5" x14ac:dyDescent="0.25">
      <c r="A116" s="3">
        <v>44250</v>
      </c>
      <c r="B116" s="5"/>
      <c r="C116" s="5">
        <v>145000</v>
      </c>
      <c r="D116" s="6" t="s">
        <v>947</v>
      </c>
      <c r="E116" s="7">
        <v>1</v>
      </c>
      <c r="F116" s="7"/>
      <c r="G116" s="7"/>
      <c r="H116" s="8">
        <v>1</v>
      </c>
      <c r="I116" s="49" t="s">
        <v>10</v>
      </c>
      <c r="K116" s="36"/>
    </row>
    <row r="117" spans="1:11" ht="12.5" x14ac:dyDescent="0.25">
      <c r="A117" s="3">
        <v>44254</v>
      </c>
      <c r="B117" s="5"/>
      <c r="C117" s="5">
        <v>130000</v>
      </c>
      <c r="D117" s="6" t="s">
        <v>948</v>
      </c>
      <c r="E117" s="7"/>
      <c r="F117" s="7"/>
      <c r="G117" s="7">
        <v>1</v>
      </c>
      <c r="H117" s="8">
        <v>2</v>
      </c>
      <c r="I117" s="49" t="s">
        <v>10</v>
      </c>
      <c r="K117" s="36"/>
    </row>
    <row r="118" spans="1:11" ht="12.5" x14ac:dyDescent="0.25">
      <c r="A118" s="3">
        <v>44250</v>
      </c>
      <c r="B118" s="3"/>
      <c r="C118" s="5">
        <v>170000</v>
      </c>
      <c r="D118" s="6" t="s">
        <v>949</v>
      </c>
      <c r="E118" s="7"/>
      <c r="F118" s="7">
        <v>1</v>
      </c>
      <c r="G118" s="7"/>
      <c r="H118" s="8">
        <v>2</v>
      </c>
      <c r="I118" s="49" t="s">
        <v>10</v>
      </c>
      <c r="K118" s="36"/>
    </row>
    <row r="119" spans="1:11" ht="12.5" x14ac:dyDescent="0.25">
      <c r="A119" s="3">
        <v>44252</v>
      </c>
      <c r="B119" s="5"/>
      <c r="C119" s="5">
        <v>145000</v>
      </c>
      <c r="D119" s="6" t="s">
        <v>950</v>
      </c>
      <c r="E119" s="7">
        <v>1</v>
      </c>
      <c r="F119" s="7"/>
      <c r="G119" s="7"/>
      <c r="H119" s="8">
        <v>1</v>
      </c>
      <c r="I119" s="49" t="s">
        <v>10</v>
      </c>
      <c r="K119" s="36"/>
    </row>
    <row r="120" spans="1:11" ht="12.5" x14ac:dyDescent="0.25">
      <c r="A120" s="3">
        <v>44250</v>
      </c>
      <c r="B120" s="5"/>
      <c r="C120" s="5">
        <v>100000</v>
      </c>
      <c r="D120" s="6" t="s">
        <v>906</v>
      </c>
      <c r="E120" s="7">
        <v>1</v>
      </c>
      <c r="F120" s="7"/>
      <c r="G120" s="7"/>
      <c r="H120" s="8"/>
      <c r="I120" s="46" t="s">
        <v>11</v>
      </c>
    </row>
    <row r="121" spans="1:11" ht="12.5" x14ac:dyDescent="0.25">
      <c r="A121" s="3">
        <v>44254</v>
      </c>
      <c r="B121" s="5"/>
      <c r="C121" s="5">
        <f>135000</f>
        <v>135000</v>
      </c>
      <c r="D121" s="6" t="s">
        <v>47</v>
      </c>
      <c r="E121" s="7"/>
      <c r="F121" s="7"/>
      <c r="G121" s="7"/>
      <c r="H121" s="8">
        <v>3</v>
      </c>
      <c r="I121" s="46" t="s">
        <v>11</v>
      </c>
      <c r="K121" s="36"/>
    </row>
    <row r="122" spans="1:11" ht="12.5" x14ac:dyDescent="0.25">
      <c r="A122" s="3">
        <v>44255</v>
      </c>
      <c r="B122" s="5"/>
      <c r="C122" s="5">
        <v>290000</v>
      </c>
      <c r="D122" s="6" t="s">
        <v>105</v>
      </c>
      <c r="E122" s="7">
        <v>2</v>
      </c>
      <c r="F122" s="7"/>
      <c r="G122" s="7"/>
      <c r="H122" s="8">
        <v>2</v>
      </c>
      <c r="I122" s="49" t="s">
        <v>10</v>
      </c>
      <c r="K122" s="36"/>
    </row>
    <row r="123" spans="1:11" ht="12.5" x14ac:dyDescent="0.25">
      <c r="A123" s="3">
        <v>44252</v>
      </c>
      <c r="B123" s="5"/>
      <c r="C123" s="5">
        <v>40000</v>
      </c>
      <c r="D123" s="6" t="s">
        <v>620</v>
      </c>
      <c r="E123" s="8"/>
      <c r="F123" s="8"/>
      <c r="G123" s="8">
        <v>1</v>
      </c>
      <c r="H123" s="8"/>
      <c r="I123" s="49" t="s">
        <v>10</v>
      </c>
    </row>
    <row r="124" spans="1:11" ht="12.5" x14ac:dyDescent="0.25">
      <c r="A124" s="3">
        <v>44252</v>
      </c>
      <c r="B124" s="5"/>
      <c r="C124" s="5">
        <v>250000</v>
      </c>
      <c r="D124" s="6" t="s">
        <v>951</v>
      </c>
      <c r="E124" s="8">
        <v>1</v>
      </c>
      <c r="F124" s="8"/>
      <c r="G124" s="8">
        <v>1</v>
      </c>
      <c r="H124" s="8"/>
      <c r="I124" s="49" t="s">
        <v>10</v>
      </c>
      <c r="K124" s="36"/>
    </row>
    <row r="125" spans="1:11" ht="12.5" x14ac:dyDescent="0.25">
      <c r="A125" s="3">
        <v>44253</v>
      </c>
      <c r="B125" s="5"/>
      <c r="C125" s="5">
        <v>80000</v>
      </c>
      <c r="D125" s="6" t="s">
        <v>952</v>
      </c>
      <c r="E125" s="8"/>
      <c r="F125" s="8">
        <v>1</v>
      </c>
      <c r="G125" s="8"/>
      <c r="H125" s="8"/>
      <c r="I125" s="49" t="s">
        <v>10</v>
      </c>
      <c r="K125" s="36"/>
    </row>
    <row r="126" spans="1:11" ht="12.5" x14ac:dyDescent="0.25">
      <c r="A126" s="3">
        <v>44255</v>
      </c>
      <c r="B126" s="5"/>
      <c r="C126" s="5">
        <v>125000</v>
      </c>
      <c r="D126" s="6" t="s">
        <v>953</v>
      </c>
      <c r="E126" s="8"/>
      <c r="F126" s="8">
        <v>1</v>
      </c>
      <c r="G126" s="8"/>
      <c r="H126" s="8">
        <v>1</v>
      </c>
      <c r="I126" s="49" t="s">
        <v>10</v>
      </c>
      <c r="K126" s="36"/>
    </row>
    <row r="127" spans="1:11" ht="12.5" x14ac:dyDescent="0.25">
      <c r="A127" s="3">
        <v>44254</v>
      </c>
      <c r="B127" s="5"/>
      <c r="C127" s="5">
        <v>145000</v>
      </c>
      <c r="D127" s="6" t="s">
        <v>954</v>
      </c>
      <c r="E127" s="8">
        <v>1</v>
      </c>
      <c r="F127" s="8"/>
      <c r="G127" s="8"/>
      <c r="H127" s="8">
        <v>1</v>
      </c>
      <c r="I127" s="49" t="s">
        <v>10</v>
      </c>
      <c r="K127" s="36"/>
    </row>
    <row r="128" spans="1:11" ht="12.5" x14ac:dyDescent="0.25">
      <c r="A128" s="3">
        <v>44230</v>
      </c>
      <c r="B128" s="5"/>
      <c r="C128" s="5">
        <v>180000</v>
      </c>
      <c r="D128" s="6" t="s">
        <v>559</v>
      </c>
      <c r="E128" s="8">
        <v>1</v>
      </c>
      <c r="F128" s="8">
        <v>1</v>
      </c>
      <c r="G128" s="8"/>
      <c r="H128" s="8"/>
      <c r="I128" s="46" t="s">
        <v>11</v>
      </c>
      <c r="K128" s="36"/>
    </row>
    <row r="129" spans="1:11" ht="12.5" x14ac:dyDescent="0.25">
      <c r="A129" s="3">
        <v>44254</v>
      </c>
      <c r="B129" s="5"/>
      <c r="C129" s="5">
        <v>90000</v>
      </c>
      <c r="D129" s="6" t="s">
        <v>891</v>
      </c>
      <c r="E129" s="8"/>
      <c r="F129" s="8"/>
      <c r="G129" s="8"/>
      <c r="H129" s="8">
        <v>2</v>
      </c>
      <c r="I129" s="46" t="s">
        <v>11</v>
      </c>
    </row>
    <row r="130" spans="1:11" ht="12.5" x14ac:dyDescent="0.25">
      <c r="A130" s="3">
        <v>44199</v>
      </c>
      <c r="B130" s="5"/>
      <c r="C130" s="5">
        <v>275000</v>
      </c>
      <c r="D130" s="6" t="s">
        <v>686</v>
      </c>
      <c r="E130" s="8">
        <v>1</v>
      </c>
      <c r="F130" s="8"/>
      <c r="G130" s="8">
        <v>1</v>
      </c>
      <c r="H130" s="8">
        <v>3</v>
      </c>
      <c r="I130" s="49" t="s">
        <v>10</v>
      </c>
      <c r="K130" s="36"/>
    </row>
    <row r="131" spans="1:11" ht="12.5" x14ac:dyDescent="0.25">
      <c r="A131" s="3">
        <v>44255</v>
      </c>
      <c r="B131" s="5"/>
      <c r="C131" s="5">
        <v>90000</v>
      </c>
      <c r="D131" s="6" t="s">
        <v>955</v>
      </c>
      <c r="E131" s="7"/>
      <c r="F131" s="7"/>
      <c r="G131" s="7"/>
      <c r="H131" s="7">
        <v>2</v>
      </c>
      <c r="I131" s="49" t="s">
        <v>10</v>
      </c>
      <c r="K131" s="36"/>
    </row>
    <row r="132" spans="1:11" ht="12.5" x14ac:dyDescent="0.25">
      <c r="A132" s="3">
        <v>44255</v>
      </c>
      <c r="B132" s="5"/>
      <c r="C132" s="5">
        <v>125000</v>
      </c>
      <c r="D132" s="6" t="s">
        <v>657</v>
      </c>
      <c r="E132" s="7"/>
      <c r="F132" s="7">
        <v>1</v>
      </c>
      <c r="G132" s="7"/>
      <c r="H132" s="7">
        <v>1</v>
      </c>
      <c r="I132" s="49" t="s">
        <v>10</v>
      </c>
      <c r="K132" s="36"/>
    </row>
    <row r="133" spans="1:11" ht="12.5" x14ac:dyDescent="0.25">
      <c r="A133" s="3">
        <v>44255</v>
      </c>
      <c r="B133" s="5"/>
      <c r="C133" s="5">
        <v>90000</v>
      </c>
      <c r="D133" s="6" t="s">
        <v>823</v>
      </c>
      <c r="E133" s="7"/>
      <c r="F133" s="7"/>
      <c r="G133" s="7"/>
      <c r="H133" s="7">
        <v>2</v>
      </c>
      <c r="I133" s="49" t="s">
        <v>10</v>
      </c>
      <c r="K133" s="36"/>
    </row>
    <row r="134" spans="1:11" ht="12.5" x14ac:dyDescent="0.25">
      <c r="A134" s="3">
        <v>44255</v>
      </c>
      <c r="B134" s="5"/>
      <c r="C134" s="5">
        <v>200000</v>
      </c>
      <c r="D134" s="6" t="s">
        <v>754</v>
      </c>
      <c r="E134" s="7">
        <v>1</v>
      </c>
      <c r="F134" s="7">
        <v>1</v>
      </c>
      <c r="G134" s="7">
        <v>1</v>
      </c>
      <c r="H134" s="7"/>
      <c r="I134" s="49" t="s">
        <v>10</v>
      </c>
      <c r="K134" s="36"/>
    </row>
    <row r="135" spans="1:11" ht="12.5" x14ac:dyDescent="0.25">
      <c r="B135" s="5"/>
      <c r="C135" s="5"/>
      <c r="E135" s="7"/>
      <c r="F135" s="7"/>
      <c r="G135" s="7"/>
      <c r="H135" s="7"/>
      <c r="I135" s="8"/>
    </row>
    <row r="136" spans="1:11" ht="12.5" x14ac:dyDescent="0.25">
      <c r="B136" s="5"/>
      <c r="C136" s="5"/>
      <c r="E136" s="7"/>
      <c r="F136" s="7"/>
      <c r="G136" s="7"/>
      <c r="H136" s="7"/>
      <c r="I136" s="8"/>
    </row>
    <row r="137" spans="1:11" ht="12.5" x14ac:dyDescent="0.25">
      <c r="B137" s="5" t="e">
        <f>SUM(#REF!)</f>
        <v>#REF!</v>
      </c>
      <c r="C137" s="5">
        <f>SUM(C2:C135)</f>
        <v>29525000</v>
      </c>
      <c r="E137" s="7">
        <f t="shared" ref="E137:H137" si="0">SUM(E4:E135)</f>
        <v>104</v>
      </c>
      <c r="F137" s="7">
        <f t="shared" si="0"/>
        <v>35</v>
      </c>
      <c r="G137" s="7">
        <f t="shared" si="0"/>
        <v>31</v>
      </c>
      <c r="H137" s="7">
        <f t="shared" si="0"/>
        <v>59</v>
      </c>
      <c r="I137" s="8" t="s">
        <v>269</v>
      </c>
    </row>
    <row r="138" spans="1:11" ht="12.5" x14ac:dyDescent="0.25">
      <c r="B138" s="27" t="s">
        <v>270</v>
      </c>
      <c r="C138" s="5" t="e">
        <f>C137-B137</f>
        <v>#REF!</v>
      </c>
      <c r="E138" s="41"/>
      <c r="F138" s="41"/>
      <c r="G138" s="41"/>
    </row>
    <row r="139" spans="1:11" ht="12.5" x14ac:dyDescent="0.25">
      <c r="B139" s="28"/>
      <c r="C139" s="5"/>
      <c r="E139" s="41"/>
      <c r="F139" s="41"/>
      <c r="G139" s="41"/>
    </row>
    <row r="140" spans="1:11" ht="12.5" x14ac:dyDescent="0.25">
      <c r="B140" s="5"/>
      <c r="C140" s="5"/>
      <c r="E140" s="41">
        <f>(E2+E137)*30</f>
        <v>5880</v>
      </c>
      <c r="F140" s="41">
        <f>(F2+F137)*20</f>
        <v>1340</v>
      </c>
      <c r="G140" s="41">
        <f>(G2+G137)*10</f>
        <v>660</v>
      </c>
      <c r="H140" s="6">
        <f>46*10</f>
        <v>460</v>
      </c>
    </row>
    <row r="141" spans="1:11" ht="12.5" x14ac:dyDescent="0.25">
      <c r="B141" s="29" t="s">
        <v>956</v>
      </c>
      <c r="C141" s="5"/>
      <c r="E141" s="41"/>
      <c r="F141" s="41"/>
      <c r="G141" s="41"/>
    </row>
    <row r="142" spans="1:11" ht="12.5" x14ac:dyDescent="0.25">
      <c r="B142" s="5" t="s">
        <v>272</v>
      </c>
      <c r="C142" s="5" t="s">
        <v>957</v>
      </c>
      <c r="D142" s="6" t="s">
        <v>958</v>
      </c>
      <c r="E142" s="41">
        <f>E140+F140+G140+H140</f>
        <v>8340</v>
      </c>
      <c r="F142" s="41"/>
      <c r="G142" s="41"/>
    </row>
    <row r="143" spans="1:11" ht="12.5" x14ac:dyDescent="0.25">
      <c r="B143" s="5"/>
      <c r="C143" s="5"/>
      <c r="E143" s="41"/>
      <c r="F143" s="41"/>
      <c r="G143" s="41"/>
    </row>
    <row r="144" spans="1:11" ht="12.5" x14ac:dyDescent="0.25">
      <c r="B144" s="5"/>
      <c r="C144" s="5"/>
      <c r="D144" s="6"/>
      <c r="E144" s="41"/>
      <c r="F144" s="41"/>
      <c r="G144" s="41"/>
    </row>
    <row r="145" spans="2:7" ht="12.5" x14ac:dyDescent="0.25">
      <c r="B145" s="5"/>
      <c r="C145" s="5"/>
      <c r="E145" s="41"/>
      <c r="F145" s="41"/>
      <c r="G145" s="41"/>
    </row>
    <row r="146" spans="2:7" ht="12.5" x14ac:dyDescent="0.25">
      <c r="B146" s="5"/>
      <c r="C146" s="5"/>
      <c r="E146" s="41"/>
      <c r="F146" s="41"/>
      <c r="G146" s="41"/>
    </row>
    <row r="147" spans="2:7" ht="12.5" x14ac:dyDescent="0.25">
      <c r="B147" s="5"/>
      <c r="C147" s="5"/>
      <c r="E147" s="41"/>
      <c r="F147" s="41"/>
      <c r="G147" s="41"/>
    </row>
    <row r="148" spans="2:7" ht="12.5" x14ac:dyDescent="0.25">
      <c r="E148" s="41"/>
      <c r="F148" s="41"/>
      <c r="G1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K123"/>
  <sheetViews>
    <sheetView workbookViewId="0">
      <selection activeCell="J12" sqref="J12"/>
    </sheetView>
  </sheetViews>
  <sheetFormatPr defaultColWidth="12.6328125" defaultRowHeight="15.75" customHeight="1" x14ac:dyDescent="0.25"/>
  <cols>
    <col min="1" max="1" width="9.453125" customWidth="1"/>
    <col min="2" max="2" width="11.6328125" customWidth="1"/>
    <col min="3" max="3" width="12.6328125" customWidth="1"/>
    <col min="4" max="4" width="31.6328125" customWidth="1"/>
    <col min="5" max="7" width="5.26953125" customWidth="1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8</v>
      </c>
    </row>
    <row r="2" spans="1:8" ht="12.5" x14ac:dyDescent="0.25">
      <c r="B2" s="5"/>
      <c r="C2" s="5">
        <v>100000</v>
      </c>
      <c r="D2" s="6" t="s">
        <v>959</v>
      </c>
      <c r="E2" s="7">
        <v>1</v>
      </c>
      <c r="F2" s="7"/>
      <c r="G2" s="7"/>
      <c r="H2" s="49" t="s">
        <v>10</v>
      </c>
    </row>
    <row r="3" spans="1:8" ht="12.5" x14ac:dyDescent="0.25">
      <c r="B3" s="5"/>
      <c r="C3" s="5">
        <v>200000</v>
      </c>
      <c r="D3" s="6" t="s">
        <v>960</v>
      </c>
      <c r="E3" s="7">
        <v>2</v>
      </c>
      <c r="F3" s="7"/>
      <c r="G3" s="7"/>
      <c r="H3" s="49" t="s">
        <v>10</v>
      </c>
    </row>
    <row r="4" spans="1:8" ht="12.5" x14ac:dyDescent="0.25">
      <c r="B4" s="5"/>
      <c r="C4" s="5">
        <v>100000</v>
      </c>
      <c r="D4" s="6" t="s">
        <v>961</v>
      </c>
      <c r="E4" s="7">
        <v>1</v>
      </c>
      <c r="F4" s="7"/>
      <c r="G4" s="7"/>
      <c r="H4" s="49" t="s">
        <v>10</v>
      </c>
    </row>
    <row r="5" spans="1:8" ht="12.5" x14ac:dyDescent="0.25">
      <c r="B5" s="5"/>
      <c r="C5" s="5">
        <v>100000</v>
      </c>
      <c r="D5" s="6" t="s">
        <v>962</v>
      </c>
      <c r="E5" s="7">
        <v>1</v>
      </c>
      <c r="F5" s="7"/>
      <c r="G5" s="7"/>
      <c r="H5" s="49" t="s">
        <v>10</v>
      </c>
    </row>
    <row r="6" spans="1:8" ht="12.5" x14ac:dyDescent="0.25">
      <c r="A6" s="3">
        <v>44210</v>
      </c>
      <c r="B6" s="5"/>
      <c r="C6" s="5">
        <v>80000</v>
      </c>
      <c r="D6" s="6" t="s">
        <v>963</v>
      </c>
      <c r="E6" s="7"/>
      <c r="F6" s="7">
        <v>1</v>
      </c>
      <c r="G6" s="7"/>
      <c r="H6" s="45" t="s">
        <v>11</v>
      </c>
    </row>
    <row r="7" spans="1:8" ht="12.5" x14ac:dyDescent="0.25">
      <c r="A7" s="3">
        <v>44211</v>
      </c>
      <c r="B7" s="5"/>
      <c r="C7" s="5">
        <v>100000</v>
      </c>
      <c r="D7" s="6" t="s">
        <v>964</v>
      </c>
      <c r="E7" s="7">
        <v>1</v>
      </c>
      <c r="F7" s="7"/>
      <c r="G7" s="7"/>
      <c r="H7" s="45" t="s">
        <v>11</v>
      </c>
    </row>
    <row r="8" spans="1:8" ht="12.5" x14ac:dyDescent="0.25">
      <c r="A8" s="3">
        <v>44213</v>
      </c>
      <c r="B8" s="5"/>
      <c r="C8" s="5">
        <v>100000</v>
      </c>
      <c r="D8" s="6" t="s">
        <v>965</v>
      </c>
      <c r="E8" s="7">
        <v>1</v>
      </c>
      <c r="F8" s="7"/>
      <c r="G8" s="7"/>
      <c r="H8" s="45" t="s">
        <v>11</v>
      </c>
    </row>
    <row r="9" spans="1:8" ht="12.5" x14ac:dyDescent="0.25">
      <c r="B9" s="5"/>
      <c r="C9" s="5">
        <v>200000</v>
      </c>
      <c r="D9" s="6" t="s">
        <v>966</v>
      </c>
      <c r="E9" s="7">
        <v>2</v>
      </c>
      <c r="F9" s="7"/>
      <c r="G9" s="7"/>
      <c r="H9" s="49" t="s">
        <v>10</v>
      </c>
    </row>
    <row r="10" spans="1:8" ht="12.5" x14ac:dyDescent="0.25">
      <c r="A10" s="3">
        <v>44214</v>
      </c>
      <c r="B10" s="5"/>
      <c r="C10" s="5">
        <v>100000</v>
      </c>
      <c r="D10" s="6" t="s">
        <v>967</v>
      </c>
      <c r="E10" s="7">
        <v>1</v>
      </c>
      <c r="F10" s="7"/>
      <c r="G10" s="7"/>
      <c r="H10" s="45" t="s">
        <v>11</v>
      </c>
    </row>
    <row r="11" spans="1:8" ht="12.5" x14ac:dyDescent="0.25">
      <c r="B11" s="5"/>
      <c r="C11" s="5">
        <v>200000</v>
      </c>
      <c r="D11" s="6" t="s">
        <v>961</v>
      </c>
      <c r="E11" s="7">
        <v>2</v>
      </c>
      <c r="F11" s="7"/>
      <c r="G11" s="7"/>
      <c r="H11" s="49" t="s">
        <v>10</v>
      </c>
    </row>
    <row r="12" spans="1:8" ht="12.5" x14ac:dyDescent="0.25">
      <c r="B12" s="5"/>
      <c r="C12" s="5">
        <v>100000</v>
      </c>
      <c r="D12" s="6" t="s">
        <v>968</v>
      </c>
      <c r="E12" s="7">
        <v>1</v>
      </c>
      <c r="F12" s="7"/>
      <c r="G12" s="7"/>
      <c r="H12" s="49" t="s">
        <v>10</v>
      </c>
    </row>
    <row r="13" spans="1:8" ht="12.5" x14ac:dyDescent="0.25">
      <c r="B13" s="5"/>
      <c r="C13" s="5">
        <v>160000</v>
      </c>
      <c r="D13" s="6" t="s">
        <v>969</v>
      </c>
      <c r="E13" s="7">
        <v>1</v>
      </c>
      <c r="F13" s="7"/>
      <c r="G13" s="7">
        <v>1</v>
      </c>
      <c r="H13" s="49" t="s">
        <v>10</v>
      </c>
    </row>
    <row r="14" spans="1:8" ht="12.5" x14ac:dyDescent="0.25">
      <c r="B14" s="5"/>
      <c r="C14" s="5">
        <v>80000</v>
      </c>
      <c r="D14" s="6" t="s">
        <v>970</v>
      </c>
      <c r="E14" s="7"/>
      <c r="F14" s="7">
        <v>1</v>
      </c>
      <c r="G14" s="7"/>
      <c r="H14" s="49" t="s">
        <v>10</v>
      </c>
    </row>
    <row r="15" spans="1:8" ht="12.5" x14ac:dyDescent="0.25">
      <c r="B15" s="5"/>
      <c r="C15" s="5">
        <v>100000</v>
      </c>
      <c r="D15" s="6" t="s">
        <v>971</v>
      </c>
      <c r="E15" s="7">
        <v>1</v>
      </c>
      <c r="F15" s="7"/>
      <c r="G15" s="7"/>
      <c r="H15" s="49" t="s">
        <v>10</v>
      </c>
    </row>
    <row r="16" spans="1:8" ht="12.5" x14ac:dyDescent="0.25">
      <c r="A16" s="3">
        <v>44212</v>
      </c>
      <c r="B16" s="5"/>
      <c r="C16" s="5">
        <v>40000</v>
      </c>
      <c r="D16" s="6" t="s">
        <v>972</v>
      </c>
      <c r="E16" s="7"/>
      <c r="F16" s="7"/>
      <c r="G16" s="7">
        <v>1</v>
      </c>
      <c r="H16" s="45" t="s">
        <v>11</v>
      </c>
    </row>
    <row r="17" spans="1:8" ht="12.5" x14ac:dyDescent="0.25">
      <c r="B17" s="5"/>
      <c r="C17" s="5">
        <v>80000</v>
      </c>
      <c r="D17" s="6" t="s">
        <v>973</v>
      </c>
      <c r="E17" s="7"/>
      <c r="F17" s="7">
        <v>1</v>
      </c>
      <c r="G17" s="7"/>
      <c r="H17" s="49" t="s">
        <v>10</v>
      </c>
    </row>
    <row r="18" spans="1:8" ht="12.5" x14ac:dyDescent="0.25">
      <c r="B18" s="5"/>
      <c r="C18" s="5">
        <v>40000</v>
      </c>
      <c r="D18" s="6" t="s">
        <v>974</v>
      </c>
      <c r="E18" s="7"/>
      <c r="F18" s="7"/>
      <c r="G18" s="7">
        <v>1</v>
      </c>
      <c r="H18" s="49" t="s">
        <v>10</v>
      </c>
    </row>
    <row r="19" spans="1:8" ht="12.5" x14ac:dyDescent="0.25">
      <c r="B19" s="5"/>
      <c r="C19" s="5">
        <v>200000</v>
      </c>
      <c r="D19" s="6" t="s">
        <v>975</v>
      </c>
      <c r="E19" s="7">
        <v>2</v>
      </c>
      <c r="F19" s="7"/>
      <c r="G19" s="7"/>
      <c r="H19" s="49" t="s">
        <v>10</v>
      </c>
    </row>
    <row r="20" spans="1:8" ht="12.5" x14ac:dyDescent="0.25">
      <c r="A20" s="3">
        <v>44213</v>
      </c>
      <c r="B20" s="5"/>
      <c r="C20" s="5">
        <v>100000</v>
      </c>
      <c r="D20" s="6" t="s">
        <v>976</v>
      </c>
      <c r="E20" s="7">
        <v>1</v>
      </c>
      <c r="F20" s="7"/>
      <c r="G20" s="7"/>
      <c r="H20" s="45" t="s">
        <v>11</v>
      </c>
    </row>
    <row r="21" spans="1:8" ht="12.5" x14ac:dyDescent="0.25">
      <c r="A21" s="3">
        <v>44213</v>
      </c>
      <c r="B21" s="5"/>
      <c r="C21" s="5">
        <v>100000</v>
      </c>
      <c r="D21" s="6" t="s">
        <v>977</v>
      </c>
      <c r="E21" s="7">
        <v>1</v>
      </c>
      <c r="F21" s="7"/>
      <c r="G21" s="7"/>
      <c r="H21" s="45" t="s">
        <v>11</v>
      </c>
    </row>
    <row r="22" spans="1:8" ht="12.5" x14ac:dyDescent="0.25">
      <c r="A22" s="3">
        <v>44213</v>
      </c>
      <c r="B22" s="5"/>
      <c r="C22" s="5">
        <v>80000</v>
      </c>
      <c r="D22" s="6" t="s">
        <v>978</v>
      </c>
      <c r="E22" s="7"/>
      <c r="F22" s="7">
        <v>1</v>
      </c>
      <c r="G22" s="7"/>
      <c r="H22" s="45" t="s">
        <v>11</v>
      </c>
    </row>
    <row r="23" spans="1:8" ht="12.5" x14ac:dyDescent="0.25">
      <c r="B23" s="5"/>
      <c r="C23" s="5">
        <v>80000</v>
      </c>
      <c r="D23" s="6" t="s">
        <v>979</v>
      </c>
      <c r="E23" s="7"/>
      <c r="F23" s="7">
        <v>1</v>
      </c>
      <c r="G23" s="7"/>
      <c r="H23" s="49" t="s">
        <v>10</v>
      </c>
    </row>
    <row r="24" spans="1:8" ht="12.5" x14ac:dyDescent="0.25">
      <c r="A24" s="3">
        <v>44213</v>
      </c>
      <c r="B24" s="5"/>
      <c r="C24" s="5">
        <v>80000</v>
      </c>
      <c r="D24" s="6" t="s">
        <v>874</v>
      </c>
      <c r="E24" s="7"/>
      <c r="F24" s="7">
        <v>1</v>
      </c>
      <c r="G24" s="7"/>
      <c r="H24" s="45" t="s">
        <v>11</v>
      </c>
    </row>
    <row r="25" spans="1:8" ht="12.5" x14ac:dyDescent="0.25">
      <c r="B25" s="5"/>
      <c r="C25" s="5">
        <v>80000</v>
      </c>
      <c r="D25" s="6" t="s">
        <v>980</v>
      </c>
      <c r="E25" s="7"/>
      <c r="F25" s="7">
        <v>1</v>
      </c>
      <c r="G25" s="7"/>
      <c r="H25" s="49" t="s">
        <v>10</v>
      </c>
    </row>
    <row r="26" spans="1:8" ht="12.5" x14ac:dyDescent="0.25">
      <c r="B26" s="5"/>
      <c r="C26" s="5">
        <v>40000</v>
      </c>
      <c r="D26" s="6" t="s">
        <v>981</v>
      </c>
      <c r="E26" s="7"/>
      <c r="F26" s="7"/>
      <c r="G26" s="7">
        <v>1</v>
      </c>
      <c r="H26" s="49" t="s">
        <v>10</v>
      </c>
    </row>
    <row r="27" spans="1:8" ht="12.5" x14ac:dyDescent="0.25">
      <c r="B27" s="5"/>
      <c r="C27" s="5">
        <v>100000</v>
      </c>
      <c r="D27" s="6" t="s">
        <v>982</v>
      </c>
      <c r="E27" s="7">
        <v>1</v>
      </c>
      <c r="F27" s="7"/>
      <c r="G27" s="7"/>
      <c r="H27" s="49" t="s">
        <v>10</v>
      </c>
    </row>
    <row r="28" spans="1:8" ht="12.5" x14ac:dyDescent="0.25">
      <c r="B28" s="5"/>
      <c r="C28" s="5">
        <v>40000</v>
      </c>
      <c r="D28" s="6" t="s">
        <v>983</v>
      </c>
      <c r="E28" s="7"/>
      <c r="F28" s="7"/>
      <c r="G28" s="7">
        <v>1</v>
      </c>
      <c r="H28" s="49" t="s">
        <v>10</v>
      </c>
    </row>
    <row r="29" spans="1:8" ht="12.5" x14ac:dyDescent="0.25">
      <c r="B29" s="5"/>
      <c r="C29" s="5">
        <v>100000</v>
      </c>
      <c r="D29" s="6" t="s">
        <v>984</v>
      </c>
      <c r="E29" s="7">
        <v>1</v>
      </c>
      <c r="F29" s="7"/>
      <c r="G29" s="7"/>
      <c r="H29" s="49" t="s">
        <v>10</v>
      </c>
    </row>
    <row r="30" spans="1:8" ht="12.5" x14ac:dyDescent="0.25">
      <c r="B30" s="5"/>
      <c r="C30" s="5">
        <v>40000</v>
      </c>
      <c r="D30" s="6" t="s">
        <v>985</v>
      </c>
      <c r="E30" s="7"/>
      <c r="F30" s="7"/>
      <c r="G30" s="7">
        <v>1</v>
      </c>
      <c r="H30" s="49" t="s">
        <v>10</v>
      </c>
    </row>
    <row r="31" spans="1:8" ht="12.5" x14ac:dyDescent="0.25">
      <c r="B31" s="5"/>
      <c r="C31" s="5">
        <v>100000</v>
      </c>
      <c r="D31" s="6" t="s">
        <v>986</v>
      </c>
      <c r="E31" s="7">
        <v>1</v>
      </c>
      <c r="F31" s="7"/>
      <c r="G31" s="7"/>
      <c r="H31" s="49" t="s">
        <v>10</v>
      </c>
    </row>
    <row r="32" spans="1:8" ht="12.5" x14ac:dyDescent="0.25">
      <c r="B32" s="5"/>
      <c r="C32" s="5">
        <v>40000</v>
      </c>
      <c r="D32" s="6" t="s">
        <v>987</v>
      </c>
      <c r="E32" s="7"/>
      <c r="F32" s="7"/>
      <c r="G32" s="7">
        <v>1</v>
      </c>
      <c r="H32" s="49" t="s">
        <v>10</v>
      </c>
    </row>
    <row r="33" spans="1:9" ht="12.5" x14ac:dyDescent="0.25">
      <c r="A33" s="3">
        <v>44215</v>
      </c>
      <c r="C33" s="5">
        <v>80000</v>
      </c>
      <c r="D33" s="6" t="s">
        <v>988</v>
      </c>
      <c r="E33" s="7"/>
      <c r="F33" s="7">
        <v>1</v>
      </c>
      <c r="G33" s="7"/>
      <c r="H33" s="49" t="s">
        <v>10</v>
      </c>
    </row>
    <row r="34" spans="1:9" ht="12.5" x14ac:dyDescent="0.25">
      <c r="A34" s="3">
        <v>44215</v>
      </c>
      <c r="B34" s="5"/>
      <c r="C34" s="5">
        <v>100000</v>
      </c>
      <c r="D34" s="41" t="s">
        <v>989</v>
      </c>
      <c r="E34" s="7">
        <v>1</v>
      </c>
      <c r="F34" s="7"/>
      <c r="G34" s="7"/>
      <c r="H34" s="49" t="s">
        <v>10</v>
      </c>
    </row>
    <row r="35" spans="1:9" ht="12.5" x14ac:dyDescent="0.25">
      <c r="A35" s="3">
        <v>44215</v>
      </c>
      <c r="B35" s="5"/>
      <c r="C35" s="5">
        <v>140000</v>
      </c>
      <c r="D35" s="6" t="s">
        <v>990</v>
      </c>
      <c r="E35" s="7"/>
      <c r="F35" s="7"/>
      <c r="G35" s="7">
        <v>4</v>
      </c>
      <c r="H35" s="45" t="s">
        <v>11</v>
      </c>
    </row>
    <row r="36" spans="1:9" ht="12.5" x14ac:dyDescent="0.25">
      <c r="B36" s="5"/>
      <c r="C36" s="5">
        <v>100000</v>
      </c>
      <c r="D36" s="6" t="s">
        <v>991</v>
      </c>
      <c r="E36" s="7">
        <v>1</v>
      </c>
      <c r="F36" s="7"/>
      <c r="G36" s="7"/>
      <c r="H36" s="49" t="s">
        <v>10</v>
      </c>
    </row>
    <row r="37" spans="1:9" ht="12.5" x14ac:dyDescent="0.25">
      <c r="B37" s="5"/>
      <c r="C37" s="5">
        <v>40000</v>
      </c>
      <c r="D37" s="6" t="s">
        <v>992</v>
      </c>
      <c r="E37" s="7"/>
      <c r="F37" s="7"/>
      <c r="G37" s="7">
        <v>1</v>
      </c>
      <c r="H37" s="49" t="s">
        <v>10</v>
      </c>
    </row>
    <row r="38" spans="1:9" ht="12.5" x14ac:dyDescent="0.25">
      <c r="A38" s="3">
        <v>44216</v>
      </c>
      <c r="B38" s="5"/>
      <c r="C38" s="5">
        <v>40000</v>
      </c>
      <c r="D38" s="6" t="s">
        <v>993</v>
      </c>
      <c r="E38" s="7"/>
      <c r="F38" s="7"/>
      <c r="G38" s="7">
        <v>1</v>
      </c>
      <c r="H38" s="49" t="s">
        <v>10</v>
      </c>
    </row>
    <row r="39" spans="1:9" ht="12.5" x14ac:dyDescent="0.25">
      <c r="B39" s="5"/>
      <c r="C39" s="5">
        <v>100000</v>
      </c>
      <c r="D39" s="6" t="s">
        <v>994</v>
      </c>
      <c r="E39" s="7">
        <v>1</v>
      </c>
      <c r="F39" s="7"/>
      <c r="G39" s="7"/>
      <c r="H39" s="49" t="s">
        <v>10</v>
      </c>
    </row>
    <row r="40" spans="1:9" ht="12.5" x14ac:dyDescent="0.25">
      <c r="B40" s="5"/>
      <c r="C40" s="5">
        <v>100000</v>
      </c>
      <c r="D40" s="6" t="s">
        <v>991</v>
      </c>
      <c r="E40" s="7">
        <v>1</v>
      </c>
      <c r="F40" s="7"/>
      <c r="G40" s="7"/>
      <c r="H40" s="49" t="s">
        <v>10</v>
      </c>
    </row>
    <row r="41" spans="1:9" ht="12.5" x14ac:dyDescent="0.25">
      <c r="B41" s="5"/>
      <c r="C41" s="5">
        <v>40000</v>
      </c>
      <c r="D41" s="6" t="s">
        <v>995</v>
      </c>
      <c r="E41" s="7"/>
      <c r="F41" s="7"/>
      <c r="G41" s="7">
        <v>1</v>
      </c>
      <c r="H41" s="49" t="s">
        <v>10</v>
      </c>
    </row>
    <row r="42" spans="1:9" ht="12.5" x14ac:dyDescent="0.25">
      <c r="B42" s="5"/>
      <c r="C42" s="5">
        <v>100000</v>
      </c>
      <c r="D42" s="6" t="s">
        <v>996</v>
      </c>
      <c r="E42" s="7">
        <v>1</v>
      </c>
      <c r="F42" s="7"/>
      <c r="G42" s="7"/>
      <c r="H42" s="49" t="s">
        <v>10</v>
      </c>
    </row>
    <row r="43" spans="1:9" ht="12.5" x14ac:dyDescent="0.25">
      <c r="B43" s="5"/>
      <c r="C43" s="5">
        <v>200000</v>
      </c>
      <c r="D43" s="6" t="s">
        <v>997</v>
      </c>
      <c r="E43" s="7">
        <v>2</v>
      </c>
      <c r="F43" s="7"/>
      <c r="G43" s="7"/>
      <c r="H43" s="49" t="s">
        <v>10</v>
      </c>
    </row>
    <row r="44" spans="1:9" ht="12.5" x14ac:dyDescent="0.25">
      <c r="B44" s="5"/>
      <c r="C44" s="5">
        <v>400000</v>
      </c>
      <c r="D44" s="6" t="s">
        <v>998</v>
      </c>
      <c r="E44" s="7">
        <v>4</v>
      </c>
      <c r="F44" s="7"/>
      <c r="G44" s="7"/>
      <c r="H44" s="49" t="s">
        <v>10</v>
      </c>
    </row>
    <row r="45" spans="1:9" ht="12.5" x14ac:dyDescent="0.25">
      <c r="B45" s="5"/>
      <c r="C45" s="5">
        <v>160000</v>
      </c>
      <c r="D45" s="6" t="s">
        <v>999</v>
      </c>
      <c r="E45" s="7">
        <v>1</v>
      </c>
      <c r="F45" s="7"/>
      <c r="G45" s="7">
        <v>1</v>
      </c>
      <c r="H45" s="49" t="s">
        <v>10</v>
      </c>
    </row>
    <row r="46" spans="1:9" ht="12.5" x14ac:dyDescent="0.25">
      <c r="A46" s="3">
        <v>44217</v>
      </c>
      <c r="B46" s="5"/>
      <c r="C46" s="5">
        <v>100000</v>
      </c>
      <c r="D46" s="6" t="s">
        <v>1000</v>
      </c>
      <c r="E46" s="7">
        <v>1</v>
      </c>
      <c r="F46" s="7"/>
      <c r="G46" s="7"/>
      <c r="H46" s="45" t="s">
        <v>11</v>
      </c>
    </row>
    <row r="47" spans="1:9" ht="12.5" x14ac:dyDescent="0.25">
      <c r="A47" s="3">
        <v>44217</v>
      </c>
      <c r="B47" s="5"/>
      <c r="C47" s="5">
        <v>80000</v>
      </c>
      <c r="D47" s="6" t="s">
        <v>1001</v>
      </c>
      <c r="E47" s="7"/>
      <c r="F47" s="7">
        <v>1</v>
      </c>
      <c r="G47" s="7"/>
      <c r="H47" s="49" t="s">
        <v>10</v>
      </c>
    </row>
    <row r="48" spans="1:9" ht="12.5" x14ac:dyDescent="0.25">
      <c r="A48" s="3">
        <v>44222</v>
      </c>
      <c r="B48" s="5"/>
      <c r="C48" s="5">
        <v>80000</v>
      </c>
      <c r="D48" s="6" t="s">
        <v>1002</v>
      </c>
      <c r="E48" s="7"/>
      <c r="F48" s="7">
        <v>1</v>
      </c>
      <c r="G48" s="7"/>
      <c r="H48" s="49" t="s">
        <v>10</v>
      </c>
      <c r="I48" s="6"/>
    </row>
    <row r="49" spans="1:10" ht="12.5" x14ac:dyDescent="0.25">
      <c r="A49" s="3">
        <v>44220</v>
      </c>
      <c r="B49" s="5"/>
      <c r="C49" s="5">
        <v>40000</v>
      </c>
      <c r="D49" s="6" t="s">
        <v>1003</v>
      </c>
      <c r="E49" s="7"/>
      <c r="F49" s="7"/>
      <c r="G49" s="7">
        <v>1</v>
      </c>
      <c r="H49" s="45" t="s">
        <v>11</v>
      </c>
      <c r="I49" s="6"/>
    </row>
    <row r="50" spans="1:10" ht="12.5" x14ac:dyDescent="0.25">
      <c r="A50" s="3">
        <v>44218</v>
      </c>
      <c r="B50" s="5"/>
      <c r="C50" s="5">
        <v>40000</v>
      </c>
      <c r="D50" s="6" t="s">
        <v>1004</v>
      </c>
      <c r="E50" s="7"/>
      <c r="F50" s="7"/>
      <c r="G50" s="7">
        <v>1</v>
      </c>
      <c r="H50" s="49" t="s">
        <v>10</v>
      </c>
    </row>
    <row r="51" spans="1:10" ht="12.5" x14ac:dyDescent="0.25">
      <c r="A51" s="3">
        <v>44222</v>
      </c>
      <c r="B51" s="5"/>
      <c r="C51" s="5">
        <v>200000</v>
      </c>
      <c r="D51" s="6" t="s">
        <v>1005</v>
      </c>
      <c r="E51" s="7"/>
      <c r="F51" s="7">
        <v>2</v>
      </c>
      <c r="G51" s="7">
        <v>2</v>
      </c>
      <c r="H51" s="45" t="s">
        <v>11</v>
      </c>
      <c r="I51" s="6"/>
    </row>
    <row r="52" spans="1:10" ht="12.5" x14ac:dyDescent="0.25">
      <c r="A52" s="3">
        <v>44218</v>
      </c>
      <c r="B52" s="5"/>
      <c r="C52" s="5">
        <v>80000</v>
      </c>
      <c r="D52" s="6" t="s">
        <v>1006</v>
      </c>
      <c r="E52" s="7"/>
      <c r="F52" s="7">
        <v>1</v>
      </c>
      <c r="G52" s="7"/>
      <c r="H52" s="49" t="s">
        <v>10</v>
      </c>
    </row>
    <row r="53" spans="1:10" ht="12.5" x14ac:dyDescent="0.25">
      <c r="A53" s="3">
        <v>44223</v>
      </c>
      <c r="B53" s="5"/>
      <c r="C53" s="43">
        <v>500000</v>
      </c>
      <c r="D53" s="6" t="s">
        <v>1007</v>
      </c>
      <c r="E53" s="7">
        <v>5</v>
      </c>
      <c r="F53" s="7"/>
      <c r="G53" s="7"/>
      <c r="H53" s="49" t="s">
        <v>10</v>
      </c>
      <c r="I53" s="6"/>
    </row>
    <row r="54" spans="1:10" ht="12.5" x14ac:dyDescent="0.25">
      <c r="A54" s="3">
        <v>44218</v>
      </c>
      <c r="B54" s="5"/>
      <c r="C54" s="5">
        <v>100000</v>
      </c>
      <c r="D54" s="6" t="s">
        <v>1008</v>
      </c>
      <c r="E54" s="7">
        <v>1</v>
      </c>
      <c r="F54" s="7"/>
      <c r="G54" s="7"/>
      <c r="H54" s="49" t="s">
        <v>10</v>
      </c>
    </row>
    <row r="55" spans="1:10" ht="12.5" x14ac:dyDescent="0.25">
      <c r="A55" s="3">
        <v>44219</v>
      </c>
      <c r="B55" s="5"/>
      <c r="C55" s="5">
        <v>200000</v>
      </c>
      <c r="D55" s="6" t="s">
        <v>1009</v>
      </c>
      <c r="E55" s="7">
        <v>2</v>
      </c>
      <c r="F55" s="7"/>
      <c r="G55" s="7"/>
      <c r="H55" s="45" t="s">
        <v>11</v>
      </c>
    </row>
    <row r="56" spans="1:10" ht="12.5" x14ac:dyDescent="0.25">
      <c r="A56" s="3">
        <v>44219</v>
      </c>
      <c r="B56" s="5"/>
      <c r="C56" s="5">
        <v>40000</v>
      </c>
      <c r="D56" s="6" t="s">
        <v>1010</v>
      </c>
      <c r="E56" s="7"/>
      <c r="F56" s="7"/>
      <c r="G56" s="7">
        <v>1</v>
      </c>
      <c r="H56" s="49" t="s">
        <v>10</v>
      </c>
      <c r="J56" s="36"/>
    </row>
    <row r="57" spans="1:10" ht="12.5" x14ac:dyDescent="0.25">
      <c r="A57" s="3">
        <v>44219</v>
      </c>
      <c r="B57" s="5"/>
      <c r="C57" s="5">
        <v>180000</v>
      </c>
      <c r="D57" s="6" t="s">
        <v>1011</v>
      </c>
      <c r="E57" s="7">
        <v>1</v>
      </c>
      <c r="F57" s="7">
        <v>1</v>
      </c>
      <c r="G57" s="7"/>
      <c r="H57" s="49" t="s">
        <v>10</v>
      </c>
    </row>
    <row r="58" spans="1:10" ht="12.5" x14ac:dyDescent="0.25">
      <c r="A58" s="3">
        <v>44220</v>
      </c>
      <c r="B58" s="5"/>
      <c r="C58" s="5">
        <v>200000</v>
      </c>
      <c r="D58" s="6" t="s">
        <v>1012</v>
      </c>
      <c r="E58" s="7">
        <v>2</v>
      </c>
      <c r="F58" s="7"/>
      <c r="G58" s="7"/>
      <c r="H58" s="49" t="s">
        <v>10</v>
      </c>
    </row>
    <row r="59" spans="1:10" ht="12.5" x14ac:dyDescent="0.25">
      <c r="A59" s="3">
        <v>44220</v>
      </c>
      <c r="B59" s="5"/>
      <c r="C59" s="5">
        <v>200000</v>
      </c>
      <c r="D59" s="6" t="s">
        <v>1013</v>
      </c>
      <c r="E59" s="7">
        <v>2</v>
      </c>
      <c r="F59" s="7"/>
      <c r="G59" s="7"/>
      <c r="H59" s="49" t="s">
        <v>10</v>
      </c>
      <c r="I59" s="6"/>
    </row>
    <row r="60" spans="1:10" ht="12.5" x14ac:dyDescent="0.25">
      <c r="A60" s="3">
        <v>44220</v>
      </c>
      <c r="B60" s="5"/>
      <c r="C60" s="5">
        <v>200000</v>
      </c>
      <c r="D60" s="6" t="s">
        <v>1014</v>
      </c>
      <c r="E60" s="7">
        <v>2</v>
      </c>
      <c r="F60" s="7"/>
      <c r="G60" s="7"/>
      <c r="H60" s="49" t="s">
        <v>10</v>
      </c>
      <c r="I60" s="6"/>
    </row>
    <row r="61" spans="1:10" ht="12.5" x14ac:dyDescent="0.25">
      <c r="A61" s="3">
        <v>44220</v>
      </c>
      <c r="B61" s="5"/>
      <c r="C61" s="5">
        <v>100000</v>
      </c>
      <c r="D61" s="6" t="s">
        <v>1015</v>
      </c>
      <c r="E61" s="7">
        <v>1</v>
      </c>
      <c r="F61" s="7"/>
      <c r="G61" s="7"/>
      <c r="H61" s="45" t="s">
        <v>11</v>
      </c>
      <c r="I61" s="6"/>
    </row>
    <row r="62" spans="1:10" ht="12.5" x14ac:dyDescent="0.25">
      <c r="A62" s="3">
        <v>44220</v>
      </c>
      <c r="B62" s="5"/>
      <c r="C62" s="5">
        <v>200000</v>
      </c>
      <c r="D62" s="6" t="s">
        <v>1016</v>
      </c>
      <c r="E62" s="7">
        <v>2</v>
      </c>
      <c r="F62" s="7"/>
      <c r="G62" s="7"/>
      <c r="H62" s="45" t="s">
        <v>11</v>
      </c>
    </row>
    <row r="63" spans="1:10" ht="12.5" x14ac:dyDescent="0.25">
      <c r="A63" s="3">
        <v>44220</v>
      </c>
      <c r="B63" s="5"/>
      <c r="C63" s="5">
        <v>80000</v>
      </c>
      <c r="D63" s="6" t="s">
        <v>1017</v>
      </c>
      <c r="E63" s="7"/>
      <c r="F63" s="7">
        <v>1</v>
      </c>
      <c r="G63" s="7"/>
      <c r="H63" s="45" t="s">
        <v>11</v>
      </c>
    </row>
    <row r="64" spans="1:10" ht="12.5" x14ac:dyDescent="0.25">
      <c r="A64" s="3">
        <v>44220</v>
      </c>
      <c r="B64" s="5"/>
      <c r="C64" s="5">
        <v>100000</v>
      </c>
      <c r="D64" s="6" t="s">
        <v>1018</v>
      </c>
      <c r="E64" s="7">
        <v>1</v>
      </c>
      <c r="F64" s="7"/>
      <c r="G64" s="7"/>
      <c r="H64" s="45" t="s">
        <v>11</v>
      </c>
    </row>
    <row r="65" spans="1:10" ht="12.5" x14ac:dyDescent="0.25">
      <c r="A65" s="3">
        <v>44221</v>
      </c>
      <c r="B65" s="5"/>
      <c r="C65" s="5">
        <v>140000</v>
      </c>
      <c r="D65" s="6" t="s">
        <v>1019</v>
      </c>
      <c r="E65" s="7">
        <v>1</v>
      </c>
      <c r="F65" s="7"/>
      <c r="G65" s="7">
        <v>1</v>
      </c>
      <c r="H65" s="49" t="s">
        <v>10</v>
      </c>
      <c r="I65" s="6"/>
    </row>
    <row r="66" spans="1:10" ht="12.5" x14ac:dyDescent="0.25">
      <c r="A66" s="3">
        <v>44221</v>
      </c>
      <c r="B66" s="5"/>
      <c r="C66" s="5">
        <v>180000</v>
      </c>
      <c r="D66" s="6" t="s">
        <v>1020</v>
      </c>
      <c r="E66" s="7">
        <v>1</v>
      </c>
      <c r="F66" s="7">
        <v>1</v>
      </c>
      <c r="G66" s="7"/>
      <c r="H66" s="49" t="s">
        <v>10</v>
      </c>
      <c r="I66" s="6"/>
    </row>
    <row r="67" spans="1:10" ht="12.5" x14ac:dyDescent="0.25">
      <c r="A67" s="3">
        <v>44221</v>
      </c>
      <c r="B67" s="5"/>
      <c r="C67" s="5">
        <v>100000</v>
      </c>
      <c r="D67" s="6" t="s">
        <v>1021</v>
      </c>
      <c r="E67" s="7">
        <v>1</v>
      </c>
      <c r="F67" s="7"/>
      <c r="G67" s="7"/>
      <c r="H67" s="49" t="s">
        <v>10</v>
      </c>
    </row>
    <row r="68" spans="1:10" ht="12.5" x14ac:dyDescent="0.25">
      <c r="A68" s="3">
        <v>44223</v>
      </c>
      <c r="B68" s="5"/>
      <c r="C68" s="5">
        <v>100000</v>
      </c>
      <c r="D68" s="6" t="s">
        <v>1022</v>
      </c>
      <c r="E68" s="7">
        <v>1</v>
      </c>
      <c r="F68" s="7"/>
      <c r="G68" s="7"/>
      <c r="H68" s="49" t="s">
        <v>10</v>
      </c>
    </row>
    <row r="69" spans="1:10" ht="12.5" x14ac:dyDescent="0.25">
      <c r="A69" s="3">
        <v>44221</v>
      </c>
      <c r="B69" s="5"/>
      <c r="C69" s="5">
        <v>80000</v>
      </c>
      <c r="D69" s="6" t="s">
        <v>1023</v>
      </c>
      <c r="E69" s="7"/>
      <c r="F69" s="7">
        <v>1</v>
      </c>
      <c r="G69" s="7"/>
      <c r="H69" s="49" t="s">
        <v>10</v>
      </c>
      <c r="I69" s="6"/>
    </row>
    <row r="70" spans="1:10" ht="12.5" x14ac:dyDescent="0.25">
      <c r="A70" s="3">
        <v>44221</v>
      </c>
      <c r="B70" s="5"/>
      <c r="C70" s="5">
        <v>200000</v>
      </c>
      <c r="D70" s="6" t="s">
        <v>1024</v>
      </c>
      <c r="E70" s="7">
        <v>2</v>
      </c>
      <c r="F70" s="7"/>
      <c r="G70" s="7"/>
      <c r="H70" s="49" t="s">
        <v>10</v>
      </c>
      <c r="I70" s="6"/>
    </row>
    <row r="71" spans="1:10" ht="12.5" x14ac:dyDescent="0.25">
      <c r="A71" s="3">
        <v>44221</v>
      </c>
      <c r="B71" s="5"/>
      <c r="C71" s="5">
        <v>140000</v>
      </c>
      <c r="D71" s="6" t="s">
        <v>1025</v>
      </c>
      <c r="E71" s="7"/>
      <c r="F71" s="7">
        <v>2</v>
      </c>
      <c r="G71" s="7"/>
      <c r="H71" s="49" t="s">
        <v>10</v>
      </c>
    </row>
    <row r="72" spans="1:10" ht="12.5" x14ac:dyDescent="0.25">
      <c r="A72" s="3">
        <v>44221</v>
      </c>
      <c r="B72" s="5"/>
      <c r="C72" s="5">
        <v>100000</v>
      </c>
      <c r="D72" s="6" t="s">
        <v>1026</v>
      </c>
      <c r="E72" s="7">
        <v>1</v>
      </c>
      <c r="F72" s="7"/>
      <c r="G72" s="7"/>
      <c r="H72" s="45" t="s">
        <v>11</v>
      </c>
    </row>
    <row r="73" spans="1:10" ht="12.5" x14ac:dyDescent="0.25">
      <c r="A73" s="3">
        <v>44221</v>
      </c>
      <c r="B73" s="5"/>
      <c r="C73" s="5">
        <v>140000</v>
      </c>
      <c r="D73" s="6" t="s">
        <v>1027</v>
      </c>
      <c r="E73" s="7"/>
      <c r="F73" s="7">
        <v>2</v>
      </c>
      <c r="G73" s="7"/>
      <c r="H73" s="45" t="s">
        <v>11</v>
      </c>
      <c r="I73" s="6"/>
    </row>
    <row r="74" spans="1:10" ht="12.5" x14ac:dyDescent="0.25">
      <c r="A74" s="3">
        <v>44222</v>
      </c>
      <c r="B74" s="5"/>
      <c r="C74" s="5">
        <v>360000</v>
      </c>
      <c r="D74" s="6" t="s">
        <v>1028</v>
      </c>
      <c r="E74" s="7">
        <v>2</v>
      </c>
      <c r="F74" s="7">
        <v>2</v>
      </c>
      <c r="G74" s="7"/>
      <c r="H74" s="45" t="s">
        <v>11</v>
      </c>
      <c r="I74" s="6"/>
      <c r="J74" s="36"/>
    </row>
    <row r="75" spans="1:10" ht="12.5" x14ac:dyDescent="0.25">
      <c r="A75" s="3">
        <v>44226</v>
      </c>
      <c r="B75" s="5"/>
      <c r="C75" s="5">
        <v>80000</v>
      </c>
      <c r="D75" s="6" t="s">
        <v>1029</v>
      </c>
      <c r="E75" s="7"/>
      <c r="F75" s="7">
        <v>1</v>
      </c>
      <c r="G75" s="7"/>
      <c r="H75" s="49" t="s">
        <v>10</v>
      </c>
      <c r="J75" s="36"/>
    </row>
    <row r="76" spans="1:10" ht="12.5" x14ac:dyDescent="0.25">
      <c r="A76" s="3">
        <v>44223</v>
      </c>
      <c r="B76" s="5"/>
      <c r="C76" s="5">
        <v>100000</v>
      </c>
      <c r="D76" s="6" t="s">
        <v>1030</v>
      </c>
      <c r="E76" s="7">
        <v>1</v>
      </c>
      <c r="F76" s="7"/>
      <c r="G76" s="7"/>
      <c r="H76" s="49" t="s">
        <v>10</v>
      </c>
      <c r="I76" s="6"/>
      <c r="J76" s="36"/>
    </row>
    <row r="77" spans="1:10" ht="12.5" x14ac:dyDescent="0.25">
      <c r="A77" s="3">
        <v>44225</v>
      </c>
      <c r="B77" s="5"/>
      <c r="C77" s="43">
        <v>100000</v>
      </c>
      <c r="D77" s="6" t="s">
        <v>1031</v>
      </c>
      <c r="E77" s="7">
        <v>1</v>
      </c>
      <c r="F77" s="7"/>
      <c r="G77" s="7"/>
      <c r="H77" s="49" t="s">
        <v>10</v>
      </c>
      <c r="J77" s="36"/>
    </row>
    <row r="78" spans="1:10" ht="12.5" x14ac:dyDescent="0.25">
      <c r="A78" s="3">
        <v>44223</v>
      </c>
      <c r="B78" s="5"/>
      <c r="C78" s="43">
        <v>100000</v>
      </c>
      <c r="D78" s="6" t="s">
        <v>353</v>
      </c>
      <c r="E78" s="7"/>
      <c r="F78" s="7">
        <v>1</v>
      </c>
      <c r="G78" s="7">
        <v>1</v>
      </c>
      <c r="H78" s="45" t="s">
        <v>11</v>
      </c>
    </row>
    <row r="79" spans="1:10" ht="12.5" x14ac:dyDescent="0.25">
      <c r="A79" s="3">
        <v>44223</v>
      </c>
      <c r="B79" s="5"/>
      <c r="C79" s="43">
        <v>80000</v>
      </c>
      <c r="D79" s="6" t="s">
        <v>1032</v>
      </c>
      <c r="E79" s="7"/>
      <c r="F79" s="7">
        <v>1</v>
      </c>
      <c r="G79" s="7"/>
      <c r="H79" s="45" t="s">
        <v>11</v>
      </c>
    </row>
    <row r="80" spans="1:10" ht="12.5" x14ac:dyDescent="0.25">
      <c r="A80" s="3">
        <v>44225</v>
      </c>
      <c r="B80" s="5"/>
      <c r="C80" s="43">
        <v>400000</v>
      </c>
      <c r="D80" s="6" t="s">
        <v>1033</v>
      </c>
      <c r="E80" s="7">
        <v>4</v>
      </c>
      <c r="F80" s="7"/>
      <c r="G80" s="7"/>
      <c r="H80" s="49" t="s">
        <v>10</v>
      </c>
      <c r="I80" s="6"/>
      <c r="J80" s="36"/>
    </row>
    <row r="81" spans="1:11" ht="12.5" x14ac:dyDescent="0.25">
      <c r="A81" s="3">
        <v>44223</v>
      </c>
      <c r="B81" s="5"/>
      <c r="C81" s="43">
        <v>200000</v>
      </c>
      <c r="D81" s="6" t="s">
        <v>1034</v>
      </c>
      <c r="E81" s="7">
        <v>2</v>
      </c>
      <c r="F81" s="7"/>
      <c r="G81" s="7"/>
      <c r="H81" s="45" t="s">
        <v>11</v>
      </c>
    </row>
    <row r="82" spans="1:11" ht="12.5" x14ac:dyDescent="0.25">
      <c r="A82" s="3">
        <v>44226</v>
      </c>
      <c r="B82" s="5"/>
      <c r="C82" s="43">
        <v>80000</v>
      </c>
      <c r="D82" s="6" t="s">
        <v>1035</v>
      </c>
      <c r="E82" s="7"/>
      <c r="F82" s="7"/>
      <c r="G82" s="7">
        <v>2</v>
      </c>
      <c r="H82" s="49" t="s">
        <v>10</v>
      </c>
      <c r="J82" s="3"/>
    </row>
    <row r="83" spans="1:11" ht="12.5" x14ac:dyDescent="0.25">
      <c r="A83" s="3">
        <v>44223</v>
      </c>
      <c r="B83" s="5"/>
      <c r="C83" s="43">
        <v>100000</v>
      </c>
      <c r="D83" s="6" t="s">
        <v>1036</v>
      </c>
      <c r="E83" s="7">
        <v>1</v>
      </c>
      <c r="F83" s="7"/>
      <c r="G83" s="7"/>
      <c r="H83" s="49" t="s">
        <v>10</v>
      </c>
    </row>
    <row r="84" spans="1:11" ht="12.5" x14ac:dyDescent="0.25">
      <c r="A84" s="3">
        <v>44224</v>
      </c>
      <c r="B84" s="5"/>
      <c r="C84" s="43">
        <v>140000</v>
      </c>
      <c r="D84" s="6" t="s">
        <v>1037</v>
      </c>
      <c r="E84" s="7"/>
      <c r="F84" s="7"/>
      <c r="G84" s="7">
        <v>4</v>
      </c>
      <c r="H84" s="49" t="s">
        <v>10</v>
      </c>
    </row>
    <row r="85" spans="1:11" ht="12.5" x14ac:dyDescent="0.25">
      <c r="A85" s="3">
        <v>44225</v>
      </c>
      <c r="B85" s="5"/>
      <c r="C85" s="43">
        <v>100000</v>
      </c>
      <c r="D85" s="6" t="s">
        <v>1038</v>
      </c>
      <c r="E85" s="7">
        <v>1</v>
      </c>
      <c r="F85" s="7"/>
      <c r="G85" s="7"/>
      <c r="H85" s="49" t="s">
        <v>10</v>
      </c>
    </row>
    <row r="86" spans="1:11" ht="12.5" x14ac:dyDescent="0.25">
      <c r="A86" s="3">
        <v>44225</v>
      </c>
      <c r="B86" s="5"/>
      <c r="C86" s="43">
        <v>100000</v>
      </c>
      <c r="D86" s="6" t="s">
        <v>1039</v>
      </c>
      <c r="E86" s="7">
        <v>1</v>
      </c>
      <c r="F86" s="7"/>
      <c r="G86" s="7"/>
      <c r="H86" s="49" t="s">
        <v>10</v>
      </c>
    </row>
    <row r="87" spans="1:11" ht="12.5" x14ac:dyDescent="0.25">
      <c r="A87" s="3">
        <v>44225</v>
      </c>
      <c r="B87" s="5"/>
      <c r="C87" s="43">
        <v>40000</v>
      </c>
      <c r="D87" s="6" t="s">
        <v>632</v>
      </c>
      <c r="E87" s="7"/>
      <c r="F87" s="7"/>
      <c r="G87" s="7">
        <v>1</v>
      </c>
      <c r="H87" s="49" t="s">
        <v>10</v>
      </c>
    </row>
    <row r="88" spans="1:11" ht="12.5" x14ac:dyDescent="0.25">
      <c r="A88" s="3">
        <v>44227</v>
      </c>
      <c r="B88" s="5"/>
      <c r="C88" s="43">
        <v>100000</v>
      </c>
      <c r="D88" s="6" t="s">
        <v>1038</v>
      </c>
      <c r="E88" s="7">
        <v>1</v>
      </c>
      <c r="F88" s="7"/>
      <c r="G88" s="7"/>
      <c r="H88" s="49" t="s">
        <v>10</v>
      </c>
      <c r="J88" s="36"/>
    </row>
    <row r="89" spans="1:11" ht="12.5" x14ac:dyDescent="0.25">
      <c r="A89" s="3">
        <v>44225</v>
      </c>
      <c r="B89" s="5"/>
      <c r="C89" s="43">
        <v>80000</v>
      </c>
      <c r="D89" s="6" t="s">
        <v>1040</v>
      </c>
      <c r="E89" s="7"/>
      <c r="F89" s="7">
        <v>1</v>
      </c>
      <c r="G89" s="7"/>
      <c r="H89" s="49" t="s">
        <v>10</v>
      </c>
    </row>
    <row r="90" spans="1:11" ht="12.5" x14ac:dyDescent="0.25">
      <c r="A90" s="3">
        <v>44225</v>
      </c>
      <c r="B90" s="5"/>
      <c r="C90" s="43">
        <v>80000</v>
      </c>
      <c r="D90" s="6" t="s">
        <v>1041</v>
      </c>
      <c r="E90" s="7"/>
      <c r="F90" s="7">
        <v>1</v>
      </c>
      <c r="G90" s="7"/>
      <c r="H90" s="49" t="s">
        <v>10</v>
      </c>
    </row>
    <row r="91" spans="1:11" ht="12.5" x14ac:dyDescent="0.25">
      <c r="A91" s="3">
        <v>44225</v>
      </c>
      <c r="B91" s="5"/>
      <c r="C91" s="43">
        <v>140000</v>
      </c>
      <c r="D91" s="6" t="s">
        <v>1042</v>
      </c>
      <c r="E91" s="7">
        <v>1</v>
      </c>
      <c r="F91" s="7"/>
      <c r="G91" s="7">
        <v>1</v>
      </c>
      <c r="H91" s="49" t="s">
        <v>10</v>
      </c>
      <c r="I91" s="6"/>
      <c r="J91" s="3"/>
    </row>
    <row r="92" spans="1:11" ht="12.5" x14ac:dyDescent="0.25">
      <c r="A92" s="3">
        <v>44227</v>
      </c>
      <c r="B92" s="5"/>
      <c r="C92" s="5">
        <v>80000</v>
      </c>
      <c r="D92" s="6" t="s">
        <v>1043</v>
      </c>
      <c r="E92" s="7"/>
      <c r="F92" s="7">
        <v>1</v>
      </c>
      <c r="G92" s="7"/>
      <c r="H92" s="49" t="s">
        <v>10</v>
      </c>
      <c r="I92" s="6"/>
      <c r="J92" s="3"/>
      <c r="K92" s="6"/>
    </row>
    <row r="93" spans="1:11" ht="12.5" x14ac:dyDescent="0.25">
      <c r="A93" s="3">
        <v>44226</v>
      </c>
      <c r="B93" s="5"/>
      <c r="C93" s="43">
        <v>100000</v>
      </c>
      <c r="D93" s="6" t="s">
        <v>1044</v>
      </c>
      <c r="E93" s="7">
        <v>1</v>
      </c>
      <c r="F93" s="7"/>
      <c r="G93" s="7"/>
      <c r="H93" s="49" t="s">
        <v>10</v>
      </c>
      <c r="J93" s="3"/>
    </row>
    <row r="94" spans="1:11" ht="12.5" x14ac:dyDescent="0.25">
      <c r="A94" s="3">
        <v>44226</v>
      </c>
      <c r="B94" s="5"/>
      <c r="C94" s="43">
        <v>80000</v>
      </c>
      <c r="D94" s="6" t="s">
        <v>1045</v>
      </c>
      <c r="E94" s="7"/>
      <c r="F94" s="7"/>
      <c r="G94" s="7">
        <v>2</v>
      </c>
      <c r="H94" s="45" t="s">
        <v>11</v>
      </c>
      <c r="J94" s="3"/>
    </row>
    <row r="95" spans="1:11" ht="12.5" x14ac:dyDescent="0.25">
      <c r="A95" s="3">
        <v>44225</v>
      </c>
      <c r="B95" s="5"/>
      <c r="C95" s="43">
        <v>80000</v>
      </c>
      <c r="D95" s="6" t="s">
        <v>1046</v>
      </c>
      <c r="E95" s="7"/>
      <c r="F95" s="7">
        <v>1</v>
      </c>
      <c r="G95" s="7"/>
      <c r="H95" s="49" t="s">
        <v>10</v>
      </c>
      <c r="J95" s="3"/>
    </row>
    <row r="96" spans="1:11" ht="12.5" x14ac:dyDescent="0.25">
      <c r="A96" s="3">
        <v>44226</v>
      </c>
      <c r="B96" s="5"/>
      <c r="C96" s="43">
        <v>100000</v>
      </c>
      <c r="D96" s="6" t="s">
        <v>1047</v>
      </c>
      <c r="E96" s="7">
        <v>1</v>
      </c>
      <c r="F96" s="7"/>
      <c r="G96" s="7"/>
      <c r="H96" s="49" t="s">
        <v>10</v>
      </c>
      <c r="I96" s="6"/>
    </row>
    <row r="97" spans="1:10" ht="12.5" x14ac:dyDescent="0.25">
      <c r="A97" s="3">
        <v>44226</v>
      </c>
      <c r="B97" s="5"/>
      <c r="C97" s="43">
        <v>570000</v>
      </c>
      <c r="D97" s="6" t="s">
        <v>1048</v>
      </c>
      <c r="E97" s="7">
        <v>6</v>
      </c>
      <c r="F97" s="7"/>
      <c r="G97" s="7"/>
      <c r="H97" s="49" t="s">
        <v>10</v>
      </c>
    </row>
    <row r="98" spans="1:10" ht="12.5" x14ac:dyDescent="0.25">
      <c r="A98" s="3">
        <v>44226</v>
      </c>
      <c r="B98" s="5"/>
      <c r="C98" s="43">
        <v>100000</v>
      </c>
      <c r="D98" s="6" t="s">
        <v>230</v>
      </c>
      <c r="E98" s="7">
        <v>1</v>
      </c>
      <c r="F98" s="7"/>
      <c r="G98" s="7"/>
      <c r="H98" s="49" t="s">
        <v>10</v>
      </c>
    </row>
    <row r="99" spans="1:10" ht="12.5" x14ac:dyDescent="0.25">
      <c r="A99" s="3">
        <v>44227</v>
      </c>
      <c r="B99" s="5"/>
      <c r="C99" s="43">
        <v>80000</v>
      </c>
      <c r="D99" s="6" t="s">
        <v>1049</v>
      </c>
      <c r="E99" s="7"/>
      <c r="F99" s="7">
        <v>1</v>
      </c>
      <c r="G99" s="7"/>
      <c r="H99" s="45" t="s">
        <v>11</v>
      </c>
    </row>
    <row r="100" spans="1:10" ht="12.5" x14ac:dyDescent="0.25">
      <c r="A100" s="3">
        <v>44227</v>
      </c>
      <c r="B100" s="5"/>
      <c r="C100" s="43">
        <v>80000</v>
      </c>
      <c r="D100" s="6" t="s">
        <v>1050</v>
      </c>
      <c r="E100" s="7"/>
      <c r="F100" s="7"/>
      <c r="G100" s="7">
        <v>2</v>
      </c>
      <c r="H100" s="49" t="s">
        <v>10</v>
      </c>
      <c r="J100" s="36"/>
    </row>
    <row r="101" spans="1:10" ht="12.5" x14ac:dyDescent="0.25">
      <c r="A101" s="3">
        <v>44227</v>
      </c>
      <c r="B101" s="5"/>
      <c r="C101" s="43">
        <v>200000</v>
      </c>
      <c r="D101" s="6" t="s">
        <v>1051</v>
      </c>
      <c r="E101" s="7">
        <v>2</v>
      </c>
      <c r="F101" s="7"/>
      <c r="G101" s="7"/>
      <c r="H101" s="49" t="s">
        <v>10</v>
      </c>
    </row>
    <row r="102" spans="1:10" ht="12.5" x14ac:dyDescent="0.25">
      <c r="A102" s="3">
        <v>44227</v>
      </c>
      <c r="B102" s="5"/>
      <c r="C102" s="43">
        <v>100000</v>
      </c>
      <c r="D102" s="6" t="s">
        <v>657</v>
      </c>
      <c r="E102" s="7">
        <v>1</v>
      </c>
      <c r="F102" s="7"/>
      <c r="G102" s="7"/>
      <c r="H102" s="49" t="s">
        <v>10</v>
      </c>
    </row>
    <row r="103" spans="1:10" ht="12.5" x14ac:dyDescent="0.25">
      <c r="A103" s="3">
        <v>44227</v>
      </c>
      <c r="B103" s="5"/>
      <c r="C103" s="43">
        <v>100000</v>
      </c>
      <c r="D103" s="6" t="s">
        <v>1052</v>
      </c>
      <c r="E103" s="7">
        <v>1</v>
      </c>
      <c r="F103" s="7"/>
      <c r="G103" s="7"/>
      <c r="H103" s="49" t="s">
        <v>10</v>
      </c>
      <c r="J103" s="36"/>
    </row>
    <row r="104" spans="1:10" ht="12.5" x14ac:dyDescent="0.25">
      <c r="A104" s="3">
        <v>44227</v>
      </c>
      <c r="B104" s="5"/>
      <c r="C104" s="43">
        <v>300000</v>
      </c>
      <c r="D104" s="6" t="s">
        <v>1053</v>
      </c>
      <c r="E104" s="7">
        <v>2</v>
      </c>
      <c r="F104" s="7">
        <v>1</v>
      </c>
      <c r="G104" s="7">
        <v>1</v>
      </c>
      <c r="H104" s="49" t="s">
        <v>10</v>
      </c>
      <c r="J104" s="36"/>
    </row>
    <row r="105" spans="1:10" ht="12.5" x14ac:dyDescent="0.25">
      <c r="A105" s="3">
        <v>44227</v>
      </c>
      <c r="B105" s="5"/>
      <c r="C105" s="5">
        <v>100000</v>
      </c>
      <c r="D105" s="6" t="s">
        <v>1054</v>
      </c>
      <c r="E105" s="7">
        <v>1</v>
      </c>
      <c r="F105" s="7"/>
      <c r="G105" s="7"/>
      <c r="H105" s="45" t="s">
        <v>11</v>
      </c>
    </row>
    <row r="106" spans="1:10" ht="12.5" x14ac:dyDescent="0.25">
      <c r="B106" s="5"/>
      <c r="C106" s="43"/>
      <c r="E106" s="7"/>
      <c r="F106" s="7"/>
      <c r="G106" s="7"/>
      <c r="H106" s="8"/>
    </row>
    <row r="107" spans="1:10" ht="12.5" x14ac:dyDescent="0.25">
      <c r="B107" s="5" t="e">
        <f>SUM(#REF!)</f>
        <v>#REF!</v>
      </c>
      <c r="C107" s="34">
        <f>SUM(C2:C106)</f>
        <v>13010000</v>
      </c>
      <c r="E107" s="7">
        <f t="shared" ref="E107:G107" si="0">SUM(E2:E105)</f>
        <v>92</v>
      </c>
      <c r="F107" s="7">
        <f t="shared" si="0"/>
        <v>32</v>
      </c>
      <c r="G107" s="7">
        <f t="shared" si="0"/>
        <v>35</v>
      </c>
      <c r="H107" s="8" t="s">
        <v>269</v>
      </c>
    </row>
    <row r="108" spans="1:10" ht="12.5" x14ac:dyDescent="0.25">
      <c r="B108" s="27" t="s">
        <v>270</v>
      </c>
      <c r="C108" s="5" t="e">
        <f>C107-B107</f>
        <v>#REF!</v>
      </c>
      <c r="E108" s="41"/>
      <c r="F108" s="41"/>
      <c r="G108" s="41"/>
    </row>
    <row r="109" spans="1:10" ht="12.5" x14ac:dyDescent="0.25">
      <c r="B109" s="28"/>
      <c r="C109" s="5"/>
      <c r="E109" s="41"/>
      <c r="F109" s="41"/>
      <c r="G109" s="41"/>
    </row>
    <row r="110" spans="1:10" ht="12.5" x14ac:dyDescent="0.25">
      <c r="B110" s="5"/>
      <c r="C110" s="5"/>
      <c r="E110" s="41"/>
      <c r="F110" s="41"/>
      <c r="G110" s="41"/>
    </row>
    <row r="111" spans="1:10" ht="12.5" x14ac:dyDescent="0.25">
      <c r="B111" s="5"/>
      <c r="C111" s="5"/>
      <c r="E111" s="41"/>
      <c r="F111" s="41"/>
      <c r="G111" s="41"/>
    </row>
    <row r="112" spans="1:10" ht="12.5" x14ac:dyDescent="0.25">
      <c r="B112" s="5" t="s">
        <v>272</v>
      </c>
      <c r="C112" s="5">
        <v>10</v>
      </c>
      <c r="D112" s="6" t="s">
        <v>1055</v>
      </c>
      <c r="E112" s="41"/>
      <c r="F112" s="41"/>
      <c r="G112" s="41"/>
    </row>
    <row r="113" spans="2:7" ht="12.5" x14ac:dyDescent="0.25">
      <c r="B113" s="5"/>
      <c r="C113" s="5">
        <v>10</v>
      </c>
      <c r="D113" s="6" t="s">
        <v>771</v>
      </c>
      <c r="E113" s="41"/>
      <c r="F113" s="41"/>
      <c r="G113" s="41"/>
    </row>
    <row r="114" spans="2:7" ht="12.5" x14ac:dyDescent="0.25">
      <c r="B114" s="5"/>
      <c r="C114" s="5">
        <v>10</v>
      </c>
      <c r="D114" s="6" t="s">
        <v>1056</v>
      </c>
      <c r="E114" s="41"/>
      <c r="F114" s="41"/>
      <c r="G114" s="41"/>
    </row>
    <row r="115" spans="2:7" ht="12.5" x14ac:dyDescent="0.25">
      <c r="B115" s="5"/>
      <c r="C115" s="5">
        <v>10</v>
      </c>
      <c r="D115" s="6" t="s">
        <v>725</v>
      </c>
      <c r="E115" s="41"/>
      <c r="F115" s="41"/>
      <c r="G115" s="41"/>
    </row>
    <row r="116" spans="2:7" ht="12.5" x14ac:dyDescent="0.25">
      <c r="B116" s="5"/>
      <c r="C116" s="5">
        <v>10</v>
      </c>
      <c r="D116" s="6" t="s">
        <v>410</v>
      </c>
      <c r="E116" s="41"/>
      <c r="F116" s="41"/>
      <c r="G116" s="41"/>
    </row>
    <row r="117" spans="2:7" ht="12.5" x14ac:dyDescent="0.25">
      <c r="B117" s="5"/>
      <c r="C117" s="5">
        <v>10</v>
      </c>
      <c r="D117" s="6" t="s">
        <v>183</v>
      </c>
      <c r="E117" s="41"/>
      <c r="F117" s="41"/>
      <c r="G117" s="41"/>
    </row>
    <row r="118" spans="2:7" ht="12.5" x14ac:dyDescent="0.25">
      <c r="B118" s="5"/>
      <c r="C118" s="5">
        <v>30</v>
      </c>
      <c r="D118" s="6" t="s">
        <v>46</v>
      </c>
      <c r="E118" s="41"/>
      <c r="F118" s="41"/>
      <c r="G118" s="41"/>
    </row>
    <row r="119" spans="2:7" ht="12.5" x14ac:dyDescent="0.25">
      <c r="B119" s="5"/>
      <c r="C119" s="5">
        <v>30</v>
      </c>
      <c r="D119" s="6" t="s">
        <v>1057</v>
      </c>
      <c r="E119" s="41"/>
      <c r="F119" s="41"/>
      <c r="G119" s="41"/>
    </row>
    <row r="120" spans="2:7" ht="12.5" x14ac:dyDescent="0.25">
      <c r="B120" s="5"/>
      <c r="C120" s="5">
        <f>SUM(C112:C119)</f>
        <v>120</v>
      </c>
      <c r="E120" s="41"/>
      <c r="F120" s="41"/>
      <c r="G120" s="41"/>
    </row>
    <row r="121" spans="2:7" ht="12.5" x14ac:dyDescent="0.25">
      <c r="B121" s="5"/>
      <c r="C121" s="5"/>
      <c r="E121" s="41"/>
      <c r="F121" s="41"/>
      <c r="G121" s="41"/>
    </row>
    <row r="122" spans="2:7" ht="12.5" x14ac:dyDescent="0.25">
      <c r="B122" s="5"/>
      <c r="C122" s="5" t="s">
        <v>1058</v>
      </c>
      <c r="E122" s="41"/>
      <c r="F122" s="41"/>
      <c r="G122" s="41"/>
    </row>
    <row r="123" spans="2:7" ht="12.5" x14ac:dyDescent="0.25">
      <c r="E123" s="41"/>
      <c r="F123" s="41"/>
      <c r="G123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M1038"/>
  <sheetViews>
    <sheetView workbookViewId="0"/>
  </sheetViews>
  <sheetFormatPr defaultColWidth="12.6328125" defaultRowHeight="15.75" customHeight="1" x14ac:dyDescent="0.25"/>
  <cols>
    <col min="1" max="1" width="18.7265625" customWidth="1"/>
    <col min="3" max="4" width="14.90625" customWidth="1"/>
  </cols>
  <sheetData>
    <row r="1" spans="1:13" ht="15.75" customHeight="1" x14ac:dyDescent="0.25">
      <c r="B1" s="6" t="s">
        <v>1059</v>
      </c>
      <c r="C1" s="6" t="s">
        <v>1060</v>
      </c>
      <c r="D1" s="6" t="s">
        <v>1061</v>
      </c>
      <c r="E1" s="6" t="s">
        <v>1062</v>
      </c>
      <c r="F1" s="6"/>
      <c r="G1" s="6"/>
      <c r="H1" s="6"/>
      <c r="M1" s="62"/>
    </row>
    <row r="2" spans="1:13" ht="15.75" customHeight="1" x14ac:dyDescent="0.25">
      <c r="A2" s="6" t="s">
        <v>1063</v>
      </c>
      <c r="B2" s="6">
        <v>1</v>
      </c>
      <c r="C2" s="6">
        <v>50</v>
      </c>
      <c r="D2" s="6">
        <v>95000</v>
      </c>
      <c r="E2" s="6">
        <f>D2/(B2*C2)</f>
        <v>1900</v>
      </c>
      <c r="H2" s="6">
        <f>(D2*5)/(C2*5)</f>
        <v>1900</v>
      </c>
      <c r="M2" s="62"/>
    </row>
    <row r="3" spans="1:13" ht="15.75" customHeight="1" x14ac:dyDescent="0.25">
      <c r="A3" s="6" t="s">
        <v>1064</v>
      </c>
      <c r="B3" s="6">
        <v>1</v>
      </c>
      <c r="C3" s="6">
        <v>1</v>
      </c>
      <c r="D3" s="6">
        <v>25000</v>
      </c>
      <c r="E3" s="6">
        <f>D3/C2</f>
        <v>500</v>
      </c>
      <c r="H3" s="6">
        <f>D3/(C2*5)</f>
        <v>100</v>
      </c>
      <c r="M3" s="62"/>
    </row>
    <row r="4" spans="1:13" ht="15.75" customHeight="1" x14ac:dyDescent="0.25">
      <c r="A4" s="6" t="s">
        <v>1065</v>
      </c>
      <c r="I4" s="6"/>
      <c r="J4" s="6" t="s">
        <v>1066</v>
      </c>
      <c r="K4" s="6" t="s">
        <v>1067</v>
      </c>
      <c r="L4" s="6" t="s">
        <v>1068</v>
      </c>
      <c r="M4" s="62" t="s">
        <v>1069</v>
      </c>
    </row>
    <row r="5" spans="1:13" ht="15.75" customHeight="1" x14ac:dyDescent="0.25">
      <c r="E5" s="6">
        <f>E2+E3</f>
        <v>2400</v>
      </c>
      <c r="H5" s="6">
        <f>H2+H3</f>
        <v>2000</v>
      </c>
      <c r="I5" s="6">
        <v>30</v>
      </c>
      <c r="J5" s="6">
        <f>H5*I5</f>
        <v>60000</v>
      </c>
      <c r="K5" s="6">
        <v>100000</v>
      </c>
      <c r="L5" s="6">
        <f>K5-J5</f>
        <v>40000</v>
      </c>
      <c r="M5" s="62">
        <f>(L5/J5)*100%</f>
        <v>0.66666666666666663</v>
      </c>
    </row>
    <row r="6" spans="1:13" ht="15.75" customHeight="1" x14ac:dyDescent="0.25">
      <c r="B6" s="6"/>
      <c r="C6" s="6"/>
      <c r="D6" s="6"/>
      <c r="M6" s="62"/>
    </row>
    <row r="7" spans="1:13" ht="15.75" customHeight="1" x14ac:dyDescent="0.25">
      <c r="A7" s="63"/>
      <c r="B7" s="63" t="s">
        <v>1070</v>
      </c>
      <c r="C7" s="63" t="s">
        <v>1071</v>
      </c>
      <c r="D7" s="63" t="s">
        <v>1072</v>
      </c>
      <c r="E7" s="63" t="s">
        <v>1073</v>
      </c>
      <c r="F7" s="6"/>
      <c r="G7" s="6"/>
      <c r="H7" s="6" t="s">
        <v>1074</v>
      </c>
      <c r="I7" s="104" t="s">
        <v>1075</v>
      </c>
      <c r="J7" s="104" t="s">
        <v>1076</v>
      </c>
      <c r="K7" s="104"/>
      <c r="M7" s="62"/>
    </row>
    <row r="8" spans="1:13" ht="15.75" customHeight="1" x14ac:dyDescent="0.25">
      <c r="A8" s="63" t="s">
        <v>1063</v>
      </c>
      <c r="B8" s="64">
        <v>50</v>
      </c>
      <c r="C8" s="65">
        <v>95000</v>
      </c>
      <c r="D8" s="65">
        <f t="shared" ref="D8:D14" si="0">C8/B8</f>
        <v>1900</v>
      </c>
      <c r="E8" s="65">
        <f t="shared" ref="E8:E9" si="1">D8*30</f>
        <v>57000</v>
      </c>
      <c r="I8" s="102"/>
      <c r="J8" s="102"/>
      <c r="K8" s="102"/>
      <c r="M8" s="62"/>
    </row>
    <row r="9" spans="1:13" ht="15.75" customHeight="1" x14ac:dyDescent="0.25">
      <c r="A9" s="63" t="s">
        <v>591</v>
      </c>
      <c r="B9" s="64">
        <v>500</v>
      </c>
      <c r="C9" s="65">
        <v>34100</v>
      </c>
      <c r="D9" s="65">
        <f t="shared" si="0"/>
        <v>68.2</v>
      </c>
      <c r="E9" s="65">
        <f t="shared" si="1"/>
        <v>2046</v>
      </c>
      <c r="I9" s="102"/>
      <c r="J9" s="102"/>
      <c r="K9" s="102"/>
      <c r="M9" s="62"/>
    </row>
    <row r="10" spans="1:13" ht="15.75" customHeight="1" x14ac:dyDescent="0.25">
      <c r="A10" s="63" t="s">
        <v>1077</v>
      </c>
      <c r="B10" s="64">
        <v>28</v>
      </c>
      <c r="C10" s="65">
        <v>23500</v>
      </c>
      <c r="D10" s="65">
        <f t="shared" si="0"/>
        <v>839.28571428571433</v>
      </c>
      <c r="E10" s="65">
        <f t="shared" ref="E10:E14" si="2">D10</f>
        <v>839.28571428571433</v>
      </c>
      <c r="M10" s="62"/>
    </row>
    <row r="11" spans="1:13" ht="15.75" customHeight="1" x14ac:dyDescent="0.25">
      <c r="A11" s="63" t="s">
        <v>1078</v>
      </c>
      <c r="B11" s="64">
        <v>16</v>
      </c>
      <c r="C11" s="65">
        <v>30000</v>
      </c>
      <c r="D11" s="65">
        <f t="shared" si="0"/>
        <v>1875</v>
      </c>
      <c r="E11" s="65">
        <f t="shared" si="2"/>
        <v>1875</v>
      </c>
      <c r="M11" s="62"/>
    </row>
    <row r="12" spans="1:13" ht="15.75" customHeight="1" x14ac:dyDescent="0.25">
      <c r="A12" s="63" t="s">
        <v>1079</v>
      </c>
      <c r="B12" s="64">
        <v>60</v>
      </c>
      <c r="C12" s="65">
        <v>78500</v>
      </c>
      <c r="D12" s="65">
        <f t="shared" si="0"/>
        <v>1308.3333333333333</v>
      </c>
      <c r="E12" s="65">
        <f t="shared" si="2"/>
        <v>1308.3333333333333</v>
      </c>
      <c r="M12" s="62"/>
    </row>
    <row r="13" spans="1:13" ht="15.75" customHeight="1" x14ac:dyDescent="0.25">
      <c r="A13" s="63" t="s">
        <v>1080</v>
      </c>
      <c r="B13" s="64">
        <f>5*B11</f>
        <v>80</v>
      </c>
      <c r="C13" s="65">
        <v>9000</v>
      </c>
      <c r="D13" s="65">
        <f t="shared" si="0"/>
        <v>112.5</v>
      </c>
      <c r="E13" s="65">
        <f t="shared" si="2"/>
        <v>112.5</v>
      </c>
      <c r="I13" s="6" t="s">
        <v>1081</v>
      </c>
      <c r="J13" s="6" t="s">
        <v>1082</v>
      </c>
      <c r="M13" s="62"/>
    </row>
    <row r="14" spans="1:13" ht="15.75" customHeight="1" x14ac:dyDescent="0.25">
      <c r="A14" s="63" t="s">
        <v>1083</v>
      </c>
      <c r="B14" s="64">
        <v>100</v>
      </c>
      <c r="C14" s="65">
        <v>65900</v>
      </c>
      <c r="D14" s="65">
        <f t="shared" si="0"/>
        <v>659</v>
      </c>
      <c r="E14" s="65">
        <f t="shared" si="2"/>
        <v>659</v>
      </c>
      <c r="I14" s="66">
        <v>90000</v>
      </c>
      <c r="J14" s="66">
        <v>94000</v>
      </c>
      <c r="K14" s="6">
        <v>88000</v>
      </c>
      <c r="M14" s="62"/>
    </row>
    <row r="15" spans="1:13" ht="15.75" customHeight="1" x14ac:dyDescent="0.25">
      <c r="B15" s="6"/>
      <c r="C15" s="67"/>
      <c r="D15" s="67"/>
      <c r="E15" s="68">
        <f>SUM(E8:E13)</f>
        <v>63181.119047619053</v>
      </c>
      <c r="H15" s="67">
        <f>100000-E15</f>
        <v>36818.880952380947</v>
      </c>
      <c r="I15" s="67">
        <f>100000-(30%*H15)</f>
        <v>88954.335714285713</v>
      </c>
      <c r="J15" s="67">
        <f>100000-(20%*H15)</f>
        <v>92636.223809523814</v>
      </c>
      <c r="K15" s="67">
        <f>100000-(40%*H15)</f>
        <v>85272.447619047627</v>
      </c>
      <c r="M15" s="62"/>
    </row>
    <row r="16" spans="1:13" ht="15.75" customHeight="1" x14ac:dyDescent="0.25">
      <c r="B16" s="6"/>
      <c r="E16" s="67">
        <f>E15+(E15*58.275%)</f>
        <v>99999.916172619065</v>
      </c>
      <c r="I16" s="6">
        <f t="shared" ref="I16:K16" si="3">100000-I14</f>
        <v>10000</v>
      </c>
      <c r="J16" s="6">
        <f t="shared" si="3"/>
        <v>6000</v>
      </c>
      <c r="K16" s="6">
        <f t="shared" si="3"/>
        <v>12000</v>
      </c>
      <c r="L16" s="6">
        <f>5*I16</f>
        <v>50000</v>
      </c>
      <c r="M16" s="62"/>
    </row>
    <row r="17" spans="1:13" ht="15.75" customHeight="1" x14ac:dyDescent="0.25">
      <c r="B17" s="6"/>
      <c r="M17" s="62"/>
    </row>
    <row r="18" spans="1:13" ht="15.75" customHeight="1" x14ac:dyDescent="0.25">
      <c r="A18" s="63"/>
      <c r="B18" s="63" t="s">
        <v>1070</v>
      </c>
      <c r="C18" s="63" t="s">
        <v>1071</v>
      </c>
      <c r="D18" s="63" t="s">
        <v>1072</v>
      </c>
      <c r="E18" s="63" t="s">
        <v>1084</v>
      </c>
      <c r="M18" s="62"/>
    </row>
    <row r="19" spans="1:13" ht="15.75" customHeight="1" x14ac:dyDescent="0.25">
      <c r="A19" s="63" t="s">
        <v>1063</v>
      </c>
      <c r="B19" s="64">
        <v>50</v>
      </c>
      <c r="C19" s="65">
        <v>95000</v>
      </c>
      <c r="D19" s="65">
        <f t="shared" ref="D19:D25" si="4">C19/B19</f>
        <v>1900</v>
      </c>
      <c r="E19" s="65">
        <f t="shared" ref="E19:E20" si="5">D19*20</f>
        <v>38000</v>
      </c>
      <c r="M19" s="62"/>
    </row>
    <row r="20" spans="1:13" ht="12.5" x14ac:dyDescent="0.25">
      <c r="A20" s="63" t="s">
        <v>591</v>
      </c>
      <c r="B20" s="64">
        <v>500</v>
      </c>
      <c r="C20" s="65">
        <v>34100</v>
      </c>
      <c r="D20" s="65">
        <f t="shared" si="4"/>
        <v>68.2</v>
      </c>
      <c r="E20" s="65">
        <f t="shared" si="5"/>
        <v>1364</v>
      </c>
      <c r="M20" s="62"/>
    </row>
    <row r="21" spans="1:13" ht="12.5" x14ac:dyDescent="0.25">
      <c r="A21" s="63" t="s">
        <v>1077</v>
      </c>
      <c r="B21" s="64">
        <v>28</v>
      </c>
      <c r="C21" s="65">
        <v>23500</v>
      </c>
      <c r="D21" s="65">
        <f t="shared" si="4"/>
        <v>839.28571428571433</v>
      </c>
      <c r="E21" s="65">
        <f t="shared" ref="E21:E25" si="6">D21</f>
        <v>839.28571428571433</v>
      </c>
      <c r="M21" s="62"/>
    </row>
    <row r="22" spans="1:13" ht="12.5" x14ac:dyDescent="0.25">
      <c r="A22" s="63" t="s">
        <v>1085</v>
      </c>
      <c r="B22" s="64">
        <v>22</v>
      </c>
      <c r="C22" s="65">
        <v>30000</v>
      </c>
      <c r="D22" s="65">
        <f t="shared" si="4"/>
        <v>1363.6363636363637</v>
      </c>
      <c r="E22" s="65">
        <f t="shared" si="6"/>
        <v>1363.6363636363637</v>
      </c>
      <c r="M22" s="62"/>
    </row>
    <row r="23" spans="1:13" ht="12.5" x14ac:dyDescent="0.25">
      <c r="A23" s="63" t="s">
        <v>1086</v>
      </c>
      <c r="B23" s="64">
        <f>200/2</f>
        <v>100</v>
      </c>
      <c r="C23" s="65">
        <v>64000</v>
      </c>
      <c r="D23" s="65">
        <f t="shared" si="4"/>
        <v>640</v>
      </c>
      <c r="E23" s="65">
        <f t="shared" si="6"/>
        <v>640</v>
      </c>
      <c r="M23" s="62"/>
    </row>
    <row r="24" spans="1:13" ht="12.5" x14ac:dyDescent="0.25">
      <c r="A24" s="63" t="s">
        <v>1080</v>
      </c>
      <c r="B24" s="64">
        <f>5*B22</f>
        <v>110</v>
      </c>
      <c r="C24" s="65">
        <v>9000</v>
      </c>
      <c r="D24" s="65">
        <f t="shared" si="4"/>
        <v>81.818181818181813</v>
      </c>
      <c r="E24" s="65">
        <f t="shared" si="6"/>
        <v>81.818181818181813</v>
      </c>
      <c r="I24" s="6" t="s">
        <v>1081</v>
      </c>
      <c r="J24" s="6" t="s">
        <v>1082</v>
      </c>
      <c r="M24" s="62"/>
    </row>
    <row r="25" spans="1:13" ht="12.5" x14ac:dyDescent="0.25">
      <c r="A25" s="63" t="s">
        <v>1083</v>
      </c>
      <c r="B25" s="64">
        <v>100</v>
      </c>
      <c r="C25" s="65">
        <v>65900</v>
      </c>
      <c r="D25" s="65">
        <f t="shared" si="4"/>
        <v>659</v>
      </c>
      <c r="E25" s="65">
        <f t="shared" si="6"/>
        <v>659</v>
      </c>
      <c r="I25" s="66">
        <v>70000</v>
      </c>
      <c r="J25" s="66">
        <v>74000</v>
      </c>
      <c r="K25" s="6">
        <v>68000</v>
      </c>
      <c r="M25" s="62"/>
    </row>
    <row r="26" spans="1:13" ht="12.5" x14ac:dyDescent="0.25">
      <c r="B26" s="6"/>
      <c r="C26" s="67"/>
      <c r="D26" s="67"/>
      <c r="E26" s="68">
        <f>SUM(E19:E24)</f>
        <v>42288.740259740262</v>
      </c>
      <c r="H26" s="67">
        <f>80000-E26</f>
        <v>37711.259740259738</v>
      </c>
      <c r="I26" s="67">
        <f>80000-(30%*H26)</f>
        <v>68686.622077922075</v>
      </c>
      <c r="J26" s="67">
        <f>80000-(20%*H26)</f>
        <v>72457.74805194806</v>
      </c>
      <c r="K26" s="67">
        <f>80000-(40%*H26)</f>
        <v>64915.496103896105</v>
      </c>
      <c r="M26" s="62"/>
    </row>
    <row r="27" spans="1:13" ht="12.5" x14ac:dyDescent="0.25">
      <c r="B27" s="6"/>
      <c r="E27" s="67">
        <f>E26+(E26*89.176%)</f>
        <v>80000.147273766226</v>
      </c>
      <c r="I27" s="6">
        <f t="shared" ref="I27:K27" si="7">80000-I25</f>
        <v>10000</v>
      </c>
      <c r="J27" s="6">
        <f t="shared" si="7"/>
        <v>6000</v>
      </c>
      <c r="K27" s="6">
        <f t="shared" si="7"/>
        <v>12000</v>
      </c>
      <c r="L27" s="6">
        <f>7*I27</f>
        <v>70000</v>
      </c>
      <c r="M27" s="62"/>
    </row>
    <row r="28" spans="1:13" ht="12.5" x14ac:dyDescent="0.25">
      <c r="B28" s="6"/>
      <c r="M28" s="62"/>
    </row>
    <row r="29" spans="1:13" ht="12.5" x14ac:dyDescent="0.25">
      <c r="A29" s="63"/>
      <c r="B29" s="63" t="s">
        <v>1070</v>
      </c>
      <c r="C29" s="63" t="s">
        <v>1071</v>
      </c>
      <c r="D29" s="63" t="s">
        <v>1072</v>
      </c>
      <c r="E29" s="63" t="s">
        <v>1087</v>
      </c>
      <c r="M29" s="62"/>
    </row>
    <row r="30" spans="1:13" ht="12.5" x14ac:dyDescent="0.25">
      <c r="A30" s="63" t="s">
        <v>1063</v>
      </c>
      <c r="B30" s="64">
        <v>50</v>
      </c>
      <c r="C30" s="65">
        <v>95000</v>
      </c>
      <c r="D30" s="65">
        <f t="shared" ref="D30:D36" si="8">C30/B30</f>
        <v>1900</v>
      </c>
      <c r="E30" s="65">
        <f t="shared" ref="E30:E31" si="9">D30*10</f>
        <v>19000</v>
      </c>
      <c r="M30" s="62"/>
    </row>
    <row r="31" spans="1:13" ht="12.5" x14ac:dyDescent="0.25">
      <c r="A31" s="63" t="s">
        <v>591</v>
      </c>
      <c r="B31" s="64">
        <v>500</v>
      </c>
      <c r="C31" s="65">
        <v>34100</v>
      </c>
      <c r="D31" s="65">
        <f t="shared" si="8"/>
        <v>68.2</v>
      </c>
      <c r="E31" s="65">
        <f t="shared" si="9"/>
        <v>682</v>
      </c>
      <c r="M31" s="62"/>
    </row>
    <row r="32" spans="1:13" ht="12.5" x14ac:dyDescent="0.25">
      <c r="A32" s="63" t="s">
        <v>1077</v>
      </c>
      <c r="B32" s="64">
        <v>28</v>
      </c>
      <c r="C32" s="65">
        <v>23500</v>
      </c>
      <c r="D32" s="65">
        <f t="shared" si="8"/>
        <v>839.28571428571433</v>
      </c>
      <c r="E32" s="65">
        <f t="shared" ref="E32:E36" si="10">D32</f>
        <v>839.28571428571433</v>
      </c>
      <c r="M32" s="62"/>
    </row>
    <row r="33" spans="1:13" ht="12.5" x14ac:dyDescent="0.25">
      <c r="A33" s="63" t="s">
        <v>1088</v>
      </c>
      <c r="B33" s="64">
        <v>32</v>
      </c>
      <c r="C33" s="65">
        <v>30000</v>
      </c>
      <c r="D33" s="65">
        <f t="shared" si="8"/>
        <v>937.5</v>
      </c>
      <c r="E33" s="65">
        <f t="shared" si="10"/>
        <v>937.5</v>
      </c>
      <c r="M33" s="62"/>
    </row>
    <row r="34" spans="1:13" ht="12.5" x14ac:dyDescent="0.25">
      <c r="A34" s="63" t="s">
        <v>1086</v>
      </c>
      <c r="B34" s="64">
        <f>200/2</f>
        <v>100</v>
      </c>
      <c r="C34" s="65">
        <v>64000</v>
      </c>
      <c r="D34" s="65">
        <f t="shared" si="8"/>
        <v>640</v>
      </c>
      <c r="E34" s="65">
        <f t="shared" si="10"/>
        <v>640</v>
      </c>
      <c r="M34" s="62"/>
    </row>
    <row r="35" spans="1:13" ht="12.5" x14ac:dyDescent="0.25">
      <c r="A35" s="63" t="s">
        <v>1080</v>
      </c>
      <c r="B35" s="64">
        <f>5*B33</f>
        <v>160</v>
      </c>
      <c r="C35" s="65">
        <v>9000</v>
      </c>
      <c r="D35" s="65">
        <f t="shared" si="8"/>
        <v>56.25</v>
      </c>
      <c r="E35" s="65">
        <f t="shared" si="10"/>
        <v>56.25</v>
      </c>
      <c r="I35" s="6" t="s">
        <v>1082</v>
      </c>
      <c r="K35" s="6" t="s">
        <v>1081</v>
      </c>
      <c r="M35" s="62"/>
    </row>
    <row r="36" spans="1:13" ht="12.5" x14ac:dyDescent="0.25">
      <c r="A36" s="63" t="s">
        <v>1083</v>
      </c>
      <c r="B36" s="64">
        <v>150</v>
      </c>
      <c r="C36" s="65">
        <v>89850</v>
      </c>
      <c r="D36" s="65">
        <f t="shared" si="8"/>
        <v>599</v>
      </c>
      <c r="E36" s="65">
        <f t="shared" si="10"/>
        <v>599</v>
      </c>
      <c r="I36" s="66">
        <v>35000</v>
      </c>
      <c r="J36" s="6">
        <v>37000</v>
      </c>
      <c r="K36" s="66">
        <v>33000</v>
      </c>
      <c r="M36" s="62"/>
    </row>
    <row r="37" spans="1:13" ht="12.5" x14ac:dyDescent="0.25">
      <c r="B37" s="67"/>
      <c r="C37" s="67"/>
      <c r="D37" s="67"/>
      <c r="E37" s="68">
        <f>SUM(E30:E36)</f>
        <v>22754.035714285714</v>
      </c>
      <c r="F37" s="6">
        <v>22754</v>
      </c>
      <c r="G37" s="6">
        <v>22754</v>
      </c>
      <c r="H37" s="67">
        <f>40000-E37</f>
        <v>17245.964285714286</v>
      </c>
      <c r="I37" s="67">
        <f>40000-(30%*H37)</f>
        <v>34826.210714285713</v>
      </c>
      <c r="J37" s="67">
        <f>40000-(20%*H37)</f>
        <v>36550.807142857142</v>
      </c>
      <c r="K37" s="67">
        <f>40000-(40%*H37)</f>
        <v>33101.614285714284</v>
      </c>
      <c r="M37" s="62"/>
    </row>
    <row r="38" spans="1:13" ht="12.5" x14ac:dyDescent="0.25">
      <c r="A38" s="6"/>
      <c r="B38" s="6"/>
      <c r="C38" s="6"/>
      <c r="E38" s="67">
        <f>E37+(E37*75.791%)</f>
        <v>39999.546922499998</v>
      </c>
      <c r="F38" s="6">
        <v>13500</v>
      </c>
      <c r="G38" s="6">
        <v>13500</v>
      </c>
      <c r="I38" s="6">
        <f t="shared" ref="I38:K38" si="11">40000-I36</f>
        <v>5000</v>
      </c>
      <c r="J38" s="6">
        <f t="shared" si="11"/>
        <v>3000</v>
      </c>
      <c r="K38" s="6">
        <f t="shared" si="11"/>
        <v>7000</v>
      </c>
      <c r="L38" s="6">
        <f>15*K38</f>
        <v>105000</v>
      </c>
      <c r="M38" s="62"/>
    </row>
    <row r="39" spans="1:13" ht="12.5" x14ac:dyDescent="0.25">
      <c r="A39" s="6"/>
      <c r="B39" s="6"/>
      <c r="C39" s="6"/>
      <c r="F39" s="6">
        <f>F37+F38</f>
        <v>36254</v>
      </c>
      <c r="G39" s="6">
        <v>27754</v>
      </c>
      <c r="M39" s="62"/>
    </row>
    <row r="40" spans="1:13" ht="12.5" x14ac:dyDescent="0.25">
      <c r="A40" s="69"/>
      <c r="B40" s="70" t="s">
        <v>1070</v>
      </c>
      <c r="C40" s="70" t="s">
        <v>1071</v>
      </c>
      <c r="D40" s="70" t="s">
        <v>1072</v>
      </c>
      <c r="E40" s="70" t="s">
        <v>1087</v>
      </c>
      <c r="F40" s="16">
        <f>F39+(F39*65.499%)</f>
        <v>60000.007459999993</v>
      </c>
      <c r="G40" s="16">
        <f>SUM(G37:G39)</f>
        <v>64008</v>
      </c>
      <c r="H40" s="16"/>
      <c r="I40" s="16"/>
      <c r="J40" s="16"/>
      <c r="K40" s="16"/>
      <c r="M40" s="62"/>
    </row>
    <row r="41" spans="1:13" ht="12.5" x14ac:dyDescent="0.25">
      <c r="A41" s="71" t="s">
        <v>1063</v>
      </c>
      <c r="B41" s="72">
        <v>50</v>
      </c>
      <c r="C41" s="73">
        <v>120000</v>
      </c>
      <c r="D41" s="73">
        <f t="shared" ref="D41:D47" si="12">C41/B41</f>
        <v>2400</v>
      </c>
      <c r="E41" s="73">
        <f t="shared" ref="E41:E42" si="13">D41*10</f>
        <v>24000</v>
      </c>
      <c r="F41" s="16">
        <f>F39+(F39*75.791%)</f>
        <v>63731.269140000004</v>
      </c>
      <c r="G41" s="16">
        <f>G40+(G40*57%)</f>
        <v>100492.56</v>
      </c>
      <c r="H41" s="16"/>
      <c r="I41" s="16"/>
      <c r="J41" s="16"/>
      <c r="K41" s="16"/>
      <c r="M41" s="62"/>
    </row>
    <row r="42" spans="1:13" ht="12.5" x14ac:dyDescent="0.25">
      <c r="A42" s="71" t="s">
        <v>591</v>
      </c>
      <c r="B42" s="72">
        <v>500</v>
      </c>
      <c r="C42" s="73">
        <v>34100</v>
      </c>
      <c r="D42" s="73">
        <f t="shared" si="12"/>
        <v>68.2</v>
      </c>
      <c r="E42" s="73">
        <f t="shared" si="13"/>
        <v>682</v>
      </c>
      <c r="F42" s="16"/>
      <c r="G42" s="16"/>
      <c r="H42" s="16"/>
      <c r="I42" s="16"/>
      <c r="J42" s="16"/>
      <c r="K42" s="16"/>
      <c r="M42" s="62"/>
    </row>
    <row r="43" spans="1:13" ht="12.5" x14ac:dyDescent="0.25">
      <c r="A43" s="71" t="s">
        <v>1077</v>
      </c>
      <c r="B43" s="72">
        <v>28</v>
      </c>
      <c r="C43" s="73">
        <v>23500</v>
      </c>
      <c r="D43" s="73">
        <f t="shared" si="12"/>
        <v>839.28571428571433</v>
      </c>
      <c r="E43" s="73">
        <f t="shared" ref="E43:E47" si="14">D43</f>
        <v>839.28571428571433</v>
      </c>
      <c r="F43" s="16"/>
      <c r="G43" s="16"/>
      <c r="H43" s="16"/>
      <c r="I43" s="16"/>
      <c r="J43" s="16"/>
      <c r="K43" s="16"/>
      <c r="M43" s="62"/>
    </row>
    <row r="44" spans="1:13" ht="12.5" x14ac:dyDescent="0.25">
      <c r="A44" s="71" t="s">
        <v>1088</v>
      </c>
      <c r="B44" s="72">
        <v>32</v>
      </c>
      <c r="C44" s="73">
        <v>30000</v>
      </c>
      <c r="D44" s="73">
        <f t="shared" si="12"/>
        <v>937.5</v>
      </c>
      <c r="E44" s="73">
        <f t="shared" si="14"/>
        <v>937.5</v>
      </c>
      <c r="F44" s="16"/>
      <c r="G44" s="16"/>
      <c r="H44" s="16"/>
      <c r="I44" s="16"/>
      <c r="J44" s="16"/>
      <c r="K44" s="16"/>
      <c r="M44" s="62"/>
    </row>
    <row r="45" spans="1:13" ht="12.5" x14ac:dyDescent="0.25">
      <c r="A45" s="71" t="s">
        <v>1086</v>
      </c>
      <c r="B45" s="72">
        <f>200/2</f>
        <v>100</v>
      </c>
      <c r="C45" s="73">
        <v>64000</v>
      </c>
      <c r="D45" s="73">
        <f t="shared" si="12"/>
        <v>640</v>
      </c>
      <c r="E45" s="73">
        <f t="shared" si="14"/>
        <v>640</v>
      </c>
      <c r="F45" s="16"/>
      <c r="G45" s="16"/>
      <c r="H45" s="16"/>
      <c r="I45" s="16"/>
      <c r="J45" s="16"/>
      <c r="K45" s="16"/>
      <c r="M45" s="62"/>
    </row>
    <row r="46" spans="1:13" ht="12.5" x14ac:dyDescent="0.25">
      <c r="A46" s="71" t="s">
        <v>1080</v>
      </c>
      <c r="B46" s="72">
        <f>5*B44</f>
        <v>160</v>
      </c>
      <c r="C46" s="73">
        <v>9000</v>
      </c>
      <c r="D46" s="73">
        <f t="shared" si="12"/>
        <v>56.25</v>
      </c>
      <c r="E46" s="73">
        <f t="shared" si="14"/>
        <v>56.25</v>
      </c>
      <c r="F46" s="74">
        <f>40000-E37+45000-E48</f>
        <v>34491.92857142858</v>
      </c>
      <c r="G46" s="16"/>
      <c r="H46" s="16"/>
      <c r="I46" s="16" t="s">
        <v>1082</v>
      </c>
      <c r="J46" s="16"/>
      <c r="K46" s="6" t="s">
        <v>1081</v>
      </c>
      <c r="M46" s="62"/>
    </row>
    <row r="47" spans="1:13" ht="12.5" x14ac:dyDescent="0.25">
      <c r="A47" s="71" t="s">
        <v>1083</v>
      </c>
      <c r="B47" s="72">
        <v>150</v>
      </c>
      <c r="C47" s="73">
        <v>89850</v>
      </c>
      <c r="D47" s="73">
        <f t="shared" si="12"/>
        <v>599</v>
      </c>
      <c r="E47" s="73">
        <f t="shared" si="14"/>
        <v>599</v>
      </c>
      <c r="F47" s="16">
        <f>8*20</f>
        <v>160</v>
      </c>
      <c r="G47" s="16">
        <f>4000000/20</f>
        <v>200000</v>
      </c>
      <c r="H47" s="16"/>
      <c r="I47" s="75">
        <v>40000</v>
      </c>
      <c r="J47" s="53">
        <v>42000</v>
      </c>
      <c r="K47" s="75">
        <v>38000</v>
      </c>
      <c r="M47" s="62"/>
    </row>
    <row r="48" spans="1:13" ht="12.5" x14ac:dyDescent="0.25">
      <c r="A48" s="16"/>
      <c r="B48" s="74"/>
      <c r="C48" s="74"/>
      <c r="D48" s="76"/>
      <c r="E48" s="77">
        <f>SUM(E41:E47)</f>
        <v>27754.035714285714</v>
      </c>
      <c r="F48" s="78"/>
      <c r="G48" s="78"/>
      <c r="H48" s="78">
        <f>45000-E48</f>
        <v>17245.964285714286</v>
      </c>
      <c r="I48" s="78">
        <f>45000-(30%*H48)</f>
        <v>39826.210714285713</v>
      </c>
      <c r="J48" s="78">
        <f>45000-(20%*H48)</f>
        <v>41550.807142857142</v>
      </c>
      <c r="K48" s="78">
        <f>45000-(40%*H48)</f>
        <v>38101.614285714284</v>
      </c>
      <c r="M48" s="62"/>
    </row>
    <row r="49" spans="1:13" ht="12.5" x14ac:dyDescent="0.25">
      <c r="A49" s="16" t="s">
        <v>1089</v>
      </c>
      <c r="B49" s="16"/>
      <c r="C49" s="16"/>
      <c r="D49" s="16"/>
      <c r="E49" s="67">
        <f>E48+(E48*62.14%)</f>
        <v>45000.393507142857</v>
      </c>
      <c r="F49" s="16"/>
      <c r="G49" s="16"/>
      <c r="H49" s="16"/>
      <c r="I49" s="53">
        <f t="shared" ref="I49:K49" si="15">45000-I47</f>
        <v>5000</v>
      </c>
      <c r="J49" s="53">
        <f t="shared" si="15"/>
        <v>3000</v>
      </c>
      <c r="K49" s="53">
        <f t="shared" si="15"/>
        <v>7000</v>
      </c>
      <c r="M49" s="62"/>
    </row>
    <row r="50" spans="1:13" ht="12.5" x14ac:dyDescent="0.25">
      <c r="A50" s="6"/>
      <c r="B50" s="6"/>
      <c r="C50" s="6"/>
      <c r="M50" s="62"/>
    </row>
    <row r="51" spans="1:13" ht="12.5" x14ac:dyDescent="0.25">
      <c r="A51" s="6"/>
      <c r="B51" s="6"/>
      <c r="C51" s="6"/>
      <c r="M51" s="62"/>
    </row>
    <row r="52" spans="1:13" ht="12.5" x14ac:dyDescent="0.25">
      <c r="A52" s="6"/>
      <c r="B52" s="6"/>
      <c r="C52" s="6"/>
      <c r="M52" s="62"/>
    </row>
    <row r="53" spans="1:13" ht="12.5" x14ac:dyDescent="0.25">
      <c r="A53" s="6"/>
      <c r="B53" s="6"/>
      <c r="C53" s="6"/>
      <c r="M53" s="62"/>
    </row>
    <row r="54" spans="1:13" ht="12.5" x14ac:dyDescent="0.25">
      <c r="A54" s="6"/>
      <c r="B54" s="6"/>
      <c r="C54" s="6"/>
      <c r="M54" s="62"/>
    </row>
    <row r="55" spans="1:13" ht="12.5" x14ac:dyDescent="0.25">
      <c r="A55" s="6"/>
      <c r="B55" s="6"/>
      <c r="C55" s="6"/>
      <c r="M55" s="62"/>
    </row>
    <row r="56" spans="1:13" ht="12.5" x14ac:dyDescent="0.25">
      <c r="A56" s="6"/>
      <c r="B56" s="6"/>
      <c r="C56" s="6"/>
      <c r="M56" s="62"/>
    </row>
    <row r="57" spans="1:13" ht="12.5" x14ac:dyDescent="0.25">
      <c r="A57" s="6"/>
      <c r="B57" s="6"/>
      <c r="C57" s="6"/>
      <c r="M57" s="62"/>
    </row>
    <row r="58" spans="1:13" ht="12.5" x14ac:dyDescent="0.25">
      <c r="A58" s="6" t="s">
        <v>1090</v>
      </c>
      <c r="B58" s="6" t="s">
        <v>1091</v>
      </c>
      <c r="C58" s="6" t="s">
        <v>1092</v>
      </c>
      <c r="M58" s="62"/>
    </row>
    <row r="59" spans="1:13" ht="12.5" x14ac:dyDescent="0.25">
      <c r="A59" s="6" t="s">
        <v>1089</v>
      </c>
      <c r="M59" s="62"/>
    </row>
    <row r="60" spans="1:13" ht="12.5" x14ac:dyDescent="0.25">
      <c r="M60" s="62"/>
    </row>
    <row r="61" spans="1:13" ht="12.5" x14ac:dyDescent="0.25">
      <c r="E61" s="6" t="s">
        <v>1093</v>
      </c>
      <c r="M61" s="62"/>
    </row>
    <row r="62" spans="1:13" ht="12.5" x14ac:dyDescent="0.25">
      <c r="E62" s="79" t="s">
        <v>1094</v>
      </c>
      <c r="F62" s="5"/>
      <c r="G62" s="5"/>
      <c r="H62" s="5">
        <v>500000</v>
      </c>
      <c r="I62" s="5" t="s">
        <v>1095</v>
      </c>
      <c r="J62" s="5">
        <f>H62-H65</f>
        <v>184094.40476190473</v>
      </c>
      <c r="M62" s="62"/>
    </row>
    <row r="63" spans="1:13" ht="12.5" x14ac:dyDescent="0.25">
      <c r="E63" s="6" t="s">
        <v>1096</v>
      </c>
      <c r="F63" s="5"/>
      <c r="G63" s="5"/>
      <c r="H63" s="5">
        <f>95000*3</f>
        <v>285000</v>
      </c>
      <c r="I63" s="5"/>
      <c r="J63" s="6">
        <f>95000*5</f>
        <v>475000</v>
      </c>
      <c r="M63" s="62"/>
    </row>
    <row r="64" spans="1:13" ht="12.5" x14ac:dyDescent="0.25">
      <c r="E64" s="6" t="s">
        <v>1097</v>
      </c>
      <c r="F64" s="5"/>
      <c r="G64" s="5"/>
      <c r="H64" s="5">
        <f>(E15-E8)*5</f>
        <v>30905.595238095266</v>
      </c>
      <c r="I64" s="5"/>
      <c r="M64" s="62"/>
    </row>
    <row r="65" spans="2:13" ht="12.5" x14ac:dyDescent="0.25">
      <c r="E65" s="80" t="s">
        <v>1098</v>
      </c>
      <c r="H65" s="5">
        <f>H63+H64</f>
        <v>315905.59523809527</v>
      </c>
      <c r="M65" s="62"/>
    </row>
    <row r="66" spans="2:13" ht="12.5" x14ac:dyDescent="0.25">
      <c r="M66" s="62"/>
    </row>
    <row r="67" spans="2:13" ht="12.5" x14ac:dyDescent="0.25">
      <c r="M67" s="62"/>
    </row>
    <row r="68" spans="2:13" ht="12.5" x14ac:dyDescent="0.25">
      <c r="B68" s="6" t="s">
        <v>1099</v>
      </c>
      <c r="D68" s="6">
        <v>500000</v>
      </c>
      <c r="M68" s="62"/>
    </row>
    <row r="69" spans="2:13" ht="12.5" x14ac:dyDescent="0.25">
      <c r="B69" s="6" t="s">
        <v>1100</v>
      </c>
      <c r="D69" s="6">
        <v>465000</v>
      </c>
      <c r="E69" s="6">
        <f>D69/3</f>
        <v>155000</v>
      </c>
      <c r="M69" s="62"/>
    </row>
    <row r="70" spans="2:13" ht="12.5" x14ac:dyDescent="0.25">
      <c r="M70" s="62"/>
    </row>
    <row r="71" spans="2:13" ht="12.5" x14ac:dyDescent="0.25">
      <c r="M71" s="62"/>
    </row>
    <row r="72" spans="2:13" ht="12.5" x14ac:dyDescent="0.25">
      <c r="M72" s="62"/>
    </row>
    <row r="73" spans="2:13" ht="12.5" x14ac:dyDescent="0.25">
      <c r="M73" s="62"/>
    </row>
    <row r="74" spans="2:13" ht="12.5" x14ac:dyDescent="0.25">
      <c r="M74" s="62"/>
    </row>
    <row r="75" spans="2:13" ht="12.5" x14ac:dyDescent="0.25">
      <c r="M75" s="62"/>
    </row>
    <row r="76" spans="2:13" ht="12.5" x14ac:dyDescent="0.25">
      <c r="M76" s="62"/>
    </row>
    <row r="77" spans="2:13" ht="12.5" x14ac:dyDescent="0.25">
      <c r="M77" s="62"/>
    </row>
    <row r="78" spans="2:13" ht="12.5" x14ac:dyDescent="0.25">
      <c r="M78" s="62"/>
    </row>
    <row r="79" spans="2:13" ht="12.5" x14ac:dyDescent="0.25">
      <c r="M79" s="62"/>
    </row>
    <row r="80" spans="2:13" ht="12.5" x14ac:dyDescent="0.25">
      <c r="M80" s="62"/>
    </row>
    <row r="81" spans="13:13" ht="12.5" x14ac:dyDescent="0.25">
      <c r="M81" s="62"/>
    </row>
    <row r="82" spans="13:13" ht="12.5" x14ac:dyDescent="0.25">
      <c r="M82" s="62"/>
    </row>
    <row r="83" spans="13:13" ht="12.5" x14ac:dyDescent="0.25">
      <c r="M83" s="62"/>
    </row>
    <row r="84" spans="13:13" ht="12.5" x14ac:dyDescent="0.25">
      <c r="M84" s="62"/>
    </row>
    <row r="85" spans="13:13" ht="12.5" x14ac:dyDescent="0.25">
      <c r="M85" s="62"/>
    </row>
    <row r="86" spans="13:13" ht="12.5" x14ac:dyDescent="0.25">
      <c r="M86" s="62"/>
    </row>
    <row r="87" spans="13:13" ht="12.5" x14ac:dyDescent="0.25">
      <c r="M87" s="62"/>
    </row>
    <row r="88" spans="13:13" ht="12.5" x14ac:dyDescent="0.25">
      <c r="M88" s="62"/>
    </row>
    <row r="89" spans="13:13" ht="12.5" x14ac:dyDescent="0.25">
      <c r="M89" s="62"/>
    </row>
    <row r="90" spans="13:13" ht="12.5" x14ac:dyDescent="0.25">
      <c r="M90" s="62"/>
    </row>
    <row r="91" spans="13:13" ht="12.5" x14ac:dyDescent="0.25">
      <c r="M91" s="62"/>
    </row>
    <row r="92" spans="13:13" ht="12.5" x14ac:dyDescent="0.25">
      <c r="M92" s="62"/>
    </row>
    <row r="93" spans="13:13" ht="12.5" x14ac:dyDescent="0.25">
      <c r="M93" s="62"/>
    </row>
    <row r="94" spans="13:13" ht="12.5" x14ac:dyDescent="0.25">
      <c r="M94" s="62"/>
    </row>
    <row r="95" spans="13:13" ht="12.5" x14ac:dyDescent="0.25">
      <c r="M95" s="62"/>
    </row>
    <row r="96" spans="13:13" ht="12.5" x14ac:dyDescent="0.25">
      <c r="M96" s="62"/>
    </row>
    <row r="97" spans="13:13" ht="12.5" x14ac:dyDescent="0.25">
      <c r="M97" s="62"/>
    </row>
    <row r="98" spans="13:13" ht="12.5" x14ac:dyDescent="0.25">
      <c r="M98" s="62"/>
    </row>
    <row r="99" spans="13:13" ht="12.5" x14ac:dyDescent="0.25">
      <c r="M99" s="62"/>
    </row>
    <row r="100" spans="13:13" ht="12.5" x14ac:dyDescent="0.25">
      <c r="M100" s="62"/>
    </row>
    <row r="101" spans="13:13" ht="12.5" x14ac:dyDescent="0.25">
      <c r="M101" s="62"/>
    </row>
    <row r="102" spans="13:13" ht="12.5" x14ac:dyDescent="0.25">
      <c r="M102" s="62"/>
    </row>
    <row r="103" spans="13:13" ht="12.5" x14ac:dyDescent="0.25">
      <c r="M103" s="62"/>
    </row>
    <row r="104" spans="13:13" ht="12.5" x14ac:dyDescent="0.25">
      <c r="M104" s="62"/>
    </row>
    <row r="105" spans="13:13" ht="12.5" x14ac:dyDescent="0.25">
      <c r="M105" s="62"/>
    </row>
    <row r="106" spans="13:13" ht="12.5" x14ac:dyDescent="0.25">
      <c r="M106" s="62"/>
    </row>
    <row r="107" spans="13:13" ht="12.5" x14ac:dyDescent="0.25">
      <c r="M107" s="62"/>
    </row>
    <row r="108" spans="13:13" ht="12.5" x14ac:dyDescent="0.25">
      <c r="M108" s="62"/>
    </row>
    <row r="109" spans="13:13" ht="12.5" x14ac:dyDescent="0.25">
      <c r="M109" s="62"/>
    </row>
    <row r="110" spans="13:13" ht="12.5" x14ac:dyDescent="0.25">
      <c r="M110" s="62"/>
    </row>
    <row r="111" spans="13:13" ht="12.5" x14ac:dyDescent="0.25">
      <c r="M111" s="62"/>
    </row>
    <row r="112" spans="13:13" ht="12.5" x14ac:dyDescent="0.25">
      <c r="M112" s="62"/>
    </row>
    <row r="113" spans="13:13" ht="12.5" x14ac:dyDescent="0.25">
      <c r="M113" s="62"/>
    </row>
    <row r="114" spans="13:13" ht="12.5" x14ac:dyDescent="0.25">
      <c r="M114" s="62"/>
    </row>
    <row r="115" spans="13:13" ht="12.5" x14ac:dyDescent="0.25">
      <c r="M115" s="62"/>
    </row>
    <row r="116" spans="13:13" ht="12.5" x14ac:dyDescent="0.25">
      <c r="M116" s="62"/>
    </row>
    <row r="117" spans="13:13" ht="12.5" x14ac:dyDescent="0.25">
      <c r="M117" s="62"/>
    </row>
    <row r="118" spans="13:13" ht="12.5" x14ac:dyDescent="0.25">
      <c r="M118" s="62"/>
    </row>
    <row r="119" spans="13:13" ht="12.5" x14ac:dyDescent="0.25">
      <c r="M119" s="62"/>
    </row>
    <row r="120" spans="13:13" ht="12.5" x14ac:dyDescent="0.25">
      <c r="M120" s="62"/>
    </row>
    <row r="121" spans="13:13" ht="12.5" x14ac:dyDescent="0.25">
      <c r="M121" s="62"/>
    </row>
    <row r="122" spans="13:13" ht="12.5" x14ac:dyDescent="0.25">
      <c r="M122" s="62"/>
    </row>
    <row r="123" spans="13:13" ht="12.5" x14ac:dyDescent="0.25">
      <c r="M123" s="62"/>
    </row>
    <row r="124" spans="13:13" ht="12.5" x14ac:dyDescent="0.25">
      <c r="M124" s="62"/>
    </row>
    <row r="125" spans="13:13" ht="12.5" x14ac:dyDescent="0.25">
      <c r="M125" s="62"/>
    </row>
    <row r="126" spans="13:13" ht="12.5" x14ac:dyDescent="0.25">
      <c r="M126" s="62"/>
    </row>
    <row r="127" spans="13:13" ht="12.5" x14ac:dyDescent="0.25">
      <c r="M127" s="62"/>
    </row>
    <row r="128" spans="13:13" ht="12.5" x14ac:dyDescent="0.25">
      <c r="M128" s="62"/>
    </row>
    <row r="129" spans="13:13" ht="12.5" x14ac:dyDescent="0.25">
      <c r="M129" s="62"/>
    </row>
    <row r="130" spans="13:13" ht="12.5" x14ac:dyDescent="0.25">
      <c r="M130" s="62"/>
    </row>
    <row r="131" spans="13:13" ht="12.5" x14ac:dyDescent="0.25">
      <c r="M131" s="62"/>
    </row>
    <row r="132" spans="13:13" ht="12.5" x14ac:dyDescent="0.25">
      <c r="M132" s="62"/>
    </row>
    <row r="133" spans="13:13" ht="12.5" x14ac:dyDescent="0.25">
      <c r="M133" s="62"/>
    </row>
    <row r="134" spans="13:13" ht="12.5" x14ac:dyDescent="0.25">
      <c r="M134" s="62"/>
    </row>
    <row r="135" spans="13:13" ht="12.5" x14ac:dyDescent="0.25">
      <c r="M135" s="62"/>
    </row>
    <row r="136" spans="13:13" ht="12.5" x14ac:dyDescent="0.25">
      <c r="M136" s="62"/>
    </row>
    <row r="137" spans="13:13" ht="12.5" x14ac:dyDescent="0.25">
      <c r="M137" s="62"/>
    </row>
    <row r="138" spans="13:13" ht="12.5" x14ac:dyDescent="0.25">
      <c r="M138" s="62"/>
    </row>
    <row r="139" spans="13:13" ht="12.5" x14ac:dyDescent="0.25">
      <c r="M139" s="62"/>
    </row>
    <row r="140" spans="13:13" ht="12.5" x14ac:dyDescent="0.25">
      <c r="M140" s="62"/>
    </row>
    <row r="141" spans="13:13" ht="12.5" x14ac:dyDescent="0.25">
      <c r="M141" s="62"/>
    </row>
    <row r="142" spans="13:13" ht="12.5" x14ac:dyDescent="0.25">
      <c r="M142" s="62"/>
    </row>
    <row r="143" spans="13:13" ht="12.5" x14ac:dyDescent="0.25">
      <c r="M143" s="62"/>
    </row>
    <row r="144" spans="13:13" ht="12.5" x14ac:dyDescent="0.25">
      <c r="M144" s="62"/>
    </row>
    <row r="145" spans="13:13" ht="12.5" x14ac:dyDescent="0.25">
      <c r="M145" s="62"/>
    </row>
    <row r="146" spans="13:13" ht="12.5" x14ac:dyDescent="0.25">
      <c r="M146" s="62"/>
    </row>
    <row r="147" spans="13:13" ht="12.5" x14ac:dyDescent="0.25">
      <c r="M147" s="62"/>
    </row>
    <row r="148" spans="13:13" ht="12.5" x14ac:dyDescent="0.25">
      <c r="M148" s="62"/>
    </row>
    <row r="149" spans="13:13" ht="12.5" x14ac:dyDescent="0.25">
      <c r="M149" s="62"/>
    </row>
    <row r="150" spans="13:13" ht="12.5" x14ac:dyDescent="0.25">
      <c r="M150" s="62"/>
    </row>
    <row r="151" spans="13:13" ht="12.5" x14ac:dyDescent="0.25">
      <c r="M151" s="62"/>
    </row>
    <row r="152" spans="13:13" ht="12.5" x14ac:dyDescent="0.25">
      <c r="M152" s="62"/>
    </row>
    <row r="153" spans="13:13" ht="12.5" x14ac:dyDescent="0.25">
      <c r="M153" s="62"/>
    </row>
    <row r="154" spans="13:13" ht="12.5" x14ac:dyDescent="0.25">
      <c r="M154" s="62"/>
    </row>
    <row r="155" spans="13:13" ht="12.5" x14ac:dyDescent="0.25">
      <c r="M155" s="62"/>
    </row>
    <row r="156" spans="13:13" ht="12.5" x14ac:dyDescent="0.25">
      <c r="M156" s="62"/>
    </row>
    <row r="157" spans="13:13" ht="12.5" x14ac:dyDescent="0.25">
      <c r="M157" s="62"/>
    </row>
    <row r="158" spans="13:13" ht="12.5" x14ac:dyDescent="0.25">
      <c r="M158" s="62"/>
    </row>
    <row r="159" spans="13:13" ht="12.5" x14ac:dyDescent="0.25">
      <c r="M159" s="62"/>
    </row>
    <row r="160" spans="13:13" ht="12.5" x14ac:dyDescent="0.25">
      <c r="M160" s="62"/>
    </row>
    <row r="161" spans="13:13" ht="12.5" x14ac:dyDescent="0.25">
      <c r="M161" s="62"/>
    </row>
    <row r="162" spans="13:13" ht="12.5" x14ac:dyDescent="0.25">
      <c r="M162" s="62"/>
    </row>
    <row r="163" spans="13:13" ht="12.5" x14ac:dyDescent="0.25">
      <c r="M163" s="62"/>
    </row>
    <row r="164" spans="13:13" ht="12.5" x14ac:dyDescent="0.25">
      <c r="M164" s="62"/>
    </row>
    <row r="165" spans="13:13" ht="12.5" x14ac:dyDescent="0.25">
      <c r="M165" s="62"/>
    </row>
    <row r="166" spans="13:13" ht="12.5" x14ac:dyDescent="0.25">
      <c r="M166" s="62"/>
    </row>
    <row r="167" spans="13:13" ht="12.5" x14ac:dyDescent="0.25">
      <c r="M167" s="62"/>
    </row>
    <row r="168" spans="13:13" ht="12.5" x14ac:dyDescent="0.25">
      <c r="M168" s="62"/>
    </row>
    <row r="169" spans="13:13" ht="12.5" x14ac:dyDescent="0.25">
      <c r="M169" s="62"/>
    </row>
    <row r="170" spans="13:13" ht="12.5" x14ac:dyDescent="0.25">
      <c r="M170" s="62"/>
    </row>
    <row r="171" spans="13:13" ht="12.5" x14ac:dyDescent="0.25">
      <c r="M171" s="62"/>
    </row>
    <row r="172" spans="13:13" ht="12.5" x14ac:dyDescent="0.25">
      <c r="M172" s="62"/>
    </row>
    <row r="173" spans="13:13" ht="12.5" x14ac:dyDescent="0.25">
      <c r="M173" s="62"/>
    </row>
    <row r="174" spans="13:13" ht="12.5" x14ac:dyDescent="0.25">
      <c r="M174" s="62"/>
    </row>
    <row r="175" spans="13:13" ht="12.5" x14ac:dyDescent="0.25">
      <c r="M175" s="62"/>
    </row>
    <row r="176" spans="13:13" ht="12.5" x14ac:dyDescent="0.25">
      <c r="M176" s="62"/>
    </row>
    <row r="177" spans="13:13" ht="12.5" x14ac:dyDescent="0.25">
      <c r="M177" s="62"/>
    </row>
    <row r="178" spans="13:13" ht="12.5" x14ac:dyDescent="0.25">
      <c r="M178" s="62"/>
    </row>
    <row r="179" spans="13:13" ht="12.5" x14ac:dyDescent="0.25">
      <c r="M179" s="62"/>
    </row>
    <row r="180" spans="13:13" ht="12.5" x14ac:dyDescent="0.25">
      <c r="M180" s="62"/>
    </row>
    <row r="181" spans="13:13" ht="12.5" x14ac:dyDescent="0.25">
      <c r="M181" s="62"/>
    </row>
    <row r="182" spans="13:13" ht="12.5" x14ac:dyDescent="0.25">
      <c r="M182" s="62"/>
    </row>
    <row r="183" spans="13:13" ht="12.5" x14ac:dyDescent="0.25">
      <c r="M183" s="62"/>
    </row>
    <row r="184" spans="13:13" ht="12.5" x14ac:dyDescent="0.25">
      <c r="M184" s="62"/>
    </row>
    <row r="185" spans="13:13" ht="12.5" x14ac:dyDescent="0.25">
      <c r="M185" s="62"/>
    </row>
    <row r="186" spans="13:13" ht="12.5" x14ac:dyDescent="0.25">
      <c r="M186" s="62"/>
    </row>
    <row r="187" spans="13:13" ht="12.5" x14ac:dyDescent="0.25">
      <c r="M187" s="62"/>
    </row>
    <row r="188" spans="13:13" ht="12.5" x14ac:dyDescent="0.25">
      <c r="M188" s="62"/>
    </row>
    <row r="189" spans="13:13" ht="12.5" x14ac:dyDescent="0.25">
      <c r="M189" s="62"/>
    </row>
    <row r="190" spans="13:13" ht="12.5" x14ac:dyDescent="0.25">
      <c r="M190" s="62"/>
    </row>
    <row r="191" spans="13:13" ht="12.5" x14ac:dyDescent="0.25">
      <c r="M191" s="62"/>
    </row>
    <row r="192" spans="13:13" ht="12.5" x14ac:dyDescent="0.25">
      <c r="M192" s="62"/>
    </row>
    <row r="193" spans="13:13" ht="12.5" x14ac:dyDescent="0.25">
      <c r="M193" s="62"/>
    </row>
    <row r="194" spans="13:13" ht="12.5" x14ac:dyDescent="0.25">
      <c r="M194" s="62"/>
    </row>
    <row r="195" spans="13:13" ht="12.5" x14ac:dyDescent="0.25">
      <c r="M195" s="62"/>
    </row>
    <row r="196" spans="13:13" ht="12.5" x14ac:dyDescent="0.25">
      <c r="M196" s="62"/>
    </row>
    <row r="197" spans="13:13" ht="12.5" x14ac:dyDescent="0.25">
      <c r="M197" s="62"/>
    </row>
    <row r="198" spans="13:13" ht="12.5" x14ac:dyDescent="0.25">
      <c r="M198" s="62"/>
    </row>
    <row r="199" spans="13:13" ht="12.5" x14ac:dyDescent="0.25">
      <c r="M199" s="62"/>
    </row>
    <row r="200" spans="13:13" ht="12.5" x14ac:dyDescent="0.25">
      <c r="M200" s="62"/>
    </row>
    <row r="201" spans="13:13" ht="12.5" x14ac:dyDescent="0.25">
      <c r="M201" s="62"/>
    </row>
    <row r="202" spans="13:13" ht="12.5" x14ac:dyDescent="0.25">
      <c r="M202" s="62"/>
    </row>
    <row r="203" spans="13:13" ht="12.5" x14ac:dyDescent="0.25">
      <c r="M203" s="62"/>
    </row>
    <row r="204" spans="13:13" ht="12.5" x14ac:dyDescent="0.25">
      <c r="M204" s="62"/>
    </row>
    <row r="205" spans="13:13" ht="12.5" x14ac:dyDescent="0.25">
      <c r="M205" s="62"/>
    </row>
    <row r="206" spans="13:13" ht="12.5" x14ac:dyDescent="0.25">
      <c r="M206" s="62"/>
    </row>
    <row r="207" spans="13:13" ht="12.5" x14ac:dyDescent="0.25">
      <c r="M207" s="62"/>
    </row>
    <row r="208" spans="13:13" ht="12.5" x14ac:dyDescent="0.25">
      <c r="M208" s="62"/>
    </row>
    <row r="209" spans="13:13" ht="12.5" x14ac:dyDescent="0.25">
      <c r="M209" s="62"/>
    </row>
    <row r="210" spans="13:13" ht="12.5" x14ac:dyDescent="0.25">
      <c r="M210" s="62"/>
    </row>
    <row r="211" spans="13:13" ht="12.5" x14ac:dyDescent="0.25">
      <c r="M211" s="62"/>
    </row>
    <row r="212" spans="13:13" ht="12.5" x14ac:dyDescent="0.25">
      <c r="M212" s="62"/>
    </row>
    <row r="213" spans="13:13" ht="12.5" x14ac:dyDescent="0.25">
      <c r="M213" s="62"/>
    </row>
    <row r="214" spans="13:13" ht="12.5" x14ac:dyDescent="0.25">
      <c r="M214" s="62"/>
    </row>
    <row r="215" spans="13:13" ht="12.5" x14ac:dyDescent="0.25">
      <c r="M215" s="62"/>
    </row>
    <row r="216" spans="13:13" ht="12.5" x14ac:dyDescent="0.25">
      <c r="M216" s="62"/>
    </row>
    <row r="217" spans="13:13" ht="12.5" x14ac:dyDescent="0.25">
      <c r="M217" s="62"/>
    </row>
    <row r="218" spans="13:13" ht="12.5" x14ac:dyDescent="0.25">
      <c r="M218" s="62"/>
    </row>
    <row r="219" spans="13:13" ht="12.5" x14ac:dyDescent="0.25">
      <c r="M219" s="62"/>
    </row>
    <row r="220" spans="13:13" ht="12.5" x14ac:dyDescent="0.25">
      <c r="M220" s="62"/>
    </row>
    <row r="221" spans="13:13" ht="12.5" x14ac:dyDescent="0.25">
      <c r="M221" s="62"/>
    </row>
    <row r="222" spans="13:13" ht="12.5" x14ac:dyDescent="0.25">
      <c r="M222" s="62"/>
    </row>
    <row r="223" spans="13:13" ht="12.5" x14ac:dyDescent="0.25">
      <c r="M223" s="62"/>
    </row>
    <row r="224" spans="13:13" ht="12.5" x14ac:dyDescent="0.25">
      <c r="M224" s="62"/>
    </row>
    <row r="225" spans="13:13" ht="12.5" x14ac:dyDescent="0.25">
      <c r="M225" s="62"/>
    </row>
    <row r="226" spans="13:13" ht="12.5" x14ac:dyDescent="0.25">
      <c r="M226" s="62"/>
    </row>
    <row r="227" spans="13:13" ht="12.5" x14ac:dyDescent="0.25">
      <c r="M227" s="62"/>
    </row>
    <row r="228" spans="13:13" ht="12.5" x14ac:dyDescent="0.25">
      <c r="M228" s="62"/>
    </row>
    <row r="229" spans="13:13" ht="12.5" x14ac:dyDescent="0.25">
      <c r="M229" s="62"/>
    </row>
    <row r="230" spans="13:13" ht="12.5" x14ac:dyDescent="0.25">
      <c r="M230" s="62"/>
    </row>
    <row r="231" spans="13:13" ht="12.5" x14ac:dyDescent="0.25">
      <c r="M231" s="62"/>
    </row>
    <row r="232" spans="13:13" ht="12.5" x14ac:dyDescent="0.25">
      <c r="M232" s="62"/>
    </row>
    <row r="233" spans="13:13" ht="12.5" x14ac:dyDescent="0.25">
      <c r="M233" s="62"/>
    </row>
    <row r="234" spans="13:13" ht="12.5" x14ac:dyDescent="0.25">
      <c r="M234" s="62"/>
    </row>
    <row r="235" spans="13:13" ht="12.5" x14ac:dyDescent="0.25">
      <c r="M235" s="62"/>
    </row>
    <row r="236" spans="13:13" ht="12.5" x14ac:dyDescent="0.25">
      <c r="M236" s="62"/>
    </row>
    <row r="237" spans="13:13" ht="12.5" x14ac:dyDescent="0.25">
      <c r="M237" s="62"/>
    </row>
    <row r="238" spans="13:13" ht="12.5" x14ac:dyDescent="0.25">
      <c r="M238" s="62"/>
    </row>
    <row r="239" spans="13:13" ht="12.5" x14ac:dyDescent="0.25">
      <c r="M239" s="62"/>
    </row>
    <row r="240" spans="13:13" ht="12.5" x14ac:dyDescent="0.25">
      <c r="M240" s="62"/>
    </row>
    <row r="241" spans="13:13" ht="12.5" x14ac:dyDescent="0.25">
      <c r="M241" s="62"/>
    </row>
    <row r="242" spans="13:13" ht="12.5" x14ac:dyDescent="0.25">
      <c r="M242" s="62"/>
    </row>
    <row r="243" spans="13:13" ht="12.5" x14ac:dyDescent="0.25">
      <c r="M243" s="62"/>
    </row>
    <row r="244" spans="13:13" ht="12.5" x14ac:dyDescent="0.25">
      <c r="M244" s="62"/>
    </row>
    <row r="245" spans="13:13" ht="12.5" x14ac:dyDescent="0.25">
      <c r="M245" s="62"/>
    </row>
    <row r="246" spans="13:13" ht="12.5" x14ac:dyDescent="0.25">
      <c r="M246" s="62"/>
    </row>
    <row r="247" spans="13:13" ht="12.5" x14ac:dyDescent="0.25">
      <c r="M247" s="62"/>
    </row>
    <row r="248" spans="13:13" ht="12.5" x14ac:dyDescent="0.25">
      <c r="M248" s="62"/>
    </row>
    <row r="249" spans="13:13" ht="12.5" x14ac:dyDescent="0.25">
      <c r="M249" s="62"/>
    </row>
    <row r="250" spans="13:13" ht="12.5" x14ac:dyDescent="0.25">
      <c r="M250" s="62"/>
    </row>
    <row r="251" spans="13:13" ht="12.5" x14ac:dyDescent="0.25">
      <c r="M251" s="62"/>
    </row>
    <row r="252" spans="13:13" ht="12.5" x14ac:dyDescent="0.25">
      <c r="M252" s="62"/>
    </row>
    <row r="253" spans="13:13" ht="12.5" x14ac:dyDescent="0.25">
      <c r="M253" s="62"/>
    </row>
    <row r="254" spans="13:13" ht="12.5" x14ac:dyDescent="0.25">
      <c r="M254" s="62"/>
    </row>
    <row r="255" spans="13:13" ht="12.5" x14ac:dyDescent="0.25">
      <c r="M255" s="62"/>
    </row>
    <row r="256" spans="13:13" ht="12.5" x14ac:dyDescent="0.25">
      <c r="M256" s="62"/>
    </row>
    <row r="257" spans="13:13" ht="12.5" x14ac:dyDescent="0.25">
      <c r="M257" s="62"/>
    </row>
    <row r="258" spans="13:13" ht="12.5" x14ac:dyDescent="0.25">
      <c r="M258" s="62"/>
    </row>
    <row r="259" spans="13:13" ht="12.5" x14ac:dyDescent="0.25">
      <c r="M259" s="62"/>
    </row>
    <row r="260" spans="13:13" ht="12.5" x14ac:dyDescent="0.25">
      <c r="M260" s="62"/>
    </row>
    <row r="261" spans="13:13" ht="12.5" x14ac:dyDescent="0.25">
      <c r="M261" s="62"/>
    </row>
    <row r="262" spans="13:13" ht="12.5" x14ac:dyDescent="0.25">
      <c r="M262" s="62"/>
    </row>
    <row r="263" spans="13:13" ht="12.5" x14ac:dyDescent="0.25">
      <c r="M263" s="62"/>
    </row>
    <row r="264" spans="13:13" ht="12.5" x14ac:dyDescent="0.25">
      <c r="M264" s="62"/>
    </row>
    <row r="265" spans="13:13" ht="12.5" x14ac:dyDescent="0.25">
      <c r="M265" s="62"/>
    </row>
    <row r="266" spans="13:13" ht="12.5" x14ac:dyDescent="0.25">
      <c r="M266" s="62"/>
    </row>
    <row r="267" spans="13:13" ht="12.5" x14ac:dyDescent="0.25">
      <c r="M267" s="62"/>
    </row>
    <row r="268" spans="13:13" ht="12.5" x14ac:dyDescent="0.25">
      <c r="M268" s="62"/>
    </row>
    <row r="269" spans="13:13" ht="12.5" x14ac:dyDescent="0.25">
      <c r="M269" s="62"/>
    </row>
    <row r="270" spans="13:13" ht="12.5" x14ac:dyDescent="0.25">
      <c r="M270" s="62"/>
    </row>
    <row r="271" spans="13:13" ht="12.5" x14ac:dyDescent="0.25">
      <c r="M271" s="62"/>
    </row>
    <row r="272" spans="13:13" ht="12.5" x14ac:dyDescent="0.25">
      <c r="M272" s="62"/>
    </row>
    <row r="273" spans="13:13" ht="12.5" x14ac:dyDescent="0.25">
      <c r="M273" s="62"/>
    </row>
    <row r="274" spans="13:13" ht="12.5" x14ac:dyDescent="0.25">
      <c r="M274" s="62"/>
    </row>
    <row r="275" spans="13:13" ht="12.5" x14ac:dyDescent="0.25">
      <c r="M275" s="62"/>
    </row>
    <row r="276" spans="13:13" ht="12.5" x14ac:dyDescent="0.25">
      <c r="M276" s="62"/>
    </row>
    <row r="277" spans="13:13" ht="12.5" x14ac:dyDescent="0.25">
      <c r="M277" s="62"/>
    </row>
    <row r="278" spans="13:13" ht="12.5" x14ac:dyDescent="0.25">
      <c r="M278" s="62"/>
    </row>
    <row r="279" spans="13:13" ht="12.5" x14ac:dyDescent="0.25">
      <c r="M279" s="62"/>
    </row>
    <row r="280" spans="13:13" ht="12.5" x14ac:dyDescent="0.25">
      <c r="M280" s="62"/>
    </row>
    <row r="281" spans="13:13" ht="12.5" x14ac:dyDescent="0.25">
      <c r="M281" s="62"/>
    </row>
    <row r="282" spans="13:13" ht="12.5" x14ac:dyDescent="0.25">
      <c r="M282" s="62"/>
    </row>
    <row r="283" spans="13:13" ht="12.5" x14ac:dyDescent="0.25">
      <c r="M283" s="62"/>
    </row>
    <row r="284" spans="13:13" ht="12.5" x14ac:dyDescent="0.25">
      <c r="M284" s="62"/>
    </row>
    <row r="285" spans="13:13" ht="12.5" x14ac:dyDescent="0.25">
      <c r="M285" s="62"/>
    </row>
    <row r="286" spans="13:13" ht="12.5" x14ac:dyDescent="0.25">
      <c r="M286" s="62"/>
    </row>
    <row r="287" spans="13:13" ht="12.5" x14ac:dyDescent="0.25">
      <c r="M287" s="62"/>
    </row>
    <row r="288" spans="13:13" ht="12.5" x14ac:dyDescent="0.25">
      <c r="M288" s="62"/>
    </row>
    <row r="289" spans="13:13" ht="12.5" x14ac:dyDescent="0.25">
      <c r="M289" s="62"/>
    </row>
    <row r="290" spans="13:13" ht="12.5" x14ac:dyDescent="0.25">
      <c r="M290" s="62"/>
    </row>
    <row r="291" spans="13:13" ht="12.5" x14ac:dyDescent="0.25">
      <c r="M291" s="62"/>
    </row>
    <row r="292" spans="13:13" ht="12.5" x14ac:dyDescent="0.25">
      <c r="M292" s="62"/>
    </row>
    <row r="293" spans="13:13" ht="12.5" x14ac:dyDescent="0.25">
      <c r="M293" s="62"/>
    </row>
    <row r="294" spans="13:13" ht="12.5" x14ac:dyDescent="0.25">
      <c r="M294" s="62"/>
    </row>
    <row r="295" spans="13:13" ht="12.5" x14ac:dyDescent="0.25">
      <c r="M295" s="62"/>
    </row>
    <row r="296" spans="13:13" ht="12.5" x14ac:dyDescent="0.25">
      <c r="M296" s="62"/>
    </row>
    <row r="297" spans="13:13" ht="12.5" x14ac:dyDescent="0.25">
      <c r="M297" s="62"/>
    </row>
    <row r="298" spans="13:13" ht="12.5" x14ac:dyDescent="0.25">
      <c r="M298" s="62"/>
    </row>
    <row r="299" spans="13:13" ht="12.5" x14ac:dyDescent="0.25">
      <c r="M299" s="62"/>
    </row>
    <row r="300" spans="13:13" ht="12.5" x14ac:dyDescent="0.25">
      <c r="M300" s="62"/>
    </row>
    <row r="301" spans="13:13" ht="12.5" x14ac:dyDescent="0.25">
      <c r="M301" s="62"/>
    </row>
    <row r="302" spans="13:13" ht="12.5" x14ac:dyDescent="0.25">
      <c r="M302" s="62"/>
    </row>
    <row r="303" spans="13:13" ht="12.5" x14ac:dyDescent="0.25">
      <c r="M303" s="62"/>
    </row>
    <row r="304" spans="13:13" ht="12.5" x14ac:dyDescent="0.25">
      <c r="M304" s="62"/>
    </row>
    <row r="305" spans="13:13" ht="12.5" x14ac:dyDescent="0.25">
      <c r="M305" s="62"/>
    </row>
    <row r="306" spans="13:13" ht="12.5" x14ac:dyDescent="0.25">
      <c r="M306" s="62"/>
    </row>
    <row r="307" spans="13:13" ht="12.5" x14ac:dyDescent="0.25">
      <c r="M307" s="62"/>
    </row>
    <row r="308" spans="13:13" ht="12.5" x14ac:dyDescent="0.25">
      <c r="M308" s="62"/>
    </row>
    <row r="309" spans="13:13" ht="12.5" x14ac:dyDescent="0.25">
      <c r="M309" s="62"/>
    </row>
    <row r="310" spans="13:13" ht="12.5" x14ac:dyDescent="0.25">
      <c r="M310" s="62"/>
    </row>
    <row r="311" spans="13:13" ht="12.5" x14ac:dyDescent="0.25">
      <c r="M311" s="62"/>
    </row>
    <row r="312" spans="13:13" ht="12.5" x14ac:dyDescent="0.25">
      <c r="M312" s="62"/>
    </row>
    <row r="313" spans="13:13" ht="12.5" x14ac:dyDescent="0.25">
      <c r="M313" s="62"/>
    </row>
    <row r="314" spans="13:13" ht="12.5" x14ac:dyDescent="0.25">
      <c r="M314" s="62"/>
    </row>
    <row r="315" spans="13:13" ht="12.5" x14ac:dyDescent="0.25">
      <c r="M315" s="62"/>
    </row>
    <row r="316" spans="13:13" ht="12.5" x14ac:dyDescent="0.25">
      <c r="M316" s="62"/>
    </row>
    <row r="317" spans="13:13" ht="12.5" x14ac:dyDescent="0.25">
      <c r="M317" s="62"/>
    </row>
    <row r="318" spans="13:13" ht="12.5" x14ac:dyDescent="0.25">
      <c r="M318" s="62"/>
    </row>
    <row r="319" spans="13:13" ht="12.5" x14ac:dyDescent="0.25">
      <c r="M319" s="62"/>
    </row>
    <row r="320" spans="13:13" ht="12.5" x14ac:dyDescent="0.25">
      <c r="M320" s="62"/>
    </row>
    <row r="321" spans="13:13" ht="12.5" x14ac:dyDescent="0.25">
      <c r="M321" s="62"/>
    </row>
    <row r="322" spans="13:13" ht="12.5" x14ac:dyDescent="0.25">
      <c r="M322" s="62"/>
    </row>
    <row r="323" spans="13:13" ht="12.5" x14ac:dyDescent="0.25">
      <c r="M323" s="62"/>
    </row>
    <row r="324" spans="13:13" ht="12.5" x14ac:dyDescent="0.25">
      <c r="M324" s="62"/>
    </row>
    <row r="325" spans="13:13" ht="12.5" x14ac:dyDescent="0.25">
      <c r="M325" s="62"/>
    </row>
    <row r="326" spans="13:13" ht="12.5" x14ac:dyDescent="0.25">
      <c r="M326" s="62"/>
    </row>
    <row r="327" spans="13:13" ht="12.5" x14ac:dyDescent="0.25">
      <c r="M327" s="62"/>
    </row>
    <row r="328" spans="13:13" ht="12.5" x14ac:dyDescent="0.25">
      <c r="M328" s="62"/>
    </row>
    <row r="329" spans="13:13" ht="12.5" x14ac:dyDescent="0.25">
      <c r="M329" s="62"/>
    </row>
    <row r="330" spans="13:13" ht="12.5" x14ac:dyDescent="0.25">
      <c r="M330" s="62"/>
    </row>
    <row r="331" spans="13:13" ht="12.5" x14ac:dyDescent="0.25">
      <c r="M331" s="62"/>
    </row>
    <row r="332" spans="13:13" ht="12.5" x14ac:dyDescent="0.25">
      <c r="M332" s="62"/>
    </row>
    <row r="333" spans="13:13" ht="12.5" x14ac:dyDescent="0.25">
      <c r="M333" s="62"/>
    </row>
    <row r="334" spans="13:13" ht="12.5" x14ac:dyDescent="0.25">
      <c r="M334" s="62"/>
    </row>
    <row r="335" spans="13:13" ht="12.5" x14ac:dyDescent="0.25">
      <c r="M335" s="62"/>
    </row>
    <row r="336" spans="13:13" ht="12.5" x14ac:dyDescent="0.25">
      <c r="M336" s="62"/>
    </row>
    <row r="337" spans="13:13" ht="12.5" x14ac:dyDescent="0.25">
      <c r="M337" s="62"/>
    </row>
    <row r="338" spans="13:13" ht="12.5" x14ac:dyDescent="0.25">
      <c r="M338" s="62"/>
    </row>
    <row r="339" spans="13:13" ht="12.5" x14ac:dyDescent="0.25">
      <c r="M339" s="62"/>
    </row>
    <row r="340" spans="13:13" ht="12.5" x14ac:dyDescent="0.25">
      <c r="M340" s="62"/>
    </row>
    <row r="341" spans="13:13" ht="12.5" x14ac:dyDescent="0.25">
      <c r="M341" s="62"/>
    </row>
    <row r="342" spans="13:13" ht="12.5" x14ac:dyDescent="0.25">
      <c r="M342" s="62"/>
    </row>
    <row r="343" spans="13:13" ht="12.5" x14ac:dyDescent="0.25">
      <c r="M343" s="62"/>
    </row>
    <row r="344" spans="13:13" ht="12.5" x14ac:dyDescent="0.25">
      <c r="M344" s="62"/>
    </row>
    <row r="345" spans="13:13" ht="12.5" x14ac:dyDescent="0.25">
      <c r="M345" s="62"/>
    </row>
    <row r="346" spans="13:13" ht="12.5" x14ac:dyDescent="0.25">
      <c r="M346" s="62"/>
    </row>
    <row r="347" spans="13:13" ht="12.5" x14ac:dyDescent="0.25">
      <c r="M347" s="62"/>
    </row>
    <row r="348" spans="13:13" ht="12.5" x14ac:dyDescent="0.25">
      <c r="M348" s="62"/>
    </row>
    <row r="349" spans="13:13" ht="12.5" x14ac:dyDescent="0.25">
      <c r="M349" s="62"/>
    </row>
    <row r="350" spans="13:13" ht="12.5" x14ac:dyDescent="0.25">
      <c r="M350" s="62"/>
    </row>
    <row r="351" spans="13:13" ht="12.5" x14ac:dyDescent="0.25">
      <c r="M351" s="62"/>
    </row>
    <row r="352" spans="13:13" ht="12.5" x14ac:dyDescent="0.25">
      <c r="M352" s="62"/>
    </row>
    <row r="353" spans="13:13" ht="12.5" x14ac:dyDescent="0.25">
      <c r="M353" s="62"/>
    </row>
    <row r="354" spans="13:13" ht="12.5" x14ac:dyDescent="0.25">
      <c r="M354" s="62"/>
    </row>
    <row r="355" spans="13:13" ht="12.5" x14ac:dyDescent="0.25">
      <c r="M355" s="62"/>
    </row>
    <row r="356" spans="13:13" ht="12.5" x14ac:dyDescent="0.25">
      <c r="M356" s="62"/>
    </row>
    <row r="357" spans="13:13" ht="12.5" x14ac:dyDescent="0.25">
      <c r="M357" s="62"/>
    </row>
    <row r="358" spans="13:13" ht="12.5" x14ac:dyDescent="0.25">
      <c r="M358" s="62"/>
    </row>
    <row r="359" spans="13:13" ht="12.5" x14ac:dyDescent="0.25">
      <c r="M359" s="62"/>
    </row>
    <row r="360" spans="13:13" ht="12.5" x14ac:dyDescent="0.25">
      <c r="M360" s="62"/>
    </row>
    <row r="361" spans="13:13" ht="12.5" x14ac:dyDescent="0.25">
      <c r="M361" s="62"/>
    </row>
    <row r="362" spans="13:13" ht="12.5" x14ac:dyDescent="0.25">
      <c r="M362" s="62"/>
    </row>
    <row r="363" spans="13:13" ht="12.5" x14ac:dyDescent="0.25">
      <c r="M363" s="62"/>
    </row>
    <row r="364" spans="13:13" ht="12.5" x14ac:dyDescent="0.25">
      <c r="M364" s="62"/>
    </row>
    <row r="365" spans="13:13" ht="12.5" x14ac:dyDescent="0.25">
      <c r="M365" s="62"/>
    </row>
    <row r="366" spans="13:13" ht="12.5" x14ac:dyDescent="0.25">
      <c r="M366" s="62"/>
    </row>
    <row r="367" spans="13:13" ht="12.5" x14ac:dyDescent="0.25">
      <c r="M367" s="62"/>
    </row>
    <row r="368" spans="13:13" ht="12.5" x14ac:dyDescent="0.25">
      <c r="M368" s="62"/>
    </row>
    <row r="369" spans="13:13" ht="12.5" x14ac:dyDescent="0.25">
      <c r="M369" s="62"/>
    </row>
    <row r="370" spans="13:13" ht="12.5" x14ac:dyDescent="0.25">
      <c r="M370" s="62"/>
    </row>
    <row r="371" spans="13:13" ht="12.5" x14ac:dyDescent="0.25">
      <c r="M371" s="62"/>
    </row>
    <row r="372" spans="13:13" ht="12.5" x14ac:dyDescent="0.25">
      <c r="M372" s="62"/>
    </row>
    <row r="373" spans="13:13" ht="12.5" x14ac:dyDescent="0.25">
      <c r="M373" s="62"/>
    </row>
    <row r="374" spans="13:13" ht="12.5" x14ac:dyDescent="0.25">
      <c r="M374" s="62"/>
    </row>
    <row r="375" spans="13:13" ht="12.5" x14ac:dyDescent="0.25">
      <c r="M375" s="62"/>
    </row>
    <row r="376" spans="13:13" ht="12.5" x14ac:dyDescent="0.25">
      <c r="M376" s="62"/>
    </row>
    <row r="377" spans="13:13" ht="12.5" x14ac:dyDescent="0.25">
      <c r="M377" s="62"/>
    </row>
    <row r="378" spans="13:13" ht="12.5" x14ac:dyDescent="0.25">
      <c r="M378" s="62"/>
    </row>
    <row r="379" spans="13:13" ht="12.5" x14ac:dyDescent="0.25">
      <c r="M379" s="62"/>
    </row>
    <row r="380" spans="13:13" ht="12.5" x14ac:dyDescent="0.25">
      <c r="M380" s="62"/>
    </row>
    <row r="381" spans="13:13" ht="12.5" x14ac:dyDescent="0.25">
      <c r="M381" s="62"/>
    </row>
    <row r="382" spans="13:13" ht="12.5" x14ac:dyDescent="0.25">
      <c r="M382" s="62"/>
    </row>
    <row r="383" spans="13:13" ht="12.5" x14ac:dyDescent="0.25">
      <c r="M383" s="62"/>
    </row>
    <row r="384" spans="13:13" ht="12.5" x14ac:dyDescent="0.25">
      <c r="M384" s="62"/>
    </row>
    <row r="385" spans="13:13" ht="12.5" x14ac:dyDescent="0.25">
      <c r="M385" s="62"/>
    </row>
    <row r="386" spans="13:13" ht="12.5" x14ac:dyDescent="0.25">
      <c r="M386" s="62"/>
    </row>
    <row r="387" spans="13:13" ht="12.5" x14ac:dyDescent="0.25">
      <c r="M387" s="62"/>
    </row>
    <row r="388" spans="13:13" ht="12.5" x14ac:dyDescent="0.25">
      <c r="M388" s="62"/>
    </row>
    <row r="389" spans="13:13" ht="12.5" x14ac:dyDescent="0.25">
      <c r="M389" s="62"/>
    </row>
    <row r="390" spans="13:13" ht="12.5" x14ac:dyDescent="0.25">
      <c r="M390" s="62"/>
    </row>
    <row r="391" spans="13:13" ht="12.5" x14ac:dyDescent="0.25">
      <c r="M391" s="62"/>
    </row>
    <row r="392" spans="13:13" ht="12.5" x14ac:dyDescent="0.25">
      <c r="M392" s="62"/>
    </row>
    <row r="393" spans="13:13" ht="12.5" x14ac:dyDescent="0.25">
      <c r="M393" s="62"/>
    </row>
    <row r="394" spans="13:13" ht="12.5" x14ac:dyDescent="0.25">
      <c r="M394" s="62"/>
    </row>
    <row r="395" spans="13:13" ht="12.5" x14ac:dyDescent="0.25">
      <c r="M395" s="62"/>
    </row>
    <row r="396" spans="13:13" ht="12.5" x14ac:dyDescent="0.25">
      <c r="M396" s="62"/>
    </row>
    <row r="397" spans="13:13" ht="12.5" x14ac:dyDescent="0.25">
      <c r="M397" s="62"/>
    </row>
    <row r="398" spans="13:13" ht="12.5" x14ac:dyDescent="0.25">
      <c r="M398" s="62"/>
    </row>
    <row r="399" spans="13:13" ht="12.5" x14ac:dyDescent="0.25">
      <c r="M399" s="62"/>
    </row>
    <row r="400" spans="13:13" ht="12.5" x14ac:dyDescent="0.25">
      <c r="M400" s="62"/>
    </row>
    <row r="401" spans="13:13" ht="12.5" x14ac:dyDescent="0.25">
      <c r="M401" s="62"/>
    </row>
    <row r="402" spans="13:13" ht="12.5" x14ac:dyDescent="0.25">
      <c r="M402" s="62"/>
    </row>
    <row r="403" spans="13:13" ht="12.5" x14ac:dyDescent="0.25">
      <c r="M403" s="62"/>
    </row>
    <row r="404" spans="13:13" ht="12.5" x14ac:dyDescent="0.25">
      <c r="M404" s="62"/>
    </row>
    <row r="405" spans="13:13" ht="12.5" x14ac:dyDescent="0.25">
      <c r="M405" s="62"/>
    </row>
    <row r="406" spans="13:13" ht="12.5" x14ac:dyDescent="0.25">
      <c r="M406" s="62"/>
    </row>
    <row r="407" spans="13:13" ht="12.5" x14ac:dyDescent="0.25">
      <c r="M407" s="62"/>
    </row>
    <row r="408" spans="13:13" ht="12.5" x14ac:dyDescent="0.25">
      <c r="M408" s="62"/>
    </row>
    <row r="409" spans="13:13" ht="12.5" x14ac:dyDescent="0.25">
      <c r="M409" s="62"/>
    </row>
    <row r="410" spans="13:13" ht="12.5" x14ac:dyDescent="0.25">
      <c r="M410" s="62"/>
    </row>
    <row r="411" spans="13:13" ht="12.5" x14ac:dyDescent="0.25">
      <c r="M411" s="62"/>
    </row>
    <row r="412" spans="13:13" ht="12.5" x14ac:dyDescent="0.25">
      <c r="M412" s="62"/>
    </row>
    <row r="413" spans="13:13" ht="12.5" x14ac:dyDescent="0.25">
      <c r="M413" s="62"/>
    </row>
    <row r="414" spans="13:13" ht="12.5" x14ac:dyDescent="0.25">
      <c r="M414" s="62"/>
    </row>
    <row r="415" spans="13:13" ht="12.5" x14ac:dyDescent="0.25">
      <c r="M415" s="62"/>
    </row>
    <row r="416" spans="13:13" ht="12.5" x14ac:dyDescent="0.25">
      <c r="M416" s="62"/>
    </row>
    <row r="417" spans="13:13" ht="12.5" x14ac:dyDescent="0.25">
      <c r="M417" s="62"/>
    </row>
    <row r="418" spans="13:13" ht="12.5" x14ac:dyDescent="0.25">
      <c r="M418" s="62"/>
    </row>
    <row r="419" spans="13:13" ht="12.5" x14ac:dyDescent="0.25">
      <c r="M419" s="62"/>
    </row>
    <row r="420" spans="13:13" ht="12.5" x14ac:dyDescent="0.25">
      <c r="M420" s="62"/>
    </row>
    <row r="421" spans="13:13" ht="12.5" x14ac:dyDescent="0.25">
      <c r="M421" s="62"/>
    </row>
    <row r="422" spans="13:13" ht="12.5" x14ac:dyDescent="0.25">
      <c r="M422" s="62"/>
    </row>
    <row r="423" spans="13:13" ht="12.5" x14ac:dyDescent="0.25">
      <c r="M423" s="62"/>
    </row>
    <row r="424" spans="13:13" ht="12.5" x14ac:dyDescent="0.25">
      <c r="M424" s="62"/>
    </row>
    <row r="425" spans="13:13" ht="12.5" x14ac:dyDescent="0.25">
      <c r="M425" s="62"/>
    </row>
    <row r="426" spans="13:13" ht="12.5" x14ac:dyDescent="0.25">
      <c r="M426" s="62"/>
    </row>
    <row r="427" spans="13:13" ht="12.5" x14ac:dyDescent="0.25">
      <c r="M427" s="62"/>
    </row>
    <row r="428" spans="13:13" ht="12.5" x14ac:dyDescent="0.25">
      <c r="M428" s="62"/>
    </row>
    <row r="429" spans="13:13" ht="12.5" x14ac:dyDescent="0.25">
      <c r="M429" s="62"/>
    </row>
    <row r="430" spans="13:13" ht="12.5" x14ac:dyDescent="0.25">
      <c r="M430" s="62"/>
    </row>
    <row r="431" spans="13:13" ht="12.5" x14ac:dyDescent="0.25">
      <c r="M431" s="62"/>
    </row>
    <row r="432" spans="13:13" ht="12.5" x14ac:dyDescent="0.25">
      <c r="M432" s="62"/>
    </row>
    <row r="433" spans="13:13" ht="12.5" x14ac:dyDescent="0.25">
      <c r="M433" s="62"/>
    </row>
    <row r="434" spans="13:13" ht="12.5" x14ac:dyDescent="0.25">
      <c r="M434" s="62"/>
    </row>
    <row r="435" spans="13:13" ht="12.5" x14ac:dyDescent="0.25">
      <c r="M435" s="62"/>
    </row>
    <row r="436" spans="13:13" ht="12.5" x14ac:dyDescent="0.25">
      <c r="M436" s="62"/>
    </row>
    <row r="437" spans="13:13" ht="12.5" x14ac:dyDescent="0.25">
      <c r="M437" s="62"/>
    </row>
    <row r="438" spans="13:13" ht="12.5" x14ac:dyDescent="0.25">
      <c r="M438" s="62"/>
    </row>
    <row r="439" spans="13:13" ht="12.5" x14ac:dyDescent="0.25">
      <c r="M439" s="62"/>
    </row>
    <row r="440" spans="13:13" ht="12.5" x14ac:dyDescent="0.25">
      <c r="M440" s="62"/>
    </row>
    <row r="441" spans="13:13" ht="12.5" x14ac:dyDescent="0.25">
      <c r="M441" s="62"/>
    </row>
    <row r="442" spans="13:13" ht="12.5" x14ac:dyDescent="0.25">
      <c r="M442" s="62"/>
    </row>
    <row r="443" spans="13:13" ht="12.5" x14ac:dyDescent="0.25">
      <c r="M443" s="62"/>
    </row>
    <row r="444" spans="13:13" ht="12.5" x14ac:dyDescent="0.25">
      <c r="M444" s="62"/>
    </row>
    <row r="445" spans="13:13" ht="12.5" x14ac:dyDescent="0.25">
      <c r="M445" s="62"/>
    </row>
    <row r="446" spans="13:13" ht="12.5" x14ac:dyDescent="0.25">
      <c r="M446" s="62"/>
    </row>
    <row r="447" spans="13:13" ht="12.5" x14ac:dyDescent="0.25">
      <c r="M447" s="62"/>
    </row>
    <row r="448" spans="13:13" ht="12.5" x14ac:dyDescent="0.25">
      <c r="M448" s="62"/>
    </row>
    <row r="449" spans="13:13" ht="12.5" x14ac:dyDescent="0.25">
      <c r="M449" s="62"/>
    </row>
    <row r="450" spans="13:13" ht="12.5" x14ac:dyDescent="0.25">
      <c r="M450" s="62"/>
    </row>
    <row r="451" spans="13:13" ht="12.5" x14ac:dyDescent="0.25">
      <c r="M451" s="62"/>
    </row>
    <row r="452" spans="13:13" ht="12.5" x14ac:dyDescent="0.25">
      <c r="M452" s="62"/>
    </row>
    <row r="453" spans="13:13" ht="12.5" x14ac:dyDescent="0.25">
      <c r="M453" s="62"/>
    </row>
    <row r="454" spans="13:13" ht="12.5" x14ac:dyDescent="0.25">
      <c r="M454" s="62"/>
    </row>
    <row r="455" spans="13:13" ht="12.5" x14ac:dyDescent="0.25">
      <c r="M455" s="62"/>
    </row>
    <row r="456" spans="13:13" ht="12.5" x14ac:dyDescent="0.25">
      <c r="M456" s="62"/>
    </row>
    <row r="457" spans="13:13" ht="12.5" x14ac:dyDescent="0.25">
      <c r="M457" s="62"/>
    </row>
    <row r="458" spans="13:13" ht="12.5" x14ac:dyDescent="0.25">
      <c r="M458" s="62"/>
    </row>
    <row r="459" spans="13:13" ht="12.5" x14ac:dyDescent="0.25">
      <c r="M459" s="62"/>
    </row>
    <row r="460" spans="13:13" ht="12.5" x14ac:dyDescent="0.25">
      <c r="M460" s="62"/>
    </row>
    <row r="461" spans="13:13" ht="12.5" x14ac:dyDescent="0.25">
      <c r="M461" s="62"/>
    </row>
    <row r="462" spans="13:13" ht="12.5" x14ac:dyDescent="0.25">
      <c r="M462" s="62"/>
    </row>
    <row r="463" spans="13:13" ht="12.5" x14ac:dyDescent="0.25">
      <c r="M463" s="62"/>
    </row>
    <row r="464" spans="13:13" ht="12.5" x14ac:dyDescent="0.25">
      <c r="M464" s="62"/>
    </row>
    <row r="465" spans="13:13" ht="12.5" x14ac:dyDescent="0.25">
      <c r="M465" s="62"/>
    </row>
    <row r="466" spans="13:13" ht="12.5" x14ac:dyDescent="0.25">
      <c r="M466" s="62"/>
    </row>
    <row r="467" spans="13:13" ht="12.5" x14ac:dyDescent="0.25">
      <c r="M467" s="62"/>
    </row>
    <row r="468" spans="13:13" ht="12.5" x14ac:dyDescent="0.25">
      <c r="M468" s="62"/>
    </row>
    <row r="469" spans="13:13" ht="12.5" x14ac:dyDescent="0.25">
      <c r="M469" s="62"/>
    </row>
    <row r="470" spans="13:13" ht="12.5" x14ac:dyDescent="0.25">
      <c r="M470" s="62"/>
    </row>
    <row r="471" spans="13:13" ht="12.5" x14ac:dyDescent="0.25">
      <c r="M471" s="62"/>
    </row>
    <row r="472" spans="13:13" ht="12.5" x14ac:dyDescent="0.25">
      <c r="M472" s="62"/>
    </row>
    <row r="473" spans="13:13" ht="12.5" x14ac:dyDescent="0.25">
      <c r="M473" s="62"/>
    </row>
    <row r="474" spans="13:13" ht="12.5" x14ac:dyDescent="0.25">
      <c r="M474" s="62"/>
    </row>
    <row r="475" spans="13:13" ht="12.5" x14ac:dyDescent="0.25">
      <c r="M475" s="62"/>
    </row>
    <row r="476" spans="13:13" ht="12.5" x14ac:dyDescent="0.25">
      <c r="M476" s="62"/>
    </row>
    <row r="477" spans="13:13" ht="12.5" x14ac:dyDescent="0.25">
      <c r="M477" s="62"/>
    </row>
    <row r="478" spans="13:13" ht="12.5" x14ac:dyDescent="0.25">
      <c r="M478" s="62"/>
    </row>
    <row r="479" spans="13:13" ht="12.5" x14ac:dyDescent="0.25">
      <c r="M479" s="62"/>
    </row>
    <row r="480" spans="13:13" ht="12.5" x14ac:dyDescent="0.25">
      <c r="M480" s="62"/>
    </row>
    <row r="481" spans="13:13" ht="12.5" x14ac:dyDescent="0.25">
      <c r="M481" s="62"/>
    </row>
    <row r="482" spans="13:13" ht="12.5" x14ac:dyDescent="0.25">
      <c r="M482" s="62"/>
    </row>
    <row r="483" spans="13:13" ht="12.5" x14ac:dyDescent="0.25">
      <c r="M483" s="62"/>
    </row>
    <row r="484" spans="13:13" ht="12.5" x14ac:dyDescent="0.25">
      <c r="M484" s="62"/>
    </row>
    <row r="485" spans="13:13" ht="12.5" x14ac:dyDescent="0.25">
      <c r="M485" s="62"/>
    </row>
    <row r="486" spans="13:13" ht="12.5" x14ac:dyDescent="0.25">
      <c r="M486" s="62"/>
    </row>
    <row r="487" spans="13:13" ht="12.5" x14ac:dyDescent="0.25">
      <c r="M487" s="62"/>
    </row>
    <row r="488" spans="13:13" ht="12.5" x14ac:dyDescent="0.25">
      <c r="M488" s="62"/>
    </row>
    <row r="489" spans="13:13" ht="12.5" x14ac:dyDescent="0.25">
      <c r="M489" s="62"/>
    </row>
    <row r="490" spans="13:13" ht="12.5" x14ac:dyDescent="0.25">
      <c r="M490" s="62"/>
    </row>
    <row r="491" spans="13:13" ht="12.5" x14ac:dyDescent="0.25">
      <c r="M491" s="62"/>
    </row>
    <row r="492" spans="13:13" ht="12.5" x14ac:dyDescent="0.25">
      <c r="M492" s="62"/>
    </row>
    <row r="493" spans="13:13" ht="12.5" x14ac:dyDescent="0.25">
      <c r="M493" s="62"/>
    </row>
    <row r="494" spans="13:13" ht="12.5" x14ac:dyDescent="0.25">
      <c r="M494" s="62"/>
    </row>
    <row r="495" spans="13:13" ht="12.5" x14ac:dyDescent="0.25">
      <c r="M495" s="62"/>
    </row>
    <row r="496" spans="13:13" ht="12.5" x14ac:dyDescent="0.25">
      <c r="M496" s="62"/>
    </row>
    <row r="497" spans="13:13" ht="12.5" x14ac:dyDescent="0.25">
      <c r="M497" s="62"/>
    </row>
    <row r="498" spans="13:13" ht="12.5" x14ac:dyDescent="0.25">
      <c r="M498" s="62"/>
    </row>
    <row r="499" spans="13:13" ht="12.5" x14ac:dyDescent="0.25">
      <c r="M499" s="62"/>
    </row>
    <row r="500" spans="13:13" ht="12.5" x14ac:dyDescent="0.25">
      <c r="M500" s="62"/>
    </row>
    <row r="501" spans="13:13" ht="12.5" x14ac:dyDescent="0.25">
      <c r="M501" s="62"/>
    </row>
    <row r="502" spans="13:13" ht="12.5" x14ac:dyDescent="0.25">
      <c r="M502" s="62"/>
    </row>
    <row r="503" spans="13:13" ht="12.5" x14ac:dyDescent="0.25">
      <c r="M503" s="62"/>
    </row>
    <row r="504" spans="13:13" ht="12.5" x14ac:dyDescent="0.25">
      <c r="M504" s="62"/>
    </row>
    <row r="505" spans="13:13" ht="12.5" x14ac:dyDescent="0.25">
      <c r="M505" s="62"/>
    </row>
    <row r="506" spans="13:13" ht="12.5" x14ac:dyDescent="0.25">
      <c r="M506" s="62"/>
    </row>
    <row r="507" spans="13:13" ht="12.5" x14ac:dyDescent="0.25">
      <c r="M507" s="62"/>
    </row>
    <row r="508" spans="13:13" ht="12.5" x14ac:dyDescent="0.25">
      <c r="M508" s="62"/>
    </row>
    <row r="509" spans="13:13" ht="12.5" x14ac:dyDescent="0.25">
      <c r="M509" s="62"/>
    </row>
    <row r="510" spans="13:13" ht="12.5" x14ac:dyDescent="0.25">
      <c r="M510" s="62"/>
    </row>
    <row r="511" spans="13:13" ht="12.5" x14ac:dyDescent="0.25">
      <c r="M511" s="62"/>
    </row>
    <row r="512" spans="13:13" ht="12.5" x14ac:dyDescent="0.25">
      <c r="M512" s="62"/>
    </row>
    <row r="513" spans="13:13" ht="12.5" x14ac:dyDescent="0.25">
      <c r="M513" s="62"/>
    </row>
    <row r="514" spans="13:13" ht="12.5" x14ac:dyDescent="0.25">
      <c r="M514" s="62"/>
    </row>
    <row r="515" spans="13:13" ht="12.5" x14ac:dyDescent="0.25">
      <c r="M515" s="62"/>
    </row>
    <row r="516" spans="13:13" ht="12.5" x14ac:dyDescent="0.25">
      <c r="M516" s="62"/>
    </row>
    <row r="517" spans="13:13" ht="12.5" x14ac:dyDescent="0.25">
      <c r="M517" s="62"/>
    </row>
    <row r="518" spans="13:13" ht="12.5" x14ac:dyDescent="0.25">
      <c r="M518" s="62"/>
    </row>
    <row r="519" spans="13:13" ht="12.5" x14ac:dyDescent="0.25">
      <c r="M519" s="62"/>
    </row>
    <row r="520" spans="13:13" ht="12.5" x14ac:dyDescent="0.25">
      <c r="M520" s="62"/>
    </row>
    <row r="521" spans="13:13" ht="12.5" x14ac:dyDescent="0.25">
      <c r="M521" s="62"/>
    </row>
    <row r="522" spans="13:13" ht="12.5" x14ac:dyDescent="0.25">
      <c r="M522" s="62"/>
    </row>
    <row r="523" spans="13:13" ht="12.5" x14ac:dyDescent="0.25">
      <c r="M523" s="62"/>
    </row>
    <row r="524" spans="13:13" ht="12.5" x14ac:dyDescent="0.25">
      <c r="M524" s="62"/>
    </row>
    <row r="525" spans="13:13" ht="12.5" x14ac:dyDescent="0.25">
      <c r="M525" s="62"/>
    </row>
    <row r="526" spans="13:13" ht="12.5" x14ac:dyDescent="0.25">
      <c r="M526" s="62"/>
    </row>
    <row r="527" spans="13:13" ht="12.5" x14ac:dyDescent="0.25">
      <c r="M527" s="62"/>
    </row>
    <row r="528" spans="13:13" ht="12.5" x14ac:dyDescent="0.25">
      <c r="M528" s="62"/>
    </row>
    <row r="529" spans="13:13" ht="12.5" x14ac:dyDescent="0.25">
      <c r="M529" s="62"/>
    </row>
    <row r="530" spans="13:13" ht="12.5" x14ac:dyDescent="0.25">
      <c r="M530" s="62"/>
    </row>
    <row r="531" spans="13:13" ht="12.5" x14ac:dyDescent="0.25">
      <c r="M531" s="62"/>
    </row>
    <row r="532" spans="13:13" ht="12.5" x14ac:dyDescent="0.25">
      <c r="M532" s="62"/>
    </row>
    <row r="533" spans="13:13" ht="12.5" x14ac:dyDescent="0.25">
      <c r="M533" s="62"/>
    </row>
    <row r="534" spans="13:13" ht="12.5" x14ac:dyDescent="0.25">
      <c r="M534" s="62"/>
    </row>
    <row r="535" spans="13:13" ht="12.5" x14ac:dyDescent="0.25">
      <c r="M535" s="62"/>
    </row>
    <row r="536" spans="13:13" ht="12.5" x14ac:dyDescent="0.25">
      <c r="M536" s="62"/>
    </row>
    <row r="537" spans="13:13" ht="12.5" x14ac:dyDescent="0.25">
      <c r="M537" s="62"/>
    </row>
    <row r="538" spans="13:13" ht="12.5" x14ac:dyDescent="0.25">
      <c r="M538" s="62"/>
    </row>
    <row r="539" spans="13:13" ht="12.5" x14ac:dyDescent="0.25">
      <c r="M539" s="62"/>
    </row>
    <row r="540" spans="13:13" ht="12.5" x14ac:dyDescent="0.25">
      <c r="M540" s="62"/>
    </row>
    <row r="541" spans="13:13" ht="12.5" x14ac:dyDescent="0.25">
      <c r="M541" s="62"/>
    </row>
    <row r="542" spans="13:13" ht="12.5" x14ac:dyDescent="0.25">
      <c r="M542" s="62"/>
    </row>
    <row r="543" spans="13:13" ht="12.5" x14ac:dyDescent="0.25">
      <c r="M543" s="62"/>
    </row>
    <row r="544" spans="13:13" ht="12.5" x14ac:dyDescent="0.25">
      <c r="M544" s="62"/>
    </row>
    <row r="545" spans="13:13" ht="12.5" x14ac:dyDescent="0.25">
      <c r="M545" s="62"/>
    </row>
    <row r="546" spans="13:13" ht="12.5" x14ac:dyDescent="0.25">
      <c r="M546" s="62"/>
    </row>
    <row r="547" spans="13:13" ht="12.5" x14ac:dyDescent="0.25">
      <c r="M547" s="62"/>
    </row>
    <row r="548" spans="13:13" ht="12.5" x14ac:dyDescent="0.25">
      <c r="M548" s="62"/>
    </row>
    <row r="549" spans="13:13" ht="12.5" x14ac:dyDescent="0.25">
      <c r="M549" s="62"/>
    </row>
    <row r="550" spans="13:13" ht="12.5" x14ac:dyDescent="0.25">
      <c r="M550" s="62"/>
    </row>
    <row r="551" spans="13:13" ht="12.5" x14ac:dyDescent="0.25">
      <c r="M551" s="62"/>
    </row>
    <row r="552" spans="13:13" ht="12.5" x14ac:dyDescent="0.25">
      <c r="M552" s="62"/>
    </row>
    <row r="553" spans="13:13" ht="12.5" x14ac:dyDescent="0.25">
      <c r="M553" s="62"/>
    </row>
    <row r="554" spans="13:13" ht="12.5" x14ac:dyDescent="0.25">
      <c r="M554" s="62"/>
    </row>
    <row r="555" spans="13:13" ht="12.5" x14ac:dyDescent="0.25">
      <c r="M555" s="62"/>
    </row>
    <row r="556" spans="13:13" ht="12.5" x14ac:dyDescent="0.25">
      <c r="M556" s="62"/>
    </row>
    <row r="557" spans="13:13" ht="12.5" x14ac:dyDescent="0.25">
      <c r="M557" s="62"/>
    </row>
    <row r="558" spans="13:13" ht="12.5" x14ac:dyDescent="0.25">
      <c r="M558" s="62"/>
    </row>
    <row r="559" spans="13:13" ht="12.5" x14ac:dyDescent="0.25">
      <c r="M559" s="62"/>
    </row>
    <row r="560" spans="13:13" ht="12.5" x14ac:dyDescent="0.25">
      <c r="M560" s="62"/>
    </row>
    <row r="561" spans="13:13" ht="12.5" x14ac:dyDescent="0.25">
      <c r="M561" s="62"/>
    </row>
    <row r="562" spans="13:13" ht="12.5" x14ac:dyDescent="0.25">
      <c r="M562" s="62"/>
    </row>
    <row r="563" spans="13:13" ht="12.5" x14ac:dyDescent="0.25">
      <c r="M563" s="62"/>
    </row>
    <row r="564" spans="13:13" ht="12.5" x14ac:dyDescent="0.25">
      <c r="M564" s="62"/>
    </row>
    <row r="565" spans="13:13" ht="12.5" x14ac:dyDescent="0.25">
      <c r="M565" s="62"/>
    </row>
    <row r="566" spans="13:13" ht="12.5" x14ac:dyDescent="0.25">
      <c r="M566" s="62"/>
    </row>
    <row r="567" spans="13:13" ht="12.5" x14ac:dyDescent="0.25">
      <c r="M567" s="62"/>
    </row>
    <row r="568" spans="13:13" ht="12.5" x14ac:dyDescent="0.25">
      <c r="M568" s="62"/>
    </row>
    <row r="569" spans="13:13" ht="12.5" x14ac:dyDescent="0.25">
      <c r="M569" s="62"/>
    </row>
    <row r="570" spans="13:13" ht="12.5" x14ac:dyDescent="0.25">
      <c r="M570" s="62"/>
    </row>
    <row r="571" spans="13:13" ht="12.5" x14ac:dyDescent="0.25">
      <c r="M571" s="62"/>
    </row>
    <row r="572" spans="13:13" ht="12.5" x14ac:dyDescent="0.25">
      <c r="M572" s="62"/>
    </row>
    <row r="573" spans="13:13" ht="12.5" x14ac:dyDescent="0.25">
      <c r="M573" s="62"/>
    </row>
    <row r="574" spans="13:13" ht="12.5" x14ac:dyDescent="0.25">
      <c r="M574" s="62"/>
    </row>
    <row r="575" spans="13:13" ht="12.5" x14ac:dyDescent="0.25">
      <c r="M575" s="62"/>
    </row>
    <row r="576" spans="13:13" ht="12.5" x14ac:dyDescent="0.25">
      <c r="M576" s="62"/>
    </row>
    <row r="577" spans="13:13" ht="12.5" x14ac:dyDescent="0.25">
      <c r="M577" s="62"/>
    </row>
    <row r="578" spans="13:13" ht="12.5" x14ac:dyDescent="0.25">
      <c r="M578" s="62"/>
    </row>
    <row r="579" spans="13:13" ht="12.5" x14ac:dyDescent="0.25">
      <c r="M579" s="62"/>
    </row>
    <row r="580" spans="13:13" ht="12.5" x14ac:dyDescent="0.25">
      <c r="M580" s="62"/>
    </row>
    <row r="581" spans="13:13" ht="12.5" x14ac:dyDescent="0.25">
      <c r="M581" s="62"/>
    </row>
    <row r="582" spans="13:13" ht="12.5" x14ac:dyDescent="0.25">
      <c r="M582" s="62"/>
    </row>
    <row r="583" spans="13:13" ht="12.5" x14ac:dyDescent="0.25">
      <c r="M583" s="62"/>
    </row>
    <row r="584" spans="13:13" ht="12.5" x14ac:dyDescent="0.25">
      <c r="M584" s="62"/>
    </row>
    <row r="585" spans="13:13" ht="12.5" x14ac:dyDescent="0.25">
      <c r="M585" s="62"/>
    </row>
    <row r="586" spans="13:13" ht="12.5" x14ac:dyDescent="0.25">
      <c r="M586" s="62"/>
    </row>
    <row r="587" spans="13:13" ht="12.5" x14ac:dyDescent="0.25">
      <c r="M587" s="62"/>
    </row>
    <row r="588" spans="13:13" ht="12.5" x14ac:dyDescent="0.25">
      <c r="M588" s="62"/>
    </row>
    <row r="589" spans="13:13" ht="12.5" x14ac:dyDescent="0.25">
      <c r="M589" s="62"/>
    </row>
    <row r="590" spans="13:13" ht="12.5" x14ac:dyDescent="0.25">
      <c r="M590" s="62"/>
    </row>
    <row r="591" spans="13:13" ht="12.5" x14ac:dyDescent="0.25">
      <c r="M591" s="62"/>
    </row>
    <row r="592" spans="13:13" ht="12.5" x14ac:dyDescent="0.25">
      <c r="M592" s="62"/>
    </row>
    <row r="593" spans="13:13" ht="12.5" x14ac:dyDescent="0.25">
      <c r="M593" s="62"/>
    </row>
    <row r="594" spans="13:13" ht="12.5" x14ac:dyDescent="0.25">
      <c r="M594" s="62"/>
    </row>
    <row r="595" spans="13:13" ht="12.5" x14ac:dyDescent="0.25">
      <c r="M595" s="62"/>
    </row>
    <row r="596" spans="13:13" ht="12.5" x14ac:dyDescent="0.25">
      <c r="M596" s="62"/>
    </row>
    <row r="597" spans="13:13" ht="12.5" x14ac:dyDescent="0.25">
      <c r="M597" s="62"/>
    </row>
    <row r="598" spans="13:13" ht="12.5" x14ac:dyDescent="0.25">
      <c r="M598" s="62"/>
    </row>
    <row r="599" spans="13:13" ht="12.5" x14ac:dyDescent="0.25">
      <c r="M599" s="62"/>
    </row>
    <row r="600" spans="13:13" ht="12.5" x14ac:dyDescent="0.25">
      <c r="M600" s="62"/>
    </row>
    <row r="601" spans="13:13" ht="12.5" x14ac:dyDescent="0.25">
      <c r="M601" s="62"/>
    </row>
    <row r="602" spans="13:13" ht="12.5" x14ac:dyDescent="0.25">
      <c r="M602" s="62"/>
    </row>
    <row r="603" spans="13:13" ht="12.5" x14ac:dyDescent="0.25">
      <c r="M603" s="62"/>
    </row>
    <row r="604" spans="13:13" ht="12.5" x14ac:dyDescent="0.25">
      <c r="M604" s="62"/>
    </row>
    <row r="605" spans="13:13" ht="12.5" x14ac:dyDescent="0.25">
      <c r="M605" s="62"/>
    </row>
    <row r="606" spans="13:13" ht="12.5" x14ac:dyDescent="0.25">
      <c r="M606" s="62"/>
    </row>
    <row r="607" spans="13:13" ht="12.5" x14ac:dyDescent="0.25">
      <c r="M607" s="62"/>
    </row>
    <row r="608" spans="13:13" ht="12.5" x14ac:dyDescent="0.25">
      <c r="M608" s="62"/>
    </row>
    <row r="609" spans="13:13" ht="12.5" x14ac:dyDescent="0.25">
      <c r="M609" s="62"/>
    </row>
    <row r="610" spans="13:13" ht="12.5" x14ac:dyDescent="0.25">
      <c r="M610" s="62"/>
    </row>
    <row r="611" spans="13:13" ht="12.5" x14ac:dyDescent="0.25">
      <c r="M611" s="62"/>
    </row>
    <row r="612" spans="13:13" ht="12.5" x14ac:dyDescent="0.25">
      <c r="M612" s="62"/>
    </row>
    <row r="613" spans="13:13" ht="12.5" x14ac:dyDescent="0.25">
      <c r="M613" s="62"/>
    </row>
    <row r="614" spans="13:13" ht="12.5" x14ac:dyDescent="0.25">
      <c r="M614" s="62"/>
    </row>
    <row r="615" spans="13:13" ht="12.5" x14ac:dyDescent="0.25">
      <c r="M615" s="62"/>
    </row>
    <row r="616" spans="13:13" ht="12.5" x14ac:dyDescent="0.25">
      <c r="M616" s="62"/>
    </row>
    <row r="617" spans="13:13" ht="12.5" x14ac:dyDescent="0.25">
      <c r="M617" s="62"/>
    </row>
    <row r="618" spans="13:13" ht="12.5" x14ac:dyDescent="0.25">
      <c r="M618" s="62"/>
    </row>
    <row r="619" spans="13:13" ht="12.5" x14ac:dyDescent="0.25">
      <c r="M619" s="62"/>
    </row>
    <row r="620" spans="13:13" ht="12.5" x14ac:dyDescent="0.25">
      <c r="M620" s="62"/>
    </row>
    <row r="621" spans="13:13" ht="12.5" x14ac:dyDescent="0.25">
      <c r="M621" s="62"/>
    </row>
    <row r="622" spans="13:13" ht="12.5" x14ac:dyDescent="0.25">
      <c r="M622" s="62"/>
    </row>
    <row r="623" spans="13:13" ht="12.5" x14ac:dyDescent="0.25">
      <c r="M623" s="62"/>
    </row>
    <row r="624" spans="13:13" ht="12.5" x14ac:dyDescent="0.25">
      <c r="M624" s="62"/>
    </row>
    <row r="625" spans="13:13" ht="12.5" x14ac:dyDescent="0.25">
      <c r="M625" s="62"/>
    </row>
    <row r="626" spans="13:13" ht="12.5" x14ac:dyDescent="0.25">
      <c r="M626" s="62"/>
    </row>
    <row r="627" spans="13:13" ht="12.5" x14ac:dyDescent="0.25">
      <c r="M627" s="62"/>
    </row>
    <row r="628" spans="13:13" ht="12.5" x14ac:dyDescent="0.25">
      <c r="M628" s="62"/>
    </row>
    <row r="629" spans="13:13" ht="12.5" x14ac:dyDescent="0.25">
      <c r="M629" s="62"/>
    </row>
    <row r="630" spans="13:13" ht="12.5" x14ac:dyDescent="0.25">
      <c r="M630" s="62"/>
    </row>
    <row r="631" spans="13:13" ht="12.5" x14ac:dyDescent="0.25">
      <c r="M631" s="62"/>
    </row>
    <row r="632" spans="13:13" ht="12.5" x14ac:dyDescent="0.25">
      <c r="M632" s="62"/>
    </row>
    <row r="633" spans="13:13" ht="12.5" x14ac:dyDescent="0.25">
      <c r="M633" s="62"/>
    </row>
    <row r="634" spans="13:13" ht="12.5" x14ac:dyDescent="0.25">
      <c r="M634" s="62"/>
    </row>
    <row r="635" spans="13:13" ht="12.5" x14ac:dyDescent="0.25">
      <c r="M635" s="62"/>
    </row>
    <row r="636" spans="13:13" ht="12.5" x14ac:dyDescent="0.25">
      <c r="M636" s="62"/>
    </row>
    <row r="637" spans="13:13" ht="12.5" x14ac:dyDescent="0.25">
      <c r="M637" s="62"/>
    </row>
    <row r="638" spans="13:13" ht="12.5" x14ac:dyDescent="0.25">
      <c r="M638" s="62"/>
    </row>
    <row r="639" spans="13:13" ht="12.5" x14ac:dyDescent="0.25">
      <c r="M639" s="62"/>
    </row>
    <row r="640" spans="13:13" ht="12.5" x14ac:dyDescent="0.25">
      <c r="M640" s="62"/>
    </row>
    <row r="641" spans="13:13" ht="12.5" x14ac:dyDescent="0.25">
      <c r="M641" s="62"/>
    </row>
    <row r="642" spans="13:13" ht="12.5" x14ac:dyDescent="0.25">
      <c r="M642" s="62"/>
    </row>
    <row r="643" spans="13:13" ht="12.5" x14ac:dyDescent="0.25">
      <c r="M643" s="62"/>
    </row>
    <row r="644" spans="13:13" ht="12.5" x14ac:dyDescent="0.25">
      <c r="M644" s="62"/>
    </row>
    <row r="645" spans="13:13" ht="12.5" x14ac:dyDescent="0.25">
      <c r="M645" s="62"/>
    </row>
    <row r="646" spans="13:13" ht="12.5" x14ac:dyDescent="0.25">
      <c r="M646" s="62"/>
    </row>
    <row r="647" spans="13:13" ht="12.5" x14ac:dyDescent="0.25">
      <c r="M647" s="62"/>
    </row>
    <row r="648" spans="13:13" ht="12.5" x14ac:dyDescent="0.25">
      <c r="M648" s="62"/>
    </row>
    <row r="649" spans="13:13" ht="12.5" x14ac:dyDescent="0.25">
      <c r="M649" s="62"/>
    </row>
    <row r="650" spans="13:13" ht="12.5" x14ac:dyDescent="0.25">
      <c r="M650" s="62"/>
    </row>
    <row r="651" spans="13:13" ht="12.5" x14ac:dyDescent="0.25">
      <c r="M651" s="62"/>
    </row>
    <row r="652" spans="13:13" ht="12.5" x14ac:dyDescent="0.25">
      <c r="M652" s="62"/>
    </row>
    <row r="653" spans="13:13" ht="12.5" x14ac:dyDescent="0.25">
      <c r="M653" s="62"/>
    </row>
    <row r="654" spans="13:13" ht="12.5" x14ac:dyDescent="0.25">
      <c r="M654" s="62"/>
    </row>
    <row r="655" spans="13:13" ht="12.5" x14ac:dyDescent="0.25">
      <c r="M655" s="62"/>
    </row>
    <row r="656" spans="13:13" ht="12.5" x14ac:dyDescent="0.25">
      <c r="M656" s="62"/>
    </row>
    <row r="657" spans="13:13" ht="12.5" x14ac:dyDescent="0.25">
      <c r="M657" s="62"/>
    </row>
    <row r="658" spans="13:13" ht="12.5" x14ac:dyDescent="0.25">
      <c r="M658" s="62"/>
    </row>
    <row r="659" spans="13:13" ht="12.5" x14ac:dyDescent="0.25">
      <c r="M659" s="62"/>
    </row>
    <row r="660" spans="13:13" ht="12.5" x14ac:dyDescent="0.25">
      <c r="M660" s="62"/>
    </row>
    <row r="661" spans="13:13" ht="12.5" x14ac:dyDescent="0.25">
      <c r="M661" s="62"/>
    </row>
    <row r="662" spans="13:13" ht="12.5" x14ac:dyDescent="0.25">
      <c r="M662" s="62"/>
    </row>
    <row r="663" spans="13:13" ht="12.5" x14ac:dyDescent="0.25">
      <c r="M663" s="62"/>
    </row>
    <row r="664" spans="13:13" ht="12.5" x14ac:dyDescent="0.25">
      <c r="M664" s="62"/>
    </row>
    <row r="665" spans="13:13" ht="12.5" x14ac:dyDescent="0.25">
      <c r="M665" s="62"/>
    </row>
    <row r="666" spans="13:13" ht="12.5" x14ac:dyDescent="0.25">
      <c r="M666" s="62"/>
    </row>
    <row r="667" spans="13:13" ht="12.5" x14ac:dyDescent="0.25">
      <c r="M667" s="62"/>
    </row>
    <row r="668" spans="13:13" ht="12.5" x14ac:dyDescent="0.25">
      <c r="M668" s="62"/>
    </row>
    <row r="669" spans="13:13" ht="12.5" x14ac:dyDescent="0.25">
      <c r="M669" s="62"/>
    </row>
    <row r="670" spans="13:13" ht="12.5" x14ac:dyDescent="0.25">
      <c r="M670" s="62"/>
    </row>
    <row r="671" spans="13:13" ht="12.5" x14ac:dyDescent="0.25">
      <c r="M671" s="62"/>
    </row>
    <row r="672" spans="13:13" ht="12.5" x14ac:dyDescent="0.25">
      <c r="M672" s="62"/>
    </row>
    <row r="673" spans="13:13" ht="12.5" x14ac:dyDescent="0.25">
      <c r="M673" s="62"/>
    </row>
    <row r="674" spans="13:13" ht="12.5" x14ac:dyDescent="0.25">
      <c r="M674" s="62"/>
    </row>
    <row r="675" spans="13:13" ht="12.5" x14ac:dyDescent="0.25">
      <c r="M675" s="62"/>
    </row>
    <row r="676" spans="13:13" ht="12.5" x14ac:dyDescent="0.25">
      <c r="M676" s="62"/>
    </row>
    <row r="677" spans="13:13" ht="12.5" x14ac:dyDescent="0.25">
      <c r="M677" s="62"/>
    </row>
    <row r="678" spans="13:13" ht="12.5" x14ac:dyDescent="0.25">
      <c r="M678" s="62"/>
    </row>
    <row r="679" spans="13:13" ht="12.5" x14ac:dyDescent="0.25">
      <c r="M679" s="62"/>
    </row>
    <row r="680" spans="13:13" ht="12.5" x14ac:dyDescent="0.25">
      <c r="M680" s="62"/>
    </row>
    <row r="681" spans="13:13" ht="12.5" x14ac:dyDescent="0.25">
      <c r="M681" s="62"/>
    </row>
    <row r="682" spans="13:13" ht="12.5" x14ac:dyDescent="0.25">
      <c r="M682" s="62"/>
    </row>
    <row r="683" spans="13:13" ht="12.5" x14ac:dyDescent="0.25">
      <c r="M683" s="62"/>
    </row>
    <row r="684" spans="13:13" ht="12.5" x14ac:dyDescent="0.25">
      <c r="M684" s="62"/>
    </row>
    <row r="685" spans="13:13" ht="12.5" x14ac:dyDescent="0.25">
      <c r="M685" s="62"/>
    </row>
    <row r="686" spans="13:13" ht="12.5" x14ac:dyDescent="0.25">
      <c r="M686" s="62"/>
    </row>
    <row r="687" spans="13:13" ht="12.5" x14ac:dyDescent="0.25">
      <c r="M687" s="62"/>
    </row>
    <row r="688" spans="13:13" ht="12.5" x14ac:dyDescent="0.25">
      <c r="M688" s="62"/>
    </row>
    <row r="689" spans="13:13" ht="12.5" x14ac:dyDescent="0.25">
      <c r="M689" s="62"/>
    </row>
    <row r="690" spans="13:13" ht="12.5" x14ac:dyDescent="0.25">
      <c r="M690" s="62"/>
    </row>
    <row r="691" spans="13:13" ht="12.5" x14ac:dyDescent="0.25">
      <c r="M691" s="62"/>
    </row>
    <row r="692" spans="13:13" ht="12.5" x14ac:dyDescent="0.25">
      <c r="M692" s="62"/>
    </row>
    <row r="693" spans="13:13" ht="12.5" x14ac:dyDescent="0.25">
      <c r="M693" s="62"/>
    </row>
    <row r="694" spans="13:13" ht="12.5" x14ac:dyDescent="0.25">
      <c r="M694" s="62"/>
    </row>
    <row r="695" spans="13:13" ht="12.5" x14ac:dyDescent="0.25">
      <c r="M695" s="62"/>
    </row>
    <row r="696" spans="13:13" ht="12.5" x14ac:dyDescent="0.25">
      <c r="M696" s="62"/>
    </row>
    <row r="697" spans="13:13" ht="12.5" x14ac:dyDescent="0.25">
      <c r="M697" s="62"/>
    </row>
    <row r="698" spans="13:13" ht="12.5" x14ac:dyDescent="0.25">
      <c r="M698" s="62"/>
    </row>
    <row r="699" spans="13:13" ht="12.5" x14ac:dyDescent="0.25">
      <c r="M699" s="62"/>
    </row>
    <row r="700" spans="13:13" ht="12.5" x14ac:dyDescent="0.25">
      <c r="M700" s="62"/>
    </row>
    <row r="701" spans="13:13" ht="12.5" x14ac:dyDescent="0.25">
      <c r="M701" s="62"/>
    </row>
    <row r="702" spans="13:13" ht="12.5" x14ac:dyDescent="0.25">
      <c r="M702" s="62"/>
    </row>
    <row r="703" spans="13:13" ht="12.5" x14ac:dyDescent="0.25">
      <c r="M703" s="62"/>
    </row>
    <row r="704" spans="13:13" ht="12.5" x14ac:dyDescent="0.25">
      <c r="M704" s="62"/>
    </row>
    <row r="705" spans="13:13" ht="12.5" x14ac:dyDescent="0.25">
      <c r="M705" s="62"/>
    </row>
    <row r="706" spans="13:13" ht="12.5" x14ac:dyDescent="0.25">
      <c r="M706" s="62"/>
    </row>
    <row r="707" spans="13:13" ht="12.5" x14ac:dyDescent="0.25">
      <c r="M707" s="62"/>
    </row>
    <row r="708" spans="13:13" ht="12.5" x14ac:dyDescent="0.25">
      <c r="M708" s="62"/>
    </row>
    <row r="709" spans="13:13" ht="12.5" x14ac:dyDescent="0.25">
      <c r="M709" s="62"/>
    </row>
    <row r="710" spans="13:13" ht="12.5" x14ac:dyDescent="0.25">
      <c r="M710" s="62"/>
    </row>
    <row r="711" spans="13:13" ht="12.5" x14ac:dyDescent="0.25">
      <c r="M711" s="62"/>
    </row>
    <row r="712" spans="13:13" ht="12.5" x14ac:dyDescent="0.25">
      <c r="M712" s="62"/>
    </row>
    <row r="713" spans="13:13" ht="12.5" x14ac:dyDescent="0.25">
      <c r="M713" s="62"/>
    </row>
    <row r="714" spans="13:13" ht="12.5" x14ac:dyDescent="0.25">
      <c r="M714" s="62"/>
    </row>
    <row r="715" spans="13:13" ht="12.5" x14ac:dyDescent="0.25">
      <c r="M715" s="62"/>
    </row>
    <row r="716" spans="13:13" ht="12.5" x14ac:dyDescent="0.25">
      <c r="M716" s="62"/>
    </row>
    <row r="717" spans="13:13" ht="12.5" x14ac:dyDescent="0.25">
      <c r="M717" s="62"/>
    </row>
    <row r="718" spans="13:13" ht="12.5" x14ac:dyDescent="0.25">
      <c r="M718" s="62"/>
    </row>
    <row r="719" spans="13:13" ht="12.5" x14ac:dyDescent="0.25">
      <c r="M719" s="62"/>
    </row>
    <row r="720" spans="13:13" ht="12.5" x14ac:dyDescent="0.25">
      <c r="M720" s="62"/>
    </row>
    <row r="721" spans="13:13" ht="12.5" x14ac:dyDescent="0.25">
      <c r="M721" s="62"/>
    </row>
    <row r="722" spans="13:13" ht="12.5" x14ac:dyDescent="0.25">
      <c r="M722" s="62"/>
    </row>
    <row r="723" spans="13:13" ht="12.5" x14ac:dyDescent="0.25">
      <c r="M723" s="62"/>
    </row>
    <row r="724" spans="13:13" ht="12.5" x14ac:dyDescent="0.25">
      <c r="M724" s="62"/>
    </row>
    <row r="725" spans="13:13" ht="12.5" x14ac:dyDescent="0.25">
      <c r="M725" s="62"/>
    </row>
    <row r="726" spans="13:13" ht="12.5" x14ac:dyDescent="0.25">
      <c r="M726" s="62"/>
    </row>
    <row r="727" spans="13:13" ht="12.5" x14ac:dyDescent="0.25">
      <c r="M727" s="62"/>
    </row>
    <row r="728" spans="13:13" ht="12.5" x14ac:dyDescent="0.25">
      <c r="M728" s="62"/>
    </row>
    <row r="729" spans="13:13" ht="12.5" x14ac:dyDescent="0.25">
      <c r="M729" s="62"/>
    </row>
    <row r="730" spans="13:13" ht="12.5" x14ac:dyDescent="0.25">
      <c r="M730" s="62"/>
    </row>
    <row r="731" spans="13:13" ht="12.5" x14ac:dyDescent="0.25">
      <c r="M731" s="62"/>
    </row>
    <row r="732" spans="13:13" ht="12.5" x14ac:dyDescent="0.25">
      <c r="M732" s="62"/>
    </row>
    <row r="733" spans="13:13" ht="12.5" x14ac:dyDescent="0.25">
      <c r="M733" s="62"/>
    </row>
    <row r="734" spans="13:13" ht="12.5" x14ac:dyDescent="0.25">
      <c r="M734" s="62"/>
    </row>
    <row r="735" spans="13:13" ht="12.5" x14ac:dyDescent="0.25">
      <c r="M735" s="62"/>
    </row>
    <row r="736" spans="13:13" ht="12.5" x14ac:dyDescent="0.25">
      <c r="M736" s="62"/>
    </row>
    <row r="737" spans="13:13" ht="12.5" x14ac:dyDescent="0.25">
      <c r="M737" s="62"/>
    </row>
    <row r="738" spans="13:13" ht="12.5" x14ac:dyDescent="0.25">
      <c r="M738" s="62"/>
    </row>
    <row r="739" spans="13:13" ht="12.5" x14ac:dyDescent="0.25">
      <c r="M739" s="62"/>
    </row>
    <row r="740" spans="13:13" ht="12.5" x14ac:dyDescent="0.25">
      <c r="M740" s="62"/>
    </row>
    <row r="741" spans="13:13" ht="12.5" x14ac:dyDescent="0.25">
      <c r="M741" s="62"/>
    </row>
    <row r="742" spans="13:13" ht="12.5" x14ac:dyDescent="0.25">
      <c r="M742" s="62"/>
    </row>
    <row r="743" spans="13:13" ht="12.5" x14ac:dyDescent="0.25">
      <c r="M743" s="62"/>
    </row>
    <row r="744" spans="13:13" ht="12.5" x14ac:dyDescent="0.25">
      <c r="M744" s="62"/>
    </row>
    <row r="745" spans="13:13" ht="12.5" x14ac:dyDescent="0.25">
      <c r="M745" s="62"/>
    </row>
    <row r="746" spans="13:13" ht="12.5" x14ac:dyDescent="0.25">
      <c r="M746" s="62"/>
    </row>
    <row r="747" spans="13:13" ht="12.5" x14ac:dyDescent="0.25">
      <c r="M747" s="62"/>
    </row>
    <row r="748" spans="13:13" ht="12.5" x14ac:dyDescent="0.25">
      <c r="M748" s="62"/>
    </row>
    <row r="749" spans="13:13" ht="12.5" x14ac:dyDescent="0.25">
      <c r="M749" s="62"/>
    </row>
    <row r="750" spans="13:13" ht="12.5" x14ac:dyDescent="0.25">
      <c r="M750" s="62"/>
    </row>
    <row r="751" spans="13:13" ht="12.5" x14ac:dyDescent="0.25">
      <c r="M751" s="62"/>
    </row>
    <row r="752" spans="13:13" ht="12.5" x14ac:dyDescent="0.25">
      <c r="M752" s="62"/>
    </row>
    <row r="753" spans="13:13" ht="12.5" x14ac:dyDescent="0.25">
      <c r="M753" s="62"/>
    </row>
    <row r="754" spans="13:13" ht="12.5" x14ac:dyDescent="0.25">
      <c r="M754" s="62"/>
    </row>
    <row r="755" spans="13:13" ht="12.5" x14ac:dyDescent="0.25">
      <c r="M755" s="62"/>
    </row>
    <row r="756" spans="13:13" ht="12.5" x14ac:dyDescent="0.25">
      <c r="M756" s="62"/>
    </row>
    <row r="757" spans="13:13" ht="12.5" x14ac:dyDescent="0.25">
      <c r="M757" s="62"/>
    </row>
    <row r="758" spans="13:13" ht="12.5" x14ac:dyDescent="0.25">
      <c r="M758" s="62"/>
    </row>
    <row r="759" spans="13:13" ht="12.5" x14ac:dyDescent="0.25">
      <c r="M759" s="62"/>
    </row>
    <row r="760" spans="13:13" ht="12.5" x14ac:dyDescent="0.25">
      <c r="M760" s="62"/>
    </row>
    <row r="761" spans="13:13" ht="12.5" x14ac:dyDescent="0.25">
      <c r="M761" s="62"/>
    </row>
    <row r="762" spans="13:13" ht="12.5" x14ac:dyDescent="0.25">
      <c r="M762" s="62"/>
    </row>
    <row r="763" spans="13:13" ht="12.5" x14ac:dyDescent="0.25">
      <c r="M763" s="62"/>
    </row>
    <row r="764" spans="13:13" ht="12.5" x14ac:dyDescent="0.25">
      <c r="M764" s="62"/>
    </row>
    <row r="765" spans="13:13" ht="12.5" x14ac:dyDescent="0.25">
      <c r="M765" s="62"/>
    </row>
    <row r="766" spans="13:13" ht="12.5" x14ac:dyDescent="0.25">
      <c r="M766" s="62"/>
    </row>
    <row r="767" spans="13:13" ht="12.5" x14ac:dyDescent="0.25">
      <c r="M767" s="62"/>
    </row>
    <row r="768" spans="13:13" ht="12.5" x14ac:dyDescent="0.25">
      <c r="M768" s="62"/>
    </row>
    <row r="769" spans="13:13" ht="12.5" x14ac:dyDescent="0.25">
      <c r="M769" s="62"/>
    </row>
    <row r="770" spans="13:13" ht="12.5" x14ac:dyDescent="0.25">
      <c r="M770" s="62"/>
    </row>
    <row r="771" spans="13:13" ht="12.5" x14ac:dyDescent="0.25">
      <c r="M771" s="62"/>
    </row>
    <row r="772" spans="13:13" ht="12.5" x14ac:dyDescent="0.25">
      <c r="M772" s="62"/>
    </row>
    <row r="773" spans="13:13" ht="12.5" x14ac:dyDescent="0.25">
      <c r="M773" s="62"/>
    </row>
    <row r="774" spans="13:13" ht="12.5" x14ac:dyDescent="0.25">
      <c r="M774" s="62"/>
    </row>
    <row r="775" spans="13:13" ht="12.5" x14ac:dyDescent="0.25">
      <c r="M775" s="62"/>
    </row>
    <row r="776" spans="13:13" ht="12.5" x14ac:dyDescent="0.25">
      <c r="M776" s="62"/>
    </row>
    <row r="777" spans="13:13" ht="12.5" x14ac:dyDescent="0.25">
      <c r="M777" s="62"/>
    </row>
    <row r="778" spans="13:13" ht="12.5" x14ac:dyDescent="0.25">
      <c r="M778" s="62"/>
    </row>
    <row r="779" spans="13:13" ht="12.5" x14ac:dyDescent="0.25">
      <c r="M779" s="62"/>
    </row>
    <row r="780" spans="13:13" ht="12.5" x14ac:dyDescent="0.25">
      <c r="M780" s="62"/>
    </row>
    <row r="781" spans="13:13" ht="12.5" x14ac:dyDescent="0.25">
      <c r="M781" s="62"/>
    </row>
    <row r="782" spans="13:13" ht="12.5" x14ac:dyDescent="0.25">
      <c r="M782" s="62"/>
    </row>
    <row r="783" spans="13:13" ht="12.5" x14ac:dyDescent="0.25">
      <c r="M783" s="62"/>
    </row>
    <row r="784" spans="13:13" ht="12.5" x14ac:dyDescent="0.25">
      <c r="M784" s="62"/>
    </row>
    <row r="785" spans="13:13" ht="12.5" x14ac:dyDescent="0.25">
      <c r="M785" s="62"/>
    </row>
    <row r="786" spans="13:13" ht="12.5" x14ac:dyDescent="0.25">
      <c r="M786" s="62"/>
    </row>
    <row r="787" spans="13:13" ht="12.5" x14ac:dyDescent="0.25">
      <c r="M787" s="62"/>
    </row>
    <row r="788" spans="13:13" ht="12.5" x14ac:dyDescent="0.25">
      <c r="M788" s="62"/>
    </row>
    <row r="789" spans="13:13" ht="12.5" x14ac:dyDescent="0.25">
      <c r="M789" s="62"/>
    </row>
    <row r="790" spans="13:13" ht="12.5" x14ac:dyDescent="0.25">
      <c r="M790" s="62"/>
    </row>
    <row r="791" spans="13:13" ht="12.5" x14ac:dyDescent="0.25">
      <c r="M791" s="62"/>
    </row>
    <row r="792" spans="13:13" ht="12.5" x14ac:dyDescent="0.25">
      <c r="M792" s="62"/>
    </row>
    <row r="793" spans="13:13" ht="12.5" x14ac:dyDescent="0.25">
      <c r="M793" s="62"/>
    </row>
    <row r="794" spans="13:13" ht="12.5" x14ac:dyDescent="0.25">
      <c r="M794" s="62"/>
    </row>
    <row r="795" spans="13:13" ht="12.5" x14ac:dyDescent="0.25">
      <c r="M795" s="62"/>
    </row>
    <row r="796" spans="13:13" ht="12.5" x14ac:dyDescent="0.25">
      <c r="M796" s="62"/>
    </row>
    <row r="797" spans="13:13" ht="12.5" x14ac:dyDescent="0.25">
      <c r="M797" s="62"/>
    </row>
    <row r="798" spans="13:13" ht="12.5" x14ac:dyDescent="0.25">
      <c r="M798" s="62"/>
    </row>
    <row r="799" spans="13:13" ht="12.5" x14ac:dyDescent="0.25">
      <c r="M799" s="62"/>
    </row>
    <row r="800" spans="13:13" ht="12.5" x14ac:dyDescent="0.25">
      <c r="M800" s="62"/>
    </row>
    <row r="801" spans="13:13" ht="12.5" x14ac:dyDescent="0.25">
      <c r="M801" s="62"/>
    </row>
    <row r="802" spans="13:13" ht="12.5" x14ac:dyDescent="0.25">
      <c r="M802" s="62"/>
    </row>
    <row r="803" spans="13:13" ht="12.5" x14ac:dyDescent="0.25">
      <c r="M803" s="62"/>
    </row>
    <row r="804" spans="13:13" ht="12.5" x14ac:dyDescent="0.25">
      <c r="M804" s="62"/>
    </row>
    <row r="805" spans="13:13" ht="12.5" x14ac:dyDescent="0.25">
      <c r="M805" s="62"/>
    </row>
    <row r="806" spans="13:13" ht="12.5" x14ac:dyDescent="0.25">
      <c r="M806" s="62"/>
    </row>
    <row r="807" spans="13:13" ht="12.5" x14ac:dyDescent="0.25">
      <c r="M807" s="62"/>
    </row>
    <row r="808" spans="13:13" ht="12.5" x14ac:dyDescent="0.25">
      <c r="M808" s="62"/>
    </row>
    <row r="809" spans="13:13" ht="12.5" x14ac:dyDescent="0.25">
      <c r="M809" s="62"/>
    </row>
    <row r="810" spans="13:13" ht="12.5" x14ac:dyDescent="0.25">
      <c r="M810" s="62"/>
    </row>
    <row r="811" spans="13:13" ht="12.5" x14ac:dyDescent="0.25">
      <c r="M811" s="62"/>
    </row>
    <row r="812" spans="13:13" ht="12.5" x14ac:dyDescent="0.25">
      <c r="M812" s="62"/>
    </row>
    <row r="813" spans="13:13" ht="12.5" x14ac:dyDescent="0.25">
      <c r="M813" s="62"/>
    </row>
    <row r="814" spans="13:13" ht="12.5" x14ac:dyDescent="0.25">
      <c r="M814" s="62"/>
    </row>
    <row r="815" spans="13:13" ht="12.5" x14ac:dyDescent="0.25">
      <c r="M815" s="62"/>
    </row>
    <row r="816" spans="13:13" ht="12.5" x14ac:dyDescent="0.25">
      <c r="M816" s="62"/>
    </row>
    <row r="817" spans="13:13" ht="12.5" x14ac:dyDescent="0.25">
      <c r="M817" s="62"/>
    </row>
    <row r="818" spans="13:13" ht="12.5" x14ac:dyDescent="0.25">
      <c r="M818" s="62"/>
    </row>
    <row r="819" spans="13:13" ht="12.5" x14ac:dyDescent="0.25">
      <c r="M819" s="62"/>
    </row>
    <row r="820" spans="13:13" ht="12.5" x14ac:dyDescent="0.25">
      <c r="M820" s="62"/>
    </row>
    <row r="821" spans="13:13" ht="12.5" x14ac:dyDescent="0.25">
      <c r="M821" s="62"/>
    </row>
    <row r="822" spans="13:13" ht="12.5" x14ac:dyDescent="0.25">
      <c r="M822" s="62"/>
    </row>
    <row r="823" spans="13:13" ht="12.5" x14ac:dyDescent="0.25">
      <c r="M823" s="62"/>
    </row>
    <row r="824" spans="13:13" ht="12.5" x14ac:dyDescent="0.25">
      <c r="M824" s="62"/>
    </row>
    <row r="825" spans="13:13" ht="12.5" x14ac:dyDescent="0.25">
      <c r="M825" s="62"/>
    </row>
    <row r="826" spans="13:13" ht="12.5" x14ac:dyDescent="0.25">
      <c r="M826" s="62"/>
    </row>
    <row r="827" spans="13:13" ht="12.5" x14ac:dyDescent="0.25">
      <c r="M827" s="62"/>
    </row>
    <row r="828" spans="13:13" ht="12.5" x14ac:dyDescent="0.25">
      <c r="M828" s="62"/>
    </row>
    <row r="829" spans="13:13" ht="12.5" x14ac:dyDescent="0.25">
      <c r="M829" s="62"/>
    </row>
    <row r="830" spans="13:13" ht="12.5" x14ac:dyDescent="0.25">
      <c r="M830" s="62"/>
    </row>
    <row r="831" spans="13:13" ht="12.5" x14ac:dyDescent="0.25">
      <c r="M831" s="62"/>
    </row>
    <row r="832" spans="13:13" ht="12.5" x14ac:dyDescent="0.25">
      <c r="M832" s="62"/>
    </row>
    <row r="833" spans="13:13" ht="12.5" x14ac:dyDescent="0.25">
      <c r="M833" s="62"/>
    </row>
    <row r="834" spans="13:13" ht="12.5" x14ac:dyDescent="0.25">
      <c r="M834" s="62"/>
    </row>
    <row r="835" spans="13:13" ht="12.5" x14ac:dyDescent="0.25">
      <c r="M835" s="62"/>
    </row>
    <row r="836" spans="13:13" ht="12.5" x14ac:dyDescent="0.25">
      <c r="M836" s="62"/>
    </row>
    <row r="837" spans="13:13" ht="12.5" x14ac:dyDescent="0.25">
      <c r="M837" s="62"/>
    </row>
    <row r="838" spans="13:13" ht="12.5" x14ac:dyDescent="0.25">
      <c r="M838" s="62"/>
    </row>
    <row r="839" spans="13:13" ht="12.5" x14ac:dyDescent="0.25">
      <c r="M839" s="62"/>
    </row>
    <row r="840" spans="13:13" ht="12.5" x14ac:dyDescent="0.25">
      <c r="M840" s="62"/>
    </row>
    <row r="841" spans="13:13" ht="12.5" x14ac:dyDescent="0.25">
      <c r="M841" s="62"/>
    </row>
    <row r="842" spans="13:13" ht="12.5" x14ac:dyDescent="0.25">
      <c r="M842" s="62"/>
    </row>
    <row r="843" spans="13:13" ht="12.5" x14ac:dyDescent="0.25">
      <c r="M843" s="62"/>
    </row>
    <row r="844" spans="13:13" ht="12.5" x14ac:dyDescent="0.25">
      <c r="M844" s="62"/>
    </row>
    <row r="845" spans="13:13" ht="12.5" x14ac:dyDescent="0.25">
      <c r="M845" s="62"/>
    </row>
    <row r="846" spans="13:13" ht="12.5" x14ac:dyDescent="0.25">
      <c r="M846" s="62"/>
    </row>
    <row r="847" spans="13:13" ht="12.5" x14ac:dyDescent="0.25">
      <c r="M847" s="62"/>
    </row>
    <row r="848" spans="13:13" ht="12.5" x14ac:dyDescent="0.25">
      <c r="M848" s="62"/>
    </row>
    <row r="849" spans="13:13" ht="12.5" x14ac:dyDescent="0.25">
      <c r="M849" s="62"/>
    </row>
    <row r="850" spans="13:13" ht="12.5" x14ac:dyDescent="0.25">
      <c r="M850" s="62"/>
    </row>
    <row r="851" spans="13:13" ht="12.5" x14ac:dyDescent="0.25">
      <c r="M851" s="62"/>
    </row>
    <row r="852" spans="13:13" ht="12.5" x14ac:dyDescent="0.25">
      <c r="M852" s="62"/>
    </row>
    <row r="853" spans="13:13" ht="12.5" x14ac:dyDescent="0.25">
      <c r="M853" s="62"/>
    </row>
    <row r="854" spans="13:13" ht="12.5" x14ac:dyDescent="0.25">
      <c r="M854" s="62"/>
    </row>
    <row r="855" spans="13:13" ht="12.5" x14ac:dyDescent="0.25">
      <c r="M855" s="62"/>
    </row>
    <row r="856" spans="13:13" ht="12.5" x14ac:dyDescent="0.25">
      <c r="M856" s="62"/>
    </row>
    <row r="857" spans="13:13" ht="12.5" x14ac:dyDescent="0.25">
      <c r="M857" s="62"/>
    </row>
    <row r="858" spans="13:13" ht="12.5" x14ac:dyDescent="0.25">
      <c r="M858" s="62"/>
    </row>
    <row r="859" spans="13:13" ht="12.5" x14ac:dyDescent="0.25">
      <c r="M859" s="62"/>
    </row>
    <row r="860" spans="13:13" ht="12.5" x14ac:dyDescent="0.25">
      <c r="M860" s="62"/>
    </row>
    <row r="861" spans="13:13" ht="12.5" x14ac:dyDescent="0.25">
      <c r="M861" s="62"/>
    </row>
    <row r="862" spans="13:13" ht="12.5" x14ac:dyDescent="0.25">
      <c r="M862" s="62"/>
    </row>
    <row r="863" spans="13:13" ht="12.5" x14ac:dyDescent="0.25">
      <c r="M863" s="62"/>
    </row>
    <row r="864" spans="13:13" ht="12.5" x14ac:dyDescent="0.25">
      <c r="M864" s="62"/>
    </row>
    <row r="865" spans="13:13" ht="12.5" x14ac:dyDescent="0.25">
      <c r="M865" s="62"/>
    </row>
    <row r="866" spans="13:13" ht="12.5" x14ac:dyDescent="0.25">
      <c r="M866" s="62"/>
    </row>
    <row r="867" spans="13:13" ht="12.5" x14ac:dyDescent="0.25">
      <c r="M867" s="62"/>
    </row>
    <row r="868" spans="13:13" ht="12.5" x14ac:dyDescent="0.25">
      <c r="M868" s="62"/>
    </row>
    <row r="869" spans="13:13" ht="12.5" x14ac:dyDescent="0.25">
      <c r="M869" s="62"/>
    </row>
    <row r="870" spans="13:13" ht="12.5" x14ac:dyDescent="0.25">
      <c r="M870" s="62"/>
    </row>
    <row r="871" spans="13:13" ht="12.5" x14ac:dyDescent="0.25">
      <c r="M871" s="62"/>
    </row>
    <row r="872" spans="13:13" ht="12.5" x14ac:dyDescent="0.25">
      <c r="M872" s="62"/>
    </row>
    <row r="873" spans="13:13" ht="12.5" x14ac:dyDescent="0.25">
      <c r="M873" s="62"/>
    </row>
    <row r="874" spans="13:13" ht="12.5" x14ac:dyDescent="0.25">
      <c r="M874" s="62"/>
    </row>
    <row r="875" spans="13:13" ht="12.5" x14ac:dyDescent="0.25">
      <c r="M875" s="62"/>
    </row>
    <row r="876" spans="13:13" ht="12.5" x14ac:dyDescent="0.25">
      <c r="M876" s="62"/>
    </row>
    <row r="877" spans="13:13" ht="12.5" x14ac:dyDescent="0.25">
      <c r="M877" s="62"/>
    </row>
    <row r="878" spans="13:13" ht="12.5" x14ac:dyDescent="0.25">
      <c r="M878" s="62"/>
    </row>
    <row r="879" spans="13:13" ht="12.5" x14ac:dyDescent="0.25">
      <c r="M879" s="62"/>
    </row>
    <row r="880" spans="13:13" ht="12.5" x14ac:dyDescent="0.25">
      <c r="M880" s="62"/>
    </row>
    <row r="881" spans="13:13" ht="12.5" x14ac:dyDescent="0.25">
      <c r="M881" s="62"/>
    </row>
    <row r="882" spans="13:13" ht="12.5" x14ac:dyDescent="0.25">
      <c r="M882" s="62"/>
    </row>
    <row r="883" spans="13:13" ht="12.5" x14ac:dyDescent="0.25">
      <c r="M883" s="62"/>
    </row>
    <row r="884" spans="13:13" ht="12.5" x14ac:dyDescent="0.25">
      <c r="M884" s="62"/>
    </row>
    <row r="885" spans="13:13" ht="12.5" x14ac:dyDescent="0.25">
      <c r="M885" s="62"/>
    </row>
    <row r="886" spans="13:13" ht="12.5" x14ac:dyDescent="0.25">
      <c r="M886" s="62"/>
    </row>
    <row r="887" spans="13:13" ht="12.5" x14ac:dyDescent="0.25">
      <c r="M887" s="62"/>
    </row>
    <row r="888" spans="13:13" ht="12.5" x14ac:dyDescent="0.25">
      <c r="M888" s="62"/>
    </row>
    <row r="889" spans="13:13" ht="12.5" x14ac:dyDescent="0.25">
      <c r="M889" s="62"/>
    </row>
    <row r="890" spans="13:13" ht="12.5" x14ac:dyDescent="0.25">
      <c r="M890" s="62"/>
    </row>
    <row r="891" spans="13:13" ht="12.5" x14ac:dyDescent="0.25">
      <c r="M891" s="62"/>
    </row>
    <row r="892" spans="13:13" ht="12.5" x14ac:dyDescent="0.25">
      <c r="M892" s="62"/>
    </row>
    <row r="893" spans="13:13" ht="12.5" x14ac:dyDescent="0.25">
      <c r="M893" s="62"/>
    </row>
    <row r="894" spans="13:13" ht="12.5" x14ac:dyDescent="0.25">
      <c r="M894" s="62"/>
    </row>
    <row r="895" spans="13:13" ht="12.5" x14ac:dyDescent="0.25">
      <c r="M895" s="62"/>
    </row>
    <row r="896" spans="13:13" ht="12.5" x14ac:dyDescent="0.25">
      <c r="M896" s="62"/>
    </row>
    <row r="897" spans="13:13" ht="12.5" x14ac:dyDescent="0.25">
      <c r="M897" s="62"/>
    </row>
    <row r="898" spans="13:13" ht="12.5" x14ac:dyDescent="0.25">
      <c r="M898" s="62"/>
    </row>
    <row r="899" spans="13:13" ht="12.5" x14ac:dyDescent="0.25">
      <c r="M899" s="62"/>
    </row>
    <row r="900" spans="13:13" ht="12.5" x14ac:dyDescent="0.25">
      <c r="M900" s="62"/>
    </row>
    <row r="901" spans="13:13" ht="12.5" x14ac:dyDescent="0.25">
      <c r="M901" s="62"/>
    </row>
    <row r="902" spans="13:13" ht="12.5" x14ac:dyDescent="0.25">
      <c r="M902" s="62"/>
    </row>
    <row r="903" spans="13:13" ht="12.5" x14ac:dyDescent="0.25">
      <c r="M903" s="62"/>
    </row>
    <row r="904" spans="13:13" ht="12.5" x14ac:dyDescent="0.25">
      <c r="M904" s="62"/>
    </row>
    <row r="905" spans="13:13" ht="12.5" x14ac:dyDescent="0.25">
      <c r="M905" s="62"/>
    </row>
    <row r="906" spans="13:13" ht="12.5" x14ac:dyDescent="0.25">
      <c r="M906" s="62"/>
    </row>
    <row r="907" spans="13:13" ht="12.5" x14ac:dyDescent="0.25">
      <c r="M907" s="62"/>
    </row>
    <row r="908" spans="13:13" ht="12.5" x14ac:dyDescent="0.25">
      <c r="M908" s="62"/>
    </row>
    <row r="909" spans="13:13" ht="12.5" x14ac:dyDescent="0.25">
      <c r="M909" s="62"/>
    </row>
    <row r="910" spans="13:13" ht="12.5" x14ac:dyDescent="0.25">
      <c r="M910" s="62"/>
    </row>
    <row r="911" spans="13:13" ht="12.5" x14ac:dyDescent="0.25">
      <c r="M911" s="62"/>
    </row>
    <row r="912" spans="13:13" ht="12.5" x14ac:dyDescent="0.25">
      <c r="M912" s="62"/>
    </row>
    <row r="913" spans="13:13" ht="12.5" x14ac:dyDescent="0.25">
      <c r="M913" s="62"/>
    </row>
    <row r="914" spans="13:13" ht="12.5" x14ac:dyDescent="0.25">
      <c r="M914" s="62"/>
    </row>
    <row r="915" spans="13:13" ht="12.5" x14ac:dyDescent="0.25">
      <c r="M915" s="62"/>
    </row>
    <row r="916" spans="13:13" ht="12.5" x14ac:dyDescent="0.25">
      <c r="M916" s="62"/>
    </row>
    <row r="917" spans="13:13" ht="12.5" x14ac:dyDescent="0.25">
      <c r="M917" s="62"/>
    </row>
    <row r="918" spans="13:13" ht="12.5" x14ac:dyDescent="0.25">
      <c r="M918" s="62"/>
    </row>
    <row r="919" spans="13:13" ht="12.5" x14ac:dyDescent="0.25">
      <c r="M919" s="62"/>
    </row>
    <row r="920" spans="13:13" ht="12.5" x14ac:dyDescent="0.25">
      <c r="M920" s="62"/>
    </row>
    <row r="921" spans="13:13" ht="12.5" x14ac:dyDescent="0.25">
      <c r="M921" s="62"/>
    </row>
    <row r="922" spans="13:13" ht="12.5" x14ac:dyDescent="0.25">
      <c r="M922" s="62"/>
    </row>
    <row r="923" spans="13:13" ht="12.5" x14ac:dyDescent="0.25">
      <c r="M923" s="62"/>
    </row>
    <row r="924" spans="13:13" ht="12.5" x14ac:dyDescent="0.25">
      <c r="M924" s="62"/>
    </row>
    <row r="925" spans="13:13" ht="12.5" x14ac:dyDescent="0.25">
      <c r="M925" s="62"/>
    </row>
    <row r="926" spans="13:13" ht="12.5" x14ac:dyDescent="0.25">
      <c r="M926" s="62"/>
    </row>
    <row r="927" spans="13:13" ht="12.5" x14ac:dyDescent="0.25">
      <c r="M927" s="62"/>
    </row>
    <row r="928" spans="13:13" ht="12.5" x14ac:dyDescent="0.25">
      <c r="M928" s="62"/>
    </row>
    <row r="929" spans="13:13" ht="12.5" x14ac:dyDescent="0.25">
      <c r="M929" s="62"/>
    </row>
    <row r="930" spans="13:13" ht="12.5" x14ac:dyDescent="0.25">
      <c r="M930" s="62"/>
    </row>
    <row r="931" spans="13:13" ht="12.5" x14ac:dyDescent="0.25">
      <c r="M931" s="62"/>
    </row>
    <row r="932" spans="13:13" ht="12.5" x14ac:dyDescent="0.25">
      <c r="M932" s="62"/>
    </row>
    <row r="933" spans="13:13" ht="12.5" x14ac:dyDescent="0.25">
      <c r="M933" s="62"/>
    </row>
    <row r="934" spans="13:13" ht="12.5" x14ac:dyDescent="0.25">
      <c r="M934" s="62"/>
    </row>
    <row r="935" spans="13:13" ht="12.5" x14ac:dyDescent="0.25">
      <c r="M935" s="62"/>
    </row>
    <row r="936" spans="13:13" ht="12.5" x14ac:dyDescent="0.25">
      <c r="M936" s="62"/>
    </row>
    <row r="937" spans="13:13" ht="12.5" x14ac:dyDescent="0.25">
      <c r="M937" s="62"/>
    </row>
    <row r="938" spans="13:13" ht="12.5" x14ac:dyDescent="0.25">
      <c r="M938" s="62"/>
    </row>
    <row r="939" spans="13:13" ht="12.5" x14ac:dyDescent="0.25">
      <c r="M939" s="62"/>
    </row>
    <row r="940" spans="13:13" ht="12.5" x14ac:dyDescent="0.25">
      <c r="M940" s="62"/>
    </row>
    <row r="941" spans="13:13" ht="12.5" x14ac:dyDescent="0.25">
      <c r="M941" s="62"/>
    </row>
    <row r="942" spans="13:13" ht="12.5" x14ac:dyDescent="0.25">
      <c r="M942" s="62"/>
    </row>
    <row r="943" spans="13:13" ht="12.5" x14ac:dyDescent="0.25">
      <c r="M943" s="62"/>
    </row>
    <row r="944" spans="13:13" ht="12.5" x14ac:dyDescent="0.25">
      <c r="M944" s="62"/>
    </row>
    <row r="945" spans="13:13" ht="12.5" x14ac:dyDescent="0.25">
      <c r="M945" s="62"/>
    </row>
    <row r="946" spans="13:13" ht="12.5" x14ac:dyDescent="0.25">
      <c r="M946" s="62"/>
    </row>
    <row r="947" spans="13:13" ht="12.5" x14ac:dyDescent="0.25">
      <c r="M947" s="62"/>
    </row>
    <row r="948" spans="13:13" ht="12.5" x14ac:dyDescent="0.25">
      <c r="M948" s="62"/>
    </row>
    <row r="949" spans="13:13" ht="12.5" x14ac:dyDescent="0.25">
      <c r="M949" s="62"/>
    </row>
    <row r="950" spans="13:13" ht="12.5" x14ac:dyDescent="0.25">
      <c r="M950" s="62"/>
    </row>
    <row r="951" spans="13:13" ht="12.5" x14ac:dyDescent="0.25">
      <c r="M951" s="62"/>
    </row>
    <row r="952" spans="13:13" ht="12.5" x14ac:dyDescent="0.25">
      <c r="M952" s="62"/>
    </row>
    <row r="953" spans="13:13" ht="12.5" x14ac:dyDescent="0.25">
      <c r="M953" s="62"/>
    </row>
    <row r="954" spans="13:13" ht="12.5" x14ac:dyDescent="0.25">
      <c r="M954" s="62"/>
    </row>
    <row r="955" spans="13:13" ht="12.5" x14ac:dyDescent="0.25">
      <c r="M955" s="62"/>
    </row>
    <row r="956" spans="13:13" ht="12.5" x14ac:dyDescent="0.25">
      <c r="M956" s="62"/>
    </row>
    <row r="957" spans="13:13" ht="12.5" x14ac:dyDescent="0.25">
      <c r="M957" s="62"/>
    </row>
    <row r="958" spans="13:13" ht="12.5" x14ac:dyDescent="0.25">
      <c r="M958" s="62"/>
    </row>
    <row r="959" spans="13:13" ht="12.5" x14ac:dyDescent="0.25">
      <c r="M959" s="62"/>
    </row>
    <row r="960" spans="13:13" ht="12.5" x14ac:dyDescent="0.25">
      <c r="M960" s="62"/>
    </row>
    <row r="961" spans="13:13" ht="12.5" x14ac:dyDescent="0.25">
      <c r="M961" s="62"/>
    </row>
    <row r="962" spans="13:13" ht="12.5" x14ac:dyDescent="0.25">
      <c r="M962" s="62"/>
    </row>
    <row r="963" spans="13:13" ht="12.5" x14ac:dyDescent="0.25">
      <c r="M963" s="62"/>
    </row>
    <row r="964" spans="13:13" ht="12.5" x14ac:dyDescent="0.25">
      <c r="M964" s="62"/>
    </row>
    <row r="965" spans="13:13" ht="12.5" x14ac:dyDescent="0.25">
      <c r="M965" s="62"/>
    </row>
    <row r="966" spans="13:13" ht="12.5" x14ac:dyDescent="0.25">
      <c r="M966" s="62"/>
    </row>
    <row r="967" spans="13:13" ht="12.5" x14ac:dyDescent="0.25">
      <c r="M967" s="62"/>
    </row>
    <row r="968" spans="13:13" ht="12.5" x14ac:dyDescent="0.25">
      <c r="M968" s="62"/>
    </row>
    <row r="969" spans="13:13" ht="12.5" x14ac:dyDescent="0.25">
      <c r="M969" s="62"/>
    </row>
    <row r="970" spans="13:13" ht="12.5" x14ac:dyDescent="0.25">
      <c r="M970" s="62"/>
    </row>
    <row r="971" spans="13:13" ht="12.5" x14ac:dyDescent="0.25">
      <c r="M971" s="62"/>
    </row>
    <row r="972" spans="13:13" ht="12.5" x14ac:dyDescent="0.25">
      <c r="M972" s="62"/>
    </row>
    <row r="973" spans="13:13" ht="12.5" x14ac:dyDescent="0.25">
      <c r="M973" s="62"/>
    </row>
    <row r="974" spans="13:13" ht="12.5" x14ac:dyDescent="0.25">
      <c r="M974" s="62"/>
    </row>
    <row r="975" spans="13:13" ht="12.5" x14ac:dyDescent="0.25">
      <c r="M975" s="62"/>
    </row>
    <row r="976" spans="13:13" ht="12.5" x14ac:dyDescent="0.25">
      <c r="M976" s="62"/>
    </row>
    <row r="977" spans="13:13" ht="12.5" x14ac:dyDescent="0.25">
      <c r="M977" s="62"/>
    </row>
    <row r="978" spans="13:13" ht="12.5" x14ac:dyDescent="0.25">
      <c r="M978" s="62"/>
    </row>
    <row r="979" spans="13:13" ht="12.5" x14ac:dyDescent="0.25">
      <c r="M979" s="62"/>
    </row>
    <row r="980" spans="13:13" ht="12.5" x14ac:dyDescent="0.25">
      <c r="M980" s="62"/>
    </row>
    <row r="981" spans="13:13" ht="12.5" x14ac:dyDescent="0.25">
      <c r="M981" s="62"/>
    </row>
    <row r="982" spans="13:13" ht="12.5" x14ac:dyDescent="0.25">
      <c r="M982" s="62"/>
    </row>
    <row r="983" spans="13:13" ht="12.5" x14ac:dyDescent="0.25">
      <c r="M983" s="62"/>
    </row>
    <row r="984" spans="13:13" ht="12.5" x14ac:dyDescent="0.25">
      <c r="M984" s="62"/>
    </row>
    <row r="985" spans="13:13" ht="12.5" x14ac:dyDescent="0.25">
      <c r="M985" s="62"/>
    </row>
    <row r="986" spans="13:13" ht="12.5" x14ac:dyDescent="0.25">
      <c r="M986" s="62"/>
    </row>
    <row r="987" spans="13:13" ht="12.5" x14ac:dyDescent="0.25">
      <c r="M987" s="62"/>
    </row>
    <row r="988" spans="13:13" ht="12.5" x14ac:dyDescent="0.25">
      <c r="M988" s="62"/>
    </row>
    <row r="989" spans="13:13" ht="12.5" x14ac:dyDescent="0.25">
      <c r="M989" s="62"/>
    </row>
    <row r="990" spans="13:13" ht="12.5" x14ac:dyDescent="0.25">
      <c r="M990" s="62"/>
    </row>
    <row r="991" spans="13:13" ht="12.5" x14ac:dyDescent="0.25">
      <c r="M991" s="62"/>
    </row>
    <row r="992" spans="13:13" ht="12.5" x14ac:dyDescent="0.25">
      <c r="M992" s="62"/>
    </row>
    <row r="993" spans="13:13" ht="12.5" x14ac:dyDescent="0.25">
      <c r="M993" s="62"/>
    </row>
    <row r="994" spans="13:13" ht="12.5" x14ac:dyDescent="0.25">
      <c r="M994" s="62"/>
    </row>
    <row r="995" spans="13:13" ht="12.5" x14ac:dyDescent="0.25">
      <c r="M995" s="62"/>
    </row>
    <row r="996" spans="13:13" ht="12.5" x14ac:dyDescent="0.25">
      <c r="M996" s="62"/>
    </row>
    <row r="997" spans="13:13" ht="12.5" x14ac:dyDescent="0.25">
      <c r="M997" s="62"/>
    </row>
    <row r="998" spans="13:13" ht="12.5" x14ac:dyDescent="0.25">
      <c r="M998" s="62"/>
    </row>
    <row r="999" spans="13:13" ht="12.5" x14ac:dyDescent="0.25">
      <c r="M999" s="62"/>
    </row>
    <row r="1000" spans="13:13" ht="12.5" x14ac:dyDescent="0.25">
      <c r="M1000" s="62"/>
    </row>
    <row r="1001" spans="13:13" ht="12.5" x14ac:dyDescent="0.25">
      <c r="M1001" s="62"/>
    </row>
    <row r="1002" spans="13:13" ht="12.5" x14ac:dyDescent="0.25">
      <c r="M1002" s="62"/>
    </row>
    <row r="1003" spans="13:13" ht="12.5" x14ac:dyDescent="0.25">
      <c r="M1003" s="62"/>
    </row>
    <row r="1004" spans="13:13" ht="12.5" x14ac:dyDescent="0.25">
      <c r="M1004" s="62"/>
    </row>
    <row r="1005" spans="13:13" ht="12.5" x14ac:dyDescent="0.25">
      <c r="M1005" s="62"/>
    </row>
    <row r="1006" spans="13:13" ht="12.5" x14ac:dyDescent="0.25">
      <c r="M1006" s="62"/>
    </row>
    <row r="1007" spans="13:13" ht="12.5" x14ac:dyDescent="0.25">
      <c r="M1007" s="62"/>
    </row>
    <row r="1008" spans="13:13" ht="12.5" x14ac:dyDescent="0.25">
      <c r="M1008" s="62"/>
    </row>
    <row r="1009" spans="13:13" ht="12.5" x14ac:dyDescent="0.25">
      <c r="M1009" s="62"/>
    </row>
    <row r="1010" spans="13:13" ht="12.5" x14ac:dyDescent="0.25">
      <c r="M1010" s="62"/>
    </row>
    <row r="1011" spans="13:13" ht="12.5" x14ac:dyDescent="0.25">
      <c r="M1011" s="62"/>
    </row>
    <row r="1012" spans="13:13" ht="12.5" x14ac:dyDescent="0.25">
      <c r="M1012" s="62"/>
    </row>
    <row r="1013" spans="13:13" ht="12.5" x14ac:dyDescent="0.25">
      <c r="M1013" s="62"/>
    </row>
    <row r="1014" spans="13:13" ht="12.5" x14ac:dyDescent="0.25">
      <c r="M1014" s="62"/>
    </row>
    <row r="1015" spans="13:13" ht="12.5" x14ac:dyDescent="0.25">
      <c r="M1015" s="62"/>
    </row>
    <row r="1016" spans="13:13" ht="12.5" x14ac:dyDescent="0.25">
      <c r="M1016" s="62"/>
    </row>
    <row r="1017" spans="13:13" ht="12.5" x14ac:dyDescent="0.25">
      <c r="M1017" s="62"/>
    </row>
    <row r="1018" spans="13:13" ht="12.5" x14ac:dyDescent="0.25">
      <c r="M1018" s="62"/>
    </row>
    <row r="1019" spans="13:13" ht="12.5" x14ac:dyDescent="0.25">
      <c r="M1019" s="62"/>
    </row>
    <row r="1020" spans="13:13" ht="12.5" x14ac:dyDescent="0.25">
      <c r="M1020" s="62"/>
    </row>
    <row r="1021" spans="13:13" ht="12.5" x14ac:dyDescent="0.25">
      <c r="M1021" s="62"/>
    </row>
    <row r="1022" spans="13:13" ht="12.5" x14ac:dyDescent="0.25">
      <c r="M1022" s="62"/>
    </row>
    <row r="1023" spans="13:13" ht="12.5" x14ac:dyDescent="0.25">
      <c r="M1023" s="62"/>
    </row>
    <row r="1024" spans="13:13" ht="12.5" x14ac:dyDescent="0.25">
      <c r="M1024" s="62"/>
    </row>
    <row r="1025" spans="13:13" ht="12.5" x14ac:dyDescent="0.25">
      <c r="M1025" s="62"/>
    </row>
    <row r="1026" spans="13:13" ht="12.5" x14ac:dyDescent="0.25">
      <c r="M1026" s="62"/>
    </row>
    <row r="1027" spans="13:13" ht="12.5" x14ac:dyDescent="0.25">
      <c r="M1027" s="62"/>
    </row>
    <row r="1028" spans="13:13" ht="12.5" x14ac:dyDescent="0.25">
      <c r="M1028" s="62"/>
    </row>
    <row r="1029" spans="13:13" ht="12.5" x14ac:dyDescent="0.25">
      <c r="M1029" s="62"/>
    </row>
    <row r="1030" spans="13:13" ht="12.5" x14ac:dyDescent="0.25">
      <c r="M1030" s="62"/>
    </row>
    <row r="1031" spans="13:13" ht="12.5" x14ac:dyDescent="0.25">
      <c r="M1031" s="62"/>
    </row>
    <row r="1032" spans="13:13" ht="12.5" x14ac:dyDescent="0.25">
      <c r="M1032" s="62"/>
    </row>
    <row r="1033" spans="13:13" ht="12.5" x14ac:dyDescent="0.25">
      <c r="M1033" s="62"/>
    </row>
    <row r="1034" spans="13:13" ht="12.5" x14ac:dyDescent="0.25">
      <c r="M1034" s="62"/>
    </row>
    <row r="1035" spans="13:13" ht="12.5" x14ac:dyDescent="0.25">
      <c r="M1035" s="62"/>
    </row>
    <row r="1036" spans="13:13" ht="12.5" x14ac:dyDescent="0.25">
      <c r="M1036" s="62"/>
    </row>
    <row r="1037" spans="13:13" ht="12.5" x14ac:dyDescent="0.25">
      <c r="M1037" s="62"/>
    </row>
    <row r="1038" spans="13:13" ht="12.5" x14ac:dyDescent="0.25">
      <c r="M1038" s="62"/>
    </row>
  </sheetData>
  <mergeCells count="3">
    <mergeCell ref="I7:I9"/>
    <mergeCell ref="J7:J9"/>
    <mergeCell ref="K7:K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L124"/>
  <sheetViews>
    <sheetView workbookViewId="0"/>
  </sheetViews>
  <sheetFormatPr defaultColWidth="12.6328125" defaultRowHeight="15.75" customHeight="1" x14ac:dyDescent="0.25"/>
  <sheetData>
    <row r="1" spans="1:9" ht="15.75" customHeight="1" x14ac:dyDescent="0.25">
      <c r="A1" s="42" t="s">
        <v>1101</v>
      </c>
      <c r="B1" s="42"/>
      <c r="C1" s="42"/>
      <c r="D1" s="42"/>
      <c r="F1" s="81" t="s">
        <v>1102</v>
      </c>
      <c r="G1" s="81"/>
      <c r="H1" s="81"/>
      <c r="I1" s="81"/>
    </row>
    <row r="3" spans="1:9" ht="15.75" customHeight="1" x14ac:dyDescent="0.25">
      <c r="A3" s="63"/>
      <c r="B3" s="63" t="s">
        <v>1070</v>
      </c>
      <c r="C3" s="63" t="s">
        <v>1071</v>
      </c>
      <c r="D3" s="63" t="s">
        <v>1072</v>
      </c>
      <c r="F3" s="63"/>
      <c r="G3" s="63" t="s">
        <v>1070</v>
      </c>
      <c r="H3" s="63" t="s">
        <v>1071</v>
      </c>
      <c r="I3" s="63" t="s">
        <v>1072</v>
      </c>
    </row>
    <row r="4" spans="1:9" ht="15.75" customHeight="1" x14ac:dyDescent="0.25">
      <c r="A4" s="63" t="s">
        <v>749</v>
      </c>
      <c r="B4" s="82">
        <v>100</v>
      </c>
      <c r="C4" s="82">
        <f>6000+7000</f>
        <v>13000</v>
      </c>
      <c r="D4" s="82">
        <f t="shared" ref="D4:D8" si="0">C4/B4</f>
        <v>130</v>
      </c>
      <c r="F4" s="63" t="s">
        <v>749</v>
      </c>
      <c r="G4" s="82">
        <v>100</v>
      </c>
      <c r="H4" s="82">
        <f>6000+7000</f>
        <v>13000</v>
      </c>
      <c r="I4" s="82">
        <f t="shared" ref="I4:I8" si="1">H4/G4</f>
        <v>130</v>
      </c>
    </row>
    <row r="5" spans="1:9" ht="15.75" customHeight="1" x14ac:dyDescent="0.25">
      <c r="A5" s="63" t="s">
        <v>1103</v>
      </c>
      <c r="B5" s="82">
        <v>20</v>
      </c>
      <c r="C5" s="82">
        <v>200000</v>
      </c>
      <c r="D5" s="82">
        <f t="shared" si="0"/>
        <v>10000</v>
      </c>
      <c r="F5" s="63" t="s">
        <v>1103</v>
      </c>
      <c r="G5" s="82">
        <v>20</v>
      </c>
      <c r="H5" s="82">
        <v>200000</v>
      </c>
      <c r="I5" s="82">
        <f t="shared" si="1"/>
        <v>10000</v>
      </c>
    </row>
    <row r="6" spans="1:9" ht="15.75" customHeight="1" x14ac:dyDescent="0.25">
      <c r="A6" s="63" t="s">
        <v>1104</v>
      </c>
      <c r="B6" s="82">
        <v>50</v>
      </c>
      <c r="C6" s="82">
        <v>47500</v>
      </c>
      <c r="D6" s="82">
        <f t="shared" si="0"/>
        <v>950</v>
      </c>
      <c r="F6" s="63" t="s">
        <v>1104</v>
      </c>
      <c r="G6" s="82">
        <v>50</v>
      </c>
      <c r="H6" s="82">
        <v>47500</v>
      </c>
      <c r="I6" s="82">
        <f t="shared" si="1"/>
        <v>950</v>
      </c>
    </row>
    <row r="7" spans="1:9" ht="15.75" customHeight="1" x14ac:dyDescent="0.25">
      <c r="A7" s="63" t="s">
        <v>1105</v>
      </c>
      <c r="B7" s="82">
        <v>38</v>
      </c>
      <c r="C7" s="82">
        <f>27500+6000</f>
        <v>33500</v>
      </c>
      <c r="D7" s="82">
        <f t="shared" si="0"/>
        <v>881.57894736842104</v>
      </c>
      <c r="F7" s="63" t="s">
        <v>1105</v>
      </c>
      <c r="G7" s="82">
        <v>38</v>
      </c>
      <c r="H7" s="82">
        <f>27500+6000</f>
        <v>33500</v>
      </c>
      <c r="I7" s="82">
        <f t="shared" si="1"/>
        <v>881.57894736842104</v>
      </c>
    </row>
    <row r="8" spans="1:9" ht="15.75" customHeight="1" x14ac:dyDescent="0.25">
      <c r="A8" s="63" t="s">
        <v>1106</v>
      </c>
      <c r="B8" s="82">
        <v>32</v>
      </c>
      <c r="C8" s="82">
        <v>160700</v>
      </c>
      <c r="D8" s="82">
        <f t="shared" si="0"/>
        <v>5021.875</v>
      </c>
      <c r="F8" s="63" t="s">
        <v>1106</v>
      </c>
      <c r="G8" s="82">
        <v>32</v>
      </c>
      <c r="H8" s="82">
        <v>160700</v>
      </c>
      <c r="I8" s="82">
        <f t="shared" si="1"/>
        <v>5021.875</v>
      </c>
    </row>
    <row r="9" spans="1:9" ht="15.75" customHeight="1" x14ac:dyDescent="0.25">
      <c r="A9" s="13"/>
      <c r="B9" s="13"/>
      <c r="C9" s="13" t="s">
        <v>1107</v>
      </c>
      <c r="D9" s="5">
        <f>SUM(D4:D8)</f>
        <v>16983.45394736842</v>
      </c>
      <c r="F9" s="63" t="s">
        <v>1108</v>
      </c>
      <c r="G9" s="82">
        <v>24</v>
      </c>
      <c r="H9" s="82">
        <v>38500</v>
      </c>
      <c r="I9" s="82">
        <f>(H9/G9)*2</f>
        <v>3208.3333333333335</v>
      </c>
    </row>
    <row r="10" spans="1:9" ht="15.75" customHeight="1" x14ac:dyDescent="0.25">
      <c r="B10" s="5"/>
      <c r="C10" s="28" t="s">
        <v>1109</v>
      </c>
      <c r="D10" s="5">
        <v>10000</v>
      </c>
      <c r="F10" s="13"/>
      <c r="G10" s="13"/>
      <c r="H10" s="13" t="s">
        <v>1107</v>
      </c>
      <c r="I10" s="5">
        <f>SUM(I4:I9)</f>
        <v>20191.787280701752</v>
      </c>
    </row>
    <row r="11" spans="1:9" ht="15.75" customHeight="1" x14ac:dyDescent="0.25">
      <c r="B11" s="5"/>
      <c r="C11" s="28" t="s">
        <v>1110</v>
      </c>
      <c r="D11" s="5">
        <f>SUM(D9:D10)</f>
        <v>26983.45394736842</v>
      </c>
      <c r="G11" s="5"/>
      <c r="H11" s="28" t="s">
        <v>1109</v>
      </c>
      <c r="I11" s="5">
        <v>15000</v>
      </c>
    </row>
    <row r="12" spans="1:9" ht="15.75" customHeight="1" x14ac:dyDescent="0.25">
      <c r="G12" s="5"/>
      <c r="H12" s="28" t="s">
        <v>1110</v>
      </c>
      <c r="I12" s="5">
        <f>SUM(I10:I11)</f>
        <v>35191.787280701756</v>
      </c>
    </row>
    <row r="13" spans="1:9" ht="15.75" customHeight="1" x14ac:dyDescent="0.25">
      <c r="A13" s="6"/>
      <c r="B13" s="5"/>
      <c r="C13" s="5"/>
      <c r="D13" s="5"/>
    </row>
    <row r="14" spans="1:9" ht="15.75" customHeight="1" x14ac:dyDescent="0.25">
      <c r="A14" s="6" t="s">
        <v>1111</v>
      </c>
      <c r="B14" s="5"/>
      <c r="C14" s="83" t="s">
        <v>1112</v>
      </c>
      <c r="D14" s="5"/>
      <c r="F14" s="6" t="s">
        <v>1111</v>
      </c>
      <c r="G14" s="5"/>
      <c r="H14" s="83" t="s">
        <v>1112</v>
      </c>
    </row>
    <row r="15" spans="1:9" ht="15.75" customHeight="1" x14ac:dyDescent="0.25">
      <c r="A15" s="6" t="s">
        <v>1113</v>
      </c>
      <c r="B15" s="5">
        <f>40000+D11</f>
        <v>66983.453947368427</v>
      </c>
      <c r="C15" s="5">
        <v>65000</v>
      </c>
      <c r="D15" s="5"/>
      <c r="F15" s="6" t="s">
        <v>1113</v>
      </c>
      <c r="G15" s="5">
        <f>40000+I12</f>
        <v>75191.787280701756</v>
      </c>
      <c r="H15" s="5">
        <v>75000</v>
      </c>
    </row>
    <row r="16" spans="1:9" ht="15.75" customHeight="1" x14ac:dyDescent="0.25">
      <c r="A16" s="6" t="s">
        <v>1114</v>
      </c>
      <c r="B16" s="5">
        <f>40000+45000+D11</f>
        <v>111983.45394736843</v>
      </c>
      <c r="C16" s="5">
        <v>110000</v>
      </c>
      <c r="F16" s="6" t="s">
        <v>1114</v>
      </c>
      <c r="G16" s="5">
        <f>40000+45000+I12</f>
        <v>120191.78728070176</v>
      </c>
      <c r="H16" s="5">
        <v>120000</v>
      </c>
    </row>
    <row r="17" spans="1:12" ht="15.75" customHeight="1" x14ac:dyDescent="0.25">
      <c r="A17" s="6" t="s">
        <v>1115</v>
      </c>
      <c r="B17" s="5">
        <f>80000+45000+D11</f>
        <v>151983.45394736843</v>
      </c>
      <c r="C17" s="5">
        <v>150000</v>
      </c>
      <c r="F17" s="6" t="s">
        <v>1115</v>
      </c>
      <c r="G17" s="5">
        <f>80000+45000+I12</f>
        <v>160191.78728070174</v>
      </c>
      <c r="H17" s="5">
        <v>160000</v>
      </c>
    </row>
    <row r="18" spans="1:12" ht="15.75" customHeight="1" x14ac:dyDescent="0.25">
      <c r="A18" s="6" t="s">
        <v>1116</v>
      </c>
      <c r="B18" s="5">
        <f>60000+67500+D11</f>
        <v>154483.45394736843</v>
      </c>
      <c r="C18" s="5">
        <v>155000</v>
      </c>
      <c r="D18" s="6" t="s">
        <v>1117</v>
      </c>
      <c r="F18" s="6" t="s">
        <v>1118</v>
      </c>
      <c r="G18" s="5">
        <f>40000+45000+125000+I12</f>
        <v>245191.78728070174</v>
      </c>
      <c r="H18" s="5">
        <v>245000</v>
      </c>
    </row>
    <row r="19" spans="1:12" ht="15.75" customHeight="1" x14ac:dyDescent="0.25">
      <c r="A19" s="6" t="s">
        <v>1119</v>
      </c>
      <c r="B19" s="5">
        <f>80000+90000+D11</f>
        <v>196983.45394736843</v>
      </c>
      <c r="C19" s="5">
        <v>170000</v>
      </c>
      <c r="D19" s="6" t="s">
        <v>384</v>
      </c>
    </row>
    <row r="20" spans="1:12" ht="12.5" x14ac:dyDescent="0.25">
      <c r="A20" s="6"/>
    </row>
    <row r="21" spans="1:12" ht="12.5" x14ac:dyDescent="0.25">
      <c r="A21" s="6" t="s">
        <v>1120</v>
      </c>
    </row>
    <row r="22" spans="1:12" ht="12.5" x14ac:dyDescent="0.25">
      <c r="A22" s="6" t="s">
        <v>1121</v>
      </c>
      <c r="B22" s="6" t="s">
        <v>1122</v>
      </c>
      <c r="C22" s="6" t="s">
        <v>1123</v>
      </c>
      <c r="D22" s="6" t="s">
        <v>1124</v>
      </c>
      <c r="E22" s="6" t="s">
        <v>1125</v>
      </c>
      <c r="F22" s="6" t="s">
        <v>1126</v>
      </c>
      <c r="G22" s="6" t="s">
        <v>1127</v>
      </c>
      <c r="H22" s="6" t="s">
        <v>8</v>
      </c>
      <c r="K22" s="6" t="s">
        <v>1128</v>
      </c>
    </row>
    <row r="23" spans="1:12" ht="12.5" x14ac:dyDescent="0.25">
      <c r="A23" s="84">
        <v>44309</v>
      </c>
      <c r="B23" s="85">
        <f>4*110000</f>
        <v>440000</v>
      </c>
      <c r="C23" s="6" t="s">
        <v>105</v>
      </c>
      <c r="E23" s="6">
        <v>4</v>
      </c>
      <c r="G23" s="6"/>
      <c r="H23" s="6" t="s">
        <v>274</v>
      </c>
      <c r="I23" s="86"/>
      <c r="K23" s="67">
        <v>48</v>
      </c>
    </row>
    <row r="24" spans="1:12" ht="12.5" x14ac:dyDescent="0.25">
      <c r="A24" s="84">
        <v>44305</v>
      </c>
      <c r="B24" s="85">
        <f>9*110000</f>
        <v>990000</v>
      </c>
      <c r="C24" s="6" t="s">
        <v>686</v>
      </c>
      <c r="E24" s="6">
        <v>9</v>
      </c>
      <c r="G24" s="6"/>
      <c r="H24" s="6" t="s">
        <v>274</v>
      </c>
      <c r="I24" s="86"/>
      <c r="K24" s="67">
        <v>193</v>
      </c>
    </row>
    <row r="25" spans="1:12" ht="12.5" x14ac:dyDescent="0.25">
      <c r="A25" s="84">
        <v>44305</v>
      </c>
      <c r="B25" s="85">
        <f>1*110000</f>
        <v>110000</v>
      </c>
      <c r="C25" s="6" t="s">
        <v>686</v>
      </c>
      <c r="E25" s="6">
        <v>1</v>
      </c>
      <c r="G25" s="6"/>
      <c r="H25" s="6" t="s">
        <v>274</v>
      </c>
      <c r="I25" s="86"/>
      <c r="K25" s="67">
        <v>20</v>
      </c>
    </row>
    <row r="26" spans="1:12" ht="12.5" x14ac:dyDescent="0.25">
      <c r="A26" s="84">
        <v>44309</v>
      </c>
      <c r="B26" s="85">
        <f t="shared" ref="B26:B27" si="2">1*150000</f>
        <v>150000</v>
      </c>
      <c r="C26" s="6" t="s">
        <v>1129</v>
      </c>
      <c r="F26" s="6">
        <v>1</v>
      </c>
      <c r="G26" s="6"/>
      <c r="H26" s="6" t="s">
        <v>274</v>
      </c>
      <c r="I26" s="86"/>
      <c r="K26" s="67"/>
    </row>
    <row r="27" spans="1:12" ht="12.5" x14ac:dyDescent="0.25">
      <c r="A27" s="84">
        <v>44311</v>
      </c>
      <c r="B27" s="85">
        <f t="shared" si="2"/>
        <v>150000</v>
      </c>
      <c r="C27" s="6" t="s">
        <v>1130</v>
      </c>
      <c r="F27" s="6">
        <v>1</v>
      </c>
      <c r="H27" s="6" t="s">
        <v>280</v>
      </c>
      <c r="I27" s="86"/>
      <c r="K27" s="67"/>
    </row>
    <row r="28" spans="1:12" ht="12.5" x14ac:dyDescent="0.25">
      <c r="A28" s="3">
        <v>44326</v>
      </c>
      <c r="B28" s="5">
        <f>(2*110000)+(3*150000)</f>
        <v>670000</v>
      </c>
      <c r="C28" s="6" t="s">
        <v>237</v>
      </c>
      <c r="E28" s="6">
        <v>2</v>
      </c>
      <c r="F28" s="6">
        <v>3</v>
      </c>
      <c r="H28" s="6" t="s">
        <v>280</v>
      </c>
      <c r="K28" s="67"/>
    </row>
    <row r="29" spans="1:12" ht="12.5" x14ac:dyDescent="0.25">
      <c r="A29" s="3">
        <v>44326</v>
      </c>
      <c r="B29" s="5">
        <f>(4*110000)+(2*150000)</f>
        <v>740000</v>
      </c>
      <c r="C29" s="6" t="s">
        <v>47</v>
      </c>
      <c r="E29" s="6">
        <v>4</v>
      </c>
      <c r="F29" s="6">
        <v>2</v>
      </c>
      <c r="H29" s="6" t="s">
        <v>274</v>
      </c>
      <c r="K29" s="67"/>
    </row>
    <row r="30" spans="1:12" ht="12.5" x14ac:dyDescent="0.25">
      <c r="A30" s="3">
        <v>44318</v>
      </c>
      <c r="B30" s="5">
        <f>10*110000</f>
        <v>1100000</v>
      </c>
      <c r="C30" s="6" t="s">
        <v>1131</v>
      </c>
      <c r="E30" s="6">
        <v>10</v>
      </c>
      <c r="H30" s="6" t="s">
        <v>274</v>
      </c>
      <c r="K30" s="67">
        <v>160000</v>
      </c>
    </row>
    <row r="31" spans="1:12" ht="12.5" x14ac:dyDescent="0.25">
      <c r="A31" s="84">
        <v>44316</v>
      </c>
      <c r="B31" s="85">
        <f>5*110000</f>
        <v>550000</v>
      </c>
      <c r="C31" s="6" t="s">
        <v>775</v>
      </c>
      <c r="D31" s="6"/>
      <c r="E31" s="6">
        <v>5</v>
      </c>
      <c r="H31" s="6" t="s">
        <v>274</v>
      </c>
      <c r="I31" s="86"/>
      <c r="K31" s="67">
        <v>104000</v>
      </c>
      <c r="L31" s="6" t="s">
        <v>1132</v>
      </c>
    </row>
    <row r="32" spans="1:12" ht="12.5" x14ac:dyDescent="0.25">
      <c r="A32" s="84">
        <v>44307</v>
      </c>
      <c r="B32" s="85">
        <f>1*150000</f>
        <v>150000</v>
      </c>
      <c r="C32" s="6" t="s">
        <v>861</v>
      </c>
      <c r="F32" s="6">
        <v>1</v>
      </c>
      <c r="H32" s="6" t="s">
        <v>274</v>
      </c>
      <c r="I32" s="86"/>
      <c r="K32" s="67">
        <v>16000</v>
      </c>
    </row>
    <row r="33" spans="1:12" ht="12.5" x14ac:dyDescent="0.25">
      <c r="A33" s="84">
        <v>44308</v>
      </c>
      <c r="B33" s="85">
        <f t="shared" ref="B33:B34" si="3">2*110000</f>
        <v>220000</v>
      </c>
      <c r="C33" s="6" t="s">
        <v>861</v>
      </c>
      <c r="E33" s="6">
        <v>2</v>
      </c>
      <c r="H33" s="6" t="s">
        <v>274</v>
      </c>
      <c r="I33" s="86"/>
      <c r="K33" s="67">
        <v>34000</v>
      </c>
    </row>
    <row r="34" spans="1:12" ht="12.5" x14ac:dyDescent="0.25">
      <c r="A34" s="6" t="s">
        <v>1133</v>
      </c>
      <c r="B34" s="5">
        <f t="shared" si="3"/>
        <v>220000</v>
      </c>
      <c r="C34" s="6" t="s">
        <v>1134</v>
      </c>
      <c r="E34" s="6">
        <v>2</v>
      </c>
      <c r="H34" s="6" t="s">
        <v>274</v>
      </c>
      <c r="K34" s="67">
        <v>34000</v>
      </c>
    </row>
    <row r="35" spans="1:12" ht="12.5" x14ac:dyDescent="0.25">
      <c r="A35" s="84">
        <v>44312</v>
      </c>
      <c r="B35" s="85">
        <f>10*155000</f>
        <v>1550000</v>
      </c>
      <c r="C35" s="6" t="s">
        <v>1135</v>
      </c>
      <c r="F35" s="6"/>
      <c r="G35" s="6">
        <v>10</v>
      </c>
      <c r="H35" s="6" t="s">
        <v>274</v>
      </c>
      <c r="K35" s="67">
        <v>109000</v>
      </c>
      <c r="L35" s="6" t="s">
        <v>1136</v>
      </c>
    </row>
    <row r="36" spans="1:12" ht="12.5" x14ac:dyDescent="0.25">
      <c r="A36" s="15"/>
      <c r="B36" s="35"/>
      <c r="C36" s="41" t="s">
        <v>384</v>
      </c>
      <c r="D36" s="41"/>
      <c r="E36" s="41">
        <v>5</v>
      </c>
      <c r="F36" s="41"/>
      <c r="G36" s="41">
        <v>1</v>
      </c>
      <c r="H36" s="41" t="s">
        <v>274</v>
      </c>
      <c r="I36" s="87"/>
      <c r="J36" s="41"/>
      <c r="K36" s="88"/>
    </row>
    <row r="37" spans="1:12" ht="12.5" x14ac:dyDescent="0.25">
      <c r="A37" s="84">
        <v>44312</v>
      </c>
      <c r="B37" s="85">
        <f>1*150000</f>
        <v>150000</v>
      </c>
      <c r="C37" s="6" t="s">
        <v>1137</v>
      </c>
      <c r="F37" s="6">
        <v>1</v>
      </c>
      <c r="H37" s="6" t="s">
        <v>274</v>
      </c>
      <c r="I37" s="86"/>
      <c r="K37" s="67"/>
    </row>
    <row r="38" spans="1:12" ht="12.5" x14ac:dyDescent="0.25">
      <c r="A38" s="84">
        <v>44313</v>
      </c>
      <c r="B38" s="85">
        <f>10*110000</f>
        <v>1100000</v>
      </c>
      <c r="C38" s="6" t="s">
        <v>259</v>
      </c>
      <c r="E38" s="6">
        <v>10</v>
      </c>
      <c r="H38" s="6" t="s">
        <v>274</v>
      </c>
      <c r="K38" s="67">
        <v>90000</v>
      </c>
    </row>
    <row r="39" spans="1:12" ht="12.5" x14ac:dyDescent="0.25">
      <c r="A39" s="84">
        <v>44315</v>
      </c>
      <c r="B39" s="85">
        <f t="shared" ref="B39:B40" si="4">3*150000</f>
        <v>450000</v>
      </c>
      <c r="C39" s="6" t="s">
        <v>1138</v>
      </c>
      <c r="F39" s="6">
        <v>3</v>
      </c>
      <c r="H39" s="6" t="s">
        <v>280</v>
      </c>
      <c r="K39" s="67"/>
    </row>
    <row r="40" spans="1:12" ht="12.5" x14ac:dyDescent="0.25">
      <c r="A40" s="84">
        <v>44313</v>
      </c>
      <c r="B40" s="85">
        <f t="shared" si="4"/>
        <v>450000</v>
      </c>
      <c r="C40" s="6" t="s">
        <v>794</v>
      </c>
      <c r="F40" s="6">
        <v>3</v>
      </c>
      <c r="H40" s="6" t="s">
        <v>280</v>
      </c>
      <c r="K40" s="67"/>
    </row>
    <row r="41" spans="1:12" ht="12.5" x14ac:dyDescent="0.25">
      <c r="A41" s="84">
        <v>44314</v>
      </c>
      <c r="B41" s="85">
        <f>4*110000</f>
        <v>440000</v>
      </c>
      <c r="C41" s="6" t="s">
        <v>1139</v>
      </c>
      <c r="E41" s="6">
        <v>4</v>
      </c>
      <c r="H41" s="6" t="s">
        <v>274</v>
      </c>
      <c r="I41" s="86"/>
      <c r="K41" s="67"/>
    </row>
    <row r="42" spans="1:12" ht="12.5" x14ac:dyDescent="0.25">
      <c r="A42" s="84">
        <v>44314</v>
      </c>
      <c r="B42" s="85">
        <f>2*150000</f>
        <v>300000</v>
      </c>
      <c r="C42" s="6" t="s">
        <v>1139</v>
      </c>
      <c r="F42" s="6">
        <v>2</v>
      </c>
      <c r="H42" s="6" t="s">
        <v>274</v>
      </c>
      <c r="I42" s="86"/>
      <c r="K42" s="67"/>
      <c r="L42" s="6" t="s">
        <v>1140</v>
      </c>
    </row>
    <row r="43" spans="1:12" ht="12.5" x14ac:dyDescent="0.25">
      <c r="A43" s="3">
        <v>44318</v>
      </c>
      <c r="B43" s="5">
        <f>1*150000</f>
        <v>150000</v>
      </c>
      <c r="C43" s="6" t="s">
        <v>1141</v>
      </c>
      <c r="F43" s="6">
        <v>1</v>
      </c>
      <c r="H43" s="6" t="s">
        <v>280</v>
      </c>
      <c r="K43" s="67"/>
    </row>
    <row r="44" spans="1:12" ht="12.5" x14ac:dyDescent="0.25">
      <c r="A44" s="84">
        <v>44313</v>
      </c>
      <c r="B44" s="85">
        <f>2*155000</f>
        <v>310000</v>
      </c>
      <c r="C44" s="6" t="s">
        <v>1117</v>
      </c>
      <c r="G44" s="6">
        <v>2</v>
      </c>
      <c r="H44" s="6" t="s">
        <v>274</v>
      </c>
      <c r="I44" s="86"/>
      <c r="K44" s="67">
        <f>48000+16000</f>
        <v>64000</v>
      </c>
      <c r="L44" s="6" t="s">
        <v>1142</v>
      </c>
    </row>
    <row r="45" spans="1:12" ht="12.5" x14ac:dyDescent="0.25">
      <c r="A45" s="84">
        <v>44314</v>
      </c>
      <c r="B45" s="85">
        <f>4*110000</f>
        <v>440000</v>
      </c>
      <c r="C45" s="6" t="s">
        <v>1143</v>
      </c>
      <c r="E45" s="6">
        <v>4</v>
      </c>
      <c r="H45" s="6" t="s">
        <v>274</v>
      </c>
      <c r="I45" s="86"/>
      <c r="K45" s="67" t="s">
        <v>1144</v>
      </c>
    </row>
    <row r="46" spans="1:12" ht="12.5" x14ac:dyDescent="0.25">
      <c r="A46" s="84">
        <v>44314</v>
      </c>
      <c r="B46" s="85">
        <f>2*110000</f>
        <v>220000</v>
      </c>
      <c r="C46" s="6" t="s">
        <v>1143</v>
      </c>
      <c r="E46" s="6">
        <v>2</v>
      </c>
      <c r="H46" s="6" t="s">
        <v>274</v>
      </c>
      <c r="I46" s="86"/>
      <c r="K46" s="67" t="s">
        <v>1144</v>
      </c>
    </row>
    <row r="47" spans="1:12" ht="12.5" x14ac:dyDescent="0.25">
      <c r="A47" s="84">
        <v>44316</v>
      </c>
      <c r="B47" s="85">
        <v>440000</v>
      </c>
      <c r="C47" s="6" t="s">
        <v>1145</v>
      </c>
      <c r="E47" s="6">
        <v>4</v>
      </c>
      <c r="H47" s="6" t="s">
        <v>274</v>
      </c>
      <c r="I47" s="86"/>
      <c r="K47" s="67">
        <v>67000</v>
      </c>
    </row>
    <row r="48" spans="1:12" ht="12.5" x14ac:dyDescent="0.25">
      <c r="A48" s="84">
        <v>44316</v>
      </c>
      <c r="B48" s="85">
        <f>2*150000</f>
        <v>300000</v>
      </c>
      <c r="C48" s="6" t="s">
        <v>1146</v>
      </c>
      <c r="F48" s="6">
        <v>2</v>
      </c>
      <c r="H48" s="6" t="s">
        <v>274</v>
      </c>
      <c r="I48" s="86"/>
      <c r="K48" s="67">
        <v>26000</v>
      </c>
      <c r="L48" s="6" t="s">
        <v>1132</v>
      </c>
    </row>
    <row r="49" spans="1:11" ht="12.5" x14ac:dyDescent="0.25">
      <c r="A49" s="15"/>
      <c r="B49" s="35"/>
      <c r="C49" s="6" t="s">
        <v>105</v>
      </c>
      <c r="E49" s="6">
        <v>1</v>
      </c>
      <c r="H49" s="6" t="s">
        <v>274</v>
      </c>
      <c r="I49" s="86"/>
      <c r="K49" s="67"/>
    </row>
    <row r="50" spans="1:11" ht="12.5" x14ac:dyDescent="0.25">
      <c r="A50" s="84">
        <v>44316</v>
      </c>
      <c r="B50" s="85">
        <f>7*150000</f>
        <v>1050000</v>
      </c>
      <c r="C50" s="6" t="s">
        <v>409</v>
      </c>
      <c r="F50" s="6">
        <v>7</v>
      </c>
      <c r="H50" s="6" t="s">
        <v>280</v>
      </c>
      <c r="K50" s="67"/>
    </row>
    <row r="51" spans="1:11" ht="12.5" x14ac:dyDescent="0.25">
      <c r="A51" s="14" t="s">
        <v>717</v>
      </c>
      <c r="B51" s="5">
        <f>1*65000</f>
        <v>65000</v>
      </c>
      <c r="C51" s="6" t="s">
        <v>699</v>
      </c>
      <c r="D51" s="6">
        <v>1</v>
      </c>
      <c r="H51" s="6" t="s">
        <v>280</v>
      </c>
      <c r="K51" s="67"/>
    </row>
    <row r="52" spans="1:11" ht="12.5" x14ac:dyDescent="0.25">
      <c r="A52" s="14" t="s">
        <v>719</v>
      </c>
      <c r="B52" s="5">
        <f t="shared" ref="B52:B53" si="5">1*150000</f>
        <v>150000</v>
      </c>
      <c r="C52" s="6" t="s">
        <v>464</v>
      </c>
      <c r="F52" s="6">
        <v>1</v>
      </c>
      <c r="H52" s="6" t="s">
        <v>280</v>
      </c>
      <c r="K52" s="67"/>
    </row>
    <row r="53" spans="1:11" ht="12.5" x14ac:dyDescent="0.25">
      <c r="A53" s="14" t="s">
        <v>721</v>
      </c>
      <c r="B53" s="5">
        <f t="shared" si="5"/>
        <v>150000</v>
      </c>
      <c r="C53" s="6" t="s">
        <v>1147</v>
      </c>
      <c r="F53" s="6">
        <v>1</v>
      </c>
      <c r="H53" s="6" t="s">
        <v>280</v>
      </c>
    </row>
    <row r="54" spans="1:11" ht="12.5" x14ac:dyDescent="0.25">
      <c r="B54" s="5"/>
      <c r="D54" s="6">
        <f t="shared" ref="D54:E54" si="6">SUM(D23:D52)</f>
        <v>1</v>
      </c>
      <c r="E54" s="6">
        <f t="shared" si="6"/>
        <v>69</v>
      </c>
      <c r="F54" s="6">
        <f>SUM(F23:F53)</f>
        <v>29</v>
      </c>
      <c r="G54" s="6">
        <f>SUM(G23:G52)</f>
        <v>13</v>
      </c>
    </row>
    <row r="55" spans="1:11" ht="12.5" x14ac:dyDescent="0.25">
      <c r="C55" s="6" t="s">
        <v>269</v>
      </c>
      <c r="D55" s="6">
        <f>SUM(D54:G54)</f>
        <v>112</v>
      </c>
    </row>
    <row r="62" spans="1:11" ht="12.5" x14ac:dyDescent="0.25">
      <c r="C62" s="6" t="s">
        <v>1148</v>
      </c>
      <c r="D62" s="6" t="s">
        <v>1149</v>
      </c>
      <c r="E62" s="6" t="s">
        <v>1150</v>
      </c>
    </row>
    <row r="63" spans="1:11" ht="12.5" x14ac:dyDescent="0.25">
      <c r="B63" s="6" t="s">
        <v>1151</v>
      </c>
      <c r="C63" s="6">
        <f>25+40+2+9+30</f>
        <v>106</v>
      </c>
      <c r="E63" s="6">
        <f>4+20+43</f>
        <v>67</v>
      </c>
    </row>
    <row r="64" spans="1:11" ht="12.5" x14ac:dyDescent="0.25">
      <c r="B64" s="6" t="s">
        <v>1152</v>
      </c>
      <c r="C64" s="6">
        <f>48+80</f>
        <v>128</v>
      </c>
    </row>
    <row r="65" spans="1:11" ht="12.5" x14ac:dyDescent="0.25">
      <c r="B65" s="6" t="s">
        <v>1153</v>
      </c>
      <c r="C65" s="6">
        <v>100</v>
      </c>
      <c r="E65" s="6">
        <v>100</v>
      </c>
    </row>
    <row r="66" spans="1:11" ht="12.5" x14ac:dyDescent="0.25">
      <c r="B66" s="6" t="s">
        <v>1154</v>
      </c>
      <c r="C66" s="6">
        <f>32+103</f>
        <v>135</v>
      </c>
      <c r="D66" s="6">
        <v>15</v>
      </c>
      <c r="E66" s="6">
        <v>23</v>
      </c>
    </row>
    <row r="70" spans="1:11" ht="12.5" x14ac:dyDescent="0.25">
      <c r="E70" s="6">
        <f>74-58</f>
        <v>16</v>
      </c>
    </row>
    <row r="72" spans="1:11" ht="12.5" x14ac:dyDescent="0.25">
      <c r="B72" s="6" t="s">
        <v>1155</v>
      </c>
    </row>
    <row r="73" spans="1:11" ht="12.5" x14ac:dyDescent="0.25">
      <c r="B73" s="6" t="s">
        <v>1156</v>
      </c>
    </row>
    <row r="74" spans="1:11" ht="12.5" x14ac:dyDescent="0.25">
      <c r="B74" s="6" t="s">
        <v>1157</v>
      </c>
    </row>
    <row r="76" spans="1:11" ht="12.5" x14ac:dyDescent="0.25">
      <c r="G76" s="6" t="s">
        <v>1158</v>
      </c>
    </row>
    <row r="77" spans="1:11" ht="12.5" x14ac:dyDescent="0.25">
      <c r="A77" s="6" t="s">
        <v>1159</v>
      </c>
      <c r="D77" s="6" t="s">
        <v>1160</v>
      </c>
      <c r="H77" s="6" t="s">
        <v>1161</v>
      </c>
      <c r="I77" s="6" t="s">
        <v>287</v>
      </c>
      <c r="J77" s="6" t="s">
        <v>380</v>
      </c>
      <c r="K77" s="6" t="s">
        <v>1103</v>
      </c>
    </row>
    <row r="78" spans="1:11" ht="12.5" x14ac:dyDescent="0.25">
      <c r="A78" s="6" t="s">
        <v>1162</v>
      </c>
      <c r="B78" s="6" t="s">
        <v>1163</v>
      </c>
      <c r="D78" s="6" t="s">
        <v>1164</v>
      </c>
      <c r="E78" s="6" t="s">
        <v>1165</v>
      </c>
      <c r="F78" s="6" t="s">
        <v>1166</v>
      </c>
      <c r="G78" s="6" t="s">
        <v>1167</v>
      </c>
      <c r="H78" s="6">
        <v>10</v>
      </c>
      <c r="I78" s="6">
        <v>10</v>
      </c>
      <c r="K78" s="6">
        <v>1</v>
      </c>
    </row>
    <row r="79" spans="1:11" ht="12.5" x14ac:dyDescent="0.25">
      <c r="A79" s="6" t="s">
        <v>1168</v>
      </c>
      <c r="B79" s="6" t="s">
        <v>1163</v>
      </c>
      <c r="D79" s="6" t="s">
        <v>1169</v>
      </c>
      <c r="E79" s="6" t="s">
        <v>1170</v>
      </c>
      <c r="G79" s="6" t="s">
        <v>1171</v>
      </c>
      <c r="H79" s="6">
        <v>20</v>
      </c>
      <c r="I79" s="6">
        <v>10</v>
      </c>
      <c r="J79" s="6">
        <v>1</v>
      </c>
      <c r="K79" s="6">
        <v>1</v>
      </c>
    </row>
    <row r="80" spans="1:11" ht="12.5" x14ac:dyDescent="0.25">
      <c r="A80" s="6" t="s">
        <v>1172</v>
      </c>
      <c r="B80" s="6" t="s">
        <v>1163</v>
      </c>
      <c r="D80" s="6" t="s">
        <v>1173</v>
      </c>
      <c r="E80" s="6" t="s">
        <v>1170</v>
      </c>
      <c r="G80" s="6" t="s">
        <v>1174</v>
      </c>
      <c r="H80" s="6">
        <v>10</v>
      </c>
      <c r="I80" s="6">
        <v>10</v>
      </c>
      <c r="K80" s="6">
        <v>1</v>
      </c>
    </row>
    <row r="81" spans="1:11" ht="12.5" x14ac:dyDescent="0.25">
      <c r="A81" s="6" t="s">
        <v>1175</v>
      </c>
      <c r="B81" s="6" t="s">
        <v>1163</v>
      </c>
      <c r="D81" s="6" t="s">
        <v>1176</v>
      </c>
      <c r="E81" s="6" t="s">
        <v>1177</v>
      </c>
      <c r="F81" s="6" t="s">
        <v>1178</v>
      </c>
      <c r="G81" s="6" t="s">
        <v>1179</v>
      </c>
      <c r="H81" s="6">
        <v>10</v>
      </c>
      <c r="I81" s="6">
        <v>10</v>
      </c>
      <c r="K81" s="6">
        <v>1</v>
      </c>
    </row>
    <row r="82" spans="1:11" ht="12.5" x14ac:dyDescent="0.25">
      <c r="A82" s="6" t="s">
        <v>1180</v>
      </c>
      <c r="B82" s="6" t="s">
        <v>1165</v>
      </c>
      <c r="D82" s="6" t="s">
        <v>1181</v>
      </c>
      <c r="E82" s="6" t="s">
        <v>1170</v>
      </c>
      <c r="F82" s="6" t="s">
        <v>1182</v>
      </c>
      <c r="G82" s="6" t="s">
        <v>1183</v>
      </c>
      <c r="H82" s="6">
        <v>10</v>
      </c>
      <c r="I82" s="6">
        <v>10</v>
      </c>
      <c r="K82" s="6">
        <v>1</v>
      </c>
    </row>
    <row r="83" spans="1:11" ht="12.5" x14ac:dyDescent="0.25">
      <c r="A83" s="6" t="s">
        <v>1184</v>
      </c>
      <c r="B83" s="6" t="s">
        <v>1165</v>
      </c>
      <c r="D83" s="6" t="s">
        <v>1185</v>
      </c>
      <c r="E83" s="6" t="s">
        <v>1170</v>
      </c>
      <c r="G83" s="6" t="s">
        <v>1186</v>
      </c>
      <c r="H83" s="6">
        <v>10</v>
      </c>
      <c r="I83" s="6">
        <v>10</v>
      </c>
      <c r="K83" s="6">
        <v>1</v>
      </c>
    </row>
    <row r="84" spans="1:11" ht="12.5" x14ac:dyDescent="0.25">
      <c r="A84" s="6" t="s">
        <v>1187</v>
      </c>
      <c r="B84" s="6" t="s">
        <v>1165</v>
      </c>
      <c r="D84" s="6" t="s">
        <v>1188</v>
      </c>
      <c r="E84" s="6" t="s">
        <v>1177</v>
      </c>
      <c r="G84" s="6" t="s">
        <v>1189</v>
      </c>
      <c r="H84" s="6">
        <v>10</v>
      </c>
      <c r="I84" s="6">
        <v>10</v>
      </c>
      <c r="K84" s="6">
        <v>1</v>
      </c>
    </row>
    <row r="85" spans="1:11" ht="12.5" x14ac:dyDescent="0.25">
      <c r="A85" s="6" t="s">
        <v>1190</v>
      </c>
      <c r="B85" s="6" t="s">
        <v>1165</v>
      </c>
      <c r="D85" s="6" t="s">
        <v>1191</v>
      </c>
      <c r="E85" s="6" t="s">
        <v>1177</v>
      </c>
      <c r="F85" s="6" t="s">
        <v>1192</v>
      </c>
      <c r="G85" s="6" t="s">
        <v>1193</v>
      </c>
      <c r="H85" s="6">
        <v>10</v>
      </c>
      <c r="I85" s="6">
        <v>10</v>
      </c>
      <c r="K85" s="6">
        <v>1</v>
      </c>
    </row>
    <row r="86" spans="1:11" ht="12.5" x14ac:dyDescent="0.25">
      <c r="A86" s="6" t="s">
        <v>1194</v>
      </c>
      <c r="B86" s="6" t="s">
        <v>1195</v>
      </c>
      <c r="D86" s="6" t="s">
        <v>1196</v>
      </c>
      <c r="E86" s="6" t="s">
        <v>1177</v>
      </c>
      <c r="F86" s="6" t="s">
        <v>1192</v>
      </c>
      <c r="G86" s="6" t="s">
        <v>1197</v>
      </c>
      <c r="H86" s="6">
        <v>10</v>
      </c>
      <c r="I86" s="6">
        <v>10</v>
      </c>
      <c r="K86" s="6">
        <v>1</v>
      </c>
    </row>
    <row r="87" spans="1:11" ht="12.5" x14ac:dyDescent="0.25">
      <c r="A87" s="6" t="s">
        <v>1198</v>
      </c>
      <c r="B87" s="6" t="s">
        <v>1165</v>
      </c>
      <c r="D87" s="6" t="s">
        <v>1199</v>
      </c>
      <c r="E87" s="6" t="s">
        <v>1177</v>
      </c>
      <c r="G87" s="6" t="s">
        <v>1200</v>
      </c>
      <c r="H87" s="6">
        <v>10</v>
      </c>
      <c r="I87" s="6">
        <v>10</v>
      </c>
      <c r="K87" s="6">
        <v>1</v>
      </c>
    </row>
    <row r="88" spans="1:11" ht="12.5" x14ac:dyDescent="0.25">
      <c r="A88" s="6" t="s">
        <v>1201</v>
      </c>
      <c r="B88" s="6" t="s">
        <v>1170</v>
      </c>
      <c r="D88" s="6" t="s">
        <v>1202</v>
      </c>
      <c r="E88" s="6" t="s">
        <v>1177</v>
      </c>
      <c r="F88" s="6" t="s">
        <v>1182</v>
      </c>
      <c r="G88" s="6" t="s">
        <v>1203</v>
      </c>
      <c r="J88" s="6">
        <v>2</v>
      </c>
      <c r="K88" s="6">
        <v>1</v>
      </c>
    </row>
    <row r="89" spans="1:11" ht="12.5" x14ac:dyDescent="0.25">
      <c r="A89" s="6" t="s">
        <v>1204</v>
      </c>
      <c r="B89" s="6" t="s">
        <v>1165</v>
      </c>
      <c r="D89" s="6" t="s">
        <v>1205</v>
      </c>
      <c r="E89" s="6" t="s">
        <v>1177</v>
      </c>
      <c r="G89" s="6" t="s">
        <v>1206</v>
      </c>
      <c r="H89" s="6">
        <v>10</v>
      </c>
      <c r="I89" s="6">
        <v>10</v>
      </c>
      <c r="K89" s="6">
        <v>1</v>
      </c>
    </row>
    <row r="90" spans="1:11" ht="12.5" x14ac:dyDescent="0.25">
      <c r="A90" s="6" t="s">
        <v>1207</v>
      </c>
      <c r="B90" s="6" t="s">
        <v>1170</v>
      </c>
      <c r="D90" s="6" t="s">
        <v>1208</v>
      </c>
      <c r="E90" s="6" t="s">
        <v>1209</v>
      </c>
      <c r="F90" s="6" t="s">
        <v>1166</v>
      </c>
      <c r="G90" s="6" t="s">
        <v>1210</v>
      </c>
      <c r="H90" s="6">
        <v>10</v>
      </c>
      <c r="I90" s="6">
        <v>10</v>
      </c>
      <c r="K90" s="6">
        <v>1</v>
      </c>
    </row>
    <row r="91" spans="1:11" ht="12.5" x14ac:dyDescent="0.25">
      <c r="A91" s="6" t="s">
        <v>1211</v>
      </c>
      <c r="B91" s="6" t="s">
        <v>1165</v>
      </c>
      <c r="G91" s="6" t="s">
        <v>1212</v>
      </c>
      <c r="H91" s="6">
        <v>10</v>
      </c>
      <c r="I91" s="6">
        <v>10</v>
      </c>
      <c r="K91" s="6">
        <v>1</v>
      </c>
    </row>
    <row r="92" spans="1:11" ht="12.5" x14ac:dyDescent="0.25">
      <c r="A92" s="6" t="s">
        <v>1213</v>
      </c>
      <c r="B92" s="6" t="s">
        <v>1165</v>
      </c>
      <c r="G92" s="6" t="s">
        <v>1214</v>
      </c>
      <c r="H92" s="6">
        <v>10</v>
      </c>
      <c r="I92" s="6">
        <v>10</v>
      </c>
      <c r="K92" s="6">
        <v>1</v>
      </c>
    </row>
    <row r="93" spans="1:11" ht="12.5" x14ac:dyDescent="0.25">
      <c r="A93" s="6" t="s">
        <v>1215</v>
      </c>
      <c r="B93" s="6" t="s">
        <v>1165</v>
      </c>
      <c r="G93" s="6" t="s">
        <v>1216</v>
      </c>
      <c r="H93" s="6">
        <v>10</v>
      </c>
      <c r="I93" s="6">
        <v>10</v>
      </c>
      <c r="K93" s="6">
        <v>1</v>
      </c>
    </row>
    <row r="94" spans="1:11" ht="12.5" x14ac:dyDescent="0.25">
      <c r="A94" s="6" t="s">
        <v>1217</v>
      </c>
      <c r="B94" s="6" t="s">
        <v>1177</v>
      </c>
      <c r="G94" s="6" t="s">
        <v>1218</v>
      </c>
      <c r="H94" s="6">
        <v>20</v>
      </c>
      <c r="I94" s="6">
        <v>10</v>
      </c>
      <c r="J94" s="6">
        <v>1</v>
      </c>
      <c r="K94" s="6">
        <v>1</v>
      </c>
    </row>
    <row r="95" spans="1:11" ht="12.5" x14ac:dyDescent="0.25">
      <c r="A95" s="6" t="s">
        <v>1219</v>
      </c>
      <c r="B95" s="6" t="s">
        <v>1220</v>
      </c>
      <c r="G95" s="6" t="s">
        <v>1221</v>
      </c>
      <c r="H95" s="6">
        <v>10</v>
      </c>
      <c r="I95" s="6">
        <v>10</v>
      </c>
      <c r="K95" s="6">
        <v>1</v>
      </c>
    </row>
    <row r="96" spans="1:11" ht="12.5" x14ac:dyDescent="0.25">
      <c r="G96" s="6" t="s">
        <v>1222</v>
      </c>
      <c r="H96" s="6">
        <v>10</v>
      </c>
      <c r="I96" s="6">
        <v>10</v>
      </c>
      <c r="K96" s="6">
        <v>1</v>
      </c>
    </row>
    <row r="97" spans="1:11" ht="12.5" x14ac:dyDescent="0.25">
      <c r="A97" s="6" t="s">
        <v>288</v>
      </c>
      <c r="B97" s="6">
        <v>280</v>
      </c>
      <c r="D97" s="6" t="s">
        <v>288</v>
      </c>
      <c r="E97" s="6">
        <v>210</v>
      </c>
      <c r="G97" s="6" t="s">
        <v>1223</v>
      </c>
      <c r="H97" s="6">
        <v>10</v>
      </c>
      <c r="I97" s="6">
        <v>10</v>
      </c>
      <c r="K97" s="6">
        <v>1</v>
      </c>
    </row>
    <row r="98" spans="1:11" ht="12.5" x14ac:dyDescent="0.25">
      <c r="A98" s="6" t="s">
        <v>289</v>
      </c>
      <c r="B98" s="6">
        <v>200</v>
      </c>
      <c r="D98" s="6" t="s">
        <v>289</v>
      </c>
      <c r="E98" s="6">
        <v>60</v>
      </c>
      <c r="G98" s="6" t="s">
        <v>1224</v>
      </c>
      <c r="H98" s="6">
        <v>10</v>
      </c>
      <c r="I98" s="6">
        <v>10</v>
      </c>
      <c r="K98" s="6">
        <v>1</v>
      </c>
    </row>
    <row r="99" spans="1:11" ht="12.5" x14ac:dyDescent="0.25">
      <c r="A99" s="6" t="s">
        <v>290</v>
      </c>
      <c r="B99" s="6">
        <v>15</v>
      </c>
      <c r="D99" s="6" t="s">
        <v>290</v>
      </c>
      <c r="E99" s="6">
        <v>8</v>
      </c>
      <c r="G99" s="6" t="s">
        <v>1225</v>
      </c>
      <c r="H99" s="6">
        <v>10</v>
      </c>
      <c r="I99" s="6">
        <v>10</v>
      </c>
      <c r="K99" s="6">
        <v>1</v>
      </c>
    </row>
    <row r="100" spans="1:11" ht="12.5" x14ac:dyDescent="0.25">
      <c r="D100" s="6" t="s">
        <v>1226</v>
      </c>
      <c r="G100" s="6" t="s">
        <v>1227</v>
      </c>
      <c r="H100" s="6">
        <v>10</v>
      </c>
      <c r="I100" s="6">
        <v>10</v>
      </c>
      <c r="K100" s="6">
        <v>1</v>
      </c>
    </row>
    <row r="101" spans="1:11" ht="12.5" x14ac:dyDescent="0.25">
      <c r="G101" s="6" t="s">
        <v>1228</v>
      </c>
      <c r="H101" s="6">
        <v>10</v>
      </c>
      <c r="I101" s="6">
        <v>10</v>
      </c>
      <c r="K101" s="6">
        <v>1</v>
      </c>
    </row>
    <row r="102" spans="1:11" ht="12.5" x14ac:dyDescent="0.25">
      <c r="G102" s="6" t="s">
        <v>1229</v>
      </c>
      <c r="H102" s="6">
        <v>10</v>
      </c>
      <c r="I102" s="6">
        <v>10</v>
      </c>
      <c r="K102" s="6">
        <v>1</v>
      </c>
    </row>
    <row r="103" spans="1:11" ht="12.5" x14ac:dyDescent="0.25">
      <c r="G103" s="6" t="s">
        <v>1230</v>
      </c>
      <c r="K103" s="6">
        <v>1</v>
      </c>
    </row>
    <row r="104" spans="1:11" ht="12.5" x14ac:dyDescent="0.25">
      <c r="H104" s="6">
        <f t="shared" ref="H104:K104" si="7">SUM(H78:H103)</f>
        <v>260</v>
      </c>
      <c r="I104" s="6">
        <f t="shared" si="7"/>
        <v>240</v>
      </c>
      <c r="J104" s="6">
        <f t="shared" si="7"/>
        <v>4</v>
      </c>
      <c r="K104" s="6">
        <f t="shared" si="7"/>
        <v>26</v>
      </c>
    </row>
    <row r="107" spans="1:11" ht="12.5" x14ac:dyDescent="0.25">
      <c r="G107" s="6" t="s">
        <v>1231</v>
      </c>
    </row>
    <row r="108" spans="1:11" ht="12.5" x14ac:dyDescent="0.25">
      <c r="G108" s="6" t="s">
        <v>1232</v>
      </c>
      <c r="H108" s="6">
        <v>10</v>
      </c>
      <c r="I108" s="6">
        <v>10</v>
      </c>
      <c r="J108" s="6">
        <v>1</v>
      </c>
      <c r="K108" s="6">
        <v>1</v>
      </c>
    </row>
    <row r="109" spans="1:11" ht="12.5" x14ac:dyDescent="0.25">
      <c r="G109" s="6" t="s">
        <v>1233</v>
      </c>
      <c r="H109" s="6">
        <v>10</v>
      </c>
      <c r="I109" s="6">
        <v>10</v>
      </c>
      <c r="J109" s="6">
        <v>1</v>
      </c>
      <c r="K109" s="6">
        <v>1</v>
      </c>
    </row>
    <row r="110" spans="1:11" ht="12.5" x14ac:dyDescent="0.25">
      <c r="G110" s="6" t="s">
        <v>1234</v>
      </c>
      <c r="H110" s="6">
        <v>30</v>
      </c>
      <c r="I110" s="6">
        <v>10</v>
      </c>
      <c r="J110" s="6">
        <v>1</v>
      </c>
      <c r="K110" s="6">
        <v>1</v>
      </c>
    </row>
    <row r="111" spans="1:11" ht="12.5" x14ac:dyDescent="0.25">
      <c r="G111" s="6" t="s">
        <v>1235</v>
      </c>
      <c r="H111" s="6">
        <v>10</v>
      </c>
      <c r="I111" s="6">
        <v>10</v>
      </c>
      <c r="K111" s="6">
        <v>1</v>
      </c>
    </row>
    <row r="112" spans="1:11" ht="12.5" x14ac:dyDescent="0.25">
      <c r="G112" s="6" t="s">
        <v>1236</v>
      </c>
      <c r="H112" s="6">
        <v>10</v>
      </c>
      <c r="I112" s="6">
        <v>10</v>
      </c>
      <c r="K112" s="6">
        <v>1</v>
      </c>
    </row>
    <row r="113" spans="7:12" ht="12.5" x14ac:dyDescent="0.25">
      <c r="G113" s="6" t="s">
        <v>1237</v>
      </c>
      <c r="H113" s="6">
        <v>10</v>
      </c>
      <c r="I113" s="6">
        <v>10</v>
      </c>
      <c r="K113" s="6">
        <v>1</v>
      </c>
    </row>
    <row r="114" spans="7:12" ht="12.5" x14ac:dyDescent="0.25">
      <c r="G114" s="6" t="s">
        <v>1238</v>
      </c>
      <c r="H114" s="6">
        <v>20</v>
      </c>
      <c r="J114" s="6">
        <v>1</v>
      </c>
      <c r="K114" s="6">
        <v>1</v>
      </c>
    </row>
    <row r="115" spans="7:12" ht="12.5" x14ac:dyDescent="0.25">
      <c r="G115" s="6" t="s">
        <v>1239</v>
      </c>
      <c r="H115" s="6">
        <v>10</v>
      </c>
      <c r="I115" s="6">
        <v>10</v>
      </c>
      <c r="K115" s="6">
        <v>1</v>
      </c>
    </row>
    <row r="116" spans="7:12" ht="12.5" x14ac:dyDescent="0.25">
      <c r="G116" s="6" t="s">
        <v>1240</v>
      </c>
      <c r="H116" s="6">
        <v>10</v>
      </c>
      <c r="I116" s="6">
        <v>10</v>
      </c>
      <c r="K116" s="6">
        <v>1</v>
      </c>
    </row>
    <row r="117" spans="7:12" ht="12.5" x14ac:dyDescent="0.25">
      <c r="G117" s="6" t="s">
        <v>1241</v>
      </c>
      <c r="H117" s="6">
        <v>10</v>
      </c>
      <c r="I117" s="6">
        <v>10</v>
      </c>
      <c r="K117" s="6">
        <v>1</v>
      </c>
    </row>
    <row r="118" spans="7:12" ht="12.5" x14ac:dyDescent="0.25">
      <c r="G118" s="6" t="s">
        <v>1242</v>
      </c>
      <c r="H118" s="6">
        <v>10</v>
      </c>
      <c r="I118" s="6">
        <v>10</v>
      </c>
      <c r="K118" s="6">
        <v>1</v>
      </c>
    </row>
    <row r="119" spans="7:12" ht="12.5" x14ac:dyDescent="0.25">
      <c r="G119" s="6" t="s">
        <v>1243</v>
      </c>
      <c r="H119" s="6">
        <v>10</v>
      </c>
      <c r="I119" s="6">
        <v>10</v>
      </c>
      <c r="K119" s="6">
        <v>1</v>
      </c>
    </row>
    <row r="120" spans="7:12" ht="12.5" x14ac:dyDescent="0.25">
      <c r="G120" s="6" t="s">
        <v>1244</v>
      </c>
      <c r="H120" s="6">
        <v>10</v>
      </c>
      <c r="I120" s="6">
        <v>10</v>
      </c>
      <c r="K120" s="6">
        <v>1</v>
      </c>
    </row>
    <row r="121" spans="7:12" ht="12.5" x14ac:dyDescent="0.25">
      <c r="H121" s="6">
        <f t="shared" ref="H121:I121" si="8">SUM(H108:H120)</f>
        <v>160</v>
      </c>
      <c r="I121" s="6">
        <f t="shared" si="8"/>
        <v>120</v>
      </c>
      <c r="J121" s="6">
        <f>SUM(J108:J119)</f>
        <v>4</v>
      </c>
      <c r="K121" s="6">
        <f>SUM(K108:K120)</f>
        <v>13</v>
      </c>
    </row>
    <row r="122" spans="7:12" ht="12.5" x14ac:dyDescent="0.25">
      <c r="H122" s="6">
        <f>95000/50</f>
        <v>1900</v>
      </c>
      <c r="I122" s="6">
        <f>120000/50</f>
        <v>2400</v>
      </c>
      <c r="J122" s="6">
        <v>80000</v>
      </c>
      <c r="K122" s="6">
        <v>7899</v>
      </c>
    </row>
    <row r="123" spans="7:12" ht="12.5" x14ac:dyDescent="0.25">
      <c r="H123" s="5">
        <f t="shared" ref="H123:K123" si="9">H121*H122</f>
        <v>304000</v>
      </c>
      <c r="I123" s="5">
        <f t="shared" si="9"/>
        <v>288000</v>
      </c>
      <c r="J123" s="5">
        <f t="shared" si="9"/>
        <v>320000</v>
      </c>
      <c r="K123" s="5">
        <f t="shared" si="9"/>
        <v>102687</v>
      </c>
      <c r="L123" s="5">
        <f>SUM(H123:K123)</f>
        <v>1014687</v>
      </c>
    </row>
    <row r="124" spans="7:12" ht="12.5" x14ac:dyDescent="0.25">
      <c r="G124" s="6" t="s">
        <v>1245</v>
      </c>
      <c r="H124" s="6">
        <f t="shared" ref="H124:K124" si="10">H104+H121</f>
        <v>420</v>
      </c>
      <c r="I124" s="6">
        <f t="shared" si="10"/>
        <v>360</v>
      </c>
      <c r="J124" s="6">
        <f t="shared" si="10"/>
        <v>8</v>
      </c>
      <c r="K124" s="6">
        <f t="shared" si="10"/>
        <v>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O64"/>
  <sheetViews>
    <sheetView workbookViewId="0"/>
  </sheetViews>
  <sheetFormatPr defaultColWidth="12.6328125" defaultRowHeight="15.75" customHeight="1" x14ac:dyDescent="0.25"/>
  <cols>
    <col min="1" max="2" width="4" customWidth="1"/>
    <col min="4" max="6" width="4.08984375" customWidth="1"/>
    <col min="7" max="7" width="6.08984375" customWidth="1"/>
    <col min="9" max="9" width="28.453125" customWidth="1"/>
    <col min="10" max="10" width="34.453125" customWidth="1"/>
    <col min="11" max="11" width="31.6328125" customWidth="1"/>
  </cols>
  <sheetData>
    <row r="1" spans="1:15" ht="15.75" customHeight="1" x14ac:dyDescent="0.25">
      <c r="A1" s="89" t="s">
        <v>1246</v>
      </c>
      <c r="B1" s="90"/>
      <c r="C1" s="90"/>
      <c r="D1" s="90"/>
      <c r="E1" s="90"/>
      <c r="F1" s="90"/>
      <c r="G1" s="90"/>
      <c r="H1" s="90"/>
    </row>
    <row r="2" spans="1:15" ht="15.75" customHeight="1" x14ac:dyDescent="0.25">
      <c r="A2" s="90"/>
      <c r="B2" s="90"/>
      <c r="C2" s="90"/>
      <c r="D2" s="90"/>
      <c r="E2" s="90"/>
      <c r="F2" s="90"/>
      <c r="G2" s="90"/>
      <c r="H2" s="90"/>
    </row>
    <row r="3" spans="1:15" ht="15.75" customHeight="1" x14ac:dyDescent="0.25">
      <c r="A3" s="110" t="s">
        <v>0</v>
      </c>
      <c r="B3" s="111"/>
      <c r="C3" s="108" t="s">
        <v>1247</v>
      </c>
      <c r="D3" s="114" t="s">
        <v>1248</v>
      </c>
      <c r="E3" s="115"/>
      <c r="F3" s="115"/>
      <c r="G3" s="116"/>
      <c r="H3" s="108" t="s">
        <v>1249</v>
      </c>
      <c r="K3" s="6"/>
    </row>
    <row r="4" spans="1:15" ht="15.75" customHeight="1" x14ac:dyDescent="0.25">
      <c r="A4" s="112"/>
      <c r="B4" s="113"/>
      <c r="C4" s="107"/>
      <c r="D4" s="91" t="s">
        <v>1250</v>
      </c>
      <c r="E4" s="91" t="s">
        <v>1251</v>
      </c>
      <c r="F4" s="91" t="s">
        <v>1252</v>
      </c>
      <c r="G4" s="91" t="s">
        <v>1253</v>
      </c>
      <c r="H4" s="107"/>
      <c r="K4" s="6"/>
    </row>
    <row r="5" spans="1:15" ht="15.75" customHeight="1" x14ac:dyDescent="0.25">
      <c r="A5" s="105" t="s">
        <v>1254</v>
      </c>
      <c r="B5" s="91">
        <v>23</v>
      </c>
      <c r="C5" s="92" t="s">
        <v>861</v>
      </c>
      <c r="D5" s="91"/>
      <c r="E5" s="91">
        <v>2</v>
      </c>
      <c r="F5" s="91"/>
      <c r="G5" s="91"/>
      <c r="H5" s="93" t="s">
        <v>1255</v>
      </c>
      <c r="K5" s="6"/>
    </row>
    <row r="6" spans="1:15" ht="15.75" customHeight="1" x14ac:dyDescent="0.25">
      <c r="A6" s="106"/>
      <c r="B6" s="108">
        <v>24</v>
      </c>
      <c r="C6" s="92" t="s">
        <v>105</v>
      </c>
      <c r="D6" s="91"/>
      <c r="E6" s="91">
        <v>4</v>
      </c>
      <c r="F6" s="91"/>
      <c r="G6" s="91"/>
      <c r="H6" s="93" t="s">
        <v>1255</v>
      </c>
      <c r="K6" s="6"/>
    </row>
    <row r="7" spans="1:15" ht="15.75" customHeight="1" x14ac:dyDescent="0.25">
      <c r="A7" s="106"/>
      <c r="B7" s="106"/>
      <c r="C7" s="92" t="s">
        <v>1129</v>
      </c>
      <c r="D7" s="91"/>
      <c r="E7" s="91"/>
      <c r="F7" s="91">
        <v>1</v>
      </c>
      <c r="G7" s="91"/>
      <c r="H7" s="93" t="s">
        <v>1255</v>
      </c>
      <c r="K7" s="6"/>
    </row>
    <row r="8" spans="1:15" ht="15.75" customHeight="1" x14ac:dyDescent="0.25">
      <c r="A8" s="106"/>
      <c r="B8" s="107"/>
      <c r="C8" s="92" t="s">
        <v>861</v>
      </c>
      <c r="D8" s="91"/>
      <c r="E8" s="91"/>
      <c r="F8" s="91">
        <v>1</v>
      </c>
      <c r="G8" s="91"/>
      <c r="H8" s="93" t="s">
        <v>1255</v>
      </c>
      <c r="K8" s="6"/>
    </row>
    <row r="9" spans="1:15" ht="15.75" customHeight="1" x14ac:dyDescent="0.25">
      <c r="A9" s="106"/>
      <c r="B9" s="108">
        <v>25</v>
      </c>
      <c r="C9" s="92" t="s">
        <v>686</v>
      </c>
      <c r="D9" s="91"/>
      <c r="E9" s="91">
        <v>1</v>
      </c>
      <c r="F9" s="91"/>
      <c r="G9" s="91"/>
      <c r="H9" s="93" t="s">
        <v>1255</v>
      </c>
      <c r="I9" s="94">
        <v>44304</v>
      </c>
      <c r="K9" s="6"/>
    </row>
    <row r="10" spans="1:15" ht="15.75" customHeight="1" x14ac:dyDescent="0.25">
      <c r="A10" s="106"/>
      <c r="B10" s="107"/>
      <c r="C10" s="92" t="s">
        <v>772</v>
      </c>
      <c r="D10" s="91"/>
      <c r="E10" s="91"/>
      <c r="F10" s="91"/>
      <c r="G10" s="91">
        <v>7</v>
      </c>
      <c r="H10" s="93" t="s">
        <v>1255</v>
      </c>
      <c r="K10" s="6"/>
    </row>
    <row r="11" spans="1:15" ht="15.75" customHeight="1" x14ac:dyDescent="0.25">
      <c r="A11" s="106"/>
      <c r="B11" s="108">
        <v>26</v>
      </c>
      <c r="C11" s="92" t="s">
        <v>772</v>
      </c>
      <c r="D11" s="91"/>
      <c r="E11" s="91"/>
      <c r="F11" s="91"/>
      <c r="G11" s="91">
        <v>3</v>
      </c>
      <c r="H11" s="93" t="s">
        <v>1255</v>
      </c>
      <c r="K11" s="6"/>
    </row>
    <row r="12" spans="1:15" ht="15.75" customHeight="1" x14ac:dyDescent="0.25">
      <c r="A12" s="106"/>
      <c r="B12" s="107"/>
      <c r="C12" s="92" t="s">
        <v>105</v>
      </c>
      <c r="D12" s="91"/>
      <c r="E12" s="91">
        <v>5</v>
      </c>
      <c r="F12" s="91"/>
      <c r="G12" s="91">
        <v>1</v>
      </c>
      <c r="H12" s="93" t="s">
        <v>1255</v>
      </c>
      <c r="K12" s="6"/>
    </row>
    <row r="13" spans="1:15" ht="15.75" customHeight="1" x14ac:dyDescent="0.55000000000000004">
      <c r="A13" s="106"/>
      <c r="B13" s="108">
        <v>27</v>
      </c>
      <c r="C13" s="92" t="s">
        <v>1256</v>
      </c>
      <c r="D13" s="91"/>
      <c r="E13" s="91"/>
      <c r="F13" s="91">
        <v>1</v>
      </c>
      <c r="G13" s="91"/>
      <c r="H13" s="93" t="s">
        <v>1255</v>
      </c>
      <c r="J13" s="95"/>
    </row>
    <row r="14" spans="1:15" ht="15.75" customHeight="1" x14ac:dyDescent="0.25">
      <c r="A14" s="106"/>
      <c r="B14" s="107"/>
      <c r="C14" s="92" t="s">
        <v>772</v>
      </c>
      <c r="D14" s="91"/>
      <c r="E14" s="91"/>
      <c r="F14" s="91"/>
      <c r="G14" s="91">
        <v>2</v>
      </c>
      <c r="H14" s="93" t="s">
        <v>1255</v>
      </c>
      <c r="K14" s="6"/>
    </row>
    <row r="15" spans="1:15" ht="15.75" customHeight="1" x14ac:dyDescent="0.25">
      <c r="A15" s="106"/>
      <c r="B15" s="91">
        <v>28</v>
      </c>
      <c r="C15" s="92"/>
      <c r="D15" s="91"/>
      <c r="E15" s="91"/>
      <c r="F15" s="91"/>
      <c r="G15" s="91"/>
      <c r="H15" s="92"/>
    </row>
    <row r="16" spans="1:15" ht="13" x14ac:dyDescent="0.3">
      <c r="A16" s="106"/>
      <c r="B16" s="91">
        <v>29</v>
      </c>
      <c r="C16" s="92" t="s">
        <v>1257</v>
      </c>
      <c r="D16" s="91"/>
      <c r="E16" s="91"/>
      <c r="F16" s="91">
        <v>2</v>
      </c>
      <c r="G16" s="91"/>
      <c r="H16" s="93" t="s">
        <v>1255</v>
      </c>
      <c r="M16" s="55">
        <v>30</v>
      </c>
      <c r="N16" s="55">
        <v>20</v>
      </c>
      <c r="O16" s="55">
        <v>10</v>
      </c>
    </row>
    <row r="17" spans="1:15" ht="15.75" customHeight="1" x14ac:dyDescent="0.25">
      <c r="A17" s="106"/>
      <c r="B17" s="108">
        <v>30</v>
      </c>
      <c r="C17" s="92" t="s">
        <v>1257</v>
      </c>
      <c r="D17" s="91"/>
      <c r="E17" s="91">
        <v>4</v>
      </c>
      <c r="F17" s="91"/>
      <c r="G17" s="91"/>
      <c r="H17" s="93" t="s">
        <v>1255</v>
      </c>
      <c r="I17" s="6" t="s">
        <v>1258</v>
      </c>
      <c r="J17" s="6" t="s">
        <v>1259</v>
      </c>
    </row>
    <row r="18" spans="1:15" ht="15.75" customHeight="1" x14ac:dyDescent="0.25">
      <c r="A18" s="106"/>
      <c r="B18" s="106"/>
      <c r="C18" s="92" t="s">
        <v>794</v>
      </c>
      <c r="D18" s="91"/>
      <c r="E18" s="91"/>
      <c r="F18" s="91">
        <v>3</v>
      </c>
      <c r="G18" s="91"/>
      <c r="H18" s="93" t="s">
        <v>1255</v>
      </c>
      <c r="J18" s="6" t="s">
        <v>280</v>
      </c>
    </row>
    <row r="19" spans="1:15" ht="15.75" customHeight="1" x14ac:dyDescent="0.25">
      <c r="A19" s="106"/>
      <c r="B19" s="106"/>
      <c r="C19" s="92" t="s">
        <v>1256</v>
      </c>
      <c r="D19" s="91"/>
      <c r="E19" s="91"/>
      <c r="F19" s="91">
        <v>2</v>
      </c>
      <c r="G19" s="91"/>
      <c r="H19" s="93" t="s">
        <v>1255</v>
      </c>
      <c r="J19" s="6" t="s">
        <v>1260</v>
      </c>
      <c r="N19" s="96"/>
      <c r="O19" s="96"/>
    </row>
    <row r="20" spans="1:15" ht="12.5" x14ac:dyDescent="0.25">
      <c r="A20" s="106"/>
      <c r="B20" s="106"/>
      <c r="C20" s="92" t="s">
        <v>1261</v>
      </c>
      <c r="D20" s="91"/>
      <c r="E20" s="91">
        <v>1</v>
      </c>
      <c r="F20" s="91"/>
      <c r="G20" s="91"/>
      <c r="H20" s="93" t="s">
        <v>1255</v>
      </c>
      <c r="I20" s="6" t="s">
        <v>274</v>
      </c>
    </row>
    <row r="21" spans="1:15" ht="12.5" x14ac:dyDescent="0.25">
      <c r="A21" s="107"/>
      <c r="B21" s="107"/>
      <c r="C21" s="92" t="s">
        <v>686</v>
      </c>
      <c r="D21" s="91"/>
      <c r="E21" s="91">
        <v>3</v>
      </c>
      <c r="F21" s="91"/>
      <c r="G21" s="91"/>
      <c r="H21" s="93" t="s">
        <v>1255</v>
      </c>
      <c r="J21" s="6" t="s">
        <v>1262</v>
      </c>
    </row>
    <row r="22" spans="1:15" ht="12.5" x14ac:dyDescent="0.25">
      <c r="A22" s="105" t="s">
        <v>1263</v>
      </c>
      <c r="B22" s="108">
        <v>1</v>
      </c>
      <c r="C22" s="92" t="s">
        <v>686</v>
      </c>
      <c r="D22" s="91"/>
      <c r="E22" s="91">
        <v>6</v>
      </c>
      <c r="F22" s="91"/>
      <c r="G22" s="91"/>
      <c r="H22" s="93" t="s">
        <v>1255</v>
      </c>
      <c r="I22" s="6" t="s">
        <v>1264</v>
      </c>
      <c r="J22" s="6" t="s">
        <v>1265</v>
      </c>
    </row>
    <row r="23" spans="1:15" ht="12.5" x14ac:dyDescent="0.25">
      <c r="A23" s="106"/>
      <c r="B23" s="106"/>
      <c r="C23" s="92" t="s">
        <v>1266</v>
      </c>
      <c r="D23" s="91"/>
      <c r="E23" s="91">
        <v>5</v>
      </c>
      <c r="F23" s="91"/>
      <c r="G23" s="91"/>
      <c r="H23" s="93" t="s">
        <v>1255</v>
      </c>
      <c r="I23" s="6" t="s">
        <v>1267</v>
      </c>
      <c r="J23" s="6" t="s">
        <v>1268</v>
      </c>
      <c r="M23" s="97"/>
      <c r="N23" s="97"/>
      <c r="O23" s="97"/>
    </row>
    <row r="24" spans="1:15" ht="12.5" x14ac:dyDescent="0.25">
      <c r="A24" s="106"/>
      <c r="B24" s="106"/>
      <c r="C24" s="92" t="s">
        <v>1138</v>
      </c>
      <c r="D24" s="91"/>
      <c r="E24" s="91"/>
      <c r="F24" s="91">
        <v>3</v>
      </c>
      <c r="G24" s="91"/>
      <c r="H24" s="93" t="s">
        <v>1255</v>
      </c>
      <c r="O24" s="98"/>
    </row>
    <row r="25" spans="1:15" ht="12.5" x14ac:dyDescent="0.25">
      <c r="A25" s="106"/>
      <c r="B25" s="106"/>
      <c r="C25" s="92" t="s">
        <v>1269</v>
      </c>
      <c r="D25" s="91"/>
      <c r="E25" s="91">
        <v>6</v>
      </c>
      <c r="F25" s="91"/>
      <c r="G25" s="91"/>
      <c r="H25" s="93" t="s">
        <v>1255</v>
      </c>
      <c r="J25" s="99"/>
    </row>
    <row r="26" spans="1:15" ht="12.5" x14ac:dyDescent="0.25">
      <c r="A26" s="106"/>
      <c r="B26" s="108">
        <v>2</v>
      </c>
      <c r="C26" s="92" t="s">
        <v>409</v>
      </c>
      <c r="D26" s="91"/>
      <c r="E26" s="91"/>
      <c r="F26" s="91">
        <v>2</v>
      </c>
      <c r="G26" s="91"/>
      <c r="H26" s="93" t="s">
        <v>1255</v>
      </c>
      <c r="I26" s="6" t="s">
        <v>280</v>
      </c>
    </row>
    <row r="27" spans="1:15" ht="12.5" x14ac:dyDescent="0.25">
      <c r="A27" s="106"/>
      <c r="B27" s="106"/>
      <c r="C27" s="92" t="s">
        <v>1270</v>
      </c>
      <c r="D27" s="91"/>
      <c r="E27" s="91"/>
      <c r="F27" s="91">
        <v>1</v>
      </c>
      <c r="G27" s="91"/>
      <c r="H27" s="93" t="s">
        <v>1255</v>
      </c>
      <c r="I27" s="6" t="s">
        <v>280</v>
      </c>
    </row>
    <row r="28" spans="1:15" ht="12.5" x14ac:dyDescent="0.25">
      <c r="A28" s="106"/>
      <c r="B28" s="106"/>
      <c r="C28" s="92" t="s">
        <v>1131</v>
      </c>
      <c r="E28" s="91">
        <v>10</v>
      </c>
      <c r="F28" s="91"/>
      <c r="G28" s="91"/>
      <c r="H28" s="93" t="s">
        <v>1255</v>
      </c>
      <c r="I28" s="6" t="s">
        <v>274</v>
      </c>
    </row>
    <row r="29" spans="1:15" ht="12.5" x14ac:dyDescent="0.25">
      <c r="A29" s="106"/>
      <c r="B29" s="107"/>
      <c r="C29" s="92" t="s">
        <v>1145</v>
      </c>
      <c r="D29" s="91"/>
      <c r="E29" s="91">
        <v>4</v>
      </c>
      <c r="F29" s="91"/>
      <c r="G29" s="91"/>
      <c r="H29" s="93" t="s">
        <v>1255</v>
      </c>
      <c r="I29" s="6" t="s">
        <v>274</v>
      </c>
      <c r="J29" s="6">
        <v>10</v>
      </c>
      <c r="K29" s="6">
        <v>20</v>
      </c>
      <c r="L29" s="6">
        <v>30</v>
      </c>
    </row>
    <row r="30" spans="1:15" ht="12.5" x14ac:dyDescent="0.25">
      <c r="A30" s="106"/>
      <c r="B30" s="108">
        <v>3</v>
      </c>
      <c r="C30" s="92"/>
      <c r="D30" s="91"/>
      <c r="E30" s="91"/>
      <c r="F30" s="91"/>
      <c r="G30" s="91"/>
      <c r="H30" s="92"/>
      <c r="J30" s="6">
        <f>SUM(D30:E36)</f>
        <v>13</v>
      </c>
      <c r="K30" s="6">
        <f>SUM(F30:F36)</f>
        <v>9</v>
      </c>
      <c r="L30" s="6">
        <v>4</v>
      </c>
    </row>
    <row r="31" spans="1:15" ht="12.5" x14ac:dyDescent="0.25">
      <c r="A31" s="106"/>
      <c r="B31" s="106"/>
      <c r="C31" s="92" t="s">
        <v>409</v>
      </c>
      <c r="D31" s="91"/>
      <c r="E31" s="91"/>
      <c r="F31" s="91">
        <v>3</v>
      </c>
      <c r="G31" s="91"/>
      <c r="H31" s="93" t="s">
        <v>1255</v>
      </c>
      <c r="J31" s="6">
        <v>4</v>
      </c>
      <c r="L31" s="6"/>
    </row>
    <row r="32" spans="1:15" ht="12.5" x14ac:dyDescent="0.25">
      <c r="A32" s="106"/>
      <c r="B32" s="107"/>
      <c r="C32" s="92" t="s">
        <v>699</v>
      </c>
      <c r="D32" s="91">
        <v>1</v>
      </c>
      <c r="E32" s="91"/>
      <c r="F32" s="91"/>
      <c r="G32" s="91"/>
      <c r="H32" s="93" t="s">
        <v>1255</v>
      </c>
      <c r="I32" s="6"/>
      <c r="J32" s="6"/>
      <c r="L32" s="6"/>
    </row>
    <row r="33" spans="1:12" ht="12.5" x14ac:dyDescent="0.25">
      <c r="A33" s="106"/>
      <c r="B33" s="108">
        <v>4</v>
      </c>
      <c r="C33" s="92" t="s">
        <v>259</v>
      </c>
      <c r="D33" s="91"/>
      <c r="E33" s="91">
        <v>10</v>
      </c>
      <c r="F33" s="91"/>
      <c r="G33" s="91"/>
      <c r="H33" s="93" t="s">
        <v>1255</v>
      </c>
      <c r="J33" s="6">
        <f>(J30*10)+(K30*20)+(L30*30)+(J31*10)</f>
        <v>470</v>
      </c>
    </row>
    <row r="34" spans="1:12" ht="12.5" x14ac:dyDescent="0.25">
      <c r="A34" s="106"/>
      <c r="B34" s="107"/>
      <c r="C34" s="92" t="s">
        <v>409</v>
      </c>
      <c r="D34" s="91"/>
      <c r="E34" s="91"/>
      <c r="F34" s="91">
        <v>2</v>
      </c>
      <c r="G34" s="91"/>
      <c r="H34" s="93" t="s">
        <v>1255</v>
      </c>
      <c r="J34" s="6">
        <f>SUM(J30:J31)+2</f>
        <v>19</v>
      </c>
      <c r="K34" s="6">
        <f>K30</f>
        <v>9</v>
      </c>
      <c r="L34" s="6">
        <f>L30+1</f>
        <v>5</v>
      </c>
    </row>
    <row r="35" spans="1:12" ht="12.5" x14ac:dyDescent="0.25">
      <c r="A35" s="106"/>
      <c r="B35" s="91"/>
      <c r="C35" s="92" t="s">
        <v>47</v>
      </c>
      <c r="D35" s="91"/>
      <c r="E35" s="91"/>
      <c r="F35" s="91">
        <v>1</v>
      </c>
      <c r="G35" s="91"/>
      <c r="H35" s="93" t="s">
        <v>1255</v>
      </c>
      <c r="I35" s="6"/>
    </row>
    <row r="36" spans="1:12" ht="12.5" x14ac:dyDescent="0.25">
      <c r="A36" s="106"/>
      <c r="B36" s="108">
        <v>5</v>
      </c>
      <c r="C36" s="92" t="s">
        <v>237</v>
      </c>
      <c r="D36" s="91"/>
      <c r="E36" s="91">
        <v>2</v>
      </c>
      <c r="F36" s="91">
        <v>3</v>
      </c>
      <c r="G36" s="91"/>
      <c r="H36" s="93" t="s">
        <v>1255</v>
      </c>
    </row>
    <row r="37" spans="1:12" ht="12.5" x14ac:dyDescent="0.25">
      <c r="A37" s="106"/>
      <c r="B37" s="107"/>
      <c r="C37" s="92" t="s">
        <v>464</v>
      </c>
      <c r="D37" s="91"/>
      <c r="E37" s="91"/>
      <c r="F37" s="91">
        <v>1</v>
      </c>
      <c r="G37" s="91"/>
      <c r="H37" s="93" t="s">
        <v>1255</v>
      </c>
    </row>
    <row r="38" spans="1:12" ht="12.5" x14ac:dyDescent="0.25">
      <c r="A38" s="106"/>
      <c r="B38" s="91">
        <v>6</v>
      </c>
      <c r="C38" s="92"/>
      <c r="D38" s="91"/>
      <c r="E38" s="91"/>
      <c r="F38" s="91"/>
      <c r="G38" s="91"/>
      <c r="H38" s="92"/>
      <c r="J38" s="6">
        <f>11*50</f>
        <v>550</v>
      </c>
    </row>
    <row r="39" spans="1:12" ht="12.5" x14ac:dyDescent="0.25">
      <c r="A39" s="106"/>
      <c r="B39" s="91">
        <v>7</v>
      </c>
      <c r="C39" s="92" t="s">
        <v>47</v>
      </c>
      <c r="D39" s="91"/>
      <c r="E39" s="91">
        <v>4</v>
      </c>
      <c r="F39" s="91">
        <v>1</v>
      </c>
      <c r="G39" s="91"/>
      <c r="H39" s="93" t="s">
        <v>1255</v>
      </c>
    </row>
    <row r="40" spans="1:12" ht="12.5" x14ac:dyDescent="0.25">
      <c r="A40" s="106"/>
      <c r="B40" s="91">
        <v>8</v>
      </c>
      <c r="C40" s="92" t="s">
        <v>11</v>
      </c>
      <c r="D40" s="91"/>
      <c r="E40" s="91"/>
      <c r="F40" s="91"/>
      <c r="G40" s="91"/>
      <c r="H40" s="92"/>
    </row>
    <row r="41" spans="1:12" ht="12.5" x14ac:dyDescent="0.25">
      <c r="A41" s="106"/>
      <c r="B41" s="91">
        <v>9</v>
      </c>
      <c r="C41" s="92"/>
      <c r="D41" s="91"/>
      <c r="E41" s="91"/>
      <c r="F41" s="91"/>
      <c r="G41" s="91"/>
      <c r="H41" s="92"/>
    </row>
    <row r="42" spans="1:12" ht="12.5" x14ac:dyDescent="0.25">
      <c r="A42" s="106"/>
      <c r="B42" s="91">
        <v>10</v>
      </c>
      <c r="C42" s="92"/>
      <c r="D42" s="91"/>
      <c r="E42" s="91"/>
      <c r="F42" s="91"/>
      <c r="G42" s="91"/>
      <c r="H42" s="92"/>
    </row>
    <row r="43" spans="1:12" ht="12.5" x14ac:dyDescent="0.25">
      <c r="A43" s="107"/>
      <c r="B43" s="91">
        <v>11</v>
      </c>
      <c r="C43" s="92" t="s">
        <v>1130</v>
      </c>
      <c r="D43" s="91"/>
      <c r="E43" s="91"/>
      <c r="F43" s="91">
        <v>1</v>
      </c>
      <c r="G43" s="91"/>
      <c r="H43" s="92"/>
    </row>
    <row r="44" spans="1:12" ht="12.5" x14ac:dyDescent="0.25">
      <c r="B44" s="8"/>
      <c r="D44" s="8"/>
      <c r="E44" s="8"/>
      <c r="F44" s="8"/>
      <c r="G44" s="8"/>
    </row>
    <row r="45" spans="1:12" ht="12.5" x14ac:dyDescent="0.25">
      <c r="B45" s="8"/>
      <c r="C45" s="30" t="s">
        <v>1271</v>
      </c>
      <c r="D45" s="8"/>
      <c r="E45" s="8"/>
      <c r="F45" s="8"/>
      <c r="K45" s="6"/>
    </row>
    <row r="46" spans="1:12" ht="12.5" x14ac:dyDescent="0.25">
      <c r="C46" s="6" t="s">
        <v>861</v>
      </c>
      <c r="E46" s="8">
        <v>2</v>
      </c>
      <c r="K46" s="6"/>
    </row>
    <row r="47" spans="1:12" ht="12.5" x14ac:dyDescent="0.25">
      <c r="C47" s="6" t="s">
        <v>1272</v>
      </c>
      <c r="F47" s="6">
        <v>1</v>
      </c>
      <c r="K47" s="6"/>
    </row>
    <row r="48" spans="1:12" ht="12.5" x14ac:dyDescent="0.25">
      <c r="C48" s="6" t="s">
        <v>622</v>
      </c>
      <c r="F48" s="6">
        <v>2</v>
      </c>
      <c r="H48" s="6" t="s">
        <v>1273</v>
      </c>
      <c r="I48" s="36">
        <v>44323</v>
      </c>
      <c r="K48" s="6"/>
    </row>
    <row r="49" spans="3:11" ht="12.5" x14ac:dyDescent="0.25">
      <c r="C49" s="6" t="s">
        <v>1274</v>
      </c>
      <c r="H49" s="6" t="s">
        <v>1273</v>
      </c>
      <c r="K49" s="6"/>
    </row>
    <row r="50" spans="3:11" ht="12.5" x14ac:dyDescent="0.25">
      <c r="C50" s="6" t="s">
        <v>1275</v>
      </c>
      <c r="H50" s="6" t="s">
        <v>1273</v>
      </c>
      <c r="K50" s="6"/>
    </row>
    <row r="51" spans="3:11" ht="12.5" x14ac:dyDescent="0.25">
      <c r="K51" s="6"/>
    </row>
    <row r="52" spans="3:11" ht="12.5" x14ac:dyDescent="0.25">
      <c r="C52" s="109" t="s">
        <v>269</v>
      </c>
      <c r="D52" s="8">
        <f t="shared" ref="D52:G52" si="0">SUM(D5:D51)</f>
        <v>1</v>
      </c>
      <c r="E52" s="8">
        <f t="shared" si="0"/>
        <v>69</v>
      </c>
      <c r="F52" s="8">
        <f t="shared" si="0"/>
        <v>31</v>
      </c>
      <c r="G52" s="8">
        <f t="shared" si="0"/>
        <v>13</v>
      </c>
      <c r="K52" s="6"/>
    </row>
    <row r="53" spans="3:11" ht="12.5" x14ac:dyDescent="0.25">
      <c r="C53" s="102"/>
      <c r="D53" s="103">
        <f>D52+E52+F52+G52</f>
        <v>114</v>
      </c>
      <c r="E53" s="102"/>
      <c r="F53" s="102"/>
      <c r="G53" s="102"/>
      <c r="K53" s="6"/>
    </row>
    <row r="54" spans="3:11" ht="12.5" x14ac:dyDescent="0.25">
      <c r="K54" s="6"/>
    </row>
    <row r="55" spans="3:11" ht="12.5" x14ac:dyDescent="0.25">
      <c r="C55" s="6" t="s">
        <v>11</v>
      </c>
      <c r="D55" s="8"/>
      <c r="E55" s="8">
        <v>11</v>
      </c>
      <c r="F55" s="8">
        <v>7</v>
      </c>
      <c r="K55" s="6"/>
    </row>
    <row r="56" spans="3:11" ht="12.5" x14ac:dyDescent="0.25">
      <c r="C56" s="6" t="s">
        <v>10</v>
      </c>
      <c r="D56" s="8"/>
      <c r="E56" s="8"/>
      <c r="F56" s="8"/>
      <c r="K56" s="6"/>
    </row>
    <row r="57" spans="3:11" ht="12.5" x14ac:dyDescent="0.25">
      <c r="D57" s="8"/>
      <c r="E57" s="8"/>
      <c r="F57" s="8"/>
      <c r="K57" s="6"/>
    </row>
    <row r="58" spans="3:11" ht="12.5" x14ac:dyDescent="0.25">
      <c r="C58" s="6" t="s">
        <v>1276</v>
      </c>
      <c r="D58" s="8"/>
      <c r="E58" s="8"/>
      <c r="F58" s="8"/>
      <c r="K58" s="6"/>
    </row>
    <row r="59" spans="3:11" ht="12.5" x14ac:dyDescent="0.25">
      <c r="D59" s="8"/>
      <c r="E59" s="8"/>
      <c r="F59" s="8"/>
      <c r="K59" s="6"/>
    </row>
    <row r="60" spans="3:11" ht="12.5" x14ac:dyDescent="0.25">
      <c r="K60" s="6"/>
    </row>
    <row r="61" spans="3:11" ht="12.5" x14ac:dyDescent="0.25">
      <c r="K61" s="6"/>
    </row>
    <row r="62" spans="3:11" ht="12.5" x14ac:dyDescent="0.25">
      <c r="K62" s="6"/>
    </row>
    <row r="63" spans="3:11" ht="12.5" x14ac:dyDescent="0.25">
      <c r="K63" s="6"/>
    </row>
    <row r="64" spans="3:11" ht="12.5" x14ac:dyDescent="0.25">
      <c r="K64" s="6"/>
    </row>
  </sheetData>
  <mergeCells count="18">
    <mergeCell ref="H3:H4"/>
    <mergeCell ref="A5:A21"/>
    <mergeCell ref="B6:B8"/>
    <mergeCell ref="B9:B10"/>
    <mergeCell ref="B17:B21"/>
    <mergeCell ref="C52:C53"/>
    <mergeCell ref="D53:G53"/>
    <mergeCell ref="B11:B12"/>
    <mergeCell ref="B13:B14"/>
    <mergeCell ref="A3:B4"/>
    <mergeCell ref="C3:C4"/>
    <mergeCell ref="D3:G3"/>
    <mergeCell ref="A22:A43"/>
    <mergeCell ref="B22:B25"/>
    <mergeCell ref="B26:B29"/>
    <mergeCell ref="B30:B32"/>
    <mergeCell ref="B33:B34"/>
    <mergeCell ref="B36:B3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O41"/>
  <sheetViews>
    <sheetView workbookViewId="0"/>
  </sheetViews>
  <sheetFormatPr defaultColWidth="12.6328125" defaultRowHeight="15.75" customHeight="1" x14ac:dyDescent="0.25"/>
  <cols>
    <col min="1" max="2" width="4" customWidth="1"/>
    <col min="4" max="6" width="4.08984375" customWidth="1"/>
    <col min="7" max="7" width="6.08984375" customWidth="1"/>
    <col min="9" max="9" width="28.453125" customWidth="1"/>
    <col min="10" max="10" width="34.453125" customWidth="1"/>
    <col min="11" max="11" width="31.6328125" customWidth="1"/>
  </cols>
  <sheetData>
    <row r="1" spans="1:15" ht="15.75" customHeight="1" x14ac:dyDescent="0.25">
      <c r="A1" s="89" t="s">
        <v>1246</v>
      </c>
      <c r="B1" s="90"/>
      <c r="C1" s="90"/>
      <c r="D1" s="90"/>
      <c r="E1" s="90"/>
      <c r="F1" s="90"/>
      <c r="G1" s="90"/>
      <c r="H1" s="90"/>
    </row>
    <row r="2" spans="1:15" ht="15.75" customHeight="1" x14ac:dyDescent="0.25">
      <c r="A2" s="90"/>
      <c r="B2" s="90"/>
      <c r="C2" s="90"/>
      <c r="D2" s="90"/>
      <c r="E2" s="90"/>
      <c r="F2" s="90"/>
      <c r="G2" s="90"/>
      <c r="H2" s="90"/>
    </row>
    <row r="3" spans="1:15" ht="15.75" customHeight="1" x14ac:dyDescent="0.25">
      <c r="A3" s="110" t="s">
        <v>0</v>
      </c>
      <c r="B3" s="111"/>
      <c r="C3" s="108" t="s">
        <v>1247</v>
      </c>
      <c r="D3" s="114" t="s">
        <v>1277</v>
      </c>
      <c r="E3" s="115"/>
      <c r="F3" s="115"/>
      <c r="G3" s="116"/>
      <c r="H3" s="108" t="s">
        <v>1249</v>
      </c>
      <c r="K3" s="6"/>
    </row>
    <row r="4" spans="1:15" ht="15.75" customHeight="1" x14ac:dyDescent="0.25">
      <c r="A4" s="112"/>
      <c r="B4" s="113"/>
      <c r="C4" s="107"/>
      <c r="D4" s="91" t="s">
        <v>1250</v>
      </c>
      <c r="E4" s="91" t="s">
        <v>1251</v>
      </c>
      <c r="F4" s="91" t="s">
        <v>1252</v>
      </c>
      <c r="G4" s="91" t="s">
        <v>1253</v>
      </c>
      <c r="H4" s="107"/>
      <c r="K4" s="6"/>
    </row>
    <row r="5" spans="1:15" ht="15.75" customHeight="1" x14ac:dyDescent="0.25">
      <c r="A5" s="105" t="s">
        <v>1278</v>
      </c>
      <c r="B5" s="91">
        <v>15</v>
      </c>
      <c r="C5" s="92" t="s">
        <v>163</v>
      </c>
      <c r="D5" s="91">
        <v>1</v>
      </c>
      <c r="E5" s="91"/>
      <c r="F5" s="91"/>
      <c r="G5" s="91">
        <v>1</v>
      </c>
      <c r="H5" s="93" t="s">
        <v>1255</v>
      </c>
      <c r="K5" s="6"/>
    </row>
    <row r="6" spans="1:15" ht="15.75" customHeight="1" x14ac:dyDescent="0.25">
      <c r="A6" s="106"/>
      <c r="B6" s="108">
        <v>17</v>
      </c>
      <c r="C6" s="92"/>
      <c r="D6" s="91"/>
      <c r="E6" s="91"/>
      <c r="F6" s="91"/>
      <c r="G6" s="91"/>
      <c r="H6" s="91"/>
      <c r="K6" s="6"/>
    </row>
    <row r="7" spans="1:15" ht="15.75" customHeight="1" x14ac:dyDescent="0.25">
      <c r="A7" s="106"/>
      <c r="B7" s="106"/>
      <c r="C7" s="92"/>
      <c r="D7" s="91"/>
      <c r="E7" s="91"/>
      <c r="F7" s="91"/>
      <c r="G7" s="91"/>
      <c r="H7" s="91"/>
      <c r="K7" s="6"/>
    </row>
    <row r="8" spans="1:15" ht="15.75" customHeight="1" x14ac:dyDescent="0.25">
      <c r="A8" s="106"/>
      <c r="B8" s="107"/>
      <c r="C8" s="92"/>
      <c r="D8" s="91"/>
      <c r="E8" s="91"/>
      <c r="F8" s="91"/>
      <c r="G8" s="91"/>
      <c r="H8" s="91"/>
      <c r="K8" s="6"/>
    </row>
    <row r="9" spans="1:15" ht="15.75" customHeight="1" x14ac:dyDescent="0.25">
      <c r="A9" s="106"/>
      <c r="B9" s="108">
        <v>18</v>
      </c>
      <c r="C9" s="92" t="s">
        <v>163</v>
      </c>
      <c r="D9" s="91">
        <v>8</v>
      </c>
      <c r="E9" s="91"/>
      <c r="F9" s="91"/>
      <c r="G9" s="91"/>
      <c r="H9" s="91"/>
      <c r="I9" s="94"/>
      <c r="K9" s="6"/>
    </row>
    <row r="10" spans="1:15" ht="15.75" customHeight="1" x14ac:dyDescent="0.25">
      <c r="A10" s="106"/>
      <c r="B10" s="107"/>
      <c r="C10" s="92"/>
      <c r="D10" s="91"/>
      <c r="E10" s="91"/>
      <c r="F10" s="91"/>
      <c r="G10" s="91"/>
      <c r="H10" s="91"/>
      <c r="K10" s="6"/>
    </row>
    <row r="11" spans="1:15" ht="15.75" customHeight="1" x14ac:dyDescent="0.25">
      <c r="A11" s="106"/>
      <c r="B11" s="108">
        <v>19</v>
      </c>
      <c r="C11" s="92"/>
      <c r="D11" s="91"/>
      <c r="E11" s="91"/>
      <c r="F11" s="91"/>
      <c r="G11" s="91"/>
      <c r="H11" s="91"/>
      <c r="K11" s="6"/>
    </row>
    <row r="12" spans="1:15" ht="15.75" customHeight="1" x14ac:dyDescent="0.25">
      <c r="A12" s="106"/>
      <c r="B12" s="107"/>
      <c r="C12" s="92"/>
      <c r="D12" s="91"/>
      <c r="E12" s="91"/>
      <c r="F12" s="91"/>
      <c r="G12" s="91"/>
      <c r="H12" s="91"/>
      <c r="K12" s="6"/>
    </row>
    <row r="13" spans="1:15" ht="15.75" customHeight="1" x14ac:dyDescent="0.55000000000000004">
      <c r="A13" s="106"/>
      <c r="B13" s="108">
        <v>23</v>
      </c>
      <c r="C13" s="92"/>
      <c r="D13" s="91"/>
      <c r="E13" s="91"/>
      <c r="F13" s="91"/>
      <c r="G13" s="91"/>
      <c r="H13" s="91"/>
      <c r="J13" s="95"/>
    </row>
    <row r="14" spans="1:15" ht="15.75" customHeight="1" x14ac:dyDescent="0.25">
      <c r="A14" s="106"/>
      <c r="B14" s="107"/>
      <c r="C14" s="92"/>
      <c r="D14" s="91"/>
      <c r="E14" s="91"/>
      <c r="F14" s="91"/>
      <c r="G14" s="91"/>
      <c r="H14" s="91"/>
      <c r="K14" s="6"/>
    </row>
    <row r="15" spans="1:15" ht="15.75" customHeight="1" x14ac:dyDescent="0.25">
      <c r="A15" s="106"/>
      <c r="B15" s="91">
        <v>24</v>
      </c>
      <c r="C15" s="92"/>
      <c r="D15" s="91"/>
      <c r="E15" s="91"/>
      <c r="F15" s="91"/>
      <c r="G15" s="91"/>
      <c r="H15" s="91"/>
    </row>
    <row r="16" spans="1:15" ht="13" x14ac:dyDescent="0.3">
      <c r="A16" s="106"/>
      <c r="B16" s="91">
        <v>25</v>
      </c>
      <c r="C16" s="92"/>
      <c r="D16" s="91"/>
      <c r="E16" s="91"/>
      <c r="F16" s="91"/>
      <c r="G16" s="91"/>
      <c r="H16" s="91"/>
      <c r="M16" s="55"/>
      <c r="N16" s="55"/>
      <c r="O16" s="55"/>
    </row>
    <row r="17" spans="1:14" ht="15.75" customHeight="1" x14ac:dyDescent="0.25">
      <c r="A17" s="106"/>
      <c r="B17" s="108">
        <v>26</v>
      </c>
      <c r="C17" s="92"/>
      <c r="D17" s="91"/>
      <c r="E17" s="91"/>
      <c r="F17" s="91"/>
      <c r="G17" s="91"/>
      <c r="H17" s="91"/>
    </row>
    <row r="18" spans="1:14" ht="15.75" customHeight="1" x14ac:dyDescent="0.25">
      <c r="A18" s="106"/>
      <c r="B18" s="106"/>
      <c r="C18" s="92"/>
      <c r="D18" s="91"/>
      <c r="E18" s="91"/>
      <c r="F18" s="91"/>
      <c r="G18" s="91"/>
      <c r="H18" s="91"/>
    </row>
    <row r="19" spans="1:14" ht="15.75" customHeight="1" x14ac:dyDescent="0.25">
      <c r="A19" s="106"/>
      <c r="B19" s="106"/>
      <c r="C19" s="92"/>
      <c r="D19" s="91"/>
      <c r="E19" s="91"/>
      <c r="F19" s="91"/>
      <c r="G19" s="91"/>
      <c r="H19" s="91"/>
      <c r="N19" s="6"/>
    </row>
    <row r="20" spans="1:14" ht="12.5" x14ac:dyDescent="0.25">
      <c r="A20" s="106"/>
      <c r="B20" s="106"/>
      <c r="C20" s="92"/>
      <c r="D20" s="91"/>
      <c r="E20" s="91"/>
      <c r="F20" s="91"/>
      <c r="G20" s="91"/>
      <c r="H20" s="91"/>
    </row>
    <row r="21" spans="1:14" ht="12.5" x14ac:dyDescent="0.25">
      <c r="A21" s="107"/>
      <c r="B21" s="107"/>
      <c r="C21" s="92"/>
      <c r="D21" s="91"/>
      <c r="E21" s="91"/>
      <c r="F21" s="91"/>
      <c r="G21" s="91"/>
      <c r="H21" s="91"/>
    </row>
    <row r="22" spans="1:14" ht="12.5" x14ac:dyDescent="0.25">
      <c r="B22" s="8"/>
      <c r="D22" s="8"/>
      <c r="E22" s="8"/>
      <c r="F22" s="8"/>
      <c r="G22" s="8"/>
    </row>
    <row r="23" spans="1:14" ht="12.5" x14ac:dyDescent="0.25">
      <c r="B23" s="8"/>
      <c r="C23" s="30" t="s">
        <v>1271</v>
      </c>
      <c r="D23" s="8"/>
      <c r="E23" s="8"/>
      <c r="F23" s="8"/>
      <c r="K23" s="6"/>
    </row>
    <row r="24" spans="1:14" ht="12.5" x14ac:dyDescent="0.25">
      <c r="E24" s="8"/>
    </row>
    <row r="26" spans="1:14" ht="12.5" x14ac:dyDescent="0.25">
      <c r="I26" s="36"/>
    </row>
    <row r="29" spans="1:14" ht="12.5" x14ac:dyDescent="0.25">
      <c r="K29" s="6"/>
    </row>
    <row r="30" spans="1:14" ht="12.5" x14ac:dyDescent="0.25">
      <c r="C30" s="109" t="s">
        <v>269</v>
      </c>
      <c r="D30" s="8"/>
      <c r="E30" s="8"/>
      <c r="F30" s="8"/>
      <c r="G30" s="8"/>
      <c r="K30" s="6"/>
    </row>
    <row r="31" spans="1:14" ht="12.5" x14ac:dyDescent="0.25">
      <c r="C31" s="102"/>
      <c r="D31" s="103"/>
      <c r="E31" s="102"/>
      <c r="F31" s="102"/>
      <c r="G31" s="102"/>
      <c r="K31" s="6"/>
    </row>
    <row r="32" spans="1:14" ht="12.5" x14ac:dyDescent="0.25">
      <c r="K32" s="6"/>
    </row>
    <row r="33" spans="3:11" ht="12.5" x14ac:dyDescent="0.25">
      <c r="C33" s="6" t="s">
        <v>11</v>
      </c>
      <c r="D33" s="8"/>
      <c r="F33" s="8"/>
      <c r="K33" s="6"/>
    </row>
    <row r="34" spans="3:11" ht="12.5" x14ac:dyDescent="0.25">
      <c r="C34" s="6" t="s">
        <v>10</v>
      </c>
      <c r="D34" s="8"/>
      <c r="E34" s="8"/>
      <c r="F34" s="8"/>
      <c r="K34" s="6"/>
    </row>
    <row r="35" spans="3:11" ht="12.5" x14ac:dyDescent="0.25">
      <c r="D35" s="8"/>
      <c r="E35" s="8"/>
      <c r="F35" s="8"/>
      <c r="K35" s="6"/>
    </row>
    <row r="36" spans="3:11" ht="12.5" x14ac:dyDescent="0.25">
      <c r="D36" s="8"/>
      <c r="E36" s="8"/>
      <c r="F36" s="8"/>
      <c r="K36" s="6"/>
    </row>
    <row r="37" spans="3:11" ht="12.5" x14ac:dyDescent="0.25">
      <c r="K37" s="6"/>
    </row>
    <row r="38" spans="3:11" ht="12.5" x14ac:dyDescent="0.25">
      <c r="K38" s="6"/>
    </row>
    <row r="39" spans="3:11" ht="12.5" x14ac:dyDescent="0.25">
      <c r="K39" s="6"/>
    </row>
    <row r="40" spans="3:11" ht="12.5" x14ac:dyDescent="0.25">
      <c r="K40" s="6"/>
    </row>
    <row r="41" spans="3:11" ht="12.5" x14ac:dyDescent="0.25">
      <c r="K41" s="6"/>
    </row>
  </sheetData>
  <mergeCells count="12">
    <mergeCell ref="C30:C31"/>
    <mergeCell ref="B17:B21"/>
    <mergeCell ref="D31:G31"/>
    <mergeCell ref="A3:B4"/>
    <mergeCell ref="C3:C4"/>
    <mergeCell ref="D3:G3"/>
    <mergeCell ref="H3:H4"/>
    <mergeCell ref="A5:A21"/>
    <mergeCell ref="B6:B8"/>
    <mergeCell ref="B9:B10"/>
    <mergeCell ref="B11:B12"/>
    <mergeCell ref="B13:B1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N22"/>
  <sheetViews>
    <sheetView workbookViewId="0"/>
  </sheetViews>
  <sheetFormatPr defaultColWidth="12.6328125" defaultRowHeight="15.75" customHeight="1" x14ac:dyDescent="0.25"/>
  <cols>
    <col min="1" max="1" width="14.36328125" customWidth="1"/>
  </cols>
  <sheetData>
    <row r="1" spans="1:14" ht="13" x14ac:dyDescent="0.3">
      <c r="A1" s="121" t="s">
        <v>1279</v>
      </c>
      <c r="B1" s="102"/>
      <c r="C1" s="102"/>
      <c r="E1" s="121" t="s">
        <v>1280</v>
      </c>
      <c r="F1" s="102"/>
      <c r="G1" s="102"/>
      <c r="I1" s="121" t="s">
        <v>1281</v>
      </c>
      <c r="J1" s="102"/>
    </row>
    <row r="3" spans="1:14" ht="13" x14ac:dyDescent="0.3">
      <c r="A3" s="119" t="s">
        <v>1282</v>
      </c>
      <c r="B3" s="115"/>
      <c r="C3" s="116"/>
      <c r="I3" s="122" t="s">
        <v>1282</v>
      </c>
      <c r="J3" s="116"/>
    </row>
    <row r="4" spans="1:14" ht="12.5" x14ac:dyDescent="0.25">
      <c r="A4" s="100"/>
      <c r="B4" s="100" t="s">
        <v>1074</v>
      </c>
      <c r="C4" s="63" t="s">
        <v>1283</v>
      </c>
      <c r="G4" s="6" t="s">
        <v>1284</v>
      </c>
      <c r="I4" s="65" t="s">
        <v>1285</v>
      </c>
      <c r="J4" s="65">
        <v>145000</v>
      </c>
    </row>
    <row r="5" spans="1:14" ht="12.5" x14ac:dyDescent="0.25">
      <c r="A5" s="100" t="s">
        <v>1286</v>
      </c>
      <c r="B5" s="65">
        <v>90000</v>
      </c>
      <c r="C5" s="65">
        <v>94000</v>
      </c>
      <c r="E5" s="6" t="s">
        <v>1287</v>
      </c>
      <c r="F5" s="6">
        <v>110</v>
      </c>
      <c r="G5" s="6">
        <v>120</v>
      </c>
      <c r="I5" s="67"/>
      <c r="J5" s="67"/>
    </row>
    <row r="6" spans="1:14" ht="13" x14ac:dyDescent="0.3">
      <c r="A6" s="100" t="s">
        <v>1288</v>
      </c>
      <c r="B6" s="65">
        <v>70000</v>
      </c>
      <c r="C6" s="65">
        <v>74000</v>
      </c>
      <c r="E6" s="6" t="s">
        <v>1289</v>
      </c>
      <c r="I6" s="118" t="s">
        <v>1290</v>
      </c>
      <c r="J6" s="116"/>
    </row>
    <row r="7" spans="1:14" ht="12.5" x14ac:dyDescent="0.25">
      <c r="A7" s="100" t="s">
        <v>1291</v>
      </c>
      <c r="B7" s="65">
        <v>33000</v>
      </c>
      <c r="C7" s="65">
        <v>35000</v>
      </c>
      <c r="I7" s="65" t="s">
        <v>1285</v>
      </c>
      <c r="J7" s="65">
        <v>175000</v>
      </c>
    </row>
    <row r="9" spans="1:14" ht="13" x14ac:dyDescent="0.3">
      <c r="A9" s="119" t="s">
        <v>1290</v>
      </c>
      <c r="B9" s="115"/>
      <c r="C9" s="116"/>
    </row>
    <row r="10" spans="1:14" ht="12.5" x14ac:dyDescent="0.25">
      <c r="A10" s="100"/>
      <c r="B10" s="100" t="s">
        <v>1074</v>
      </c>
      <c r="C10" s="63" t="s">
        <v>1283</v>
      </c>
    </row>
    <row r="11" spans="1:14" ht="12.5" x14ac:dyDescent="0.25">
      <c r="A11" s="100" t="s">
        <v>1291</v>
      </c>
      <c r="B11" s="101">
        <v>38000</v>
      </c>
      <c r="C11" s="101">
        <v>40000</v>
      </c>
    </row>
    <row r="13" spans="1:14" ht="13" x14ac:dyDescent="0.3">
      <c r="A13" s="55" t="s">
        <v>1292</v>
      </c>
      <c r="I13" s="120" t="s">
        <v>1293</v>
      </c>
      <c r="J13" s="102"/>
    </row>
    <row r="14" spans="1:14" ht="12.5" x14ac:dyDescent="0.25">
      <c r="A14" s="117" t="s">
        <v>1294</v>
      </c>
      <c r="B14" s="102"/>
      <c r="C14" s="102"/>
      <c r="D14" s="102"/>
      <c r="E14" s="102"/>
      <c r="F14" s="102"/>
      <c r="G14" s="102"/>
      <c r="I14" s="117" t="s">
        <v>1295</v>
      </c>
      <c r="J14" s="102"/>
      <c r="K14" s="102"/>
      <c r="L14" s="102"/>
      <c r="M14" s="102"/>
      <c r="N14" s="102"/>
    </row>
    <row r="15" spans="1:14" ht="12.5" x14ac:dyDescent="0.25">
      <c r="A15" s="117" t="s">
        <v>1296</v>
      </c>
      <c r="B15" s="102"/>
      <c r="C15" s="102"/>
      <c r="D15" s="102"/>
      <c r="E15" s="102"/>
      <c r="F15" s="102"/>
      <c r="G15" s="102"/>
      <c r="I15" s="117" t="s">
        <v>1297</v>
      </c>
      <c r="J15" s="102"/>
      <c r="K15" s="102"/>
      <c r="L15" s="102"/>
      <c r="M15" s="102"/>
      <c r="N15" s="102"/>
    </row>
    <row r="16" spans="1:14" ht="27.75" customHeight="1" x14ac:dyDescent="0.25">
      <c r="A16" s="104" t="s">
        <v>1298</v>
      </c>
      <c r="B16" s="102"/>
      <c r="C16" s="102"/>
      <c r="D16" s="102"/>
      <c r="E16" s="102"/>
      <c r="F16" s="102"/>
      <c r="G16" s="102"/>
      <c r="I16" s="117" t="s">
        <v>1299</v>
      </c>
      <c r="J16" s="102"/>
      <c r="K16" s="102"/>
      <c r="L16" s="102"/>
      <c r="M16" s="102"/>
      <c r="N16" s="102"/>
    </row>
    <row r="17" spans="1:14" ht="12.5" x14ac:dyDescent="0.25">
      <c r="A17" s="117" t="s">
        <v>1300</v>
      </c>
      <c r="B17" s="102"/>
      <c r="C17" s="102"/>
      <c r="D17" s="102"/>
      <c r="E17" s="102"/>
      <c r="F17" s="102"/>
      <c r="G17" s="102"/>
      <c r="I17" s="102"/>
      <c r="J17" s="102"/>
      <c r="K17" s="102"/>
      <c r="L17" s="102"/>
      <c r="M17" s="102"/>
      <c r="N17" s="102"/>
    </row>
    <row r="18" spans="1:14" ht="12.5" x14ac:dyDescent="0.25">
      <c r="A18" s="117" t="s">
        <v>1301</v>
      </c>
      <c r="B18" s="102"/>
      <c r="C18" s="102"/>
      <c r="D18" s="102"/>
      <c r="E18" s="102"/>
      <c r="F18" s="102"/>
      <c r="G18" s="102"/>
      <c r="I18" s="102"/>
      <c r="J18" s="102"/>
      <c r="K18" s="102"/>
      <c r="L18" s="102"/>
      <c r="M18" s="102"/>
      <c r="N18" s="102"/>
    </row>
    <row r="19" spans="1:14" ht="27.75" customHeight="1" x14ac:dyDescent="0.25">
      <c r="A19" s="104" t="s">
        <v>1302</v>
      </c>
      <c r="B19" s="102"/>
      <c r="C19" s="102"/>
      <c r="D19" s="102"/>
      <c r="E19" s="102"/>
      <c r="F19" s="102"/>
      <c r="G19" s="102"/>
      <c r="I19" s="104"/>
      <c r="J19" s="102"/>
      <c r="K19" s="102"/>
      <c r="L19" s="102"/>
      <c r="M19" s="102"/>
      <c r="N19" s="102"/>
    </row>
    <row r="20" spans="1:14" ht="12.5" x14ac:dyDescent="0.25">
      <c r="A20" s="117" t="s">
        <v>1303</v>
      </c>
      <c r="B20" s="102"/>
      <c r="C20" s="102"/>
      <c r="D20" s="102"/>
      <c r="E20" s="102"/>
      <c r="F20" s="102"/>
      <c r="G20" s="102"/>
      <c r="I20" s="102"/>
      <c r="J20" s="102"/>
      <c r="K20" s="102"/>
      <c r="L20" s="102"/>
      <c r="M20" s="102"/>
      <c r="N20" s="102"/>
    </row>
    <row r="21" spans="1:14" ht="12.5" x14ac:dyDescent="0.25">
      <c r="A21" s="117" t="s">
        <v>1304</v>
      </c>
      <c r="B21" s="102"/>
      <c r="C21" s="102"/>
      <c r="D21" s="102"/>
      <c r="E21" s="102"/>
      <c r="F21" s="102"/>
      <c r="G21" s="102"/>
      <c r="I21" s="102"/>
      <c r="J21" s="102"/>
      <c r="K21" s="102"/>
      <c r="L21" s="102"/>
      <c r="M21" s="102"/>
      <c r="N21" s="102"/>
    </row>
    <row r="22" spans="1:14" ht="12.5" x14ac:dyDescent="0.25">
      <c r="A22" s="6" t="s">
        <v>1305</v>
      </c>
    </row>
  </sheetData>
  <mergeCells count="24">
    <mergeCell ref="A1:C1"/>
    <mergeCell ref="E1:G1"/>
    <mergeCell ref="I1:J1"/>
    <mergeCell ref="A3:C3"/>
    <mergeCell ref="I3:J3"/>
    <mergeCell ref="I6:J6"/>
    <mergeCell ref="A9:C9"/>
    <mergeCell ref="I16:N16"/>
    <mergeCell ref="I17:N17"/>
    <mergeCell ref="A18:G18"/>
    <mergeCell ref="I18:N18"/>
    <mergeCell ref="I13:J13"/>
    <mergeCell ref="A14:G14"/>
    <mergeCell ref="I14:N14"/>
    <mergeCell ref="A15:G15"/>
    <mergeCell ref="I15:N15"/>
    <mergeCell ref="A16:G16"/>
    <mergeCell ref="A17:G17"/>
    <mergeCell ref="A19:G19"/>
    <mergeCell ref="I19:N19"/>
    <mergeCell ref="A20:G20"/>
    <mergeCell ref="I20:N20"/>
    <mergeCell ref="A21:G21"/>
    <mergeCell ref="I21:N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6"/>
  <sheetViews>
    <sheetView workbookViewId="0">
      <pane ySplit="1" topLeftCell="A2" activePane="bottomLeft" state="frozen"/>
      <selection pane="bottomLeft" sqref="A1:XFD32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2" width="5.26953125" customWidth="1"/>
    <col min="18" max="18" width="3.7265625" customWidth="1"/>
    <col min="22" max="22" width="3.7265625" customWidth="1"/>
  </cols>
  <sheetData>
    <row r="1" spans="1:14" ht="13" x14ac:dyDescent="0.3">
      <c r="A1" s="1" t="s">
        <v>0</v>
      </c>
      <c r="B1" s="1" t="s">
        <v>1</v>
      </c>
      <c r="C1" s="2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4" ht="12.5" x14ac:dyDescent="0.25">
      <c r="A2" s="3">
        <v>44835</v>
      </c>
      <c r="B2" s="5"/>
      <c r="C2" s="4">
        <f>'SEP22'!C30</f>
        <v>242261025</v>
      </c>
      <c r="D2" s="6" t="s">
        <v>305</v>
      </c>
      <c r="E2" s="18">
        <f>'SEP22'!E30</f>
        <v>28</v>
      </c>
      <c r="F2" s="18">
        <f>'SEP22'!F30</f>
        <v>6</v>
      </c>
      <c r="G2" s="18">
        <f>'SEP22'!G30</f>
        <v>5</v>
      </c>
      <c r="H2" s="18">
        <f>'SEP22'!H30</f>
        <v>20</v>
      </c>
      <c r="I2" s="18">
        <f>'SEP22'!I30</f>
        <v>13</v>
      </c>
      <c r="J2" s="18">
        <f>'SEP22'!J30</f>
        <v>5</v>
      </c>
      <c r="K2" s="8">
        <f>'SEP22'!K30</f>
        <v>0</v>
      </c>
      <c r="L2" s="8">
        <f>'SEP22'!L30</f>
        <v>0</v>
      </c>
      <c r="M2" s="6"/>
      <c r="N2" s="6"/>
    </row>
    <row r="3" spans="1:14" ht="12.5" x14ac:dyDescent="0.25">
      <c r="A3" s="14" t="s">
        <v>306</v>
      </c>
      <c r="C3" s="5">
        <v>125000</v>
      </c>
      <c r="D3" s="6" t="s">
        <v>74</v>
      </c>
      <c r="E3" s="8"/>
      <c r="F3" s="8"/>
      <c r="G3" s="8"/>
      <c r="H3" s="8"/>
      <c r="I3" s="8">
        <v>1</v>
      </c>
      <c r="J3" s="8"/>
      <c r="K3" s="8"/>
      <c r="L3" s="8"/>
      <c r="M3" s="10" t="s">
        <v>10</v>
      </c>
    </row>
    <row r="4" spans="1:14" ht="12.5" x14ac:dyDescent="0.25">
      <c r="A4" s="14" t="s">
        <v>307</v>
      </c>
      <c r="C4" s="5">
        <v>125000</v>
      </c>
      <c r="D4" s="6" t="s">
        <v>74</v>
      </c>
      <c r="E4" s="8"/>
      <c r="F4" s="8"/>
      <c r="G4" s="8"/>
      <c r="H4" s="8"/>
      <c r="I4" s="8">
        <v>1</v>
      </c>
      <c r="J4" s="8"/>
      <c r="K4" s="8"/>
      <c r="L4" s="8"/>
      <c r="M4" s="10" t="s">
        <v>10</v>
      </c>
    </row>
    <row r="5" spans="1:14" ht="12.5" x14ac:dyDescent="0.25">
      <c r="A5" s="14" t="s">
        <v>308</v>
      </c>
      <c r="C5" s="5">
        <v>100000</v>
      </c>
      <c r="D5" s="6" t="s">
        <v>309</v>
      </c>
      <c r="E5" s="8"/>
      <c r="F5" s="8"/>
      <c r="G5" s="8"/>
      <c r="H5" s="8"/>
      <c r="I5" s="8"/>
      <c r="J5" s="8"/>
      <c r="K5" s="8"/>
      <c r="L5" s="8"/>
      <c r="M5" s="10" t="s">
        <v>10</v>
      </c>
    </row>
    <row r="6" spans="1:14" ht="12.5" x14ac:dyDescent="0.25">
      <c r="A6" s="14" t="s">
        <v>310</v>
      </c>
      <c r="C6" s="5">
        <v>250000</v>
      </c>
      <c r="D6" s="6" t="s">
        <v>311</v>
      </c>
      <c r="E6" s="8"/>
      <c r="F6" s="8"/>
      <c r="G6" s="8"/>
      <c r="H6" s="8"/>
      <c r="I6" s="8">
        <v>2</v>
      </c>
      <c r="J6" s="8"/>
      <c r="K6" s="8"/>
      <c r="L6" s="8"/>
      <c r="M6" s="10" t="s">
        <v>10</v>
      </c>
    </row>
    <row r="7" spans="1:14" ht="12.5" x14ac:dyDescent="0.25">
      <c r="A7" s="14" t="s">
        <v>310</v>
      </c>
      <c r="C7" s="5">
        <v>100000</v>
      </c>
      <c r="D7" s="6" t="s">
        <v>312</v>
      </c>
      <c r="E7" s="8">
        <v>1</v>
      </c>
      <c r="F7" s="8"/>
      <c r="G7" s="8"/>
      <c r="H7" s="8"/>
      <c r="I7" s="8"/>
      <c r="J7" s="8"/>
      <c r="K7" s="8"/>
      <c r="L7" s="8"/>
      <c r="M7" s="10" t="s">
        <v>10</v>
      </c>
    </row>
    <row r="8" spans="1:14" ht="12.5" x14ac:dyDescent="0.25">
      <c r="A8" s="14" t="s">
        <v>308</v>
      </c>
      <c r="C8" s="5">
        <v>125000</v>
      </c>
      <c r="D8" s="6" t="s">
        <v>313</v>
      </c>
      <c r="E8" s="8"/>
      <c r="F8" s="8"/>
      <c r="G8" s="8"/>
      <c r="H8" s="8"/>
      <c r="I8" s="8">
        <v>1</v>
      </c>
      <c r="J8" s="8"/>
      <c r="K8" s="8"/>
      <c r="L8" s="8"/>
      <c r="M8" s="11" t="s">
        <v>11</v>
      </c>
    </row>
    <row r="9" spans="1:14" ht="12.5" x14ac:dyDescent="0.25">
      <c r="A9" s="19">
        <v>44844</v>
      </c>
      <c r="C9" s="5">
        <v>45000</v>
      </c>
      <c r="D9" s="6" t="s">
        <v>314</v>
      </c>
      <c r="H9" s="6">
        <v>1</v>
      </c>
      <c r="M9" s="10" t="s">
        <v>10</v>
      </c>
    </row>
    <row r="10" spans="1:14" ht="12.5" x14ac:dyDescent="0.25">
      <c r="A10" s="14" t="s">
        <v>315</v>
      </c>
      <c r="C10" s="5">
        <v>90000</v>
      </c>
      <c r="D10" s="6" t="s">
        <v>312</v>
      </c>
      <c r="E10" s="8"/>
      <c r="F10" s="8"/>
      <c r="G10" s="8"/>
      <c r="H10" s="8">
        <v>2</v>
      </c>
      <c r="I10" s="8"/>
      <c r="J10" s="8"/>
      <c r="K10" s="8"/>
      <c r="L10" s="8"/>
      <c r="M10" s="10" t="s">
        <v>10</v>
      </c>
    </row>
    <row r="11" spans="1:14" ht="12.5" x14ac:dyDescent="0.25">
      <c r="A11" s="14" t="s">
        <v>316</v>
      </c>
      <c r="C11" s="5">
        <v>225000</v>
      </c>
      <c r="D11" s="6" t="s">
        <v>317</v>
      </c>
      <c r="E11" s="8"/>
      <c r="F11" s="8"/>
      <c r="G11" s="8"/>
      <c r="H11" s="8"/>
      <c r="I11" s="8"/>
      <c r="J11" s="8"/>
      <c r="K11" s="8"/>
      <c r="L11" s="8"/>
      <c r="M11" s="10" t="s">
        <v>10</v>
      </c>
    </row>
    <row r="12" spans="1:14" ht="12.5" x14ac:dyDescent="0.25">
      <c r="A12" s="14" t="s">
        <v>318</v>
      </c>
      <c r="C12" s="5">
        <v>200000</v>
      </c>
      <c r="D12" s="6" t="s">
        <v>319</v>
      </c>
      <c r="E12" s="8">
        <v>2</v>
      </c>
      <c r="F12" s="8"/>
      <c r="G12" s="8"/>
      <c r="H12" s="8"/>
      <c r="I12" s="8"/>
      <c r="J12" s="8"/>
      <c r="K12" s="8"/>
      <c r="L12" s="8"/>
      <c r="M12" s="11" t="s">
        <v>11</v>
      </c>
    </row>
    <row r="13" spans="1:14" ht="12.5" x14ac:dyDescent="0.25">
      <c r="A13" s="14" t="s">
        <v>308</v>
      </c>
      <c r="C13" s="5">
        <v>250000</v>
      </c>
      <c r="D13" s="6" t="s">
        <v>320</v>
      </c>
      <c r="E13" s="8"/>
      <c r="F13" s="8">
        <v>1</v>
      </c>
      <c r="G13" s="8"/>
      <c r="H13" s="8">
        <v>1</v>
      </c>
      <c r="I13" s="8">
        <v>1</v>
      </c>
      <c r="J13" s="8"/>
      <c r="K13" s="8"/>
      <c r="L13" s="8"/>
      <c r="M13" s="10" t="s">
        <v>10</v>
      </c>
      <c r="N13" s="36"/>
    </row>
    <row r="14" spans="1:14" ht="12.5" x14ac:dyDescent="0.25">
      <c r="A14" s="14" t="s">
        <v>315</v>
      </c>
      <c r="C14" s="5">
        <v>170000</v>
      </c>
      <c r="D14" s="6" t="s">
        <v>321</v>
      </c>
      <c r="E14" s="8"/>
      <c r="F14" s="8">
        <v>1</v>
      </c>
      <c r="G14" s="8"/>
      <c r="H14" s="8">
        <v>2</v>
      </c>
      <c r="I14" s="8"/>
      <c r="J14" s="8"/>
      <c r="K14" s="8"/>
      <c r="L14" s="8"/>
      <c r="M14" s="11" t="s">
        <v>11</v>
      </c>
      <c r="N14" s="36">
        <v>44842</v>
      </c>
    </row>
    <row r="15" spans="1:14" ht="12.5" x14ac:dyDescent="0.25">
      <c r="A15" s="14" t="s">
        <v>316</v>
      </c>
      <c r="C15" s="5">
        <v>90000</v>
      </c>
      <c r="D15" s="6" t="s">
        <v>322</v>
      </c>
      <c r="E15" s="8">
        <v>1</v>
      </c>
      <c r="F15" s="8"/>
      <c r="G15" s="8"/>
      <c r="H15" s="8"/>
      <c r="I15" s="8"/>
      <c r="J15" s="8"/>
      <c r="K15" s="8"/>
      <c r="L15" s="8"/>
      <c r="M15" s="10" t="s">
        <v>10</v>
      </c>
    </row>
    <row r="16" spans="1:14" ht="12.5" x14ac:dyDescent="0.25">
      <c r="A16" s="14" t="s">
        <v>323</v>
      </c>
      <c r="C16" s="5">
        <v>190000</v>
      </c>
      <c r="D16" s="6" t="s">
        <v>324</v>
      </c>
      <c r="E16" s="8">
        <v>1</v>
      </c>
      <c r="F16" s="8"/>
      <c r="G16" s="8"/>
      <c r="H16" s="8">
        <v>2</v>
      </c>
      <c r="I16" s="8"/>
      <c r="J16" s="8"/>
      <c r="K16" s="8"/>
      <c r="L16" s="8"/>
      <c r="M16" s="11" t="s">
        <v>11</v>
      </c>
      <c r="N16" s="6" t="s">
        <v>325</v>
      </c>
    </row>
    <row r="17" spans="1:14" ht="12.5" x14ac:dyDescent="0.25">
      <c r="A17" s="14" t="s">
        <v>326</v>
      </c>
      <c r="C17" s="5">
        <v>200000</v>
      </c>
      <c r="D17" s="6" t="s">
        <v>327</v>
      </c>
      <c r="E17" s="8">
        <v>2</v>
      </c>
      <c r="F17" s="8"/>
      <c r="G17" s="8"/>
      <c r="H17" s="8"/>
      <c r="I17" s="8"/>
      <c r="J17" s="8"/>
      <c r="K17" s="8"/>
      <c r="L17" s="8"/>
      <c r="M17" s="11" t="s">
        <v>11</v>
      </c>
    </row>
    <row r="18" spans="1:14" ht="12.5" x14ac:dyDescent="0.25">
      <c r="A18" s="14" t="s">
        <v>328</v>
      </c>
      <c r="C18" s="5">
        <v>200000</v>
      </c>
      <c r="D18" s="6" t="s">
        <v>46</v>
      </c>
      <c r="E18" s="8">
        <v>2</v>
      </c>
      <c r="F18" s="8"/>
      <c r="G18" s="8"/>
      <c r="H18" s="8"/>
      <c r="I18" s="8"/>
      <c r="J18" s="8"/>
      <c r="K18" s="8"/>
      <c r="L18" s="8"/>
      <c r="M18" s="11" t="s">
        <v>11</v>
      </c>
    </row>
    <row r="19" spans="1:14" ht="12.5" x14ac:dyDescent="0.25">
      <c r="A19" s="14" t="s">
        <v>329</v>
      </c>
      <c r="C19" s="5">
        <v>125000</v>
      </c>
      <c r="D19" s="6" t="s">
        <v>327</v>
      </c>
      <c r="E19" s="8"/>
      <c r="F19" s="8"/>
      <c r="G19" s="8"/>
      <c r="H19" s="8"/>
      <c r="I19" s="8">
        <v>1</v>
      </c>
      <c r="J19" s="8"/>
      <c r="K19" s="8"/>
      <c r="L19" s="8"/>
      <c r="M19" s="11" t="s">
        <v>11</v>
      </c>
    </row>
    <row r="20" spans="1:14" ht="12.5" x14ac:dyDescent="0.25">
      <c r="A20" s="14" t="s">
        <v>330</v>
      </c>
      <c r="C20" s="5">
        <v>100000</v>
      </c>
      <c r="D20" s="6" t="s">
        <v>327</v>
      </c>
      <c r="E20" s="8">
        <v>1</v>
      </c>
      <c r="F20" s="8"/>
      <c r="G20" s="8"/>
      <c r="H20" s="8"/>
      <c r="I20" s="8"/>
      <c r="J20" s="8"/>
      <c r="K20" s="8"/>
      <c r="L20" s="8"/>
      <c r="M20" s="11" t="s">
        <v>11</v>
      </c>
    </row>
    <row r="21" spans="1:14" ht="12.5" x14ac:dyDescent="0.25">
      <c r="A21" s="14" t="s">
        <v>331</v>
      </c>
      <c r="C21" s="5">
        <v>200000</v>
      </c>
      <c r="D21" s="6" t="s">
        <v>46</v>
      </c>
      <c r="E21" s="8">
        <v>2</v>
      </c>
      <c r="F21" s="8"/>
      <c r="G21" s="8"/>
      <c r="H21" s="8"/>
      <c r="I21" s="8"/>
      <c r="J21" s="8"/>
      <c r="K21" s="8"/>
      <c r="L21" s="8"/>
      <c r="M21" s="11" t="s">
        <v>11</v>
      </c>
    </row>
    <row r="22" spans="1:14" ht="12.5" x14ac:dyDescent="0.25">
      <c r="A22" s="14" t="s">
        <v>330</v>
      </c>
      <c r="C22" s="5">
        <v>430000</v>
      </c>
      <c r="D22" s="6" t="s">
        <v>332</v>
      </c>
      <c r="E22" s="8"/>
      <c r="F22" s="8"/>
      <c r="G22" s="8"/>
      <c r="H22" s="8">
        <v>4</v>
      </c>
      <c r="I22" s="8">
        <v>2</v>
      </c>
      <c r="J22" s="8"/>
      <c r="K22" s="8"/>
      <c r="L22" s="8"/>
      <c r="M22" s="10" t="s">
        <v>10</v>
      </c>
    </row>
    <row r="23" spans="1:14" ht="12.5" x14ac:dyDescent="0.25">
      <c r="A23" s="37">
        <v>44849</v>
      </c>
      <c r="C23" s="5">
        <v>100000</v>
      </c>
      <c r="D23" s="6" t="s">
        <v>333</v>
      </c>
      <c r="E23" s="8">
        <v>1</v>
      </c>
      <c r="F23" s="8"/>
      <c r="G23" s="8"/>
      <c r="H23" s="8"/>
      <c r="I23" s="8"/>
      <c r="J23" s="8"/>
      <c r="K23" s="8"/>
      <c r="L23" s="8"/>
      <c r="M23" s="10" t="s">
        <v>10</v>
      </c>
    </row>
    <row r="24" spans="1:14" ht="12.5" x14ac:dyDescent="0.25">
      <c r="A24" s="14" t="s">
        <v>323</v>
      </c>
      <c r="C24" s="5">
        <v>190000</v>
      </c>
      <c r="D24" s="6" t="s">
        <v>334</v>
      </c>
      <c r="E24" s="8">
        <v>1</v>
      </c>
      <c r="F24" s="8"/>
      <c r="G24" s="8"/>
      <c r="H24" s="8">
        <v>2</v>
      </c>
      <c r="I24" s="8"/>
      <c r="J24" s="8"/>
      <c r="K24" s="8"/>
      <c r="L24" s="8"/>
      <c r="M24" s="11" t="s">
        <v>11</v>
      </c>
      <c r="N24" s="6" t="s">
        <v>335</v>
      </c>
    </row>
    <row r="25" spans="1:14" ht="12.5" x14ac:dyDescent="0.25">
      <c r="A25" s="14" t="s">
        <v>310</v>
      </c>
      <c r="C25" s="5">
        <v>100000</v>
      </c>
      <c r="D25" s="6" t="s">
        <v>336</v>
      </c>
      <c r="E25" s="8">
        <v>1</v>
      </c>
      <c r="F25" s="8"/>
      <c r="G25" s="8"/>
      <c r="H25" s="8"/>
      <c r="I25" s="8"/>
      <c r="J25" s="8"/>
      <c r="K25" s="8"/>
      <c r="L25" s="8"/>
      <c r="M25" s="10" t="s">
        <v>10</v>
      </c>
    </row>
    <row r="26" spans="1:14" ht="12.5" x14ac:dyDescent="0.25">
      <c r="B26" s="5"/>
      <c r="C26" s="5"/>
      <c r="E26" s="7"/>
      <c r="F26" s="7"/>
      <c r="G26" s="7"/>
      <c r="H26" s="7"/>
      <c r="I26" s="7"/>
      <c r="J26" s="7"/>
      <c r="K26" s="7"/>
      <c r="L26" s="7"/>
      <c r="M26" s="8"/>
    </row>
    <row r="27" spans="1:14" ht="12.5" x14ac:dyDescent="0.25">
      <c r="B27" s="5" t="e">
        <f>SUM(#REF!)</f>
        <v>#REF!</v>
      </c>
      <c r="C27" s="5">
        <f>SUM(C1:C25)</f>
        <v>245991025</v>
      </c>
      <c r="E27" s="7">
        <f t="shared" ref="E27:L27" si="0">SUM(E3:E25)</f>
        <v>15</v>
      </c>
      <c r="F27" s="7">
        <f t="shared" si="0"/>
        <v>2</v>
      </c>
      <c r="G27" s="7">
        <f t="shared" si="0"/>
        <v>0</v>
      </c>
      <c r="H27" s="7">
        <f t="shared" si="0"/>
        <v>14</v>
      </c>
      <c r="I27" s="7">
        <f t="shared" si="0"/>
        <v>9</v>
      </c>
      <c r="J27" s="7">
        <f t="shared" si="0"/>
        <v>0</v>
      </c>
      <c r="K27" s="7">
        <f t="shared" si="0"/>
        <v>0</v>
      </c>
      <c r="L27" s="7">
        <f t="shared" si="0"/>
        <v>0</v>
      </c>
      <c r="M27" s="8" t="s">
        <v>269</v>
      </c>
    </row>
    <row r="28" spans="1:14" ht="12.5" x14ac:dyDescent="0.25">
      <c r="B28" s="27" t="s">
        <v>270</v>
      </c>
      <c r="C28" s="5" t="e">
        <f>C27-B27</f>
        <v>#REF!</v>
      </c>
      <c r="E28" s="7"/>
      <c r="F28" s="7"/>
      <c r="G28" s="7"/>
      <c r="H28" s="8"/>
      <c r="I28" s="8"/>
      <c r="J28" s="8"/>
      <c r="K28" s="8"/>
      <c r="L28" s="8"/>
    </row>
    <row r="29" spans="1:14" ht="12.5" x14ac:dyDescent="0.25">
      <c r="B29" s="28"/>
      <c r="C29" s="5"/>
      <c r="E29" s="7"/>
      <c r="F29" s="7"/>
      <c r="G29" s="7"/>
      <c r="H29" s="8"/>
      <c r="I29" s="8"/>
      <c r="J29" s="8"/>
      <c r="K29" s="8"/>
      <c r="L29" s="8"/>
    </row>
    <row r="30" spans="1:14" ht="12.5" x14ac:dyDescent="0.25">
      <c r="B30" s="5"/>
      <c r="C30" s="5"/>
      <c r="E30" s="7"/>
      <c r="F30" s="7"/>
      <c r="G30" s="7"/>
      <c r="H30" s="8"/>
      <c r="I30" s="8"/>
      <c r="J30" s="8"/>
      <c r="K30" s="8"/>
      <c r="L30" s="8"/>
    </row>
    <row r="31" spans="1:14" ht="12.5" x14ac:dyDescent="0.25">
      <c r="B31" s="29" t="s">
        <v>271</v>
      </c>
      <c r="C31" s="5"/>
      <c r="E31" s="7"/>
      <c r="F31" s="7"/>
      <c r="G31" s="7"/>
      <c r="H31" s="8"/>
      <c r="I31" s="8"/>
      <c r="J31" s="8"/>
      <c r="K31" s="8"/>
      <c r="L31" s="8"/>
    </row>
    <row r="32" spans="1:14" ht="12.5" x14ac:dyDescent="0.25">
      <c r="B32" s="5" t="s">
        <v>272</v>
      </c>
      <c r="C32" s="5"/>
      <c r="E32" s="7"/>
      <c r="F32" s="7"/>
      <c r="G32" s="7"/>
      <c r="H32" s="8"/>
      <c r="I32" s="8"/>
      <c r="J32" s="8"/>
      <c r="K32" s="8"/>
      <c r="L32" s="8"/>
    </row>
    <row r="33" spans="2:12" ht="12.5" x14ac:dyDescent="0.25">
      <c r="B33" s="5"/>
      <c r="C33" s="5"/>
      <c r="E33" s="7"/>
      <c r="F33" s="7"/>
      <c r="G33" s="7"/>
      <c r="H33" s="8"/>
      <c r="I33" s="8"/>
      <c r="J33" s="8"/>
      <c r="K33" s="8"/>
      <c r="L33" s="8"/>
    </row>
    <row r="34" spans="2:12" ht="12.5" x14ac:dyDescent="0.25">
      <c r="B34" s="5" t="s">
        <v>273</v>
      </c>
      <c r="C34" s="5"/>
      <c r="E34" s="7"/>
      <c r="F34" s="7"/>
      <c r="G34" s="7"/>
      <c r="H34" s="8"/>
      <c r="I34" s="8"/>
      <c r="J34" s="8"/>
      <c r="K34" s="8"/>
      <c r="L34" s="8"/>
    </row>
    <row r="35" spans="2:12" ht="12.5" x14ac:dyDescent="0.25">
      <c r="B35" s="5" t="s">
        <v>274</v>
      </c>
      <c r="C35" s="5" t="s">
        <v>300</v>
      </c>
      <c r="D35" s="30" t="s">
        <v>276</v>
      </c>
      <c r="E35" s="30">
        <f>'JAN21'!E107+'FEB21'!E137+'MAR21'!E87+'APR21'!E100+'MAY21'!E75+'JUN21'!E45+'JUL21'!E71+'AUG21'!E45+'SEP21'!E44+'OCT21'!E22+'NOV21'!E36+'DEC21'!E31+'JAN22'!E19+'FEB22'!E37+'MAR22'!E24+'APR22'!E72+'MAY22'!E14+'JUN22'!E24+'JUL22'!E18+'AUG22'!E21+'SEP22'!E30+E27</f>
        <v>911</v>
      </c>
      <c r="F35" s="30">
        <f>'JAN21'!F107+'FEB21'!F137+'MAR21'!F87+'APR21'!F100+'MAY21'!F75+'JUN21'!F45+'JUL21'!F71+'AUG21'!F45+'SEP21'!F44+'OCT21'!F22+'NOV21'!F36+'DEC21'!F31+'JAN22'!F19+'FEB22'!F37+'MAR22'!F24+'APR22'!F72+'MAY22'!F14+'JUN22'!F24+'JUL22'!F18+'AUG22'!F21+'SEP22'!F30+F27</f>
        <v>361</v>
      </c>
      <c r="G35" s="30">
        <f>'JAN21'!G107+'FEB21'!G137+'MAR21'!G87+'APR21'!G100+'MAY21'!G75+'JUN21'!G45+'JUL21'!G71+'AUG21'!G45+'SEP21'!G44+'OCT21'!G22+'NOV21'!G36+'DEC21'!G31+'JAN22'!G19+'FEB22'!G37+'MAR22'!G24+'APR22'!G72+'MAY22'!G14+'JUN22'!G24+'JUL22'!G18+'AUG22'!G21+'SEP22'!G30+G27</f>
        <v>470</v>
      </c>
      <c r="H35" s="30">
        <f>'FEB21'!H137+'MAR21'!H87+'APR21'!H100+'MAY21'!H75+'JUN21'!H45+'JUL21'!H71+'AUG21'!H45+'SEP21'!H44+'OCT21'!H22+'NOV21'!H36+'DEC21'!H31+'JAN22'!H19+'FEB22'!H37+'MAR22'!H24+'APR22'!H72+'MAY22'!H14+'JUN22'!H24+'JUL22'!H18+'AUG22'!H21+'SEP22'!H30+H27</f>
        <v>1032</v>
      </c>
      <c r="I35" s="32">
        <f>'MAY21'!I75+'JUN21'!I45+'JUL21'!I71+'AUG21'!I45+'SEP21'!I44+'OCT21'!I22+'NOV21'!I36+'DEC21'!I31+'JAN22'!I19+'FEB22'!I37+'MAR22'!I24+'APR22'!I72+'MAY22'!I14+'JUN22'!I24+'JUL22'!I18+'AUG22'!I21+'SEP22'!I30+I27</f>
        <v>346</v>
      </c>
      <c r="J35" s="32">
        <f>'FEB22'!G37+'MAR22'!J24+'APR22'!J72+'MAY22'!J14+'JUN22'!J24+'JUL22'!J18+'AUG22'!J21+'SEP22'!J30+J27</f>
        <v>41</v>
      </c>
      <c r="K35" s="32">
        <f>'AUG22'!K21+'SEP22'!K30+K27</f>
        <v>3</v>
      </c>
      <c r="L35" s="32">
        <f>'AUG22'!L21+'SEP22'!L30+L27</f>
        <v>1</v>
      </c>
    </row>
    <row r="36" spans="2:12" ht="12.5" x14ac:dyDescent="0.25">
      <c r="C36" s="5" t="s">
        <v>277</v>
      </c>
      <c r="D36" s="30">
        <f>E36+F36+G36+H36</f>
        <v>49570</v>
      </c>
      <c r="E36" s="7">
        <f>30*E35</f>
        <v>27330</v>
      </c>
      <c r="F36" s="7">
        <f>20*F35</f>
        <v>7220</v>
      </c>
      <c r="G36" s="7">
        <f t="shared" ref="G36:H36" si="1">10*G35</f>
        <v>4700</v>
      </c>
      <c r="H36" s="7">
        <f t="shared" si="1"/>
        <v>10320</v>
      </c>
      <c r="I36" s="8"/>
      <c r="J36" s="8"/>
      <c r="K36" s="8"/>
      <c r="L36" s="8"/>
    </row>
    <row r="37" spans="2:12" ht="12.5" x14ac:dyDescent="0.25">
      <c r="B37" s="5"/>
      <c r="C37" s="5" t="s">
        <v>278</v>
      </c>
      <c r="E37" s="7"/>
      <c r="F37" s="7"/>
      <c r="G37" s="7"/>
      <c r="H37" s="8"/>
      <c r="I37" s="8"/>
      <c r="J37" s="8"/>
      <c r="K37" s="8"/>
      <c r="L37" s="8"/>
    </row>
    <row r="38" spans="2:12" ht="12.5" x14ac:dyDescent="0.25">
      <c r="B38" s="5"/>
      <c r="C38" s="5" t="s">
        <v>301</v>
      </c>
      <c r="D38" s="5"/>
      <c r="E38" s="7"/>
      <c r="F38" s="7"/>
      <c r="G38" s="7"/>
      <c r="H38" s="8"/>
      <c r="I38" s="8"/>
      <c r="J38" s="8"/>
      <c r="K38" s="8"/>
      <c r="L38" s="8"/>
    </row>
    <row r="39" spans="2:12" ht="12.5" x14ac:dyDescent="0.25">
      <c r="B39" s="5" t="s">
        <v>280</v>
      </c>
      <c r="C39" s="5" t="s">
        <v>302</v>
      </c>
      <c r="E39" s="7"/>
      <c r="F39" s="7"/>
      <c r="G39" s="7"/>
      <c r="H39" s="8"/>
      <c r="I39" s="8"/>
      <c r="J39" s="8"/>
      <c r="K39" s="8"/>
      <c r="L39" s="8"/>
    </row>
    <row r="40" spans="2:12" ht="12.5" x14ac:dyDescent="0.25">
      <c r="B40" s="5"/>
      <c r="C40" s="5"/>
      <c r="E40" s="7"/>
      <c r="F40" s="7"/>
      <c r="G40" s="7"/>
      <c r="H40" s="8"/>
      <c r="I40" s="8"/>
      <c r="J40" s="8"/>
      <c r="K40" s="8"/>
      <c r="L40" s="8"/>
    </row>
    <row r="41" spans="2:12" ht="12.5" x14ac:dyDescent="0.25">
      <c r="B41" s="5"/>
      <c r="C41" s="5" t="s">
        <v>337</v>
      </c>
      <c r="E41" s="7"/>
      <c r="F41" s="7"/>
      <c r="G41" s="7"/>
      <c r="H41" s="7"/>
      <c r="I41" s="8"/>
      <c r="J41" s="8"/>
      <c r="K41" s="8"/>
      <c r="L41" s="8"/>
    </row>
    <row r="42" spans="2:12" ht="12.5" x14ac:dyDescent="0.25">
      <c r="B42" s="5"/>
      <c r="C42" s="5"/>
      <c r="D42" s="6"/>
      <c r="E42" s="7"/>
      <c r="F42" s="7"/>
      <c r="G42" s="7"/>
      <c r="H42" s="7"/>
      <c r="I42" s="8"/>
      <c r="J42" s="8"/>
      <c r="K42" s="8"/>
      <c r="L42" s="8"/>
    </row>
    <row r="43" spans="2:12" ht="12.5" x14ac:dyDescent="0.25">
      <c r="B43" s="5" t="s">
        <v>284</v>
      </c>
      <c r="C43" s="5"/>
      <c r="D43" s="6">
        <v>600</v>
      </c>
      <c r="E43" s="7">
        <f>30*15</f>
        <v>450</v>
      </c>
      <c r="F43" s="7">
        <f>20*4</f>
        <v>80</v>
      </c>
      <c r="G43" s="7">
        <f>10*7</f>
        <v>70</v>
      </c>
      <c r="H43" s="7"/>
      <c r="I43" s="8"/>
      <c r="J43" s="8"/>
      <c r="K43" s="8"/>
      <c r="L43" s="8"/>
    </row>
    <row r="44" spans="2:12" ht="12.5" x14ac:dyDescent="0.25">
      <c r="C44" s="5"/>
      <c r="E44" s="8"/>
      <c r="F44" s="8"/>
      <c r="G44" s="8"/>
      <c r="H44" s="8"/>
      <c r="I44" s="8"/>
      <c r="J44" s="8"/>
      <c r="K44" s="8"/>
      <c r="L44" s="8"/>
    </row>
    <row r="45" spans="2:12" ht="12.5" x14ac:dyDescent="0.25">
      <c r="C45" s="5"/>
      <c r="E45" s="8"/>
      <c r="F45" s="8"/>
      <c r="G45" s="8"/>
      <c r="H45" s="8"/>
      <c r="I45" s="8"/>
      <c r="J45" s="8"/>
      <c r="K45" s="8"/>
      <c r="L45" s="8"/>
    </row>
    <row r="46" spans="2:12" ht="12.5" x14ac:dyDescent="0.25">
      <c r="C46" s="5"/>
      <c r="E46" s="8"/>
      <c r="F46" s="8"/>
      <c r="G46" s="8"/>
      <c r="H46" s="8"/>
      <c r="I46" s="8"/>
      <c r="J46" s="8"/>
      <c r="K46" s="8"/>
      <c r="L46" s="8"/>
    </row>
    <row r="47" spans="2:12" ht="12.5" x14ac:dyDescent="0.25">
      <c r="B47" s="6" t="s">
        <v>285</v>
      </c>
      <c r="C47" s="5"/>
      <c r="E47" s="8"/>
      <c r="F47" s="8"/>
      <c r="G47" s="8"/>
      <c r="H47" s="8"/>
      <c r="I47" s="8"/>
      <c r="J47" s="8"/>
      <c r="K47" s="8"/>
      <c r="L47" s="8"/>
    </row>
    <row r="48" spans="2:12" ht="12.5" x14ac:dyDescent="0.25">
      <c r="B48" s="6" t="s">
        <v>10</v>
      </c>
      <c r="C48" s="5" t="s">
        <v>304</v>
      </c>
      <c r="E48" s="8"/>
      <c r="F48" s="8"/>
      <c r="G48" s="8"/>
      <c r="H48" s="8"/>
      <c r="I48" s="8"/>
      <c r="J48" s="8"/>
      <c r="K48" s="8"/>
      <c r="L48" s="8"/>
    </row>
    <row r="49" spans="2:12" ht="12.5" x14ac:dyDescent="0.25">
      <c r="C49" s="5"/>
      <c r="E49" s="8"/>
      <c r="F49" s="8"/>
      <c r="G49" s="8"/>
      <c r="H49" s="8"/>
      <c r="I49" s="8"/>
      <c r="J49" s="8"/>
      <c r="K49" s="8"/>
      <c r="L49" s="8"/>
    </row>
    <row r="50" spans="2:12" ht="12.5" x14ac:dyDescent="0.25">
      <c r="B50" s="6" t="s">
        <v>11</v>
      </c>
      <c r="C50" s="5" t="s">
        <v>288</v>
      </c>
      <c r="D50" s="6">
        <v>280</v>
      </c>
      <c r="E50" s="8"/>
      <c r="F50" s="8"/>
      <c r="G50" s="8"/>
      <c r="H50" s="8"/>
      <c r="I50" s="8"/>
      <c r="J50" s="8"/>
      <c r="K50" s="8"/>
      <c r="L50" s="8"/>
    </row>
    <row r="51" spans="2:12" ht="12.5" x14ac:dyDescent="0.25">
      <c r="C51" s="5" t="s">
        <v>289</v>
      </c>
      <c r="D51" s="6">
        <v>200</v>
      </c>
      <c r="E51" s="8"/>
      <c r="F51" s="8"/>
      <c r="G51" s="8"/>
      <c r="H51" s="8"/>
      <c r="I51" s="8"/>
      <c r="J51" s="8"/>
      <c r="K51" s="8"/>
      <c r="L51" s="8"/>
    </row>
    <row r="52" spans="2:12" ht="12.5" x14ac:dyDescent="0.25">
      <c r="C52" s="5" t="s">
        <v>290</v>
      </c>
      <c r="D52" s="6">
        <v>15</v>
      </c>
      <c r="E52" s="8"/>
      <c r="F52" s="8"/>
      <c r="G52" s="8"/>
      <c r="H52" s="8"/>
      <c r="I52" s="8"/>
      <c r="J52" s="8"/>
      <c r="K52" s="8"/>
      <c r="L52" s="8"/>
    </row>
    <row r="53" spans="2:12" ht="12.5" x14ac:dyDescent="0.25">
      <c r="C53" s="5"/>
      <c r="E53" s="8"/>
      <c r="F53" s="8"/>
      <c r="G53" s="8"/>
      <c r="H53" s="8"/>
      <c r="I53" s="8"/>
      <c r="J53" s="8"/>
      <c r="K53" s="8"/>
      <c r="L53" s="8"/>
    </row>
    <row r="54" spans="2:12" ht="12.5" x14ac:dyDescent="0.25">
      <c r="C54" s="5"/>
      <c r="E54" s="8"/>
      <c r="F54" s="8"/>
      <c r="G54" s="8"/>
      <c r="H54" s="8"/>
      <c r="I54" s="8"/>
      <c r="J54" s="8"/>
      <c r="K54" s="8"/>
      <c r="L54" s="8"/>
    </row>
    <row r="55" spans="2:12" ht="12.5" x14ac:dyDescent="0.25">
      <c r="C55" s="5"/>
      <c r="E55" s="8"/>
      <c r="F55" s="8"/>
      <c r="G55" s="8"/>
      <c r="H55" s="8"/>
      <c r="I55" s="8"/>
      <c r="J55" s="8"/>
      <c r="K55" s="8"/>
      <c r="L55" s="8"/>
    </row>
    <row r="56" spans="2:12" ht="12.5" x14ac:dyDescent="0.25">
      <c r="C56" s="5"/>
      <c r="E56" s="8"/>
      <c r="F56" s="8"/>
      <c r="G56" s="8"/>
      <c r="H56" s="8"/>
      <c r="I56" s="8"/>
      <c r="J56" s="8"/>
      <c r="K56" s="8"/>
      <c r="L56" s="8"/>
    </row>
    <row r="57" spans="2:12" ht="12.5" x14ac:dyDescent="0.25">
      <c r="C57" s="5"/>
      <c r="E57" s="8"/>
      <c r="F57" s="8"/>
      <c r="G57" s="8"/>
      <c r="H57" s="8"/>
      <c r="I57" s="8"/>
      <c r="J57" s="8"/>
      <c r="K57" s="8"/>
      <c r="L57" s="8"/>
    </row>
    <row r="58" spans="2:12" ht="12.5" x14ac:dyDescent="0.25">
      <c r="C58" s="5"/>
      <c r="E58" s="8"/>
      <c r="F58" s="8"/>
      <c r="G58" s="8"/>
      <c r="H58" s="8"/>
      <c r="I58" s="8"/>
      <c r="J58" s="8"/>
      <c r="K58" s="8"/>
      <c r="L58" s="8"/>
    </row>
    <row r="59" spans="2:12" ht="12.5" x14ac:dyDescent="0.25">
      <c r="C59" s="5"/>
      <c r="E59" s="8"/>
      <c r="F59" s="8"/>
      <c r="G59" s="8"/>
      <c r="H59" s="8"/>
      <c r="I59" s="8"/>
      <c r="J59" s="8"/>
      <c r="K59" s="8"/>
      <c r="L59" s="8"/>
    </row>
    <row r="60" spans="2:12" ht="12.5" x14ac:dyDescent="0.25">
      <c r="C60" s="5"/>
      <c r="E60" s="8"/>
      <c r="F60" s="8"/>
      <c r="G60" s="8"/>
      <c r="H60" s="8"/>
      <c r="I60" s="8"/>
      <c r="J60" s="8"/>
      <c r="K60" s="8"/>
      <c r="L60" s="8"/>
    </row>
    <row r="61" spans="2:12" ht="12.5" x14ac:dyDescent="0.25">
      <c r="C61" s="5"/>
      <c r="E61" s="8"/>
      <c r="F61" s="8"/>
      <c r="G61" s="8"/>
      <c r="H61" s="8"/>
      <c r="I61" s="8"/>
      <c r="J61" s="8"/>
      <c r="K61" s="8"/>
      <c r="L61" s="8"/>
    </row>
    <row r="62" spans="2:12" ht="12.5" x14ac:dyDescent="0.25">
      <c r="B62" s="5"/>
      <c r="C62" s="5"/>
      <c r="E62" s="7"/>
      <c r="F62" s="7"/>
      <c r="G62" s="7"/>
      <c r="H62" s="8"/>
      <c r="I62" s="8"/>
      <c r="J62" s="8"/>
      <c r="K62" s="8"/>
      <c r="L62" s="8"/>
    </row>
    <row r="63" spans="2:12" ht="12.5" x14ac:dyDescent="0.25">
      <c r="B63" s="5"/>
      <c r="C63" s="5"/>
      <c r="E63" s="7"/>
      <c r="F63" s="7"/>
      <c r="G63" s="7"/>
      <c r="H63" s="8"/>
      <c r="I63" s="8"/>
      <c r="J63" s="8"/>
      <c r="K63" s="8"/>
      <c r="L63" s="8"/>
    </row>
    <row r="64" spans="2:12" ht="12.5" x14ac:dyDescent="0.25">
      <c r="B64" s="5"/>
      <c r="C64" s="5"/>
      <c r="E64" s="7"/>
      <c r="F64" s="7"/>
      <c r="G64" s="7"/>
      <c r="H64" s="8"/>
      <c r="I64" s="8"/>
      <c r="J64" s="8"/>
      <c r="K64" s="8"/>
      <c r="L64" s="8"/>
    </row>
    <row r="65" spans="2:12" ht="12.5" x14ac:dyDescent="0.25">
      <c r="B65" s="5"/>
      <c r="C65" s="5"/>
      <c r="E65" s="7"/>
      <c r="F65" s="7"/>
      <c r="G65" s="7"/>
      <c r="H65" s="8"/>
      <c r="I65" s="8"/>
      <c r="J65" s="8"/>
      <c r="K65" s="8"/>
      <c r="L65" s="8"/>
    </row>
    <row r="66" spans="2:12" ht="12.5" x14ac:dyDescent="0.25">
      <c r="B66" s="5"/>
      <c r="C66" s="5"/>
      <c r="E66" s="7"/>
      <c r="F66" s="7"/>
      <c r="G66" s="7"/>
      <c r="H66" s="8"/>
      <c r="I66" s="8"/>
      <c r="J66" s="8"/>
      <c r="K66" s="8"/>
      <c r="L66" s="8"/>
    </row>
    <row r="67" spans="2:12" ht="12.5" x14ac:dyDescent="0.25">
      <c r="B67" s="5"/>
      <c r="C67" s="5"/>
      <c r="D67" s="6"/>
      <c r="E67" s="7"/>
      <c r="F67" s="7"/>
      <c r="G67" s="7"/>
      <c r="H67" s="8"/>
      <c r="I67" s="8"/>
      <c r="J67" s="8"/>
      <c r="K67" s="8"/>
      <c r="L67" s="8"/>
    </row>
    <row r="68" spans="2:12" ht="12.5" x14ac:dyDescent="0.25">
      <c r="B68" s="5"/>
      <c r="C68" s="5"/>
      <c r="E68" s="7"/>
      <c r="F68" s="7"/>
      <c r="G68" s="7"/>
      <c r="H68" s="8"/>
      <c r="I68" s="8"/>
      <c r="J68" s="8"/>
      <c r="K68" s="8"/>
      <c r="L68" s="8"/>
    </row>
    <row r="69" spans="2:12" ht="12.5" x14ac:dyDescent="0.25">
      <c r="C69" s="5"/>
      <c r="E69" s="7"/>
      <c r="F69" s="7"/>
      <c r="G69" s="7"/>
      <c r="H69" s="8"/>
      <c r="I69" s="8"/>
      <c r="J69" s="8"/>
      <c r="K69" s="8"/>
      <c r="L69" s="8"/>
    </row>
    <row r="70" spans="2:12" ht="12.5" x14ac:dyDescent="0.25">
      <c r="C70" s="5"/>
      <c r="E70" s="8"/>
      <c r="F70" s="8"/>
      <c r="G70" s="8"/>
      <c r="H70" s="8"/>
      <c r="I70" s="8"/>
      <c r="J70" s="8"/>
      <c r="K70" s="8"/>
      <c r="L70" s="8"/>
    </row>
    <row r="71" spans="2:12" ht="12.5" x14ac:dyDescent="0.25">
      <c r="C71" s="5"/>
      <c r="E71" s="8"/>
      <c r="F71" s="8"/>
      <c r="G71" s="8"/>
      <c r="H71" s="8"/>
      <c r="I71" s="8"/>
      <c r="J71" s="8"/>
      <c r="K71" s="8"/>
      <c r="L71" s="8"/>
    </row>
    <row r="72" spans="2:12" ht="12.5" x14ac:dyDescent="0.25">
      <c r="C72" s="5"/>
      <c r="E72" s="8"/>
      <c r="F72" s="8"/>
      <c r="G72" s="8"/>
      <c r="H72" s="8"/>
      <c r="I72" s="8"/>
      <c r="J72" s="8"/>
      <c r="K72" s="8"/>
      <c r="L72" s="8"/>
    </row>
    <row r="73" spans="2:12" ht="12.5" x14ac:dyDescent="0.25">
      <c r="C73" s="5"/>
      <c r="E73" s="8"/>
      <c r="F73" s="8"/>
      <c r="G73" s="8"/>
      <c r="H73" s="8"/>
      <c r="I73" s="8"/>
      <c r="J73" s="8"/>
      <c r="K73" s="8"/>
      <c r="L73" s="8"/>
    </row>
    <row r="74" spans="2:12" ht="12.5" x14ac:dyDescent="0.25">
      <c r="C74" s="5"/>
      <c r="E74" s="8"/>
      <c r="F74" s="8"/>
      <c r="G74" s="8"/>
      <c r="H74" s="8"/>
      <c r="I74" s="8"/>
      <c r="J74" s="8"/>
      <c r="K74" s="8"/>
      <c r="L74" s="8"/>
    </row>
    <row r="75" spans="2:12" ht="12.5" x14ac:dyDescent="0.25">
      <c r="C75" s="5"/>
      <c r="E75" s="8"/>
      <c r="F75" s="8"/>
      <c r="G75" s="8"/>
      <c r="H75" s="8"/>
      <c r="I75" s="8"/>
      <c r="J75" s="8"/>
      <c r="K75" s="8"/>
      <c r="L75" s="8"/>
    </row>
    <row r="76" spans="2:12" ht="12.5" x14ac:dyDescent="0.25">
      <c r="C76" s="5"/>
      <c r="E76" s="8"/>
      <c r="F76" s="8"/>
      <c r="G76" s="8"/>
      <c r="H76" s="8"/>
      <c r="I76" s="8"/>
      <c r="J76" s="8"/>
      <c r="K76" s="8"/>
      <c r="L76" s="8"/>
    </row>
    <row r="77" spans="2:12" ht="12.5" x14ac:dyDescent="0.25">
      <c r="C77" s="5"/>
      <c r="E77" s="8"/>
      <c r="F77" s="8"/>
      <c r="G77" s="8"/>
      <c r="H77" s="8"/>
      <c r="I77" s="8"/>
      <c r="J77" s="8"/>
      <c r="K77" s="8"/>
      <c r="L77" s="8"/>
    </row>
    <row r="78" spans="2:12" ht="12.5" x14ac:dyDescent="0.25">
      <c r="C78" s="5"/>
      <c r="E78" s="8"/>
      <c r="F78" s="8"/>
      <c r="G78" s="8"/>
      <c r="H78" s="8"/>
      <c r="I78" s="8"/>
      <c r="J78" s="8"/>
      <c r="K78" s="8"/>
      <c r="L78" s="8"/>
    </row>
    <row r="79" spans="2:12" ht="12.5" x14ac:dyDescent="0.25">
      <c r="C79" s="5"/>
      <c r="E79" s="8"/>
      <c r="F79" s="8"/>
      <c r="G79" s="8"/>
      <c r="H79" s="8"/>
      <c r="I79" s="8"/>
      <c r="J79" s="8"/>
      <c r="K79" s="8"/>
      <c r="L79" s="8"/>
    </row>
    <row r="80" spans="2:12" ht="12.5" x14ac:dyDescent="0.25">
      <c r="C80" s="5"/>
      <c r="E80" s="8"/>
      <c r="F80" s="8"/>
      <c r="G80" s="8"/>
      <c r="H80" s="8"/>
      <c r="I80" s="8"/>
      <c r="J80" s="8"/>
      <c r="K80" s="8"/>
      <c r="L80" s="8"/>
    </row>
    <row r="81" spans="3:12" ht="12.5" x14ac:dyDescent="0.25">
      <c r="C81" s="5"/>
      <c r="E81" s="8"/>
      <c r="F81" s="8"/>
      <c r="G81" s="8"/>
      <c r="H81" s="8"/>
      <c r="I81" s="8"/>
      <c r="J81" s="8"/>
      <c r="K81" s="8"/>
      <c r="L81" s="8"/>
    </row>
    <row r="82" spans="3:12" ht="12.5" x14ac:dyDescent="0.25">
      <c r="C82" s="5"/>
      <c r="E82" s="8"/>
      <c r="F82" s="8"/>
      <c r="G82" s="8"/>
      <c r="H82" s="8"/>
      <c r="I82" s="8"/>
      <c r="J82" s="8"/>
      <c r="K82" s="8"/>
      <c r="L82" s="8"/>
    </row>
    <row r="83" spans="3:12" ht="12.5" x14ac:dyDescent="0.25">
      <c r="C83" s="5"/>
      <c r="E83" s="8"/>
      <c r="F83" s="8"/>
      <c r="G83" s="8"/>
      <c r="H83" s="8"/>
      <c r="I83" s="8"/>
      <c r="J83" s="8"/>
      <c r="K83" s="8"/>
      <c r="L83" s="8"/>
    </row>
    <row r="84" spans="3:12" ht="12.5" x14ac:dyDescent="0.25">
      <c r="C84" s="5"/>
      <c r="E84" s="8"/>
      <c r="F84" s="8"/>
      <c r="G84" s="8"/>
      <c r="H84" s="8"/>
      <c r="I84" s="8"/>
      <c r="J84" s="8"/>
      <c r="K84" s="8"/>
      <c r="L84" s="8"/>
    </row>
    <row r="85" spans="3:12" ht="12.5" x14ac:dyDescent="0.25">
      <c r="C85" s="5"/>
      <c r="E85" s="8"/>
      <c r="F85" s="8"/>
      <c r="G85" s="8"/>
      <c r="H85" s="8"/>
      <c r="I85" s="8"/>
      <c r="J85" s="8"/>
      <c r="K85" s="8"/>
      <c r="L85" s="8"/>
    </row>
    <row r="86" spans="3:12" ht="12.5" x14ac:dyDescent="0.25">
      <c r="C86" s="5"/>
      <c r="E86" s="8"/>
      <c r="F86" s="8"/>
      <c r="G86" s="8"/>
      <c r="H86" s="8"/>
      <c r="I86" s="8"/>
      <c r="J86" s="8"/>
      <c r="K86" s="8"/>
      <c r="L86" s="8"/>
    </row>
    <row r="87" spans="3:12" ht="12.5" x14ac:dyDescent="0.25">
      <c r="C87" s="5"/>
      <c r="E87" s="8"/>
      <c r="F87" s="8"/>
      <c r="G87" s="8"/>
      <c r="H87" s="8"/>
      <c r="I87" s="8"/>
      <c r="J87" s="8"/>
      <c r="K87" s="8"/>
      <c r="L87" s="8"/>
    </row>
    <row r="88" spans="3:12" ht="12.5" x14ac:dyDescent="0.25">
      <c r="C88" s="5"/>
      <c r="E88" s="8"/>
      <c r="F88" s="8"/>
      <c r="G88" s="8"/>
      <c r="H88" s="8"/>
      <c r="I88" s="8"/>
      <c r="J88" s="8"/>
      <c r="K88" s="8"/>
      <c r="L88" s="8"/>
    </row>
    <row r="89" spans="3:12" ht="12.5" x14ac:dyDescent="0.25">
      <c r="C89" s="5"/>
      <c r="E89" s="8"/>
      <c r="F89" s="8"/>
      <c r="G89" s="8"/>
      <c r="H89" s="8"/>
      <c r="I89" s="8"/>
      <c r="J89" s="8"/>
      <c r="K89" s="8"/>
      <c r="L89" s="8"/>
    </row>
    <row r="90" spans="3:12" ht="12.5" x14ac:dyDescent="0.25">
      <c r="C90" s="5"/>
      <c r="E90" s="8"/>
      <c r="F90" s="8"/>
      <c r="G90" s="8"/>
      <c r="H90" s="8"/>
      <c r="I90" s="8"/>
      <c r="J90" s="8"/>
      <c r="K90" s="8"/>
      <c r="L90" s="8"/>
    </row>
    <row r="91" spans="3:12" ht="12.5" x14ac:dyDescent="0.25">
      <c r="C91" s="5"/>
      <c r="E91" s="8"/>
      <c r="F91" s="8"/>
      <c r="G91" s="8"/>
      <c r="H91" s="8"/>
      <c r="I91" s="8"/>
      <c r="J91" s="8"/>
      <c r="K91" s="8"/>
      <c r="L91" s="8"/>
    </row>
    <row r="92" spans="3:12" ht="12.5" x14ac:dyDescent="0.25">
      <c r="C92" s="5"/>
      <c r="E92" s="8"/>
      <c r="F92" s="8"/>
      <c r="G92" s="8"/>
      <c r="H92" s="8"/>
      <c r="I92" s="8"/>
      <c r="J92" s="8"/>
      <c r="K92" s="8"/>
      <c r="L92" s="8"/>
    </row>
    <row r="93" spans="3:12" ht="12.5" x14ac:dyDescent="0.25">
      <c r="C93" s="5"/>
      <c r="E93" s="8"/>
      <c r="F93" s="8"/>
      <c r="G93" s="8"/>
      <c r="H93" s="8"/>
      <c r="I93" s="8"/>
      <c r="J93" s="8"/>
      <c r="K93" s="8"/>
      <c r="L93" s="8"/>
    </row>
    <row r="94" spans="3:12" ht="12.5" x14ac:dyDescent="0.25">
      <c r="C94" s="5"/>
      <c r="E94" s="8"/>
      <c r="F94" s="8"/>
      <c r="G94" s="8"/>
      <c r="H94" s="8"/>
      <c r="I94" s="8"/>
      <c r="J94" s="8"/>
      <c r="K94" s="8"/>
      <c r="L94" s="8"/>
    </row>
    <row r="95" spans="3:12" ht="12.5" x14ac:dyDescent="0.25">
      <c r="C95" s="5"/>
      <c r="E95" s="8"/>
      <c r="F95" s="8"/>
      <c r="G95" s="8"/>
      <c r="H95" s="8"/>
      <c r="I95" s="8"/>
      <c r="J95" s="8"/>
      <c r="K95" s="8"/>
      <c r="L95" s="8"/>
    </row>
    <row r="96" spans="3:12" ht="12.5" x14ac:dyDescent="0.25">
      <c r="C96" s="5"/>
      <c r="E96" s="8"/>
      <c r="F96" s="8"/>
      <c r="G96" s="8"/>
      <c r="H96" s="8"/>
      <c r="I96" s="8"/>
      <c r="J96" s="8"/>
      <c r="K96" s="8"/>
      <c r="L96" s="8"/>
    </row>
    <row r="97" spans="3:12" ht="12.5" x14ac:dyDescent="0.25">
      <c r="C97" s="5"/>
      <c r="E97" s="8"/>
      <c r="F97" s="8"/>
      <c r="G97" s="8"/>
      <c r="H97" s="8"/>
      <c r="I97" s="8"/>
      <c r="J97" s="8"/>
      <c r="K97" s="8"/>
      <c r="L97" s="8"/>
    </row>
    <row r="98" spans="3:12" ht="12.5" x14ac:dyDescent="0.25">
      <c r="C98" s="5"/>
      <c r="E98" s="8"/>
      <c r="F98" s="8"/>
      <c r="G98" s="8"/>
      <c r="H98" s="8"/>
      <c r="I98" s="8"/>
      <c r="J98" s="8"/>
      <c r="K98" s="8"/>
      <c r="L98" s="8"/>
    </row>
    <row r="99" spans="3:12" ht="12.5" x14ac:dyDescent="0.25">
      <c r="C99" s="5"/>
      <c r="E99" s="8"/>
      <c r="F99" s="8"/>
      <c r="G99" s="8"/>
      <c r="H99" s="8"/>
      <c r="I99" s="8"/>
      <c r="J99" s="8"/>
      <c r="K99" s="8"/>
      <c r="L99" s="8"/>
    </row>
    <row r="100" spans="3:12" ht="12.5" x14ac:dyDescent="0.25">
      <c r="C100" s="5"/>
      <c r="E100" s="8"/>
      <c r="F100" s="8"/>
      <c r="G100" s="8"/>
      <c r="H100" s="8"/>
      <c r="I100" s="8"/>
      <c r="J100" s="8"/>
      <c r="K100" s="8"/>
      <c r="L100" s="8"/>
    </row>
    <row r="101" spans="3:12" ht="12.5" x14ac:dyDescent="0.25">
      <c r="C101" s="5"/>
      <c r="E101" s="8"/>
      <c r="F101" s="8"/>
      <c r="G101" s="8"/>
      <c r="H101" s="8"/>
      <c r="I101" s="8"/>
      <c r="J101" s="8"/>
      <c r="K101" s="8"/>
      <c r="L101" s="8"/>
    </row>
    <row r="102" spans="3:12" ht="12.5" x14ac:dyDescent="0.25">
      <c r="C102" s="5"/>
      <c r="E102" s="8"/>
      <c r="F102" s="8"/>
      <c r="G102" s="8"/>
      <c r="H102" s="8"/>
      <c r="I102" s="8"/>
      <c r="J102" s="8"/>
      <c r="K102" s="8"/>
      <c r="L102" s="8"/>
    </row>
    <row r="103" spans="3:12" ht="12.5" x14ac:dyDescent="0.25">
      <c r="C103" s="5"/>
      <c r="E103" s="8"/>
      <c r="F103" s="8"/>
      <c r="G103" s="8"/>
      <c r="H103" s="8"/>
      <c r="I103" s="8"/>
      <c r="J103" s="8"/>
      <c r="K103" s="8"/>
      <c r="L103" s="8"/>
    </row>
    <row r="104" spans="3:12" ht="12.5" x14ac:dyDescent="0.25">
      <c r="C104" s="5"/>
      <c r="E104" s="8"/>
      <c r="F104" s="8"/>
      <c r="G104" s="8"/>
      <c r="H104" s="8"/>
      <c r="I104" s="8"/>
      <c r="J104" s="8"/>
      <c r="K104" s="8"/>
      <c r="L104" s="8"/>
    </row>
    <row r="105" spans="3:12" ht="12.5" x14ac:dyDescent="0.25">
      <c r="C105" s="5"/>
      <c r="E105" s="8"/>
      <c r="F105" s="8"/>
      <c r="G105" s="8"/>
      <c r="H105" s="8"/>
      <c r="I105" s="8"/>
      <c r="J105" s="8"/>
      <c r="K105" s="8"/>
      <c r="L105" s="8"/>
    </row>
    <row r="106" spans="3:12" ht="12.5" x14ac:dyDescent="0.25">
      <c r="C106" s="5"/>
      <c r="E106" s="8"/>
      <c r="F106" s="8"/>
      <c r="G106" s="8"/>
      <c r="H106" s="8"/>
      <c r="I106" s="8"/>
      <c r="J106" s="8"/>
      <c r="K106" s="8"/>
      <c r="L106" s="8"/>
    </row>
    <row r="107" spans="3:12" ht="12.5" x14ac:dyDescent="0.25">
      <c r="C107" s="5"/>
      <c r="E107" s="8"/>
      <c r="F107" s="8"/>
      <c r="G107" s="8"/>
      <c r="H107" s="8"/>
      <c r="I107" s="8"/>
      <c r="J107" s="8"/>
      <c r="K107" s="8"/>
      <c r="L107" s="8"/>
    </row>
    <row r="108" spans="3:12" ht="12.5" x14ac:dyDescent="0.25">
      <c r="C108" s="5"/>
      <c r="E108" s="8"/>
      <c r="F108" s="8"/>
      <c r="G108" s="8"/>
      <c r="H108" s="8"/>
      <c r="I108" s="8"/>
      <c r="J108" s="8"/>
      <c r="K108" s="8"/>
      <c r="L108" s="8"/>
    </row>
    <row r="109" spans="3:12" ht="12.5" x14ac:dyDescent="0.25">
      <c r="C109" s="5"/>
      <c r="E109" s="8"/>
      <c r="F109" s="8"/>
      <c r="G109" s="8"/>
      <c r="H109" s="8"/>
      <c r="I109" s="8"/>
      <c r="J109" s="8"/>
      <c r="K109" s="8"/>
      <c r="L109" s="8"/>
    </row>
    <row r="110" spans="3:12" ht="12.5" x14ac:dyDescent="0.25">
      <c r="C110" s="5"/>
      <c r="E110" s="8"/>
      <c r="F110" s="8"/>
      <c r="G110" s="8"/>
      <c r="H110" s="8"/>
      <c r="I110" s="8"/>
      <c r="J110" s="8"/>
      <c r="K110" s="8"/>
      <c r="L110" s="8"/>
    </row>
    <row r="111" spans="3:12" ht="12.5" x14ac:dyDescent="0.25">
      <c r="C111" s="5"/>
      <c r="E111" s="8"/>
      <c r="F111" s="8"/>
      <c r="G111" s="8"/>
      <c r="H111" s="8"/>
      <c r="I111" s="8"/>
      <c r="J111" s="8"/>
      <c r="K111" s="8"/>
      <c r="L111" s="8"/>
    </row>
    <row r="112" spans="3:12" ht="12.5" x14ac:dyDescent="0.25">
      <c r="C112" s="5"/>
      <c r="E112" s="8"/>
      <c r="F112" s="8"/>
      <c r="G112" s="8"/>
      <c r="H112" s="8"/>
      <c r="I112" s="8"/>
      <c r="J112" s="8"/>
      <c r="K112" s="8"/>
      <c r="L112" s="8"/>
    </row>
    <row r="113" spans="3:12" ht="12.5" x14ac:dyDescent="0.25">
      <c r="C113" s="5"/>
      <c r="E113" s="8"/>
      <c r="F113" s="8"/>
      <c r="G113" s="8"/>
      <c r="H113" s="8"/>
      <c r="I113" s="8"/>
      <c r="J113" s="8"/>
      <c r="K113" s="8"/>
      <c r="L113" s="8"/>
    </row>
    <row r="114" spans="3:12" ht="12.5" x14ac:dyDescent="0.25">
      <c r="C114" s="5"/>
      <c r="E114" s="8"/>
      <c r="F114" s="8"/>
      <c r="G114" s="8"/>
      <c r="H114" s="8"/>
      <c r="I114" s="8"/>
      <c r="J114" s="8"/>
      <c r="K114" s="8"/>
      <c r="L114" s="8"/>
    </row>
    <row r="115" spans="3:12" ht="12.5" x14ac:dyDescent="0.25">
      <c r="C115" s="5"/>
      <c r="E115" s="8"/>
      <c r="F115" s="8"/>
      <c r="G115" s="8"/>
      <c r="H115" s="8"/>
      <c r="I115" s="8"/>
      <c r="J115" s="8"/>
      <c r="K115" s="8"/>
      <c r="L115" s="8"/>
    </row>
    <row r="116" spans="3:12" ht="12.5" x14ac:dyDescent="0.25">
      <c r="C116" s="5"/>
      <c r="E116" s="8"/>
      <c r="F116" s="8"/>
      <c r="G116" s="8"/>
      <c r="H116" s="8"/>
      <c r="I116" s="8"/>
      <c r="J116" s="8"/>
      <c r="K116" s="8"/>
      <c r="L116" s="8"/>
    </row>
    <row r="117" spans="3:12" ht="12.5" x14ac:dyDescent="0.25">
      <c r="C117" s="5"/>
      <c r="E117" s="8"/>
      <c r="F117" s="8"/>
      <c r="G117" s="8"/>
      <c r="H117" s="8"/>
      <c r="I117" s="8"/>
      <c r="J117" s="8"/>
      <c r="K117" s="8"/>
      <c r="L117" s="8"/>
    </row>
    <row r="118" spans="3:12" ht="12.5" x14ac:dyDescent="0.25">
      <c r="C118" s="5"/>
      <c r="E118" s="8"/>
      <c r="F118" s="8"/>
      <c r="G118" s="8"/>
      <c r="H118" s="8"/>
      <c r="I118" s="8"/>
      <c r="J118" s="8"/>
      <c r="K118" s="8"/>
      <c r="L118" s="8"/>
    </row>
    <row r="119" spans="3:12" ht="12.5" x14ac:dyDescent="0.25">
      <c r="C119" s="5"/>
      <c r="E119" s="8"/>
      <c r="F119" s="8"/>
      <c r="G119" s="8"/>
      <c r="H119" s="8"/>
      <c r="I119" s="8"/>
      <c r="J119" s="8"/>
      <c r="K119" s="8"/>
      <c r="L119" s="8"/>
    </row>
    <row r="120" spans="3:12" ht="12.5" x14ac:dyDescent="0.25">
      <c r="C120" s="5"/>
      <c r="E120" s="8"/>
      <c r="F120" s="8"/>
      <c r="G120" s="8"/>
      <c r="H120" s="8"/>
      <c r="I120" s="8"/>
      <c r="J120" s="8"/>
      <c r="K120" s="8"/>
      <c r="L120" s="8"/>
    </row>
    <row r="121" spans="3:12" ht="12.5" x14ac:dyDescent="0.25">
      <c r="C121" s="5"/>
      <c r="E121" s="8"/>
      <c r="F121" s="8"/>
      <c r="G121" s="8"/>
      <c r="H121" s="8"/>
      <c r="I121" s="8"/>
      <c r="J121" s="8"/>
      <c r="K121" s="8"/>
      <c r="L121" s="8"/>
    </row>
    <row r="122" spans="3:12" ht="12.5" x14ac:dyDescent="0.25">
      <c r="C122" s="5"/>
      <c r="E122" s="8"/>
      <c r="F122" s="8"/>
      <c r="G122" s="8"/>
      <c r="H122" s="8"/>
      <c r="I122" s="8"/>
      <c r="J122" s="8"/>
      <c r="K122" s="8"/>
      <c r="L122" s="8"/>
    </row>
    <row r="123" spans="3:12" ht="12.5" x14ac:dyDescent="0.25">
      <c r="C123" s="5"/>
      <c r="E123" s="8"/>
      <c r="F123" s="8"/>
      <c r="G123" s="8"/>
      <c r="H123" s="8"/>
      <c r="I123" s="8"/>
      <c r="J123" s="8"/>
      <c r="K123" s="8"/>
      <c r="L123" s="8"/>
    </row>
    <row r="124" spans="3:12" ht="12.5" x14ac:dyDescent="0.25">
      <c r="C124" s="5"/>
      <c r="E124" s="8"/>
      <c r="F124" s="8"/>
      <c r="G124" s="8"/>
      <c r="H124" s="8"/>
      <c r="I124" s="8"/>
      <c r="J124" s="8"/>
      <c r="K124" s="8"/>
      <c r="L124" s="8"/>
    </row>
    <row r="125" spans="3:12" ht="12.5" x14ac:dyDescent="0.25">
      <c r="C125" s="5"/>
      <c r="E125" s="8"/>
      <c r="F125" s="8"/>
      <c r="G125" s="8"/>
      <c r="H125" s="8"/>
      <c r="I125" s="8"/>
      <c r="J125" s="8"/>
      <c r="K125" s="8"/>
      <c r="L125" s="8"/>
    </row>
    <row r="126" spans="3:12" ht="12.5" x14ac:dyDescent="0.25">
      <c r="C126" s="5"/>
      <c r="E126" s="8"/>
      <c r="F126" s="8"/>
      <c r="G126" s="8"/>
      <c r="H126" s="8"/>
      <c r="I126" s="8"/>
      <c r="J126" s="8"/>
      <c r="K126" s="8"/>
      <c r="L126" s="8"/>
    </row>
    <row r="127" spans="3:12" ht="12.5" x14ac:dyDescent="0.25">
      <c r="C127" s="5"/>
      <c r="E127" s="8"/>
      <c r="F127" s="8"/>
      <c r="G127" s="8"/>
      <c r="H127" s="8"/>
      <c r="I127" s="8"/>
      <c r="J127" s="8"/>
      <c r="K127" s="8"/>
      <c r="L127" s="8"/>
    </row>
    <row r="128" spans="3:12" ht="12.5" x14ac:dyDescent="0.25">
      <c r="C128" s="5"/>
      <c r="E128" s="8"/>
      <c r="F128" s="8"/>
      <c r="G128" s="8"/>
      <c r="H128" s="8"/>
      <c r="I128" s="8"/>
      <c r="J128" s="8"/>
      <c r="K128" s="8"/>
      <c r="L128" s="8"/>
    </row>
    <row r="129" spans="3:12" ht="12.5" x14ac:dyDescent="0.25">
      <c r="C129" s="5"/>
      <c r="E129" s="8"/>
      <c r="F129" s="8"/>
      <c r="G129" s="8"/>
      <c r="H129" s="8"/>
      <c r="I129" s="8"/>
      <c r="J129" s="8"/>
      <c r="K129" s="8"/>
      <c r="L129" s="8"/>
    </row>
    <row r="130" spans="3:12" ht="12.5" x14ac:dyDescent="0.25">
      <c r="C130" s="5"/>
      <c r="E130" s="8"/>
      <c r="F130" s="8"/>
      <c r="G130" s="8"/>
      <c r="H130" s="8"/>
      <c r="I130" s="8"/>
      <c r="J130" s="8"/>
      <c r="K130" s="8"/>
      <c r="L130" s="8"/>
    </row>
    <row r="131" spans="3:12" ht="12.5" x14ac:dyDescent="0.25">
      <c r="C131" s="5"/>
      <c r="E131" s="8"/>
      <c r="F131" s="8"/>
      <c r="G131" s="8"/>
      <c r="H131" s="8"/>
      <c r="I131" s="8"/>
      <c r="J131" s="8"/>
      <c r="K131" s="8"/>
      <c r="L131" s="8"/>
    </row>
    <row r="132" spans="3:12" ht="12.5" x14ac:dyDescent="0.25">
      <c r="C132" s="5"/>
      <c r="E132" s="8"/>
      <c r="F132" s="8"/>
      <c r="G132" s="8"/>
      <c r="H132" s="8"/>
      <c r="I132" s="8"/>
      <c r="J132" s="8"/>
      <c r="K132" s="8"/>
      <c r="L132" s="8"/>
    </row>
    <row r="133" spans="3:12" ht="12.5" x14ac:dyDescent="0.25">
      <c r="C133" s="5"/>
      <c r="E133" s="8"/>
      <c r="F133" s="8"/>
      <c r="G133" s="8"/>
      <c r="H133" s="8"/>
      <c r="I133" s="8"/>
      <c r="J133" s="8"/>
      <c r="K133" s="8"/>
      <c r="L133" s="8"/>
    </row>
    <row r="134" spans="3:12" ht="12.5" x14ac:dyDescent="0.25">
      <c r="C134" s="5"/>
      <c r="E134" s="8"/>
      <c r="F134" s="8"/>
      <c r="G134" s="8"/>
      <c r="H134" s="8"/>
      <c r="I134" s="8"/>
      <c r="J134" s="8"/>
      <c r="K134" s="8"/>
      <c r="L134" s="8"/>
    </row>
    <row r="135" spans="3:12" ht="12.5" x14ac:dyDescent="0.25">
      <c r="C135" s="5"/>
      <c r="E135" s="8"/>
      <c r="F135" s="8"/>
      <c r="G135" s="8"/>
      <c r="H135" s="8"/>
      <c r="I135" s="8"/>
      <c r="J135" s="8"/>
      <c r="K135" s="8"/>
      <c r="L135" s="8"/>
    </row>
    <row r="136" spans="3:12" ht="12.5" x14ac:dyDescent="0.25">
      <c r="C136" s="5"/>
      <c r="E136" s="8"/>
      <c r="F136" s="8"/>
      <c r="G136" s="8"/>
      <c r="H136" s="8"/>
      <c r="I136" s="8"/>
      <c r="J136" s="8"/>
      <c r="K136" s="8"/>
      <c r="L136" s="8"/>
    </row>
    <row r="137" spans="3:12" ht="12.5" x14ac:dyDescent="0.25">
      <c r="C137" s="5"/>
      <c r="E137" s="8"/>
      <c r="F137" s="8"/>
      <c r="G137" s="8"/>
      <c r="H137" s="8"/>
      <c r="I137" s="8"/>
      <c r="J137" s="8"/>
      <c r="K137" s="8"/>
      <c r="L137" s="8"/>
    </row>
    <row r="138" spans="3:12" ht="12.5" x14ac:dyDescent="0.25">
      <c r="C138" s="5"/>
      <c r="E138" s="8"/>
      <c r="F138" s="8"/>
      <c r="G138" s="8"/>
      <c r="H138" s="8"/>
      <c r="I138" s="8"/>
      <c r="J138" s="8"/>
      <c r="K138" s="8"/>
      <c r="L138" s="8"/>
    </row>
    <row r="139" spans="3:12" ht="12.5" x14ac:dyDescent="0.25">
      <c r="C139" s="5"/>
      <c r="E139" s="8"/>
      <c r="F139" s="8"/>
      <c r="G139" s="8"/>
      <c r="H139" s="8"/>
      <c r="I139" s="8"/>
      <c r="J139" s="8"/>
      <c r="K139" s="8"/>
      <c r="L139" s="8"/>
    </row>
    <row r="140" spans="3:12" ht="12.5" x14ac:dyDescent="0.25">
      <c r="C140" s="5"/>
      <c r="E140" s="8"/>
      <c r="F140" s="8"/>
      <c r="G140" s="8"/>
      <c r="H140" s="8"/>
      <c r="I140" s="8"/>
      <c r="J140" s="8"/>
      <c r="K140" s="8"/>
      <c r="L140" s="8"/>
    </row>
    <row r="141" spans="3:12" ht="12.5" x14ac:dyDescent="0.25">
      <c r="C141" s="5"/>
      <c r="E141" s="8"/>
      <c r="F141" s="8"/>
      <c r="G141" s="8"/>
      <c r="H141" s="8"/>
      <c r="I141" s="8"/>
      <c r="J141" s="8"/>
      <c r="K141" s="8"/>
      <c r="L141" s="8"/>
    </row>
    <row r="142" spans="3:12" ht="12.5" x14ac:dyDescent="0.25">
      <c r="C142" s="5"/>
      <c r="E142" s="8"/>
      <c r="F142" s="8"/>
      <c r="G142" s="8"/>
      <c r="H142" s="8"/>
      <c r="I142" s="8"/>
      <c r="J142" s="8"/>
      <c r="K142" s="8"/>
      <c r="L142" s="8"/>
    </row>
    <row r="143" spans="3:12" ht="12.5" x14ac:dyDescent="0.25">
      <c r="C143" s="5"/>
      <c r="E143" s="8"/>
      <c r="F143" s="8"/>
      <c r="G143" s="8"/>
      <c r="H143" s="8"/>
      <c r="I143" s="8"/>
      <c r="J143" s="8"/>
      <c r="K143" s="8"/>
      <c r="L143" s="8"/>
    </row>
    <row r="144" spans="3:12" ht="12.5" x14ac:dyDescent="0.25">
      <c r="C144" s="5"/>
      <c r="E144" s="8"/>
      <c r="F144" s="8"/>
      <c r="G144" s="8"/>
      <c r="H144" s="8"/>
      <c r="I144" s="8"/>
      <c r="J144" s="8"/>
      <c r="K144" s="8"/>
      <c r="L144" s="8"/>
    </row>
    <row r="145" spans="3:12" ht="12.5" x14ac:dyDescent="0.25">
      <c r="C145" s="5"/>
      <c r="E145" s="8"/>
      <c r="F145" s="8"/>
      <c r="G145" s="8"/>
      <c r="H145" s="8"/>
      <c r="I145" s="8"/>
      <c r="J145" s="8"/>
      <c r="K145" s="8"/>
      <c r="L145" s="8"/>
    </row>
    <row r="146" spans="3:12" ht="12.5" x14ac:dyDescent="0.25">
      <c r="C146" s="5"/>
      <c r="E146" s="8"/>
      <c r="F146" s="8"/>
      <c r="G146" s="8"/>
      <c r="H146" s="8"/>
      <c r="I146" s="8"/>
      <c r="J146" s="8"/>
      <c r="K146" s="8"/>
      <c r="L146" s="8"/>
    </row>
    <row r="147" spans="3:12" ht="12.5" x14ac:dyDescent="0.25">
      <c r="C147" s="5"/>
      <c r="E147" s="8"/>
      <c r="F147" s="8"/>
      <c r="G147" s="8"/>
      <c r="H147" s="8"/>
      <c r="I147" s="8"/>
      <c r="J147" s="8"/>
      <c r="K147" s="8"/>
      <c r="L147" s="8"/>
    </row>
    <row r="148" spans="3:12" ht="12.5" x14ac:dyDescent="0.25">
      <c r="C148" s="5"/>
      <c r="E148" s="8"/>
      <c r="F148" s="8"/>
      <c r="G148" s="8"/>
      <c r="H148" s="8"/>
      <c r="I148" s="8"/>
      <c r="J148" s="8"/>
      <c r="K148" s="8"/>
      <c r="L148" s="8"/>
    </row>
    <row r="149" spans="3:12" ht="12.5" x14ac:dyDescent="0.25">
      <c r="C149" s="5"/>
      <c r="E149" s="8"/>
      <c r="F149" s="8"/>
      <c r="G149" s="8"/>
      <c r="H149" s="8"/>
      <c r="I149" s="8"/>
      <c r="J149" s="8"/>
      <c r="K149" s="8"/>
      <c r="L149" s="8"/>
    </row>
    <row r="150" spans="3:12" ht="12.5" x14ac:dyDescent="0.25">
      <c r="C150" s="5"/>
      <c r="E150" s="8"/>
      <c r="F150" s="8"/>
      <c r="G150" s="8"/>
      <c r="H150" s="8"/>
      <c r="I150" s="8"/>
      <c r="J150" s="8"/>
      <c r="K150" s="8"/>
      <c r="L150" s="8"/>
    </row>
    <row r="151" spans="3:12" ht="12.5" x14ac:dyDescent="0.25">
      <c r="C151" s="5"/>
      <c r="E151" s="8"/>
      <c r="F151" s="8"/>
      <c r="G151" s="8"/>
      <c r="H151" s="8"/>
      <c r="I151" s="8"/>
      <c r="J151" s="8"/>
      <c r="K151" s="8"/>
      <c r="L151" s="8"/>
    </row>
    <row r="152" spans="3:12" ht="12.5" x14ac:dyDescent="0.25">
      <c r="C152" s="5"/>
      <c r="E152" s="8"/>
      <c r="F152" s="8"/>
      <c r="G152" s="8"/>
      <c r="H152" s="8"/>
      <c r="I152" s="8"/>
      <c r="J152" s="8"/>
      <c r="K152" s="8"/>
      <c r="L152" s="8"/>
    </row>
    <row r="153" spans="3:12" ht="12.5" x14ac:dyDescent="0.25">
      <c r="C153" s="5"/>
      <c r="E153" s="8"/>
      <c r="F153" s="8"/>
      <c r="G153" s="8"/>
      <c r="H153" s="8"/>
      <c r="I153" s="8"/>
      <c r="J153" s="8"/>
      <c r="K153" s="8"/>
      <c r="L153" s="8"/>
    </row>
    <row r="154" spans="3:12" ht="12.5" x14ac:dyDescent="0.25">
      <c r="C154" s="5"/>
      <c r="E154" s="8"/>
      <c r="F154" s="8"/>
      <c r="G154" s="8"/>
      <c r="H154" s="8"/>
      <c r="I154" s="8"/>
      <c r="J154" s="8"/>
      <c r="K154" s="8"/>
      <c r="L154" s="8"/>
    </row>
    <row r="155" spans="3:12" ht="12.5" x14ac:dyDescent="0.25">
      <c r="C155" s="5"/>
      <c r="E155" s="8"/>
      <c r="F155" s="8"/>
      <c r="G155" s="8"/>
      <c r="H155" s="8"/>
      <c r="I155" s="8"/>
      <c r="J155" s="8"/>
      <c r="K155" s="8"/>
      <c r="L155" s="8"/>
    </row>
    <row r="156" spans="3:12" ht="12.5" x14ac:dyDescent="0.25">
      <c r="C156" s="5"/>
      <c r="E156" s="8"/>
      <c r="F156" s="8"/>
      <c r="G156" s="8"/>
      <c r="H156" s="8"/>
      <c r="I156" s="8"/>
      <c r="J156" s="8"/>
      <c r="K156" s="8"/>
      <c r="L156" s="8"/>
    </row>
    <row r="157" spans="3:12" ht="12.5" x14ac:dyDescent="0.25">
      <c r="C157" s="5"/>
      <c r="E157" s="8"/>
      <c r="F157" s="8"/>
      <c r="G157" s="8"/>
      <c r="H157" s="8"/>
      <c r="I157" s="8"/>
      <c r="J157" s="8"/>
      <c r="K157" s="8"/>
      <c r="L157" s="8"/>
    </row>
    <row r="158" spans="3:12" ht="12.5" x14ac:dyDescent="0.25">
      <c r="C158" s="5"/>
      <c r="E158" s="8"/>
      <c r="F158" s="8"/>
      <c r="G158" s="8"/>
      <c r="H158" s="8"/>
      <c r="I158" s="8"/>
      <c r="J158" s="8"/>
      <c r="K158" s="8"/>
      <c r="L158" s="8"/>
    </row>
    <row r="159" spans="3:12" ht="12.5" x14ac:dyDescent="0.25">
      <c r="C159" s="5"/>
      <c r="E159" s="8"/>
      <c r="F159" s="8"/>
      <c r="G159" s="8"/>
      <c r="H159" s="8"/>
      <c r="I159" s="8"/>
      <c r="J159" s="8"/>
      <c r="K159" s="8"/>
      <c r="L159" s="8"/>
    </row>
    <row r="160" spans="3:12" ht="12.5" x14ac:dyDescent="0.25">
      <c r="C160" s="5"/>
      <c r="E160" s="8"/>
      <c r="F160" s="8"/>
      <c r="G160" s="8"/>
      <c r="H160" s="8"/>
      <c r="I160" s="8"/>
      <c r="J160" s="8"/>
      <c r="K160" s="8"/>
      <c r="L160" s="8"/>
    </row>
    <row r="161" spans="3:12" ht="12.5" x14ac:dyDescent="0.25">
      <c r="C161" s="5"/>
      <c r="E161" s="8"/>
      <c r="F161" s="8"/>
      <c r="G161" s="8"/>
      <c r="H161" s="8"/>
      <c r="I161" s="8"/>
      <c r="J161" s="8"/>
      <c r="K161" s="8"/>
      <c r="L161" s="8"/>
    </row>
    <row r="162" spans="3:12" ht="12.5" x14ac:dyDescent="0.25">
      <c r="C162" s="5"/>
      <c r="E162" s="8"/>
      <c r="F162" s="8"/>
      <c r="G162" s="8"/>
      <c r="H162" s="8"/>
      <c r="I162" s="8"/>
      <c r="J162" s="8"/>
      <c r="K162" s="8"/>
      <c r="L162" s="8"/>
    </row>
    <row r="163" spans="3:12" ht="12.5" x14ac:dyDescent="0.25">
      <c r="C163" s="5"/>
      <c r="E163" s="8"/>
      <c r="F163" s="8"/>
      <c r="G163" s="8"/>
      <c r="H163" s="8"/>
      <c r="I163" s="8"/>
      <c r="J163" s="8"/>
      <c r="K163" s="8"/>
      <c r="L163" s="8"/>
    </row>
    <row r="164" spans="3:12" ht="12.5" x14ac:dyDescent="0.25">
      <c r="C164" s="5"/>
      <c r="E164" s="8"/>
      <c r="F164" s="8"/>
      <c r="G164" s="8"/>
      <c r="H164" s="8"/>
      <c r="I164" s="8"/>
      <c r="J164" s="8"/>
      <c r="K164" s="8"/>
      <c r="L164" s="8"/>
    </row>
    <row r="165" spans="3:12" ht="12.5" x14ac:dyDescent="0.25">
      <c r="C165" s="5"/>
      <c r="E165" s="8"/>
      <c r="F165" s="8"/>
      <c r="G165" s="8"/>
      <c r="H165" s="8"/>
      <c r="I165" s="8"/>
      <c r="J165" s="8"/>
      <c r="K165" s="8"/>
      <c r="L165" s="8"/>
    </row>
    <row r="166" spans="3:12" ht="12.5" x14ac:dyDescent="0.25">
      <c r="C166" s="5"/>
      <c r="E166" s="8"/>
      <c r="F166" s="8"/>
      <c r="G166" s="8"/>
      <c r="H166" s="8"/>
      <c r="I166" s="8"/>
      <c r="J166" s="8"/>
      <c r="K166" s="8"/>
      <c r="L166" s="8"/>
    </row>
    <row r="167" spans="3:12" ht="12.5" x14ac:dyDescent="0.25">
      <c r="C167" s="5"/>
      <c r="E167" s="8"/>
      <c r="F167" s="8"/>
      <c r="G167" s="8"/>
      <c r="H167" s="8"/>
      <c r="I167" s="8"/>
      <c r="J167" s="8"/>
      <c r="K167" s="8"/>
      <c r="L167" s="8"/>
    </row>
    <row r="168" spans="3:12" ht="12.5" x14ac:dyDescent="0.25">
      <c r="C168" s="5"/>
      <c r="E168" s="8"/>
      <c r="F168" s="8"/>
      <c r="G168" s="8"/>
      <c r="H168" s="8"/>
      <c r="I168" s="8"/>
      <c r="J168" s="8"/>
      <c r="K168" s="8"/>
      <c r="L168" s="8"/>
    </row>
    <row r="169" spans="3:12" ht="12.5" x14ac:dyDescent="0.25">
      <c r="C169" s="5"/>
      <c r="E169" s="8"/>
      <c r="F169" s="8"/>
      <c r="G169" s="8"/>
      <c r="H169" s="8"/>
      <c r="I169" s="8"/>
      <c r="J169" s="8"/>
      <c r="K169" s="8"/>
      <c r="L169" s="8"/>
    </row>
    <row r="170" spans="3:12" ht="12.5" x14ac:dyDescent="0.25">
      <c r="C170" s="5"/>
      <c r="E170" s="8"/>
      <c r="F170" s="8"/>
      <c r="G170" s="8"/>
      <c r="H170" s="8"/>
      <c r="I170" s="8"/>
      <c r="J170" s="8"/>
      <c r="K170" s="8"/>
      <c r="L170" s="8"/>
    </row>
    <row r="171" spans="3:12" ht="12.5" x14ac:dyDescent="0.25">
      <c r="C171" s="5"/>
      <c r="E171" s="8"/>
      <c r="F171" s="8"/>
      <c r="G171" s="8"/>
      <c r="H171" s="8"/>
      <c r="I171" s="8"/>
      <c r="J171" s="8"/>
      <c r="K171" s="8"/>
      <c r="L171" s="8"/>
    </row>
    <row r="172" spans="3:12" ht="12.5" x14ac:dyDescent="0.25">
      <c r="C172" s="5"/>
      <c r="E172" s="8"/>
      <c r="F172" s="8"/>
      <c r="G172" s="8"/>
      <c r="H172" s="8"/>
      <c r="I172" s="8"/>
      <c r="J172" s="8"/>
      <c r="K172" s="8"/>
      <c r="L172" s="8"/>
    </row>
    <row r="173" spans="3:12" ht="12.5" x14ac:dyDescent="0.25">
      <c r="C173" s="5"/>
      <c r="E173" s="8"/>
      <c r="F173" s="8"/>
      <c r="G173" s="8"/>
      <c r="H173" s="8"/>
      <c r="I173" s="8"/>
      <c r="J173" s="8"/>
      <c r="K173" s="8"/>
      <c r="L173" s="8"/>
    </row>
    <row r="174" spans="3:12" ht="12.5" x14ac:dyDescent="0.25">
      <c r="C174" s="5"/>
      <c r="E174" s="8"/>
      <c r="F174" s="8"/>
      <c r="G174" s="8"/>
      <c r="H174" s="8"/>
      <c r="I174" s="8"/>
      <c r="J174" s="8"/>
      <c r="K174" s="8"/>
      <c r="L174" s="8"/>
    </row>
    <row r="175" spans="3:12" ht="12.5" x14ac:dyDescent="0.25">
      <c r="C175" s="5"/>
      <c r="E175" s="8"/>
      <c r="F175" s="8"/>
      <c r="G175" s="8"/>
      <c r="H175" s="8"/>
      <c r="I175" s="8"/>
      <c r="J175" s="8"/>
      <c r="K175" s="8"/>
      <c r="L175" s="8"/>
    </row>
    <row r="176" spans="3:12" ht="12.5" x14ac:dyDescent="0.25">
      <c r="C176" s="5"/>
      <c r="E176" s="8"/>
      <c r="F176" s="8"/>
      <c r="G176" s="8"/>
      <c r="H176" s="8"/>
      <c r="I176" s="8"/>
      <c r="J176" s="8"/>
      <c r="K176" s="8"/>
      <c r="L176" s="8"/>
    </row>
    <row r="177" spans="3:12" ht="12.5" x14ac:dyDescent="0.25">
      <c r="C177" s="5"/>
      <c r="E177" s="8"/>
      <c r="F177" s="8"/>
      <c r="G177" s="8"/>
      <c r="H177" s="8"/>
      <c r="I177" s="8"/>
      <c r="J177" s="8"/>
      <c r="K177" s="8"/>
      <c r="L177" s="8"/>
    </row>
    <row r="178" spans="3:12" ht="12.5" x14ac:dyDescent="0.25">
      <c r="C178" s="5"/>
      <c r="E178" s="8"/>
      <c r="F178" s="8"/>
      <c r="G178" s="8"/>
      <c r="H178" s="8"/>
      <c r="I178" s="8"/>
      <c r="J178" s="8"/>
      <c r="K178" s="8"/>
      <c r="L178" s="8"/>
    </row>
    <row r="179" spans="3:12" ht="12.5" x14ac:dyDescent="0.25">
      <c r="C179" s="5"/>
      <c r="E179" s="8"/>
      <c r="F179" s="8"/>
      <c r="G179" s="8"/>
      <c r="H179" s="8"/>
      <c r="I179" s="8"/>
      <c r="J179" s="8"/>
      <c r="K179" s="8"/>
      <c r="L179" s="8"/>
    </row>
    <row r="180" spans="3:12" ht="12.5" x14ac:dyDescent="0.25">
      <c r="C180" s="5"/>
      <c r="E180" s="8"/>
      <c r="F180" s="8"/>
      <c r="G180" s="8"/>
      <c r="H180" s="8"/>
      <c r="I180" s="8"/>
      <c r="J180" s="8"/>
      <c r="K180" s="8"/>
      <c r="L180" s="8"/>
    </row>
    <row r="181" spans="3:12" ht="12.5" x14ac:dyDescent="0.25">
      <c r="C181" s="5"/>
      <c r="E181" s="8"/>
      <c r="F181" s="8"/>
      <c r="G181" s="8"/>
      <c r="H181" s="8"/>
      <c r="I181" s="8"/>
      <c r="J181" s="8"/>
      <c r="K181" s="8"/>
      <c r="L181" s="8"/>
    </row>
    <row r="182" spans="3:12" ht="12.5" x14ac:dyDescent="0.25">
      <c r="C182" s="5"/>
      <c r="E182" s="8"/>
      <c r="F182" s="8"/>
      <c r="G182" s="8"/>
      <c r="H182" s="8"/>
      <c r="I182" s="8"/>
      <c r="J182" s="8"/>
      <c r="K182" s="8"/>
      <c r="L182" s="8"/>
    </row>
    <row r="183" spans="3:12" ht="12.5" x14ac:dyDescent="0.25">
      <c r="C183" s="5"/>
      <c r="E183" s="8"/>
      <c r="F183" s="8"/>
      <c r="G183" s="8"/>
      <c r="H183" s="8"/>
      <c r="I183" s="8"/>
      <c r="J183" s="8"/>
      <c r="K183" s="8"/>
      <c r="L183" s="8"/>
    </row>
    <row r="184" spans="3:12" ht="12.5" x14ac:dyDescent="0.25">
      <c r="C184" s="5"/>
      <c r="E184" s="8"/>
      <c r="F184" s="8"/>
      <c r="G184" s="8"/>
      <c r="H184" s="8"/>
      <c r="I184" s="8"/>
      <c r="J184" s="8"/>
      <c r="K184" s="8"/>
      <c r="L184" s="8"/>
    </row>
    <row r="185" spans="3:12" ht="12.5" x14ac:dyDescent="0.25">
      <c r="C185" s="5"/>
      <c r="E185" s="8"/>
      <c r="F185" s="8"/>
      <c r="G185" s="8"/>
      <c r="H185" s="8"/>
      <c r="I185" s="8"/>
      <c r="J185" s="8"/>
      <c r="K185" s="8"/>
      <c r="L185" s="8"/>
    </row>
    <row r="186" spans="3:12" ht="12.5" x14ac:dyDescent="0.25">
      <c r="C186" s="5"/>
      <c r="E186" s="8"/>
      <c r="F186" s="8"/>
      <c r="G186" s="8"/>
      <c r="H186" s="8"/>
      <c r="I186" s="8"/>
      <c r="J186" s="8"/>
      <c r="K186" s="8"/>
      <c r="L186" s="8"/>
    </row>
    <row r="187" spans="3:12" ht="12.5" x14ac:dyDescent="0.25">
      <c r="C187" s="5"/>
      <c r="E187" s="8"/>
      <c r="F187" s="8"/>
      <c r="G187" s="8"/>
      <c r="H187" s="8"/>
      <c r="I187" s="8"/>
      <c r="J187" s="8"/>
      <c r="K187" s="8"/>
      <c r="L187" s="8"/>
    </row>
    <row r="188" spans="3:12" ht="12.5" x14ac:dyDescent="0.25">
      <c r="C188" s="5"/>
      <c r="E188" s="8"/>
      <c r="F188" s="8"/>
      <c r="G188" s="8"/>
      <c r="H188" s="8"/>
      <c r="I188" s="8"/>
      <c r="J188" s="8"/>
      <c r="K188" s="8"/>
      <c r="L188" s="8"/>
    </row>
    <row r="189" spans="3:12" ht="12.5" x14ac:dyDescent="0.25">
      <c r="C189" s="5"/>
      <c r="E189" s="8"/>
      <c r="F189" s="8"/>
      <c r="G189" s="8"/>
      <c r="H189" s="8"/>
      <c r="I189" s="8"/>
      <c r="J189" s="8"/>
      <c r="K189" s="8"/>
      <c r="L189" s="8"/>
    </row>
    <row r="190" spans="3:12" ht="12.5" x14ac:dyDescent="0.25">
      <c r="C190" s="5"/>
      <c r="E190" s="8"/>
      <c r="F190" s="8"/>
      <c r="G190" s="8"/>
      <c r="H190" s="8"/>
      <c r="I190" s="8"/>
      <c r="J190" s="8"/>
      <c r="K190" s="8"/>
      <c r="L190" s="8"/>
    </row>
    <row r="191" spans="3:12" ht="12.5" x14ac:dyDescent="0.25">
      <c r="C191" s="5"/>
      <c r="E191" s="8"/>
      <c r="F191" s="8"/>
      <c r="G191" s="8"/>
      <c r="H191" s="8"/>
      <c r="I191" s="8"/>
      <c r="J191" s="8"/>
      <c r="K191" s="8"/>
      <c r="L191" s="8"/>
    </row>
    <row r="192" spans="3:12" ht="12.5" x14ac:dyDescent="0.25">
      <c r="C192" s="5"/>
      <c r="E192" s="8"/>
      <c r="F192" s="8"/>
      <c r="G192" s="8"/>
      <c r="H192" s="8"/>
      <c r="I192" s="8"/>
      <c r="J192" s="8"/>
      <c r="K192" s="8"/>
      <c r="L192" s="8"/>
    </row>
    <row r="193" spans="3:12" ht="12.5" x14ac:dyDescent="0.25">
      <c r="C193" s="5"/>
      <c r="E193" s="8"/>
      <c r="F193" s="8"/>
      <c r="G193" s="8"/>
      <c r="H193" s="8"/>
      <c r="I193" s="8"/>
      <c r="J193" s="8"/>
      <c r="K193" s="8"/>
      <c r="L193" s="8"/>
    </row>
    <row r="194" spans="3:12" ht="12.5" x14ac:dyDescent="0.25">
      <c r="C194" s="5"/>
      <c r="E194" s="8"/>
      <c r="F194" s="8"/>
      <c r="G194" s="8"/>
      <c r="H194" s="8"/>
      <c r="I194" s="8"/>
      <c r="J194" s="8"/>
      <c r="K194" s="8"/>
      <c r="L194" s="8"/>
    </row>
    <row r="195" spans="3:12" ht="12.5" x14ac:dyDescent="0.25">
      <c r="C195" s="5"/>
      <c r="E195" s="8"/>
      <c r="F195" s="8"/>
      <c r="G195" s="8"/>
      <c r="H195" s="8"/>
      <c r="I195" s="8"/>
      <c r="J195" s="8"/>
      <c r="K195" s="8"/>
      <c r="L195" s="8"/>
    </row>
    <row r="196" spans="3:12" ht="12.5" x14ac:dyDescent="0.25">
      <c r="C196" s="5"/>
      <c r="E196" s="8"/>
      <c r="F196" s="8"/>
      <c r="G196" s="8"/>
      <c r="H196" s="8"/>
      <c r="I196" s="8"/>
      <c r="J196" s="8"/>
      <c r="K196" s="8"/>
      <c r="L196" s="8"/>
    </row>
    <row r="197" spans="3:12" ht="12.5" x14ac:dyDescent="0.25">
      <c r="C197" s="5"/>
      <c r="E197" s="8"/>
      <c r="F197" s="8"/>
      <c r="G197" s="8"/>
      <c r="H197" s="8"/>
      <c r="I197" s="8"/>
      <c r="J197" s="8"/>
      <c r="K197" s="8"/>
      <c r="L197" s="8"/>
    </row>
    <row r="198" spans="3:12" ht="12.5" x14ac:dyDescent="0.25">
      <c r="C198" s="5"/>
      <c r="E198" s="8"/>
      <c r="F198" s="8"/>
      <c r="G198" s="8"/>
      <c r="H198" s="8"/>
      <c r="I198" s="8"/>
      <c r="J198" s="8"/>
      <c r="K198" s="8"/>
      <c r="L198" s="8"/>
    </row>
    <row r="199" spans="3:12" ht="12.5" x14ac:dyDescent="0.25">
      <c r="C199" s="5"/>
      <c r="E199" s="8"/>
      <c r="F199" s="8"/>
      <c r="G199" s="8"/>
      <c r="H199" s="8"/>
      <c r="I199" s="8"/>
      <c r="J199" s="8"/>
      <c r="K199" s="8"/>
      <c r="L199" s="8"/>
    </row>
    <row r="200" spans="3:12" ht="12.5" x14ac:dyDescent="0.25">
      <c r="C200" s="5"/>
      <c r="E200" s="8"/>
      <c r="F200" s="8"/>
      <c r="G200" s="8"/>
      <c r="H200" s="8"/>
      <c r="I200" s="8"/>
      <c r="J200" s="8"/>
      <c r="K200" s="8"/>
      <c r="L200" s="8"/>
    </row>
    <row r="201" spans="3:12" ht="12.5" x14ac:dyDescent="0.25">
      <c r="C201" s="5"/>
      <c r="E201" s="8"/>
      <c r="F201" s="8"/>
      <c r="G201" s="8"/>
      <c r="H201" s="8"/>
      <c r="I201" s="8"/>
      <c r="J201" s="8"/>
      <c r="K201" s="8"/>
      <c r="L201" s="8"/>
    </row>
    <row r="202" spans="3:12" ht="12.5" x14ac:dyDescent="0.25">
      <c r="C202" s="5"/>
      <c r="E202" s="8"/>
      <c r="F202" s="8"/>
      <c r="G202" s="8"/>
      <c r="H202" s="8"/>
      <c r="I202" s="8"/>
      <c r="J202" s="8"/>
      <c r="K202" s="8"/>
      <c r="L202" s="8"/>
    </row>
    <row r="203" spans="3:12" ht="12.5" x14ac:dyDescent="0.25">
      <c r="C203" s="5"/>
      <c r="E203" s="8"/>
      <c r="F203" s="8"/>
      <c r="G203" s="8"/>
      <c r="H203" s="8"/>
      <c r="I203" s="8"/>
      <c r="J203" s="8"/>
      <c r="K203" s="8"/>
      <c r="L203" s="8"/>
    </row>
    <row r="204" spans="3:12" ht="12.5" x14ac:dyDescent="0.25">
      <c r="C204" s="5"/>
      <c r="E204" s="8"/>
      <c r="F204" s="8"/>
      <c r="G204" s="8"/>
      <c r="H204" s="8"/>
      <c r="I204" s="8"/>
      <c r="J204" s="8"/>
      <c r="K204" s="8"/>
      <c r="L204" s="8"/>
    </row>
    <row r="205" spans="3:12" ht="12.5" x14ac:dyDescent="0.25">
      <c r="C205" s="5"/>
      <c r="E205" s="8"/>
      <c r="F205" s="8"/>
      <c r="G205" s="8"/>
      <c r="H205" s="8"/>
      <c r="I205" s="8"/>
      <c r="J205" s="8"/>
      <c r="K205" s="8"/>
      <c r="L205" s="8"/>
    </row>
    <row r="206" spans="3:12" ht="12.5" x14ac:dyDescent="0.25">
      <c r="C206" s="5"/>
      <c r="E206" s="8"/>
      <c r="F206" s="8"/>
      <c r="G206" s="8"/>
      <c r="H206" s="8"/>
      <c r="I206" s="8"/>
      <c r="J206" s="8"/>
      <c r="K206" s="8"/>
      <c r="L206" s="8"/>
    </row>
    <row r="207" spans="3:12" ht="12.5" x14ac:dyDescent="0.25">
      <c r="C207" s="5"/>
      <c r="E207" s="8"/>
      <c r="F207" s="8"/>
      <c r="G207" s="8"/>
      <c r="H207" s="8"/>
      <c r="I207" s="8"/>
      <c r="J207" s="8"/>
      <c r="K207" s="8"/>
      <c r="L207" s="8"/>
    </row>
    <row r="208" spans="3:12" ht="12.5" x14ac:dyDescent="0.25">
      <c r="C208" s="5"/>
      <c r="E208" s="8"/>
      <c r="F208" s="8"/>
      <c r="G208" s="8"/>
      <c r="H208" s="8"/>
      <c r="I208" s="8"/>
      <c r="J208" s="8"/>
      <c r="K208" s="8"/>
      <c r="L208" s="8"/>
    </row>
    <row r="209" spans="3:12" ht="12.5" x14ac:dyDescent="0.25">
      <c r="C209" s="5"/>
      <c r="E209" s="8"/>
      <c r="F209" s="8"/>
      <c r="G209" s="8"/>
      <c r="H209" s="8"/>
      <c r="I209" s="8"/>
      <c r="J209" s="8"/>
      <c r="K209" s="8"/>
      <c r="L209" s="8"/>
    </row>
    <row r="210" spans="3:12" ht="12.5" x14ac:dyDescent="0.25">
      <c r="C210" s="5"/>
      <c r="E210" s="8"/>
      <c r="F210" s="8"/>
      <c r="G210" s="8"/>
      <c r="H210" s="8"/>
      <c r="I210" s="8"/>
      <c r="J210" s="8"/>
      <c r="K210" s="8"/>
      <c r="L210" s="8"/>
    </row>
    <row r="211" spans="3:12" ht="12.5" x14ac:dyDescent="0.25">
      <c r="C211" s="5"/>
      <c r="E211" s="8"/>
      <c r="F211" s="8"/>
      <c r="G211" s="8"/>
      <c r="H211" s="8"/>
      <c r="I211" s="8"/>
      <c r="J211" s="8"/>
      <c r="K211" s="8"/>
      <c r="L211" s="8"/>
    </row>
    <row r="212" spans="3:12" ht="12.5" x14ac:dyDescent="0.25">
      <c r="C212" s="5"/>
      <c r="E212" s="8"/>
      <c r="F212" s="8"/>
      <c r="G212" s="8"/>
      <c r="H212" s="8"/>
      <c r="I212" s="8"/>
      <c r="J212" s="8"/>
      <c r="K212" s="8"/>
      <c r="L212" s="8"/>
    </row>
    <row r="213" spans="3:12" ht="12.5" x14ac:dyDescent="0.25">
      <c r="C213" s="5"/>
      <c r="E213" s="8"/>
      <c r="F213" s="8"/>
      <c r="G213" s="8"/>
      <c r="H213" s="8"/>
      <c r="I213" s="8"/>
      <c r="J213" s="8"/>
      <c r="K213" s="8"/>
      <c r="L213" s="8"/>
    </row>
    <row r="214" spans="3:12" ht="12.5" x14ac:dyDescent="0.25">
      <c r="C214" s="5"/>
      <c r="E214" s="8"/>
      <c r="F214" s="8"/>
      <c r="G214" s="8"/>
      <c r="H214" s="8"/>
      <c r="I214" s="8"/>
      <c r="J214" s="8"/>
      <c r="K214" s="8"/>
      <c r="L214" s="8"/>
    </row>
    <row r="215" spans="3:12" ht="12.5" x14ac:dyDescent="0.25">
      <c r="C215" s="5"/>
      <c r="E215" s="8"/>
      <c r="F215" s="8"/>
      <c r="G215" s="8"/>
      <c r="H215" s="8"/>
      <c r="I215" s="8"/>
      <c r="J215" s="8"/>
      <c r="K215" s="8"/>
      <c r="L215" s="8"/>
    </row>
    <row r="216" spans="3:12" ht="12.5" x14ac:dyDescent="0.25">
      <c r="C216" s="5"/>
      <c r="E216" s="8"/>
      <c r="F216" s="8"/>
      <c r="G216" s="8"/>
      <c r="H216" s="8"/>
      <c r="I216" s="8"/>
      <c r="J216" s="8"/>
      <c r="K216" s="8"/>
      <c r="L216" s="8"/>
    </row>
    <row r="217" spans="3:12" ht="12.5" x14ac:dyDescent="0.25">
      <c r="C217" s="5"/>
      <c r="E217" s="8"/>
      <c r="F217" s="8"/>
      <c r="G217" s="8"/>
      <c r="H217" s="8"/>
      <c r="I217" s="8"/>
      <c r="J217" s="8"/>
      <c r="K217" s="8"/>
      <c r="L217" s="8"/>
    </row>
    <row r="218" spans="3:12" ht="12.5" x14ac:dyDescent="0.25">
      <c r="C218" s="5"/>
      <c r="E218" s="8"/>
      <c r="F218" s="8"/>
      <c r="G218" s="8"/>
      <c r="H218" s="8"/>
      <c r="I218" s="8"/>
      <c r="J218" s="8"/>
      <c r="K218" s="8"/>
      <c r="L218" s="8"/>
    </row>
    <row r="219" spans="3:12" ht="12.5" x14ac:dyDescent="0.25">
      <c r="C219" s="5"/>
      <c r="E219" s="8"/>
      <c r="F219" s="8"/>
      <c r="G219" s="8"/>
      <c r="H219" s="8"/>
      <c r="I219" s="8"/>
      <c r="J219" s="8"/>
      <c r="K219" s="8"/>
      <c r="L219" s="8"/>
    </row>
    <row r="220" spans="3:12" ht="12.5" x14ac:dyDescent="0.25">
      <c r="C220" s="5"/>
      <c r="E220" s="8"/>
      <c r="F220" s="8"/>
      <c r="G220" s="8"/>
      <c r="H220" s="8"/>
      <c r="I220" s="8"/>
      <c r="J220" s="8"/>
      <c r="K220" s="8"/>
      <c r="L220" s="8"/>
    </row>
    <row r="221" spans="3:12" ht="12.5" x14ac:dyDescent="0.25">
      <c r="C221" s="5"/>
      <c r="E221" s="8"/>
      <c r="F221" s="8"/>
      <c r="G221" s="8"/>
      <c r="H221" s="8"/>
      <c r="I221" s="8"/>
      <c r="J221" s="8"/>
      <c r="K221" s="8"/>
      <c r="L221" s="8"/>
    </row>
    <row r="222" spans="3:12" ht="12.5" x14ac:dyDescent="0.25">
      <c r="C222" s="5"/>
      <c r="E222" s="8"/>
      <c r="F222" s="8"/>
      <c r="G222" s="8"/>
      <c r="H222" s="8"/>
      <c r="I222" s="8"/>
      <c r="J222" s="8"/>
      <c r="K222" s="8"/>
      <c r="L222" s="8"/>
    </row>
    <row r="223" spans="3:12" ht="12.5" x14ac:dyDescent="0.25">
      <c r="C223" s="5"/>
      <c r="E223" s="8"/>
      <c r="F223" s="8"/>
      <c r="G223" s="8"/>
      <c r="H223" s="8"/>
      <c r="I223" s="8"/>
      <c r="J223" s="8"/>
      <c r="K223" s="8"/>
      <c r="L223" s="8"/>
    </row>
    <row r="224" spans="3:12" ht="12.5" x14ac:dyDescent="0.25">
      <c r="C224" s="5"/>
      <c r="E224" s="8"/>
      <c r="F224" s="8"/>
      <c r="G224" s="8"/>
      <c r="H224" s="8"/>
      <c r="I224" s="8"/>
      <c r="J224" s="8"/>
      <c r="K224" s="8"/>
      <c r="L224" s="8"/>
    </row>
    <row r="225" spans="3:12" ht="12.5" x14ac:dyDescent="0.25">
      <c r="C225" s="5"/>
      <c r="E225" s="8"/>
      <c r="F225" s="8"/>
      <c r="G225" s="8"/>
      <c r="H225" s="8"/>
      <c r="I225" s="8"/>
      <c r="J225" s="8"/>
      <c r="K225" s="8"/>
      <c r="L225" s="8"/>
    </row>
    <row r="226" spans="3:12" ht="12.5" x14ac:dyDescent="0.25">
      <c r="C226" s="5"/>
      <c r="E226" s="8"/>
      <c r="F226" s="8"/>
      <c r="G226" s="8"/>
      <c r="H226" s="8"/>
      <c r="I226" s="8"/>
      <c r="J226" s="8"/>
      <c r="K226" s="8"/>
      <c r="L226" s="8"/>
    </row>
    <row r="227" spans="3:12" ht="12.5" x14ac:dyDescent="0.25">
      <c r="C227" s="5"/>
      <c r="E227" s="8"/>
      <c r="F227" s="8"/>
      <c r="G227" s="8"/>
      <c r="H227" s="8"/>
      <c r="I227" s="8"/>
      <c r="J227" s="8"/>
      <c r="K227" s="8"/>
      <c r="L227" s="8"/>
    </row>
    <row r="228" spans="3:12" ht="12.5" x14ac:dyDescent="0.25">
      <c r="C228" s="5"/>
      <c r="E228" s="8"/>
      <c r="F228" s="8"/>
      <c r="G228" s="8"/>
      <c r="H228" s="8"/>
      <c r="I228" s="8"/>
      <c r="J228" s="8"/>
      <c r="K228" s="8"/>
      <c r="L228" s="8"/>
    </row>
    <row r="229" spans="3:12" ht="12.5" x14ac:dyDescent="0.25">
      <c r="C229" s="5"/>
      <c r="E229" s="8"/>
      <c r="F229" s="8"/>
      <c r="G229" s="8"/>
      <c r="H229" s="8"/>
      <c r="I229" s="8"/>
      <c r="J229" s="8"/>
      <c r="K229" s="8"/>
      <c r="L229" s="8"/>
    </row>
    <row r="230" spans="3:12" ht="12.5" x14ac:dyDescent="0.25">
      <c r="C230" s="5"/>
      <c r="E230" s="8"/>
      <c r="F230" s="8"/>
      <c r="G230" s="8"/>
      <c r="H230" s="8"/>
      <c r="I230" s="8"/>
      <c r="J230" s="8"/>
      <c r="K230" s="8"/>
      <c r="L230" s="8"/>
    </row>
    <row r="231" spans="3:12" ht="12.5" x14ac:dyDescent="0.25">
      <c r="C231" s="5"/>
      <c r="E231" s="8"/>
      <c r="F231" s="8"/>
      <c r="G231" s="8"/>
      <c r="H231" s="8"/>
      <c r="I231" s="8"/>
      <c r="J231" s="8"/>
      <c r="K231" s="8"/>
      <c r="L231" s="8"/>
    </row>
    <row r="232" spans="3:12" ht="12.5" x14ac:dyDescent="0.25">
      <c r="C232" s="5"/>
      <c r="E232" s="8"/>
      <c r="F232" s="8"/>
      <c r="G232" s="8"/>
      <c r="H232" s="8"/>
      <c r="I232" s="8"/>
      <c r="J232" s="8"/>
      <c r="K232" s="8"/>
      <c r="L232" s="8"/>
    </row>
    <row r="233" spans="3:12" ht="12.5" x14ac:dyDescent="0.25">
      <c r="C233" s="5"/>
      <c r="E233" s="8"/>
      <c r="F233" s="8"/>
      <c r="G233" s="8"/>
      <c r="H233" s="8"/>
      <c r="I233" s="8"/>
      <c r="J233" s="8"/>
      <c r="K233" s="8"/>
      <c r="L233" s="8"/>
    </row>
    <row r="234" spans="3:12" ht="12.5" x14ac:dyDescent="0.25">
      <c r="C234" s="5"/>
      <c r="E234" s="8"/>
      <c r="F234" s="8"/>
      <c r="G234" s="8"/>
      <c r="H234" s="8"/>
      <c r="I234" s="8"/>
      <c r="J234" s="8"/>
      <c r="K234" s="8"/>
      <c r="L234" s="8"/>
    </row>
    <row r="235" spans="3:12" ht="12.5" x14ac:dyDescent="0.25">
      <c r="C235" s="5"/>
      <c r="E235" s="8"/>
      <c r="F235" s="8"/>
      <c r="G235" s="8"/>
      <c r="H235" s="8"/>
      <c r="I235" s="8"/>
      <c r="J235" s="8"/>
      <c r="K235" s="8"/>
      <c r="L235" s="8"/>
    </row>
    <row r="236" spans="3:12" ht="12.5" x14ac:dyDescent="0.25">
      <c r="C236" s="5"/>
      <c r="E236" s="8"/>
      <c r="F236" s="8"/>
      <c r="G236" s="8"/>
      <c r="H236" s="8"/>
      <c r="I236" s="8"/>
      <c r="J236" s="8"/>
      <c r="K236" s="8"/>
      <c r="L236" s="8"/>
    </row>
    <row r="237" spans="3:12" ht="12.5" x14ac:dyDescent="0.25">
      <c r="C237" s="5"/>
      <c r="E237" s="8"/>
      <c r="F237" s="8"/>
      <c r="G237" s="8"/>
      <c r="H237" s="8"/>
      <c r="I237" s="8"/>
      <c r="J237" s="8"/>
      <c r="K237" s="8"/>
      <c r="L237" s="8"/>
    </row>
    <row r="238" spans="3:12" ht="12.5" x14ac:dyDescent="0.25">
      <c r="C238" s="5"/>
      <c r="E238" s="8"/>
      <c r="F238" s="8"/>
      <c r="G238" s="8"/>
      <c r="H238" s="8"/>
      <c r="I238" s="8"/>
      <c r="J238" s="8"/>
      <c r="K238" s="8"/>
      <c r="L238" s="8"/>
    </row>
    <row r="239" spans="3:12" ht="12.5" x14ac:dyDescent="0.25">
      <c r="C239" s="5"/>
      <c r="E239" s="8"/>
      <c r="F239" s="8"/>
      <c r="G239" s="8"/>
      <c r="H239" s="8"/>
      <c r="I239" s="8"/>
      <c r="J239" s="8"/>
      <c r="K239" s="8"/>
      <c r="L239" s="8"/>
    </row>
    <row r="240" spans="3:12" ht="12.5" x14ac:dyDescent="0.25">
      <c r="C240" s="5"/>
      <c r="E240" s="8"/>
      <c r="F240" s="8"/>
      <c r="G240" s="8"/>
      <c r="H240" s="8"/>
      <c r="I240" s="8"/>
      <c r="J240" s="8"/>
      <c r="K240" s="8"/>
      <c r="L240" s="8"/>
    </row>
    <row r="241" spans="3:12" ht="12.5" x14ac:dyDescent="0.25">
      <c r="C241" s="5"/>
      <c r="E241" s="8"/>
      <c r="F241" s="8"/>
      <c r="G241" s="8"/>
      <c r="H241" s="8"/>
      <c r="I241" s="8"/>
      <c r="J241" s="8"/>
      <c r="K241" s="8"/>
      <c r="L241" s="8"/>
    </row>
    <row r="242" spans="3:12" ht="12.5" x14ac:dyDescent="0.25">
      <c r="C242" s="5"/>
      <c r="E242" s="8"/>
      <c r="F242" s="8"/>
      <c r="G242" s="8"/>
      <c r="H242" s="8"/>
      <c r="I242" s="8"/>
      <c r="J242" s="8"/>
      <c r="K242" s="8"/>
      <c r="L242" s="8"/>
    </row>
    <row r="243" spans="3:12" ht="12.5" x14ac:dyDescent="0.25">
      <c r="C243" s="5"/>
      <c r="E243" s="8"/>
      <c r="F243" s="8"/>
      <c r="G243" s="8"/>
      <c r="H243" s="8"/>
      <c r="I243" s="8"/>
      <c r="J243" s="8"/>
      <c r="K243" s="8"/>
      <c r="L243" s="8"/>
    </row>
    <row r="244" spans="3:12" ht="12.5" x14ac:dyDescent="0.25">
      <c r="C244" s="5"/>
      <c r="E244" s="8"/>
      <c r="F244" s="8"/>
      <c r="G244" s="8"/>
      <c r="H244" s="8"/>
      <c r="I244" s="8"/>
      <c r="J244" s="8"/>
      <c r="K244" s="8"/>
      <c r="L244" s="8"/>
    </row>
    <row r="245" spans="3:12" ht="12.5" x14ac:dyDescent="0.25">
      <c r="C245" s="5"/>
      <c r="E245" s="8"/>
      <c r="F245" s="8"/>
      <c r="G245" s="8"/>
      <c r="H245" s="8"/>
      <c r="I245" s="8"/>
      <c r="J245" s="8"/>
      <c r="K245" s="8"/>
      <c r="L245" s="8"/>
    </row>
    <row r="246" spans="3:12" ht="12.5" x14ac:dyDescent="0.25">
      <c r="C246" s="5"/>
      <c r="E246" s="8"/>
      <c r="F246" s="8"/>
      <c r="G246" s="8"/>
      <c r="H246" s="8"/>
      <c r="I246" s="8"/>
      <c r="J246" s="8"/>
      <c r="K246" s="8"/>
      <c r="L246" s="8"/>
    </row>
    <row r="247" spans="3:12" ht="12.5" x14ac:dyDescent="0.25">
      <c r="C247" s="5"/>
      <c r="E247" s="8"/>
      <c r="F247" s="8"/>
      <c r="G247" s="8"/>
      <c r="H247" s="8"/>
      <c r="I247" s="8"/>
      <c r="J247" s="8"/>
      <c r="K247" s="8"/>
      <c r="L247" s="8"/>
    </row>
    <row r="248" spans="3:12" ht="12.5" x14ac:dyDescent="0.25">
      <c r="C248" s="5"/>
      <c r="E248" s="8"/>
      <c r="F248" s="8"/>
      <c r="G248" s="8"/>
      <c r="H248" s="8"/>
      <c r="I248" s="8"/>
      <c r="J248" s="8"/>
      <c r="K248" s="8"/>
      <c r="L248" s="8"/>
    </row>
    <row r="249" spans="3:12" ht="12.5" x14ac:dyDescent="0.25">
      <c r="C249" s="5"/>
      <c r="E249" s="8"/>
      <c r="F249" s="8"/>
      <c r="G249" s="8"/>
      <c r="H249" s="8"/>
      <c r="I249" s="8"/>
      <c r="J249" s="8"/>
      <c r="K249" s="8"/>
      <c r="L249" s="8"/>
    </row>
    <row r="250" spans="3:12" ht="12.5" x14ac:dyDescent="0.25">
      <c r="C250" s="5"/>
      <c r="E250" s="8"/>
      <c r="F250" s="8"/>
      <c r="G250" s="8"/>
      <c r="H250" s="8"/>
      <c r="I250" s="8"/>
      <c r="J250" s="8"/>
      <c r="K250" s="8"/>
      <c r="L250" s="8"/>
    </row>
    <row r="251" spans="3:12" ht="12.5" x14ac:dyDescent="0.25">
      <c r="C251" s="5"/>
      <c r="E251" s="8"/>
      <c r="F251" s="8"/>
      <c r="G251" s="8"/>
      <c r="H251" s="8"/>
      <c r="I251" s="8"/>
      <c r="J251" s="8"/>
      <c r="K251" s="8"/>
      <c r="L251" s="8"/>
    </row>
    <row r="252" spans="3:12" ht="12.5" x14ac:dyDescent="0.25">
      <c r="C252" s="5"/>
      <c r="E252" s="8"/>
      <c r="F252" s="8"/>
      <c r="G252" s="8"/>
      <c r="H252" s="8"/>
      <c r="I252" s="8"/>
      <c r="J252" s="8"/>
      <c r="K252" s="8"/>
      <c r="L252" s="8"/>
    </row>
    <row r="253" spans="3:12" ht="12.5" x14ac:dyDescent="0.25">
      <c r="C253" s="5"/>
      <c r="E253" s="8"/>
      <c r="F253" s="8"/>
      <c r="G253" s="8"/>
      <c r="H253" s="8"/>
      <c r="I253" s="8"/>
      <c r="J253" s="8"/>
      <c r="K253" s="8"/>
      <c r="L253" s="8"/>
    </row>
    <row r="254" spans="3:12" ht="12.5" x14ac:dyDescent="0.25">
      <c r="C254" s="5"/>
      <c r="E254" s="8"/>
      <c r="F254" s="8"/>
      <c r="G254" s="8"/>
      <c r="H254" s="8"/>
      <c r="I254" s="8"/>
      <c r="J254" s="8"/>
      <c r="K254" s="8"/>
      <c r="L254" s="8"/>
    </row>
    <row r="255" spans="3:12" ht="12.5" x14ac:dyDescent="0.25">
      <c r="C255" s="5"/>
      <c r="E255" s="8"/>
      <c r="F255" s="8"/>
      <c r="G255" s="8"/>
      <c r="H255" s="8"/>
      <c r="I255" s="8"/>
      <c r="J255" s="8"/>
      <c r="K255" s="8"/>
      <c r="L255" s="8"/>
    </row>
    <row r="256" spans="3:12" ht="12.5" x14ac:dyDescent="0.25">
      <c r="C256" s="5"/>
      <c r="E256" s="8"/>
      <c r="F256" s="8"/>
      <c r="G256" s="8"/>
      <c r="H256" s="8"/>
      <c r="I256" s="8"/>
      <c r="J256" s="8"/>
      <c r="K256" s="8"/>
      <c r="L256" s="8"/>
    </row>
    <row r="257" spans="3:12" ht="12.5" x14ac:dyDescent="0.25">
      <c r="C257" s="5"/>
      <c r="E257" s="8"/>
      <c r="F257" s="8"/>
      <c r="G257" s="8"/>
      <c r="H257" s="8"/>
      <c r="I257" s="8"/>
      <c r="J257" s="8"/>
      <c r="K257" s="8"/>
      <c r="L257" s="8"/>
    </row>
    <row r="258" spans="3:12" ht="12.5" x14ac:dyDescent="0.25">
      <c r="C258" s="5"/>
      <c r="E258" s="8"/>
      <c r="F258" s="8"/>
      <c r="G258" s="8"/>
      <c r="H258" s="8"/>
      <c r="I258" s="8"/>
      <c r="J258" s="8"/>
      <c r="K258" s="8"/>
      <c r="L258" s="8"/>
    </row>
    <row r="259" spans="3:12" ht="12.5" x14ac:dyDescent="0.25">
      <c r="C259" s="5"/>
      <c r="E259" s="8"/>
      <c r="F259" s="8"/>
      <c r="G259" s="8"/>
      <c r="H259" s="8"/>
      <c r="I259" s="8"/>
      <c r="J259" s="8"/>
      <c r="K259" s="8"/>
      <c r="L259" s="8"/>
    </row>
    <row r="260" spans="3:12" ht="12.5" x14ac:dyDescent="0.25">
      <c r="C260" s="5"/>
      <c r="E260" s="8"/>
      <c r="F260" s="8"/>
      <c r="G260" s="8"/>
      <c r="H260" s="8"/>
      <c r="I260" s="8"/>
      <c r="J260" s="8"/>
      <c r="K260" s="8"/>
      <c r="L260" s="8"/>
    </row>
    <row r="261" spans="3:12" ht="12.5" x14ac:dyDescent="0.25">
      <c r="C261" s="5"/>
      <c r="E261" s="8"/>
      <c r="F261" s="8"/>
      <c r="G261" s="8"/>
      <c r="H261" s="8"/>
      <c r="I261" s="8"/>
      <c r="J261" s="8"/>
      <c r="K261" s="8"/>
      <c r="L261" s="8"/>
    </row>
    <row r="262" spans="3:12" ht="12.5" x14ac:dyDescent="0.25">
      <c r="C262" s="5"/>
      <c r="E262" s="8"/>
      <c r="F262" s="8"/>
      <c r="G262" s="8"/>
      <c r="H262" s="8"/>
      <c r="I262" s="8"/>
      <c r="J262" s="8"/>
      <c r="K262" s="8"/>
      <c r="L262" s="8"/>
    </row>
    <row r="263" spans="3:12" ht="12.5" x14ac:dyDescent="0.25">
      <c r="C263" s="5"/>
      <c r="E263" s="8"/>
      <c r="F263" s="8"/>
      <c r="G263" s="8"/>
      <c r="H263" s="8"/>
      <c r="I263" s="8"/>
      <c r="J263" s="8"/>
      <c r="K263" s="8"/>
      <c r="L263" s="8"/>
    </row>
    <row r="264" spans="3:12" ht="12.5" x14ac:dyDescent="0.25">
      <c r="C264" s="5"/>
      <c r="E264" s="8"/>
      <c r="F264" s="8"/>
      <c r="G264" s="8"/>
      <c r="H264" s="8"/>
      <c r="I264" s="8"/>
      <c r="J264" s="8"/>
      <c r="K264" s="8"/>
      <c r="L264" s="8"/>
    </row>
    <row r="265" spans="3:12" ht="12.5" x14ac:dyDescent="0.25">
      <c r="C265" s="5"/>
      <c r="E265" s="8"/>
      <c r="F265" s="8"/>
      <c r="G265" s="8"/>
      <c r="H265" s="8"/>
      <c r="I265" s="8"/>
      <c r="J265" s="8"/>
      <c r="K265" s="8"/>
      <c r="L265" s="8"/>
    </row>
    <row r="266" spans="3:12" ht="12.5" x14ac:dyDescent="0.25">
      <c r="C266" s="5"/>
      <c r="E266" s="8"/>
      <c r="F266" s="8"/>
      <c r="G266" s="8"/>
      <c r="H266" s="8"/>
      <c r="I266" s="8"/>
      <c r="J266" s="8"/>
      <c r="K266" s="8"/>
      <c r="L266" s="8"/>
    </row>
    <row r="267" spans="3:12" ht="12.5" x14ac:dyDescent="0.25">
      <c r="C267" s="5"/>
      <c r="E267" s="8"/>
      <c r="F267" s="8"/>
      <c r="G267" s="8"/>
      <c r="H267" s="8"/>
      <c r="I267" s="8"/>
      <c r="J267" s="8"/>
      <c r="K267" s="8"/>
      <c r="L267" s="8"/>
    </row>
    <row r="268" spans="3:12" ht="12.5" x14ac:dyDescent="0.25">
      <c r="C268" s="5"/>
      <c r="E268" s="8"/>
      <c r="F268" s="8"/>
      <c r="G268" s="8"/>
      <c r="H268" s="8"/>
      <c r="I268" s="8"/>
      <c r="J268" s="8"/>
      <c r="K268" s="8"/>
      <c r="L268" s="8"/>
    </row>
    <row r="269" spans="3:12" ht="12.5" x14ac:dyDescent="0.25">
      <c r="C269" s="5"/>
      <c r="E269" s="8"/>
      <c r="F269" s="8"/>
      <c r="G269" s="8"/>
      <c r="H269" s="8"/>
      <c r="I269" s="8"/>
      <c r="J269" s="8"/>
      <c r="K269" s="8"/>
      <c r="L269" s="8"/>
    </row>
    <row r="270" spans="3:12" ht="12.5" x14ac:dyDescent="0.25">
      <c r="C270" s="5"/>
      <c r="E270" s="8"/>
      <c r="F270" s="8"/>
      <c r="G270" s="8"/>
      <c r="H270" s="8"/>
      <c r="I270" s="8"/>
      <c r="J270" s="8"/>
      <c r="K270" s="8"/>
      <c r="L270" s="8"/>
    </row>
    <row r="271" spans="3:12" ht="12.5" x14ac:dyDescent="0.25">
      <c r="C271" s="5"/>
      <c r="E271" s="8"/>
      <c r="F271" s="8"/>
      <c r="G271" s="8"/>
      <c r="H271" s="8"/>
      <c r="I271" s="8"/>
      <c r="J271" s="8"/>
      <c r="K271" s="8"/>
      <c r="L271" s="8"/>
    </row>
    <row r="272" spans="3:12" ht="12.5" x14ac:dyDescent="0.25">
      <c r="C272" s="5"/>
      <c r="E272" s="8"/>
      <c r="F272" s="8"/>
      <c r="G272" s="8"/>
      <c r="H272" s="8"/>
      <c r="I272" s="8"/>
      <c r="J272" s="8"/>
      <c r="K272" s="8"/>
      <c r="L272" s="8"/>
    </row>
    <row r="273" spans="3:12" ht="12.5" x14ac:dyDescent="0.25">
      <c r="C273" s="5"/>
      <c r="E273" s="8"/>
      <c r="F273" s="8"/>
      <c r="G273" s="8"/>
      <c r="H273" s="8"/>
      <c r="I273" s="8"/>
      <c r="J273" s="8"/>
      <c r="K273" s="8"/>
      <c r="L273" s="8"/>
    </row>
    <row r="274" spans="3:12" ht="12.5" x14ac:dyDescent="0.25">
      <c r="C274" s="5"/>
      <c r="E274" s="8"/>
      <c r="F274" s="8"/>
      <c r="G274" s="8"/>
      <c r="H274" s="8"/>
      <c r="I274" s="8"/>
      <c r="J274" s="8"/>
      <c r="K274" s="8"/>
      <c r="L274" s="8"/>
    </row>
    <row r="275" spans="3:12" ht="12.5" x14ac:dyDescent="0.25">
      <c r="C275" s="5"/>
      <c r="E275" s="8"/>
      <c r="F275" s="8"/>
      <c r="G275" s="8"/>
      <c r="H275" s="8"/>
      <c r="I275" s="8"/>
      <c r="J275" s="8"/>
      <c r="K275" s="8"/>
      <c r="L275" s="8"/>
    </row>
    <row r="276" spans="3:12" ht="12.5" x14ac:dyDescent="0.25">
      <c r="C276" s="5"/>
      <c r="E276" s="8"/>
      <c r="F276" s="8"/>
      <c r="G276" s="8"/>
      <c r="H276" s="8"/>
      <c r="I276" s="8"/>
      <c r="J276" s="8"/>
      <c r="K276" s="8"/>
      <c r="L276" s="8"/>
    </row>
    <row r="277" spans="3:12" ht="12.5" x14ac:dyDescent="0.25">
      <c r="C277" s="5"/>
      <c r="E277" s="8"/>
      <c r="F277" s="8"/>
      <c r="G277" s="8"/>
      <c r="H277" s="8"/>
      <c r="I277" s="8"/>
      <c r="J277" s="8"/>
      <c r="K277" s="8"/>
      <c r="L277" s="8"/>
    </row>
    <row r="278" spans="3:12" ht="12.5" x14ac:dyDescent="0.25">
      <c r="C278" s="5"/>
      <c r="E278" s="8"/>
      <c r="F278" s="8"/>
      <c r="G278" s="8"/>
      <c r="H278" s="8"/>
      <c r="I278" s="8"/>
      <c r="J278" s="8"/>
      <c r="K278" s="8"/>
      <c r="L278" s="8"/>
    </row>
    <row r="279" spans="3:12" ht="12.5" x14ac:dyDescent="0.25">
      <c r="C279" s="5"/>
      <c r="E279" s="8"/>
      <c r="F279" s="8"/>
      <c r="G279" s="8"/>
      <c r="H279" s="8"/>
      <c r="I279" s="8"/>
      <c r="J279" s="8"/>
      <c r="K279" s="8"/>
      <c r="L279" s="8"/>
    </row>
    <row r="280" spans="3:12" ht="12.5" x14ac:dyDescent="0.25">
      <c r="C280" s="5"/>
      <c r="E280" s="8"/>
      <c r="F280" s="8"/>
      <c r="G280" s="8"/>
      <c r="H280" s="8"/>
      <c r="I280" s="8"/>
      <c r="J280" s="8"/>
      <c r="K280" s="8"/>
      <c r="L280" s="8"/>
    </row>
    <row r="281" spans="3:12" ht="12.5" x14ac:dyDescent="0.25">
      <c r="C281" s="5"/>
      <c r="E281" s="8"/>
      <c r="F281" s="8"/>
      <c r="G281" s="8"/>
      <c r="H281" s="8"/>
      <c r="I281" s="8"/>
      <c r="J281" s="8"/>
      <c r="K281" s="8"/>
      <c r="L281" s="8"/>
    </row>
    <row r="282" spans="3:12" ht="12.5" x14ac:dyDescent="0.25">
      <c r="C282" s="5"/>
      <c r="E282" s="8"/>
      <c r="F282" s="8"/>
      <c r="G282" s="8"/>
      <c r="H282" s="8"/>
      <c r="I282" s="8"/>
      <c r="J282" s="8"/>
      <c r="K282" s="8"/>
      <c r="L282" s="8"/>
    </row>
    <row r="283" spans="3:12" ht="12.5" x14ac:dyDescent="0.25">
      <c r="C283" s="5"/>
      <c r="E283" s="8"/>
      <c r="F283" s="8"/>
      <c r="G283" s="8"/>
      <c r="H283" s="8"/>
      <c r="I283" s="8"/>
      <c r="J283" s="8"/>
      <c r="K283" s="8"/>
      <c r="L283" s="8"/>
    </row>
    <row r="284" spans="3:12" ht="12.5" x14ac:dyDescent="0.25">
      <c r="C284" s="5"/>
      <c r="E284" s="8"/>
      <c r="F284" s="8"/>
      <c r="G284" s="8"/>
      <c r="H284" s="8"/>
      <c r="I284" s="8"/>
      <c r="J284" s="8"/>
      <c r="K284" s="8"/>
      <c r="L284" s="8"/>
    </row>
    <row r="285" spans="3:12" ht="12.5" x14ac:dyDescent="0.25">
      <c r="C285" s="5"/>
      <c r="E285" s="8"/>
      <c r="F285" s="8"/>
      <c r="G285" s="8"/>
      <c r="H285" s="8"/>
      <c r="I285" s="8"/>
      <c r="J285" s="8"/>
      <c r="K285" s="8"/>
      <c r="L285" s="8"/>
    </row>
    <row r="286" spans="3:12" ht="12.5" x14ac:dyDescent="0.25">
      <c r="C286" s="5"/>
      <c r="E286" s="8"/>
      <c r="F286" s="8"/>
      <c r="G286" s="8"/>
      <c r="H286" s="8"/>
      <c r="I286" s="8"/>
      <c r="J286" s="8"/>
      <c r="K286" s="8"/>
      <c r="L286" s="8"/>
    </row>
    <row r="287" spans="3:12" ht="12.5" x14ac:dyDescent="0.25">
      <c r="C287" s="5"/>
      <c r="E287" s="8"/>
      <c r="F287" s="8"/>
      <c r="G287" s="8"/>
      <c r="H287" s="8"/>
      <c r="I287" s="8"/>
      <c r="J287" s="8"/>
      <c r="K287" s="8"/>
      <c r="L287" s="8"/>
    </row>
    <row r="288" spans="3:12" ht="12.5" x14ac:dyDescent="0.25">
      <c r="C288" s="5"/>
      <c r="E288" s="8"/>
      <c r="F288" s="8"/>
      <c r="G288" s="8"/>
      <c r="H288" s="8"/>
      <c r="I288" s="8"/>
      <c r="J288" s="8"/>
      <c r="K288" s="8"/>
      <c r="L288" s="8"/>
    </row>
    <row r="289" spans="3:12" ht="12.5" x14ac:dyDescent="0.25">
      <c r="C289" s="5"/>
      <c r="E289" s="8"/>
      <c r="F289" s="8"/>
      <c r="G289" s="8"/>
      <c r="H289" s="8"/>
      <c r="I289" s="8"/>
      <c r="J289" s="8"/>
      <c r="K289" s="8"/>
      <c r="L289" s="8"/>
    </row>
    <row r="290" spans="3:12" ht="12.5" x14ac:dyDescent="0.25">
      <c r="C290" s="5"/>
      <c r="E290" s="8"/>
      <c r="F290" s="8"/>
      <c r="G290" s="8"/>
      <c r="H290" s="8"/>
      <c r="I290" s="8"/>
      <c r="J290" s="8"/>
      <c r="K290" s="8"/>
      <c r="L290" s="8"/>
    </row>
    <row r="291" spans="3:12" ht="12.5" x14ac:dyDescent="0.25">
      <c r="C291" s="5"/>
      <c r="E291" s="8"/>
      <c r="F291" s="8"/>
      <c r="G291" s="8"/>
      <c r="H291" s="8"/>
      <c r="I291" s="8"/>
      <c r="J291" s="8"/>
      <c r="K291" s="8"/>
      <c r="L291" s="8"/>
    </row>
    <row r="292" spans="3:12" ht="12.5" x14ac:dyDescent="0.25">
      <c r="C292" s="5"/>
      <c r="E292" s="8"/>
      <c r="F292" s="8"/>
      <c r="G292" s="8"/>
      <c r="H292" s="8"/>
      <c r="I292" s="8"/>
      <c r="J292" s="8"/>
      <c r="K292" s="8"/>
      <c r="L292" s="8"/>
    </row>
    <row r="293" spans="3:12" ht="12.5" x14ac:dyDescent="0.25">
      <c r="C293" s="5"/>
      <c r="E293" s="8"/>
      <c r="F293" s="8"/>
      <c r="G293" s="8"/>
      <c r="H293" s="8"/>
      <c r="I293" s="8"/>
      <c r="J293" s="8"/>
      <c r="K293" s="8"/>
      <c r="L293" s="8"/>
    </row>
    <row r="294" spans="3:12" ht="12.5" x14ac:dyDescent="0.25">
      <c r="C294" s="5"/>
      <c r="E294" s="8"/>
      <c r="F294" s="8"/>
      <c r="G294" s="8"/>
      <c r="H294" s="8"/>
      <c r="I294" s="8"/>
      <c r="J294" s="8"/>
      <c r="K294" s="8"/>
      <c r="L294" s="8"/>
    </row>
    <row r="295" spans="3:12" ht="12.5" x14ac:dyDescent="0.25">
      <c r="C295" s="5"/>
      <c r="E295" s="8"/>
      <c r="F295" s="8"/>
      <c r="G295" s="8"/>
      <c r="H295" s="8"/>
      <c r="I295" s="8"/>
      <c r="J295" s="8"/>
      <c r="K295" s="8"/>
      <c r="L295" s="8"/>
    </row>
    <row r="296" spans="3:12" ht="12.5" x14ac:dyDescent="0.25">
      <c r="C296" s="5"/>
      <c r="E296" s="8"/>
      <c r="F296" s="8"/>
      <c r="G296" s="8"/>
      <c r="H296" s="8"/>
      <c r="I296" s="8"/>
      <c r="J296" s="8"/>
      <c r="K296" s="8"/>
      <c r="L296" s="8"/>
    </row>
    <row r="297" spans="3:12" ht="12.5" x14ac:dyDescent="0.25">
      <c r="C297" s="5"/>
      <c r="E297" s="8"/>
      <c r="F297" s="8"/>
      <c r="G297" s="8"/>
      <c r="H297" s="8"/>
      <c r="I297" s="8"/>
      <c r="J297" s="8"/>
      <c r="K297" s="8"/>
      <c r="L297" s="8"/>
    </row>
    <row r="298" spans="3:12" ht="12.5" x14ac:dyDescent="0.25">
      <c r="C298" s="5"/>
      <c r="E298" s="8"/>
      <c r="F298" s="8"/>
      <c r="G298" s="8"/>
      <c r="H298" s="8"/>
      <c r="I298" s="8"/>
      <c r="J298" s="8"/>
      <c r="K298" s="8"/>
      <c r="L298" s="8"/>
    </row>
    <row r="299" spans="3:12" ht="12.5" x14ac:dyDescent="0.25">
      <c r="C299" s="5"/>
      <c r="E299" s="8"/>
      <c r="F299" s="8"/>
      <c r="G299" s="8"/>
      <c r="H299" s="8"/>
      <c r="I299" s="8"/>
      <c r="J299" s="8"/>
      <c r="K299" s="8"/>
      <c r="L299" s="8"/>
    </row>
    <row r="300" spans="3:12" ht="12.5" x14ac:dyDescent="0.25">
      <c r="C300" s="5"/>
      <c r="E300" s="8"/>
      <c r="F300" s="8"/>
      <c r="G300" s="8"/>
      <c r="H300" s="8"/>
      <c r="I300" s="8"/>
      <c r="J300" s="8"/>
      <c r="K300" s="8"/>
      <c r="L300" s="8"/>
    </row>
    <row r="301" spans="3:12" ht="12.5" x14ac:dyDescent="0.25">
      <c r="C301" s="5"/>
      <c r="E301" s="8"/>
      <c r="F301" s="8"/>
      <c r="G301" s="8"/>
      <c r="H301" s="8"/>
      <c r="I301" s="8"/>
      <c r="J301" s="8"/>
      <c r="K301" s="8"/>
      <c r="L301" s="8"/>
    </row>
    <row r="302" spans="3:12" ht="12.5" x14ac:dyDescent="0.25">
      <c r="C302" s="5"/>
      <c r="E302" s="8"/>
      <c r="F302" s="8"/>
      <c r="G302" s="8"/>
      <c r="H302" s="8"/>
      <c r="I302" s="8"/>
      <c r="J302" s="8"/>
      <c r="K302" s="8"/>
      <c r="L302" s="8"/>
    </row>
    <row r="303" spans="3:12" ht="12.5" x14ac:dyDescent="0.25">
      <c r="C303" s="5"/>
      <c r="E303" s="8"/>
      <c r="F303" s="8"/>
      <c r="G303" s="8"/>
      <c r="H303" s="8"/>
      <c r="I303" s="8"/>
      <c r="J303" s="8"/>
      <c r="K303" s="8"/>
      <c r="L303" s="8"/>
    </row>
    <row r="304" spans="3:12" ht="12.5" x14ac:dyDescent="0.25">
      <c r="C304" s="5"/>
      <c r="E304" s="8"/>
      <c r="F304" s="8"/>
      <c r="G304" s="8"/>
      <c r="H304" s="8"/>
      <c r="I304" s="8"/>
      <c r="J304" s="8"/>
      <c r="K304" s="8"/>
      <c r="L304" s="8"/>
    </row>
    <row r="305" spans="3:12" ht="12.5" x14ac:dyDescent="0.25">
      <c r="C305" s="5"/>
      <c r="E305" s="8"/>
      <c r="F305" s="8"/>
      <c r="G305" s="8"/>
      <c r="H305" s="8"/>
      <c r="I305" s="8"/>
      <c r="J305" s="8"/>
      <c r="K305" s="8"/>
      <c r="L305" s="8"/>
    </row>
    <row r="306" spans="3:12" ht="12.5" x14ac:dyDescent="0.25">
      <c r="C306" s="5"/>
      <c r="E306" s="8"/>
      <c r="F306" s="8"/>
      <c r="G306" s="8"/>
      <c r="H306" s="8"/>
      <c r="I306" s="8"/>
      <c r="J306" s="8"/>
      <c r="K306" s="8"/>
      <c r="L306" s="8"/>
    </row>
    <row r="307" spans="3:12" ht="12.5" x14ac:dyDescent="0.25">
      <c r="C307" s="5"/>
      <c r="E307" s="8"/>
      <c r="F307" s="8"/>
      <c r="G307" s="8"/>
      <c r="H307" s="8"/>
      <c r="I307" s="8"/>
      <c r="J307" s="8"/>
      <c r="K307" s="8"/>
      <c r="L307" s="8"/>
    </row>
    <row r="308" spans="3:12" ht="12.5" x14ac:dyDescent="0.25">
      <c r="C308" s="5"/>
      <c r="E308" s="8"/>
      <c r="F308" s="8"/>
      <c r="G308" s="8"/>
      <c r="H308" s="8"/>
      <c r="I308" s="8"/>
      <c r="J308" s="8"/>
      <c r="K308" s="8"/>
      <c r="L308" s="8"/>
    </row>
    <row r="309" spans="3:12" ht="12.5" x14ac:dyDescent="0.25">
      <c r="C309" s="5"/>
      <c r="E309" s="8"/>
      <c r="F309" s="8"/>
      <c r="G309" s="8"/>
      <c r="H309" s="8"/>
      <c r="I309" s="8"/>
      <c r="J309" s="8"/>
      <c r="K309" s="8"/>
      <c r="L309" s="8"/>
    </row>
    <row r="310" spans="3:12" ht="12.5" x14ac:dyDescent="0.25">
      <c r="C310" s="5"/>
      <c r="E310" s="8"/>
      <c r="F310" s="8"/>
      <c r="G310" s="8"/>
      <c r="H310" s="8"/>
      <c r="I310" s="8"/>
      <c r="J310" s="8"/>
      <c r="K310" s="8"/>
      <c r="L310" s="8"/>
    </row>
    <row r="311" spans="3:12" ht="12.5" x14ac:dyDescent="0.25">
      <c r="C311" s="5"/>
      <c r="E311" s="8"/>
      <c r="F311" s="8"/>
      <c r="G311" s="8"/>
      <c r="H311" s="8"/>
      <c r="I311" s="8"/>
      <c r="J311" s="8"/>
      <c r="K311" s="8"/>
      <c r="L311" s="8"/>
    </row>
    <row r="312" spans="3:12" ht="12.5" x14ac:dyDescent="0.25">
      <c r="C312" s="5"/>
      <c r="E312" s="8"/>
      <c r="F312" s="8"/>
      <c r="G312" s="8"/>
      <c r="H312" s="8"/>
      <c r="I312" s="8"/>
      <c r="J312" s="8"/>
      <c r="K312" s="8"/>
      <c r="L312" s="8"/>
    </row>
    <row r="313" spans="3:12" ht="12.5" x14ac:dyDescent="0.25">
      <c r="C313" s="5"/>
      <c r="E313" s="8"/>
      <c r="F313" s="8"/>
      <c r="G313" s="8"/>
      <c r="H313" s="8"/>
      <c r="I313" s="8"/>
      <c r="J313" s="8"/>
      <c r="K313" s="8"/>
      <c r="L313" s="8"/>
    </row>
    <row r="314" spans="3:12" ht="12.5" x14ac:dyDescent="0.25">
      <c r="C314" s="5"/>
      <c r="E314" s="8"/>
      <c r="F314" s="8"/>
      <c r="G314" s="8"/>
      <c r="H314" s="8"/>
      <c r="I314" s="8"/>
      <c r="J314" s="8"/>
      <c r="K314" s="8"/>
      <c r="L314" s="8"/>
    </row>
    <row r="315" spans="3:12" ht="12.5" x14ac:dyDescent="0.25">
      <c r="C315" s="5"/>
      <c r="E315" s="8"/>
      <c r="F315" s="8"/>
      <c r="G315" s="8"/>
      <c r="H315" s="8"/>
      <c r="I315" s="8"/>
      <c r="J315" s="8"/>
      <c r="K315" s="8"/>
      <c r="L315" s="8"/>
    </row>
    <row r="316" spans="3:12" ht="12.5" x14ac:dyDescent="0.25">
      <c r="C316" s="5"/>
      <c r="E316" s="8"/>
      <c r="F316" s="8"/>
      <c r="G316" s="8"/>
      <c r="H316" s="8"/>
      <c r="I316" s="8"/>
      <c r="J316" s="8"/>
      <c r="K316" s="8"/>
      <c r="L316" s="8"/>
    </row>
    <row r="317" spans="3:12" ht="12.5" x14ac:dyDescent="0.25">
      <c r="C317" s="5"/>
      <c r="E317" s="8"/>
      <c r="F317" s="8"/>
      <c r="G317" s="8"/>
      <c r="H317" s="8"/>
      <c r="I317" s="8"/>
      <c r="J317" s="8"/>
      <c r="K317" s="8"/>
      <c r="L317" s="8"/>
    </row>
    <row r="318" spans="3:12" ht="12.5" x14ac:dyDescent="0.25">
      <c r="C318" s="5"/>
      <c r="E318" s="8"/>
      <c r="F318" s="8"/>
      <c r="G318" s="8"/>
      <c r="H318" s="8"/>
      <c r="I318" s="8"/>
      <c r="J318" s="8"/>
      <c r="K318" s="8"/>
      <c r="L318" s="8"/>
    </row>
    <row r="319" spans="3:12" ht="12.5" x14ac:dyDescent="0.25">
      <c r="C319" s="5"/>
      <c r="E319" s="8"/>
      <c r="F319" s="8"/>
      <c r="G319" s="8"/>
      <c r="H319" s="8"/>
      <c r="I319" s="8"/>
      <c r="J319" s="8"/>
      <c r="K319" s="8"/>
      <c r="L319" s="8"/>
    </row>
    <row r="320" spans="3:12" ht="12.5" x14ac:dyDescent="0.25">
      <c r="C320" s="5"/>
      <c r="E320" s="8"/>
      <c r="F320" s="8"/>
      <c r="G320" s="8"/>
      <c r="H320" s="8"/>
      <c r="I320" s="8"/>
      <c r="J320" s="8"/>
      <c r="K320" s="8"/>
      <c r="L320" s="8"/>
    </row>
    <row r="321" spans="3:12" ht="12.5" x14ac:dyDescent="0.25">
      <c r="C321" s="5"/>
      <c r="E321" s="8"/>
      <c r="F321" s="8"/>
      <c r="G321" s="8"/>
      <c r="H321" s="8"/>
      <c r="I321" s="8"/>
      <c r="J321" s="8"/>
      <c r="K321" s="8"/>
      <c r="L321" s="8"/>
    </row>
    <row r="322" spans="3:12" ht="12.5" x14ac:dyDescent="0.25">
      <c r="C322" s="5"/>
      <c r="E322" s="8"/>
      <c r="F322" s="8"/>
      <c r="G322" s="8"/>
      <c r="H322" s="8"/>
      <c r="I322" s="8"/>
      <c r="J322" s="8"/>
      <c r="K322" s="8"/>
      <c r="L322" s="8"/>
    </row>
    <row r="323" spans="3:12" ht="12.5" x14ac:dyDescent="0.25">
      <c r="C323" s="5"/>
      <c r="E323" s="8"/>
      <c r="F323" s="8"/>
      <c r="G323" s="8"/>
      <c r="H323" s="8"/>
      <c r="I323" s="8"/>
      <c r="J323" s="8"/>
      <c r="K323" s="8"/>
      <c r="L323" s="8"/>
    </row>
    <row r="324" spans="3:12" ht="12.5" x14ac:dyDescent="0.25">
      <c r="C324" s="5"/>
      <c r="E324" s="8"/>
      <c r="F324" s="8"/>
      <c r="G324" s="8"/>
      <c r="H324" s="8"/>
      <c r="I324" s="8"/>
      <c r="J324" s="8"/>
      <c r="K324" s="8"/>
      <c r="L324" s="8"/>
    </row>
    <row r="325" spans="3:12" ht="12.5" x14ac:dyDescent="0.25">
      <c r="C325" s="5"/>
      <c r="E325" s="8"/>
      <c r="F325" s="8"/>
      <c r="G325" s="8"/>
      <c r="H325" s="8"/>
      <c r="I325" s="8"/>
      <c r="J325" s="8"/>
      <c r="K325" s="8"/>
      <c r="L325" s="8"/>
    </row>
    <row r="326" spans="3:12" ht="12.5" x14ac:dyDescent="0.25">
      <c r="C326" s="5"/>
      <c r="E326" s="8"/>
      <c r="F326" s="8"/>
      <c r="G326" s="8"/>
      <c r="H326" s="8"/>
      <c r="I326" s="8"/>
      <c r="J326" s="8"/>
      <c r="K326" s="8"/>
      <c r="L326" s="8"/>
    </row>
    <row r="327" spans="3:12" ht="12.5" x14ac:dyDescent="0.25">
      <c r="C327" s="5"/>
      <c r="E327" s="8"/>
      <c r="F327" s="8"/>
      <c r="G327" s="8"/>
      <c r="H327" s="8"/>
      <c r="I327" s="8"/>
      <c r="J327" s="8"/>
      <c r="K327" s="8"/>
      <c r="L327" s="8"/>
    </row>
    <row r="328" spans="3:12" ht="12.5" x14ac:dyDescent="0.25">
      <c r="C328" s="5"/>
      <c r="E328" s="8"/>
      <c r="F328" s="8"/>
      <c r="G328" s="8"/>
      <c r="H328" s="8"/>
      <c r="I328" s="8"/>
      <c r="J328" s="8"/>
      <c r="K328" s="8"/>
      <c r="L328" s="8"/>
    </row>
    <row r="329" spans="3:12" ht="12.5" x14ac:dyDescent="0.25">
      <c r="C329" s="5"/>
      <c r="E329" s="8"/>
      <c r="F329" s="8"/>
      <c r="G329" s="8"/>
      <c r="H329" s="8"/>
      <c r="I329" s="8"/>
      <c r="J329" s="8"/>
      <c r="K329" s="8"/>
      <c r="L329" s="8"/>
    </row>
    <row r="330" spans="3:12" ht="12.5" x14ac:dyDescent="0.25">
      <c r="C330" s="5"/>
      <c r="E330" s="8"/>
      <c r="F330" s="8"/>
      <c r="G330" s="8"/>
      <c r="H330" s="8"/>
      <c r="I330" s="8"/>
      <c r="J330" s="8"/>
      <c r="K330" s="8"/>
      <c r="L330" s="8"/>
    </row>
    <row r="331" spans="3:12" ht="12.5" x14ac:dyDescent="0.25">
      <c r="C331" s="5"/>
      <c r="E331" s="8"/>
      <c r="F331" s="8"/>
      <c r="G331" s="8"/>
      <c r="H331" s="8"/>
      <c r="I331" s="8"/>
      <c r="J331" s="8"/>
      <c r="K331" s="8"/>
      <c r="L331" s="8"/>
    </row>
    <row r="332" spans="3:12" ht="12.5" x14ac:dyDescent="0.25">
      <c r="C332" s="5"/>
      <c r="E332" s="8"/>
      <c r="F332" s="8"/>
      <c r="G332" s="8"/>
      <c r="H332" s="8"/>
      <c r="I332" s="8"/>
      <c r="J332" s="8"/>
      <c r="K332" s="8"/>
      <c r="L332" s="8"/>
    </row>
    <row r="333" spans="3:12" ht="12.5" x14ac:dyDescent="0.25">
      <c r="C333" s="5"/>
      <c r="E333" s="8"/>
      <c r="F333" s="8"/>
      <c r="G333" s="8"/>
      <c r="H333" s="8"/>
      <c r="I333" s="8"/>
      <c r="J333" s="8"/>
      <c r="K333" s="8"/>
      <c r="L333" s="8"/>
    </row>
    <row r="334" spans="3:12" ht="12.5" x14ac:dyDescent="0.25">
      <c r="C334" s="5"/>
      <c r="E334" s="8"/>
      <c r="F334" s="8"/>
      <c r="G334" s="8"/>
      <c r="H334" s="8"/>
      <c r="I334" s="8"/>
      <c r="J334" s="8"/>
      <c r="K334" s="8"/>
      <c r="L334" s="8"/>
    </row>
    <row r="335" spans="3:12" ht="12.5" x14ac:dyDescent="0.25">
      <c r="C335" s="5"/>
      <c r="E335" s="8"/>
      <c r="F335" s="8"/>
      <c r="G335" s="8"/>
      <c r="H335" s="8"/>
      <c r="I335" s="8"/>
      <c r="J335" s="8"/>
      <c r="K335" s="8"/>
      <c r="L335" s="8"/>
    </row>
    <row r="336" spans="3:12" ht="12.5" x14ac:dyDescent="0.25">
      <c r="C336" s="5"/>
      <c r="E336" s="8"/>
      <c r="F336" s="8"/>
      <c r="G336" s="8"/>
      <c r="H336" s="8"/>
      <c r="I336" s="8"/>
      <c r="J336" s="8"/>
      <c r="K336" s="8"/>
      <c r="L336" s="8"/>
    </row>
    <row r="337" spans="3:12" ht="12.5" x14ac:dyDescent="0.25">
      <c r="C337" s="5"/>
      <c r="E337" s="8"/>
      <c r="F337" s="8"/>
      <c r="G337" s="8"/>
      <c r="H337" s="8"/>
      <c r="I337" s="8"/>
      <c r="J337" s="8"/>
      <c r="K337" s="8"/>
      <c r="L337" s="8"/>
    </row>
    <row r="338" spans="3:12" ht="12.5" x14ac:dyDescent="0.25">
      <c r="C338" s="5"/>
      <c r="E338" s="8"/>
      <c r="F338" s="8"/>
      <c r="G338" s="8"/>
      <c r="H338" s="8"/>
      <c r="I338" s="8"/>
      <c r="J338" s="8"/>
      <c r="K338" s="8"/>
      <c r="L338" s="8"/>
    </row>
    <row r="339" spans="3:12" ht="12.5" x14ac:dyDescent="0.25">
      <c r="C339" s="5"/>
      <c r="E339" s="8"/>
      <c r="F339" s="8"/>
      <c r="G339" s="8"/>
      <c r="H339" s="8"/>
      <c r="I339" s="8"/>
      <c r="J339" s="8"/>
      <c r="K339" s="8"/>
      <c r="L339" s="8"/>
    </row>
    <row r="340" spans="3:12" ht="12.5" x14ac:dyDescent="0.25">
      <c r="C340" s="5"/>
      <c r="E340" s="8"/>
      <c r="F340" s="8"/>
      <c r="G340" s="8"/>
      <c r="H340" s="8"/>
      <c r="I340" s="8"/>
      <c r="J340" s="8"/>
      <c r="K340" s="8"/>
      <c r="L340" s="8"/>
    </row>
    <row r="341" spans="3:12" ht="12.5" x14ac:dyDescent="0.25">
      <c r="C341" s="5"/>
      <c r="E341" s="8"/>
      <c r="F341" s="8"/>
      <c r="G341" s="8"/>
      <c r="H341" s="8"/>
      <c r="I341" s="8"/>
      <c r="J341" s="8"/>
      <c r="K341" s="8"/>
      <c r="L341" s="8"/>
    </row>
    <row r="342" spans="3:12" ht="12.5" x14ac:dyDescent="0.25">
      <c r="C342" s="5"/>
      <c r="E342" s="8"/>
      <c r="F342" s="8"/>
      <c r="G342" s="8"/>
      <c r="H342" s="8"/>
      <c r="I342" s="8"/>
      <c r="J342" s="8"/>
      <c r="K342" s="8"/>
      <c r="L342" s="8"/>
    </row>
    <row r="343" spans="3:12" ht="12.5" x14ac:dyDescent="0.25">
      <c r="C343" s="5"/>
      <c r="E343" s="8"/>
      <c r="F343" s="8"/>
      <c r="G343" s="8"/>
      <c r="H343" s="8"/>
      <c r="I343" s="8"/>
      <c r="J343" s="8"/>
      <c r="K343" s="8"/>
      <c r="L343" s="8"/>
    </row>
    <row r="344" spans="3:12" ht="12.5" x14ac:dyDescent="0.25">
      <c r="C344" s="5"/>
      <c r="E344" s="8"/>
      <c r="F344" s="8"/>
      <c r="G344" s="8"/>
      <c r="H344" s="8"/>
      <c r="I344" s="8"/>
      <c r="J344" s="8"/>
      <c r="K344" s="8"/>
      <c r="L344" s="8"/>
    </row>
    <row r="345" spans="3:12" ht="12.5" x14ac:dyDescent="0.25">
      <c r="C345" s="5"/>
      <c r="E345" s="8"/>
      <c r="F345" s="8"/>
      <c r="G345" s="8"/>
      <c r="H345" s="8"/>
      <c r="I345" s="8"/>
      <c r="J345" s="8"/>
      <c r="K345" s="8"/>
      <c r="L345" s="8"/>
    </row>
    <row r="346" spans="3:12" ht="12.5" x14ac:dyDescent="0.25">
      <c r="C346" s="5"/>
      <c r="E346" s="8"/>
      <c r="F346" s="8"/>
      <c r="G346" s="8"/>
      <c r="H346" s="8"/>
      <c r="I346" s="8"/>
      <c r="J346" s="8"/>
      <c r="K346" s="8"/>
      <c r="L346" s="8"/>
    </row>
    <row r="347" spans="3:12" ht="12.5" x14ac:dyDescent="0.25">
      <c r="C347" s="5"/>
      <c r="E347" s="8"/>
      <c r="F347" s="8"/>
      <c r="G347" s="8"/>
      <c r="H347" s="8"/>
      <c r="I347" s="8"/>
      <c r="J347" s="8"/>
      <c r="K347" s="8"/>
      <c r="L347" s="8"/>
    </row>
    <row r="348" spans="3:12" ht="12.5" x14ac:dyDescent="0.25">
      <c r="C348" s="5"/>
      <c r="E348" s="8"/>
      <c r="F348" s="8"/>
      <c r="G348" s="8"/>
      <c r="H348" s="8"/>
      <c r="I348" s="8"/>
      <c r="J348" s="8"/>
      <c r="K348" s="8"/>
      <c r="L348" s="8"/>
    </row>
    <row r="349" spans="3:12" ht="12.5" x14ac:dyDescent="0.25">
      <c r="C349" s="5"/>
      <c r="E349" s="8"/>
      <c r="F349" s="8"/>
      <c r="G349" s="8"/>
      <c r="H349" s="8"/>
      <c r="I349" s="8"/>
      <c r="J349" s="8"/>
      <c r="K349" s="8"/>
      <c r="L349" s="8"/>
    </row>
    <row r="350" spans="3:12" ht="12.5" x14ac:dyDescent="0.25">
      <c r="C350" s="5"/>
      <c r="E350" s="8"/>
      <c r="F350" s="8"/>
      <c r="G350" s="8"/>
      <c r="H350" s="8"/>
      <c r="I350" s="8"/>
      <c r="J350" s="8"/>
      <c r="K350" s="8"/>
      <c r="L350" s="8"/>
    </row>
    <row r="351" spans="3:12" ht="12.5" x14ac:dyDescent="0.25">
      <c r="C351" s="5"/>
      <c r="E351" s="8"/>
      <c r="F351" s="8"/>
      <c r="G351" s="8"/>
      <c r="H351" s="8"/>
      <c r="I351" s="8"/>
      <c r="J351" s="8"/>
      <c r="K351" s="8"/>
      <c r="L351" s="8"/>
    </row>
    <row r="352" spans="3:12" ht="12.5" x14ac:dyDescent="0.25">
      <c r="C352" s="5"/>
      <c r="E352" s="8"/>
      <c r="F352" s="8"/>
      <c r="G352" s="8"/>
      <c r="H352" s="8"/>
      <c r="I352" s="8"/>
      <c r="J352" s="8"/>
      <c r="K352" s="8"/>
      <c r="L352" s="8"/>
    </row>
    <row r="353" spans="3:12" ht="12.5" x14ac:dyDescent="0.25">
      <c r="C353" s="5"/>
      <c r="E353" s="8"/>
      <c r="F353" s="8"/>
      <c r="G353" s="8"/>
      <c r="H353" s="8"/>
      <c r="I353" s="8"/>
      <c r="J353" s="8"/>
      <c r="K353" s="8"/>
      <c r="L353" s="8"/>
    </row>
    <row r="354" spans="3:12" ht="12.5" x14ac:dyDescent="0.25">
      <c r="C354" s="5"/>
      <c r="E354" s="8"/>
      <c r="F354" s="8"/>
      <c r="G354" s="8"/>
      <c r="H354" s="8"/>
      <c r="I354" s="8"/>
      <c r="J354" s="8"/>
      <c r="K354" s="8"/>
      <c r="L354" s="8"/>
    </row>
    <row r="355" spans="3:12" ht="12.5" x14ac:dyDescent="0.25">
      <c r="C355" s="5"/>
      <c r="E355" s="8"/>
      <c r="F355" s="8"/>
      <c r="G355" s="8"/>
      <c r="H355" s="8"/>
      <c r="I355" s="8"/>
      <c r="J355" s="8"/>
      <c r="K355" s="8"/>
      <c r="L355" s="8"/>
    </row>
    <row r="356" spans="3:12" ht="12.5" x14ac:dyDescent="0.25">
      <c r="C356" s="5"/>
      <c r="E356" s="8"/>
      <c r="F356" s="8"/>
      <c r="G356" s="8"/>
      <c r="H356" s="8"/>
      <c r="I356" s="8"/>
      <c r="J356" s="8"/>
      <c r="K356" s="8"/>
      <c r="L356" s="8"/>
    </row>
    <row r="357" spans="3:12" ht="12.5" x14ac:dyDescent="0.25">
      <c r="C357" s="5"/>
      <c r="E357" s="8"/>
      <c r="F357" s="8"/>
      <c r="G357" s="8"/>
      <c r="H357" s="8"/>
      <c r="I357" s="8"/>
      <c r="J357" s="8"/>
      <c r="K357" s="8"/>
      <c r="L357" s="8"/>
    </row>
    <row r="358" spans="3:12" ht="12.5" x14ac:dyDescent="0.25">
      <c r="C358" s="5"/>
      <c r="E358" s="8"/>
      <c r="F358" s="8"/>
      <c r="G358" s="8"/>
      <c r="H358" s="8"/>
      <c r="I358" s="8"/>
      <c r="J358" s="8"/>
      <c r="K358" s="8"/>
      <c r="L358" s="8"/>
    </row>
    <row r="359" spans="3:12" ht="12.5" x14ac:dyDescent="0.25">
      <c r="C359" s="5"/>
      <c r="E359" s="8"/>
      <c r="F359" s="8"/>
      <c r="G359" s="8"/>
      <c r="H359" s="8"/>
      <c r="I359" s="8"/>
      <c r="J359" s="8"/>
      <c r="K359" s="8"/>
      <c r="L359" s="8"/>
    </row>
    <row r="360" spans="3:12" ht="12.5" x14ac:dyDescent="0.25">
      <c r="C360" s="5"/>
      <c r="E360" s="8"/>
      <c r="F360" s="8"/>
      <c r="G360" s="8"/>
      <c r="H360" s="8"/>
      <c r="I360" s="8"/>
      <c r="J360" s="8"/>
      <c r="K360" s="8"/>
      <c r="L360" s="8"/>
    </row>
    <row r="361" spans="3:12" ht="12.5" x14ac:dyDescent="0.25">
      <c r="C361" s="5"/>
      <c r="E361" s="8"/>
      <c r="F361" s="8"/>
      <c r="G361" s="8"/>
      <c r="H361" s="8"/>
      <c r="I361" s="8"/>
      <c r="J361" s="8"/>
      <c r="K361" s="8"/>
      <c r="L361" s="8"/>
    </row>
    <row r="362" spans="3:12" ht="12.5" x14ac:dyDescent="0.25">
      <c r="C362" s="5"/>
      <c r="E362" s="8"/>
      <c r="F362" s="8"/>
      <c r="G362" s="8"/>
      <c r="H362" s="8"/>
      <c r="I362" s="8"/>
      <c r="J362" s="8"/>
      <c r="K362" s="8"/>
      <c r="L362" s="8"/>
    </row>
    <row r="363" spans="3:12" ht="12.5" x14ac:dyDescent="0.25">
      <c r="C363" s="5"/>
      <c r="E363" s="8"/>
      <c r="F363" s="8"/>
      <c r="G363" s="8"/>
      <c r="H363" s="8"/>
      <c r="I363" s="8"/>
      <c r="J363" s="8"/>
      <c r="K363" s="8"/>
      <c r="L363" s="8"/>
    </row>
    <row r="364" spans="3:12" ht="12.5" x14ac:dyDescent="0.25">
      <c r="C364" s="5"/>
      <c r="E364" s="8"/>
      <c r="F364" s="8"/>
      <c r="G364" s="8"/>
      <c r="H364" s="8"/>
      <c r="I364" s="8"/>
      <c r="J364" s="8"/>
      <c r="K364" s="8"/>
      <c r="L364" s="8"/>
    </row>
    <row r="365" spans="3:12" ht="12.5" x14ac:dyDescent="0.25">
      <c r="C365" s="5"/>
      <c r="E365" s="8"/>
      <c r="F365" s="8"/>
      <c r="G365" s="8"/>
      <c r="H365" s="8"/>
      <c r="I365" s="8"/>
      <c r="J365" s="8"/>
      <c r="K365" s="8"/>
      <c r="L365" s="8"/>
    </row>
    <row r="366" spans="3:12" ht="12.5" x14ac:dyDescent="0.25">
      <c r="C366" s="5"/>
      <c r="E366" s="8"/>
      <c r="F366" s="8"/>
      <c r="G366" s="8"/>
      <c r="H366" s="8"/>
      <c r="I366" s="8"/>
      <c r="J366" s="8"/>
      <c r="K366" s="8"/>
      <c r="L366" s="8"/>
    </row>
    <row r="367" spans="3:12" ht="12.5" x14ac:dyDescent="0.25">
      <c r="C367" s="5"/>
      <c r="E367" s="8"/>
      <c r="F367" s="8"/>
      <c r="G367" s="8"/>
      <c r="H367" s="8"/>
      <c r="I367" s="8"/>
      <c r="J367" s="8"/>
      <c r="K367" s="8"/>
      <c r="L367" s="8"/>
    </row>
    <row r="368" spans="3:12" ht="12.5" x14ac:dyDescent="0.25">
      <c r="C368" s="5"/>
      <c r="E368" s="8"/>
      <c r="F368" s="8"/>
      <c r="G368" s="8"/>
      <c r="H368" s="8"/>
      <c r="I368" s="8"/>
      <c r="J368" s="8"/>
      <c r="K368" s="8"/>
      <c r="L368" s="8"/>
    </row>
    <row r="369" spans="3:12" ht="12.5" x14ac:dyDescent="0.25">
      <c r="C369" s="5"/>
      <c r="E369" s="8"/>
      <c r="F369" s="8"/>
      <c r="G369" s="8"/>
      <c r="H369" s="8"/>
      <c r="I369" s="8"/>
      <c r="J369" s="8"/>
      <c r="K369" s="8"/>
      <c r="L369" s="8"/>
    </row>
    <row r="370" spans="3:12" ht="12.5" x14ac:dyDescent="0.25">
      <c r="C370" s="5"/>
      <c r="E370" s="8"/>
      <c r="F370" s="8"/>
      <c r="G370" s="8"/>
      <c r="H370" s="8"/>
      <c r="I370" s="8"/>
      <c r="J370" s="8"/>
      <c r="K370" s="8"/>
      <c r="L370" s="8"/>
    </row>
    <row r="371" spans="3:12" ht="12.5" x14ac:dyDescent="0.25">
      <c r="C371" s="5"/>
      <c r="E371" s="8"/>
      <c r="F371" s="8"/>
      <c r="G371" s="8"/>
      <c r="H371" s="8"/>
      <c r="I371" s="8"/>
      <c r="J371" s="8"/>
      <c r="K371" s="8"/>
      <c r="L371" s="8"/>
    </row>
    <row r="372" spans="3:12" ht="12.5" x14ac:dyDescent="0.25">
      <c r="C372" s="5"/>
      <c r="E372" s="8"/>
      <c r="F372" s="8"/>
      <c r="G372" s="8"/>
      <c r="H372" s="8"/>
      <c r="I372" s="8"/>
      <c r="J372" s="8"/>
      <c r="K372" s="8"/>
      <c r="L372" s="8"/>
    </row>
    <row r="373" spans="3:12" ht="12.5" x14ac:dyDescent="0.25">
      <c r="C373" s="5"/>
      <c r="E373" s="8"/>
      <c r="F373" s="8"/>
      <c r="G373" s="8"/>
      <c r="H373" s="8"/>
      <c r="I373" s="8"/>
      <c r="J373" s="8"/>
      <c r="K373" s="8"/>
      <c r="L373" s="8"/>
    </row>
    <row r="374" spans="3:12" ht="12.5" x14ac:dyDescent="0.25">
      <c r="C374" s="5"/>
      <c r="E374" s="8"/>
      <c r="F374" s="8"/>
      <c r="G374" s="8"/>
      <c r="H374" s="8"/>
      <c r="I374" s="8"/>
      <c r="J374" s="8"/>
      <c r="K374" s="8"/>
      <c r="L374" s="8"/>
    </row>
    <row r="375" spans="3:12" ht="12.5" x14ac:dyDescent="0.25">
      <c r="C375" s="5"/>
      <c r="E375" s="8"/>
      <c r="F375" s="8"/>
      <c r="G375" s="8"/>
      <c r="H375" s="8"/>
      <c r="I375" s="8"/>
      <c r="J375" s="8"/>
      <c r="K375" s="8"/>
      <c r="L375" s="8"/>
    </row>
    <row r="376" spans="3:12" ht="12.5" x14ac:dyDescent="0.25">
      <c r="C376" s="5"/>
      <c r="E376" s="8"/>
      <c r="F376" s="8"/>
      <c r="G376" s="8"/>
      <c r="H376" s="8"/>
      <c r="I376" s="8"/>
      <c r="J376" s="8"/>
      <c r="K376" s="8"/>
      <c r="L376" s="8"/>
    </row>
    <row r="377" spans="3:12" ht="12.5" x14ac:dyDescent="0.25">
      <c r="C377" s="5"/>
      <c r="E377" s="8"/>
      <c r="F377" s="8"/>
      <c r="G377" s="8"/>
      <c r="H377" s="8"/>
      <c r="I377" s="8"/>
      <c r="J377" s="8"/>
      <c r="K377" s="8"/>
      <c r="L377" s="8"/>
    </row>
    <row r="378" spans="3:12" ht="12.5" x14ac:dyDescent="0.25">
      <c r="C378" s="5"/>
      <c r="E378" s="8"/>
      <c r="F378" s="8"/>
      <c r="G378" s="8"/>
      <c r="H378" s="8"/>
      <c r="I378" s="8"/>
      <c r="J378" s="8"/>
      <c r="K378" s="8"/>
      <c r="L378" s="8"/>
    </row>
    <row r="379" spans="3:12" ht="12.5" x14ac:dyDescent="0.25">
      <c r="C379" s="5"/>
      <c r="E379" s="8"/>
      <c r="F379" s="8"/>
      <c r="G379" s="8"/>
      <c r="H379" s="8"/>
      <c r="I379" s="8"/>
      <c r="J379" s="8"/>
      <c r="K379" s="8"/>
      <c r="L379" s="8"/>
    </row>
    <row r="380" spans="3:12" ht="12.5" x14ac:dyDescent="0.25">
      <c r="C380" s="5"/>
      <c r="E380" s="8"/>
      <c r="F380" s="8"/>
      <c r="G380" s="8"/>
      <c r="H380" s="8"/>
      <c r="I380" s="8"/>
      <c r="J380" s="8"/>
      <c r="K380" s="8"/>
      <c r="L380" s="8"/>
    </row>
    <row r="381" spans="3:12" ht="12.5" x14ac:dyDescent="0.25">
      <c r="C381" s="5"/>
      <c r="E381" s="8"/>
      <c r="F381" s="8"/>
      <c r="G381" s="8"/>
      <c r="H381" s="8"/>
      <c r="I381" s="8"/>
      <c r="J381" s="8"/>
      <c r="K381" s="8"/>
      <c r="L381" s="8"/>
    </row>
    <row r="382" spans="3:12" ht="12.5" x14ac:dyDescent="0.25">
      <c r="C382" s="5"/>
      <c r="E382" s="8"/>
      <c r="F382" s="8"/>
      <c r="G382" s="8"/>
      <c r="H382" s="8"/>
      <c r="I382" s="8"/>
      <c r="J382" s="8"/>
      <c r="K382" s="8"/>
      <c r="L382" s="8"/>
    </row>
    <row r="383" spans="3:12" ht="12.5" x14ac:dyDescent="0.25">
      <c r="C383" s="5"/>
      <c r="E383" s="8"/>
      <c r="F383" s="8"/>
      <c r="G383" s="8"/>
      <c r="H383" s="8"/>
      <c r="I383" s="8"/>
      <c r="J383" s="8"/>
      <c r="K383" s="8"/>
      <c r="L383" s="8"/>
    </row>
    <row r="384" spans="3:12" ht="12.5" x14ac:dyDescent="0.25">
      <c r="C384" s="5"/>
      <c r="E384" s="8"/>
      <c r="F384" s="8"/>
      <c r="G384" s="8"/>
      <c r="H384" s="8"/>
      <c r="I384" s="8"/>
      <c r="J384" s="8"/>
      <c r="K384" s="8"/>
      <c r="L384" s="8"/>
    </row>
    <row r="385" spans="3:12" ht="12.5" x14ac:dyDescent="0.25">
      <c r="C385" s="5"/>
      <c r="E385" s="8"/>
      <c r="F385" s="8"/>
      <c r="G385" s="8"/>
      <c r="H385" s="8"/>
      <c r="I385" s="8"/>
      <c r="J385" s="8"/>
      <c r="K385" s="8"/>
      <c r="L385" s="8"/>
    </row>
    <row r="386" spans="3:12" ht="12.5" x14ac:dyDescent="0.25">
      <c r="C386" s="5"/>
      <c r="E386" s="8"/>
      <c r="F386" s="8"/>
      <c r="G386" s="8"/>
      <c r="H386" s="8"/>
      <c r="I386" s="8"/>
      <c r="J386" s="8"/>
      <c r="K386" s="8"/>
      <c r="L386" s="8"/>
    </row>
    <row r="387" spans="3:12" ht="12.5" x14ac:dyDescent="0.25">
      <c r="C387" s="5"/>
      <c r="E387" s="8"/>
      <c r="F387" s="8"/>
      <c r="G387" s="8"/>
      <c r="H387" s="8"/>
      <c r="I387" s="8"/>
      <c r="J387" s="8"/>
      <c r="K387" s="8"/>
      <c r="L387" s="8"/>
    </row>
    <row r="388" spans="3:12" ht="12.5" x14ac:dyDescent="0.25">
      <c r="C388" s="5"/>
      <c r="E388" s="8"/>
      <c r="F388" s="8"/>
      <c r="G388" s="8"/>
      <c r="H388" s="8"/>
      <c r="I388" s="8"/>
      <c r="J388" s="8"/>
      <c r="K388" s="8"/>
      <c r="L388" s="8"/>
    </row>
    <row r="389" spans="3:12" ht="12.5" x14ac:dyDescent="0.25">
      <c r="C389" s="5"/>
      <c r="E389" s="8"/>
      <c r="F389" s="8"/>
      <c r="G389" s="8"/>
      <c r="H389" s="8"/>
      <c r="I389" s="8"/>
      <c r="J389" s="8"/>
      <c r="K389" s="8"/>
      <c r="L389" s="8"/>
    </row>
    <row r="390" spans="3:12" ht="12.5" x14ac:dyDescent="0.25">
      <c r="C390" s="5"/>
      <c r="E390" s="8"/>
      <c r="F390" s="8"/>
      <c r="G390" s="8"/>
      <c r="H390" s="8"/>
      <c r="I390" s="8"/>
      <c r="J390" s="8"/>
      <c r="K390" s="8"/>
      <c r="L390" s="8"/>
    </row>
    <row r="391" spans="3:12" ht="12.5" x14ac:dyDescent="0.25">
      <c r="C391" s="5"/>
      <c r="E391" s="8"/>
      <c r="F391" s="8"/>
      <c r="G391" s="8"/>
      <c r="H391" s="8"/>
      <c r="I391" s="8"/>
      <c r="J391" s="8"/>
      <c r="K391" s="8"/>
      <c r="L391" s="8"/>
    </row>
    <row r="392" spans="3:12" ht="12.5" x14ac:dyDescent="0.25">
      <c r="C392" s="5"/>
      <c r="E392" s="8"/>
      <c r="F392" s="8"/>
      <c r="G392" s="8"/>
      <c r="H392" s="8"/>
      <c r="I392" s="8"/>
      <c r="J392" s="8"/>
      <c r="K392" s="8"/>
      <c r="L392" s="8"/>
    </row>
    <row r="393" spans="3:12" ht="12.5" x14ac:dyDescent="0.25">
      <c r="C393" s="5"/>
      <c r="E393" s="8"/>
      <c r="F393" s="8"/>
      <c r="G393" s="8"/>
      <c r="H393" s="8"/>
      <c r="I393" s="8"/>
      <c r="J393" s="8"/>
      <c r="K393" s="8"/>
      <c r="L393" s="8"/>
    </row>
    <row r="394" spans="3:12" ht="12.5" x14ac:dyDescent="0.25">
      <c r="C394" s="5"/>
      <c r="E394" s="8"/>
      <c r="F394" s="8"/>
      <c r="G394" s="8"/>
      <c r="H394" s="8"/>
      <c r="I394" s="8"/>
      <c r="J394" s="8"/>
      <c r="K394" s="8"/>
      <c r="L394" s="8"/>
    </row>
    <row r="395" spans="3:12" ht="12.5" x14ac:dyDescent="0.25">
      <c r="C395" s="5"/>
      <c r="E395" s="8"/>
      <c r="F395" s="8"/>
      <c r="G395" s="8"/>
      <c r="H395" s="8"/>
      <c r="I395" s="8"/>
      <c r="J395" s="8"/>
      <c r="K395" s="8"/>
      <c r="L395" s="8"/>
    </row>
    <row r="396" spans="3:12" ht="12.5" x14ac:dyDescent="0.25">
      <c r="C396" s="5"/>
      <c r="E396" s="8"/>
      <c r="F396" s="8"/>
      <c r="G396" s="8"/>
      <c r="H396" s="8"/>
      <c r="I396" s="8"/>
      <c r="J396" s="8"/>
      <c r="K396" s="8"/>
      <c r="L396" s="8"/>
    </row>
    <row r="397" spans="3:12" ht="12.5" x14ac:dyDescent="0.25">
      <c r="C397" s="5"/>
      <c r="E397" s="8"/>
      <c r="F397" s="8"/>
      <c r="G397" s="8"/>
      <c r="H397" s="8"/>
      <c r="I397" s="8"/>
      <c r="J397" s="8"/>
      <c r="K397" s="8"/>
      <c r="L397" s="8"/>
    </row>
    <row r="398" spans="3:12" ht="12.5" x14ac:dyDescent="0.25">
      <c r="C398" s="5"/>
      <c r="E398" s="8"/>
      <c r="F398" s="8"/>
      <c r="G398" s="8"/>
      <c r="H398" s="8"/>
      <c r="I398" s="8"/>
      <c r="J398" s="8"/>
      <c r="K398" s="8"/>
      <c r="L398" s="8"/>
    </row>
    <row r="399" spans="3:12" ht="12.5" x14ac:dyDescent="0.25">
      <c r="C399" s="5"/>
      <c r="E399" s="8"/>
      <c r="F399" s="8"/>
      <c r="G399" s="8"/>
      <c r="H399" s="8"/>
      <c r="I399" s="8"/>
      <c r="J399" s="8"/>
      <c r="K399" s="8"/>
      <c r="L399" s="8"/>
    </row>
    <row r="400" spans="3:12" ht="12.5" x14ac:dyDescent="0.25">
      <c r="C400" s="5"/>
      <c r="E400" s="8"/>
      <c r="F400" s="8"/>
      <c r="G400" s="8"/>
      <c r="H400" s="8"/>
      <c r="I400" s="8"/>
      <c r="J400" s="8"/>
      <c r="K400" s="8"/>
      <c r="L400" s="8"/>
    </row>
    <row r="401" spans="3:12" ht="12.5" x14ac:dyDescent="0.25">
      <c r="C401" s="5"/>
      <c r="E401" s="8"/>
      <c r="F401" s="8"/>
      <c r="G401" s="8"/>
      <c r="H401" s="8"/>
      <c r="I401" s="8"/>
      <c r="J401" s="8"/>
      <c r="K401" s="8"/>
      <c r="L401" s="8"/>
    </row>
    <row r="402" spans="3:12" ht="12.5" x14ac:dyDescent="0.25">
      <c r="C402" s="5"/>
      <c r="E402" s="8"/>
      <c r="F402" s="8"/>
      <c r="G402" s="8"/>
      <c r="H402" s="8"/>
      <c r="I402" s="8"/>
      <c r="J402" s="8"/>
      <c r="K402" s="8"/>
      <c r="L402" s="8"/>
    </row>
    <row r="403" spans="3:12" ht="12.5" x14ac:dyDescent="0.25">
      <c r="C403" s="5"/>
      <c r="E403" s="8"/>
      <c r="F403" s="8"/>
      <c r="G403" s="8"/>
      <c r="H403" s="8"/>
      <c r="I403" s="8"/>
      <c r="J403" s="8"/>
      <c r="K403" s="8"/>
      <c r="L403" s="8"/>
    </row>
    <row r="404" spans="3:12" ht="12.5" x14ac:dyDescent="0.25">
      <c r="C404" s="5"/>
      <c r="E404" s="8"/>
      <c r="F404" s="8"/>
      <c r="G404" s="8"/>
      <c r="H404" s="8"/>
      <c r="I404" s="8"/>
      <c r="J404" s="8"/>
      <c r="K404" s="8"/>
      <c r="L404" s="8"/>
    </row>
    <row r="405" spans="3:12" ht="12.5" x14ac:dyDescent="0.25">
      <c r="C405" s="5"/>
      <c r="E405" s="8"/>
      <c r="F405" s="8"/>
      <c r="G405" s="8"/>
      <c r="H405" s="8"/>
      <c r="I405" s="8"/>
      <c r="J405" s="8"/>
      <c r="K405" s="8"/>
      <c r="L405" s="8"/>
    </row>
    <row r="406" spans="3:12" ht="12.5" x14ac:dyDescent="0.25">
      <c r="C406" s="5"/>
      <c r="E406" s="8"/>
      <c r="F406" s="8"/>
      <c r="G406" s="8"/>
      <c r="H406" s="8"/>
      <c r="I406" s="8"/>
      <c r="J406" s="8"/>
      <c r="K406" s="8"/>
      <c r="L406" s="8"/>
    </row>
    <row r="407" spans="3:12" ht="12.5" x14ac:dyDescent="0.25">
      <c r="C407" s="5"/>
      <c r="E407" s="8"/>
      <c r="F407" s="8"/>
      <c r="G407" s="8"/>
      <c r="H407" s="8"/>
      <c r="I407" s="8"/>
      <c r="J407" s="8"/>
      <c r="K407" s="8"/>
      <c r="L407" s="8"/>
    </row>
    <row r="408" spans="3:12" ht="12.5" x14ac:dyDescent="0.25">
      <c r="C408" s="5"/>
      <c r="E408" s="8"/>
      <c r="F408" s="8"/>
      <c r="G408" s="8"/>
      <c r="H408" s="8"/>
      <c r="I408" s="8"/>
      <c r="J408" s="8"/>
      <c r="K408" s="8"/>
      <c r="L408" s="8"/>
    </row>
    <row r="409" spans="3:12" ht="12.5" x14ac:dyDescent="0.25">
      <c r="C409" s="5"/>
      <c r="E409" s="8"/>
      <c r="F409" s="8"/>
      <c r="G409" s="8"/>
      <c r="H409" s="8"/>
      <c r="I409" s="8"/>
      <c r="J409" s="8"/>
      <c r="K409" s="8"/>
      <c r="L409" s="8"/>
    </row>
    <row r="410" spans="3:12" ht="12.5" x14ac:dyDescent="0.25">
      <c r="C410" s="5"/>
      <c r="E410" s="8"/>
      <c r="F410" s="8"/>
      <c r="G410" s="8"/>
      <c r="H410" s="8"/>
      <c r="I410" s="8"/>
      <c r="J410" s="8"/>
      <c r="K410" s="8"/>
      <c r="L410" s="8"/>
    </row>
    <row r="411" spans="3:12" ht="12.5" x14ac:dyDescent="0.25">
      <c r="C411" s="5"/>
      <c r="E411" s="8"/>
      <c r="F411" s="8"/>
      <c r="G411" s="8"/>
      <c r="H411" s="8"/>
      <c r="I411" s="8"/>
      <c r="J411" s="8"/>
      <c r="K411" s="8"/>
      <c r="L411" s="8"/>
    </row>
    <row r="412" spans="3:12" ht="12.5" x14ac:dyDescent="0.25">
      <c r="C412" s="5"/>
      <c r="E412" s="8"/>
      <c r="F412" s="8"/>
      <c r="G412" s="8"/>
      <c r="H412" s="8"/>
      <c r="I412" s="8"/>
      <c r="J412" s="8"/>
      <c r="K412" s="8"/>
      <c r="L412" s="8"/>
    </row>
    <row r="413" spans="3:12" ht="12.5" x14ac:dyDescent="0.25">
      <c r="C413" s="5"/>
      <c r="E413" s="8"/>
      <c r="F413" s="8"/>
      <c r="G413" s="8"/>
      <c r="H413" s="8"/>
      <c r="I413" s="8"/>
      <c r="J413" s="8"/>
      <c r="K413" s="8"/>
      <c r="L413" s="8"/>
    </row>
    <row r="414" spans="3:12" ht="12.5" x14ac:dyDescent="0.25">
      <c r="C414" s="5"/>
      <c r="E414" s="8"/>
      <c r="F414" s="8"/>
      <c r="G414" s="8"/>
      <c r="H414" s="8"/>
      <c r="I414" s="8"/>
      <c r="J414" s="8"/>
      <c r="K414" s="8"/>
      <c r="L414" s="8"/>
    </row>
    <row r="415" spans="3:12" ht="12.5" x14ac:dyDescent="0.25">
      <c r="C415" s="5"/>
      <c r="E415" s="8"/>
      <c r="F415" s="8"/>
      <c r="G415" s="8"/>
      <c r="H415" s="8"/>
      <c r="I415" s="8"/>
      <c r="J415" s="8"/>
      <c r="K415" s="8"/>
      <c r="L415" s="8"/>
    </row>
    <row r="416" spans="3:12" ht="12.5" x14ac:dyDescent="0.25">
      <c r="C416" s="5"/>
      <c r="E416" s="8"/>
      <c r="F416" s="8"/>
      <c r="G416" s="8"/>
      <c r="H416" s="8"/>
      <c r="I416" s="8"/>
      <c r="J416" s="8"/>
      <c r="K416" s="8"/>
      <c r="L416" s="8"/>
    </row>
    <row r="417" spans="3:12" ht="12.5" x14ac:dyDescent="0.25">
      <c r="C417" s="5"/>
      <c r="E417" s="8"/>
      <c r="F417" s="8"/>
      <c r="G417" s="8"/>
      <c r="H417" s="8"/>
      <c r="I417" s="8"/>
      <c r="J417" s="8"/>
      <c r="K417" s="8"/>
      <c r="L417" s="8"/>
    </row>
    <row r="418" spans="3:12" ht="12.5" x14ac:dyDescent="0.25">
      <c r="C418" s="5"/>
      <c r="E418" s="8"/>
      <c r="F418" s="8"/>
      <c r="G418" s="8"/>
      <c r="H418" s="8"/>
      <c r="I418" s="8"/>
      <c r="J418" s="8"/>
      <c r="K418" s="8"/>
      <c r="L418" s="8"/>
    </row>
    <row r="419" spans="3:12" ht="12.5" x14ac:dyDescent="0.25">
      <c r="C419" s="5"/>
      <c r="E419" s="8"/>
      <c r="F419" s="8"/>
      <c r="G419" s="8"/>
      <c r="H419" s="8"/>
      <c r="I419" s="8"/>
      <c r="J419" s="8"/>
      <c r="K419" s="8"/>
      <c r="L419" s="8"/>
    </row>
    <row r="420" spans="3:12" ht="12.5" x14ac:dyDescent="0.25">
      <c r="C420" s="5"/>
      <c r="E420" s="8"/>
      <c r="F420" s="8"/>
      <c r="G420" s="8"/>
      <c r="H420" s="8"/>
      <c r="I420" s="8"/>
      <c r="J420" s="8"/>
      <c r="K420" s="8"/>
      <c r="L420" s="8"/>
    </row>
    <row r="421" spans="3:12" ht="12.5" x14ac:dyDescent="0.25">
      <c r="C421" s="5"/>
      <c r="E421" s="8"/>
      <c r="F421" s="8"/>
      <c r="G421" s="8"/>
      <c r="H421" s="8"/>
      <c r="I421" s="8"/>
      <c r="J421" s="8"/>
      <c r="K421" s="8"/>
      <c r="L421" s="8"/>
    </row>
    <row r="422" spans="3:12" ht="12.5" x14ac:dyDescent="0.25">
      <c r="C422" s="5"/>
      <c r="E422" s="8"/>
      <c r="F422" s="8"/>
      <c r="G422" s="8"/>
      <c r="H422" s="8"/>
      <c r="I422" s="8"/>
      <c r="J422" s="8"/>
      <c r="K422" s="8"/>
      <c r="L422" s="8"/>
    </row>
    <row r="423" spans="3:12" ht="12.5" x14ac:dyDescent="0.25">
      <c r="C423" s="5"/>
      <c r="E423" s="8"/>
      <c r="F423" s="8"/>
      <c r="G423" s="8"/>
      <c r="H423" s="8"/>
      <c r="I423" s="8"/>
      <c r="J423" s="8"/>
      <c r="K423" s="8"/>
      <c r="L423" s="8"/>
    </row>
    <row r="424" spans="3:12" ht="12.5" x14ac:dyDescent="0.25">
      <c r="C424" s="5"/>
      <c r="E424" s="8"/>
      <c r="F424" s="8"/>
      <c r="G424" s="8"/>
      <c r="H424" s="8"/>
      <c r="I424" s="8"/>
      <c r="J424" s="8"/>
      <c r="K424" s="8"/>
      <c r="L424" s="8"/>
    </row>
    <row r="425" spans="3:12" ht="12.5" x14ac:dyDescent="0.25">
      <c r="C425" s="5"/>
      <c r="E425" s="8"/>
      <c r="F425" s="8"/>
      <c r="G425" s="8"/>
      <c r="H425" s="8"/>
      <c r="I425" s="8"/>
      <c r="J425" s="8"/>
      <c r="K425" s="8"/>
      <c r="L425" s="8"/>
    </row>
    <row r="426" spans="3:12" ht="12.5" x14ac:dyDescent="0.25">
      <c r="C426" s="5"/>
      <c r="E426" s="8"/>
      <c r="F426" s="8"/>
      <c r="G426" s="8"/>
      <c r="H426" s="8"/>
      <c r="I426" s="8"/>
      <c r="J426" s="8"/>
      <c r="K426" s="8"/>
      <c r="L426" s="8"/>
    </row>
    <row r="427" spans="3:12" ht="12.5" x14ac:dyDescent="0.25">
      <c r="C427" s="5"/>
      <c r="E427" s="8"/>
      <c r="F427" s="8"/>
      <c r="G427" s="8"/>
      <c r="H427" s="8"/>
      <c r="I427" s="8"/>
      <c r="J427" s="8"/>
      <c r="K427" s="8"/>
      <c r="L427" s="8"/>
    </row>
    <row r="428" spans="3:12" ht="12.5" x14ac:dyDescent="0.25">
      <c r="C428" s="5"/>
      <c r="E428" s="8"/>
      <c r="F428" s="8"/>
      <c r="G428" s="8"/>
      <c r="H428" s="8"/>
      <c r="I428" s="8"/>
      <c r="J428" s="8"/>
      <c r="K428" s="8"/>
      <c r="L428" s="8"/>
    </row>
    <row r="429" spans="3:12" ht="12.5" x14ac:dyDescent="0.25">
      <c r="C429" s="5"/>
      <c r="E429" s="8"/>
      <c r="F429" s="8"/>
      <c r="G429" s="8"/>
      <c r="H429" s="8"/>
      <c r="I429" s="8"/>
      <c r="J429" s="8"/>
      <c r="K429" s="8"/>
      <c r="L429" s="8"/>
    </row>
    <row r="430" spans="3:12" ht="12.5" x14ac:dyDescent="0.25">
      <c r="C430" s="5"/>
      <c r="E430" s="8"/>
      <c r="F430" s="8"/>
      <c r="G430" s="8"/>
      <c r="H430" s="8"/>
      <c r="I430" s="8"/>
      <c r="J430" s="8"/>
      <c r="K430" s="8"/>
      <c r="L430" s="8"/>
    </row>
    <row r="431" spans="3:12" ht="12.5" x14ac:dyDescent="0.25">
      <c r="C431" s="5"/>
      <c r="E431" s="8"/>
      <c r="F431" s="8"/>
      <c r="G431" s="8"/>
      <c r="H431" s="8"/>
      <c r="I431" s="8"/>
      <c r="J431" s="8"/>
      <c r="K431" s="8"/>
      <c r="L431" s="8"/>
    </row>
    <row r="432" spans="3:12" ht="12.5" x14ac:dyDescent="0.25">
      <c r="C432" s="5"/>
      <c r="E432" s="8"/>
      <c r="F432" s="8"/>
      <c r="G432" s="8"/>
      <c r="H432" s="8"/>
      <c r="I432" s="8"/>
      <c r="J432" s="8"/>
      <c r="K432" s="8"/>
      <c r="L432" s="8"/>
    </row>
    <row r="433" spans="3:12" ht="12.5" x14ac:dyDescent="0.25">
      <c r="C433" s="5"/>
      <c r="E433" s="8"/>
      <c r="F433" s="8"/>
      <c r="G433" s="8"/>
      <c r="H433" s="8"/>
      <c r="I433" s="8"/>
      <c r="J433" s="8"/>
      <c r="K433" s="8"/>
      <c r="L433" s="8"/>
    </row>
    <row r="434" spans="3:12" ht="12.5" x14ac:dyDescent="0.25">
      <c r="C434" s="5"/>
      <c r="E434" s="8"/>
      <c r="F434" s="8"/>
      <c r="G434" s="8"/>
      <c r="H434" s="8"/>
      <c r="I434" s="8"/>
      <c r="J434" s="8"/>
      <c r="K434" s="8"/>
      <c r="L434" s="8"/>
    </row>
    <row r="435" spans="3:12" ht="12.5" x14ac:dyDescent="0.25">
      <c r="C435" s="5"/>
      <c r="E435" s="8"/>
      <c r="F435" s="8"/>
      <c r="G435" s="8"/>
      <c r="H435" s="8"/>
      <c r="I435" s="8"/>
      <c r="J435" s="8"/>
      <c r="K435" s="8"/>
      <c r="L435" s="8"/>
    </row>
    <row r="436" spans="3:12" ht="12.5" x14ac:dyDescent="0.25">
      <c r="C436" s="5"/>
      <c r="E436" s="8"/>
      <c r="F436" s="8"/>
      <c r="G436" s="8"/>
      <c r="H436" s="8"/>
      <c r="I436" s="8"/>
      <c r="J436" s="8"/>
      <c r="K436" s="8"/>
      <c r="L436" s="8"/>
    </row>
    <row r="437" spans="3:12" ht="12.5" x14ac:dyDescent="0.25">
      <c r="C437" s="5"/>
      <c r="E437" s="8"/>
      <c r="F437" s="8"/>
      <c r="G437" s="8"/>
      <c r="H437" s="8"/>
      <c r="I437" s="8"/>
      <c r="J437" s="8"/>
      <c r="K437" s="8"/>
      <c r="L437" s="8"/>
    </row>
    <row r="438" spans="3:12" ht="12.5" x14ac:dyDescent="0.25">
      <c r="C438" s="5"/>
      <c r="E438" s="8"/>
      <c r="F438" s="8"/>
      <c r="G438" s="8"/>
      <c r="H438" s="8"/>
      <c r="I438" s="8"/>
      <c r="J438" s="8"/>
      <c r="K438" s="8"/>
      <c r="L438" s="8"/>
    </row>
    <row r="439" spans="3:12" ht="12.5" x14ac:dyDescent="0.25">
      <c r="C439" s="5"/>
      <c r="E439" s="8"/>
      <c r="F439" s="8"/>
      <c r="G439" s="8"/>
      <c r="H439" s="8"/>
      <c r="I439" s="8"/>
      <c r="J439" s="8"/>
      <c r="K439" s="8"/>
      <c r="L439" s="8"/>
    </row>
    <row r="440" spans="3:12" ht="12.5" x14ac:dyDescent="0.25">
      <c r="C440" s="5"/>
      <c r="E440" s="8"/>
      <c r="F440" s="8"/>
      <c r="G440" s="8"/>
      <c r="H440" s="8"/>
      <c r="I440" s="8"/>
      <c r="J440" s="8"/>
      <c r="K440" s="8"/>
      <c r="L440" s="8"/>
    </row>
    <row r="441" spans="3:12" ht="12.5" x14ac:dyDescent="0.25">
      <c r="C441" s="5"/>
      <c r="E441" s="8"/>
      <c r="F441" s="8"/>
      <c r="G441" s="8"/>
      <c r="H441" s="8"/>
      <c r="I441" s="8"/>
      <c r="J441" s="8"/>
      <c r="K441" s="8"/>
      <c r="L441" s="8"/>
    </row>
    <row r="442" spans="3:12" ht="12.5" x14ac:dyDescent="0.25">
      <c r="C442" s="5"/>
      <c r="E442" s="8"/>
      <c r="F442" s="8"/>
      <c r="G442" s="8"/>
      <c r="H442" s="8"/>
      <c r="I442" s="8"/>
      <c r="J442" s="8"/>
      <c r="K442" s="8"/>
      <c r="L442" s="8"/>
    </row>
    <row r="443" spans="3:12" ht="12.5" x14ac:dyDescent="0.25">
      <c r="C443" s="5"/>
      <c r="E443" s="8"/>
      <c r="F443" s="8"/>
      <c r="G443" s="8"/>
      <c r="H443" s="8"/>
      <c r="I443" s="8"/>
      <c r="J443" s="8"/>
      <c r="K443" s="8"/>
      <c r="L443" s="8"/>
    </row>
    <row r="444" spans="3:12" ht="12.5" x14ac:dyDescent="0.25">
      <c r="C444" s="5"/>
      <c r="E444" s="8"/>
      <c r="F444" s="8"/>
      <c r="G444" s="8"/>
      <c r="H444" s="8"/>
      <c r="I444" s="8"/>
      <c r="J444" s="8"/>
      <c r="K444" s="8"/>
      <c r="L444" s="8"/>
    </row>
    <row r="445" spans="3:12" ht="12.5" x14ac:dyDescent="0.25">
      <c r="C445" s="5"/>
      <c r="E445" s="8"/>
      <c r="F445" s="8"/>
      <c r="G445" s="8"/>
      <c r="H445" s="8"/>
      <c r="I445" s="8"/>
      <c r="J445" s="8"/>
      <c r="K445" s="8"/>
      <c r="L445" s="8"/>
    </row>
    <row r="446" spans="3:12" ht="12.5" x14ac:dyDescent="0.25">
      <c r="C446" s="5"/>
      <c r="E446" s="8"/>
      <c r="F446" s="8"/>
      <c r="G446" s="8"/>
      <c r="H446" s="8"/>
      <c r="I446" s="8"/>
      <c r="J446" s="8"/>
      <c r="K446" s="8"/>
      <c r="L446" s="8"/>
    </row>
    <row r="447" spans="3:12" ht="12.5" x14ac:dyDescent="0.25">
      <c r="C447" s="5"/>
      <c r="E447" s="8"/>
      <c r="F447" s="8"/>
      <c r="G447" s="8"/>
      <c r="H447" s="8"/>
      <c r="I447" s="8"/>
      <c r="J447" s="8"/>
      <c r="K447" s="8"/>
      <c r="L447" s="8"/>
    </row>
    <row r="448" spans="3:12" ht="12.5" x14ac:dyDescent="0.25">
      <c r="C448" s="5"/>
      <c r="E448" s="8"/>
      <c r="F448" s="8"/>
      <c r="G448" s="8"/>
      <c r="H448" s="8"/>
      <c r="I448" s="8"/>
      <c r="J448" s="8"/>
      <c r="K448" s="8"/>
      <c r="L448" s="8"/>
    </row>
    <row r="449" spans="3:12" ht="12.5" x14ac:dyDescent="0.25">
      <c r="C449" s="5"/>
      <c r="E449" s="8"/>
      <c r="F449" s="8"/>
      <c r="G449" s="8"/>
      <c r="H449" s="8"/>
      <c r="I449" s="8"/>
      <c r="J449" s="8"/>
      <c r="K449" s="8"/>
      <c r="L449" s="8"/>
    </row>
    <row r="450" spans="3:12" ht="12.5" x14ac:dyDescent="0.25">
      <c r="C450" s="5"/>
      <c r="E450" s="8"/>
      <c r="F450" s="8"/>
      <c r="G450" s="8"/>
      <c r="H450" s="8"/>
      <c r="I450" s="8"/>
      <c r="J450" s="8"/>
      <c r="K450" s="8"/>
      <c r="L450" s="8"/>
    </row>
    <row r="451" spans="3:12" ht="12.5" x14ac:dyDescent="0.25">
      <c r="C451" s="5"/>
      <c r="E451" s="8"/>
      <c r="F451" s="8"/>
      <c r="G451" s="8"/>
      <c r="H451" s="8"/>
      <c r="I451" s="8"/>
      <c r="J451" s="8"/>
      <c r="K451" s="8"/>
      <c r="L451" s="8"/>
    </row>
    <row r="452" spans="3:12" ht="12.5" x14ac:dyDescent="0.25">
      <c r="C452" s="5"/>
      <c r="E452" s="8"/>
      <c r="F452" s="8"/>
      <c r="G452" s="8"/>
      <c r="H452" s="8"/>
      <c r="I452" s="8"/>
      <c r="J452" s="8"/>
      <c r="K452" s="8"/>
      <c r="L452" s="8"/>
    </row>
    <row r="453" spans="3:12" ht="12.5" x14ac:dyDescent="0.25">
      <c r="C453" s="5"/>
      <c r="E453" s="8"/>
      <c r="F453" s="8"/>
      <c r="G453" s="8"/>
      <c r="H453" s="8"/>
      <c r="I453" s="8"/>
      <c r="J453" s="8"/>
      <c r="K453" s="8"/>
      <c r="L453" s="8"/>
    </row>
    <row r="454" spans="3:12" ht="12.5" x14ac:dyDescent="0.25">
      <c r="C454" s="5"/>
      <c r="E454" s="8"/>
      <c r="F454" s="8"/>
      <c r="G454" s="8"/>
      <c r="H454" s="8"/>
      <c r="I454" s="8"/>
      <c r="J454" s="8"/>
      <c r="K454" s="8"/>
      <c r="L454" s="8"/>
    </row>
    <row r="455" spans="3:12" ht="12.5" x14ac:dyDescent="0.25">
      <c r="C455" s="5"/>
      <c r="E455" s="8"/>
      <c r="F455" s="8"/>
      <c r="G455" s="8"/>
      <c r="H455" s="8"/>
      <c r="I455" s="8"/>
      <c r="J455" s="8"/>
      <c r="K455" s="8"/>
      <c r="L455" s="8"/>
    </row>
    <row r="456" spans="3:12" ht="12.5" x14ac:dyDescent="0.25">
      <c r="C456" s="5"/>
      <c r="E456" s="8"/>
      <c r="F456" s="8"/>
      <c r="G456" s="8"/>
      <c r="H456" s="8"/>
      <c r="I456" s="8"/>
      <c r="J456" s="8"/>
      <c r="K456" s="8"/>
      <c r="L456" s="8"/>
    </row>
    <row r="457" spans="3:12" ht="12.5" x14ac:dyDescent="0.25">
      <c r="C457" s="5"/>
      <c r="E457" s="8"/>
      <c r="F457" s="8"/>
      <c r="G457" s="8"/>
      <c r="H457" s="8"/>
      <c r="I457" s="8"/>
      <c r="J457" s="8"/>
      <c r="K457" s="8"/>
      <c r="L457" s="8"/>
    </row>
    <row r="458" spans="3:12" ht="12.5" x14ac:dyDescent="0.25">
      <c r="C458" s="5"/>
      <c r="E458" s="8"/>
      <c r="F458" s="8"/>
      <c r="G458" s="8"/>
      <c r="H458" s="8"/>
      <c r="I458" s="8"/>
      <c r="J458" s="8"/>
      <c r="K458" s="8"/>
      <c r="L458" s="8"/>
    </row>
    <row r="459" spans="3:12" ht="12.5" x14ac:dyDescent="0.25">
      <c r="C459" s="5"/>
      <c r="E459" s="8"/>
      <c r="F459" s="8"/>
      <c r="G459" s="8"/>
      <c r="H459" s="8"/>
      <c r="I459" s="8"/>
      <c r="J459" s="8"/>
      <c r="K459" s="8"/>
      <c r="L459" s="8"/>
    </row>
    <row r="460" spans="3:12" ht="12.5" x14ac:dyDescent="0.25">
      <c r="C460" s="5"/>
      <c r="E460" s="8"/>
      <c r="F460" s="8"/>
      <c r="G460" s="8"/>
      <c r="H460" s="8"/>
      <c r="I460" s="8"/>
      <c r="J460" s="8"/>
      <c r="K460" s="8"/>
      <c r="L460" s="8"/>
    </row>
    <row r="461" spans="3:12" ht="12.5" x14ac:dyDescent="0.25">
      <c r="C461" s="5"/>
      <c r="E461" s="8"/>
      <c r="F461" s="8"/>
      <c r="G461" s="8"/>
      <c r="H461" s="8"/>
      <c r="I461" s="8"/>
      <c r="J461" s="8"/>
      <c r="K461" s="8"/>
      <c r="L461" s="8"/>
    </row>
    <row r="462" spans="3:12" ht="12.5" x14ac:dyDescent="0.25">
      <c r="C462" s="5"/>
      <c r="E462" s="8"/>
      <c r="F462" s="8"/>
      <c r="G462" s="8"/>
      <c r="H462" s="8"/>
      <c r="I462" s="8"/>
      <c r="J462" s="8"/>
      <c r="K462" s="8"/>
      <c r="L462" s="8"/>
    </row>
    <row r="463" spans="3:12" ht="12.5" x14ac:dyDescent="0.25">
      <c r="C463" s="5"/>
      <c r="E463" s="8"/>
      <c r="F463" s="8"/>
      <c r="G463" s="8"/>
      <c r="H463" s="8"/>
      <c r="I463" s="8"/>
      <c r="J463" s="8"/>
      <c r="K463" s="8"/>
      <c r="L463" s="8"/>
    </row>
    <row r="464" spans="3:12" ht="12.5" x14ac:dyDescent="0.25">
      <c r="C464" s="5"/>
      <c r="E464" s="8"/>
      <c r="F464" s="8"/>
      <c r="G464" s="8"/>
      <c r="H464" s="8"/>
      <c r="I464" s="8"/>
      <c r="J464" s="8"/>
      <c r="K464" s="8"/>
      <c r="L464" s="8"/>
    </row>
    <row r="465" spans="3:12" ht="12.5" x14ac:dyDescent="0.25">
      <c r="C465" s="5"/>
      <c r="E465" s="8"/>
      <c r="F465" s="8"/>
      <c r="G465" s="8"/>
      <c r="H465" s="8"/>
      <c r="I465" s="8"/>
      <c r="J465" s="8"/>
      <c r="K465" s="8"/>
      <c r="L465" s="8"/>
    </row>
    <row r="466" spans="3:12" ht="12.5" x14ac:dyDescent="0.25">
      <c r="C466" s="5"/>
      <c r="E466" s="8"/>
      <c r="F466" s="8"/>
      <c r="G466" s="8"/>
      <c r="H466" s="8"/>
      <c r="I466" s="8"/>
      <c r="J466" s="8"/>
      <c r="K466" s="8"/>
      <c r="L466" s="8"/>
    </row>
    <row r="467" spans="3:12" ht="12.5" x14ac:dyDescent="0.25">
      <c r="C467" s="5"/>
      <c r="E467" s="8"/>
      <c r="F467" s="8"/>
      <c r="G467" s="8"/>
      <c r="H467" s="8"/>
      <c r="I467" s="8"/>
      <c r="J467" s="8"/>
      <c r="K467" s="8"/>
      <c r="L467" s="8"/>
    </row>
    <row r="468" spans="3:12" ht="12.5" x14ac:dyDescent="0.25">
      <c r="C468" s="5"/>
      <c r="E468" s="8"/>
      <c r="F468" s="8"/>
      <c r="G468" s="8"/>
      <c r="H468" s="8"/>
      <c r="I468" s="8"/>
      <c r="J468" s="8"/>
      <c r="K468" s="8"/>
      <c r="L468" s="8"/>
    </row>
    <row r="469" spans="3:12" ht="12.5" x14ac:dyDescent="0.25">
      <c r="C469" s="5"/>
      <c r="E469" s="8"/>
      <c r="F469" s="8"/>
      <c r="G469" s="8"/>
      <c r="H469" s="8"/>
      <c r="I469" s="8"/>
      <c r="J469" s="8"/>
      <c r="K469" s="8"/>
      <c r="L469" s="8"/>
    </row>
    <row r="470" spans="3:12" ht="12.5" x14ac:dyDescent="0.25">
      <c r="C470" s="5"/>
      <c r="E470" s="8"/>
      <c r="F470" s="8"/>
      <c r="G470" s="8"/>
      <c r="H470" s="8"/>
      <c r="I470" s="8"/>
      <c r="J470" s="8"/>
      <c r="K470" s="8"/>
      <c r="L470" s="8"/>
    </row>
    <row r="471" spans="3:12" ht="12.5" x14ac:dyDescent="0.25">
      <c r="C471" s="5"/>
      <c r="E471" s="8"/>
      <c r="F471" s="8"/>
      <c r="G471" s="8"/>
      <c r="H471" s="8"/>
      <c r="I471" s="8"/>
      <c r="J471" s="8"/>
      <c r="K471" s="8"/>
      <c r="L471" s="8"/>
    </row>
    <row r="472" spans="3:12" ht="12.5" x14ac:dyDescent="0.25">
      <c r="C472" s="5"/>
      <c r="E472" s="8"/>
      <c r="F472" s="8"/>
      <c r="G472" s="8"/>
      <c r="H472" s="8"/>
      <c r="I472" s="8"/>
      <c r="J472" s="8"/>
      <c r="K472" s="8"/>
      <c r="L472" s="8"/>
    </row>
    <row r="473" spans="3:12" ht="12.5" x14ac:dyDescent="0.25">
      <c r="C473" s="5"/>
      <c r="E473" s="8"/>
      <c r="F473" s="8"/>
      <c r="G473" s="8"/>
      <c r="H473" s="8"/>
      <c r="I473" s="8"/>
      <c r="J473" s="8"/>
      <c r="K473" s="8"/>
      <c r="L473" s="8"/>
    </row>
    <row r="474" spans="3:12" ht="12.5" x14ac:dyDescent="0.25">
      <c r="C474" s="5"/>
      <c r="E474" s="8"/>
      <c r="F474" s="8"/>
      <c r="G474" s="8"/>
      <c r="H474" s="8"/>
      <c r="I474" s="8"/>
      <c r="J474" s="8"/>
      <c r="K474" s="8"/>
      <c r="L474" s="8"/>
    </row>
    <row r="475" spans="3:12" ht="12.5" x14ac:dyDescent="0.25">
      <c r="C475" s="5"/>
      <c r="E475" s="8"/>
      <c r="F475" s="8"/>
      <c r="G475" s="8"/>
      <c r="H475" s="8"/>
      <c r="I475" s="8"/>
      <c r="J475" s="8"/>
      <c r="K475" s="8"/>
      <c r="L475" s="8"/>
    </row>
    <row r="476" spans="3:12" ht="12.5" x14ac:dyDescent="0.25">
      <c r="C476" s="5"/>
      <c r="E476" s="8"/>
      <c r="F476" s="8"/>
      <c r="G476" s="8"/>
      <c r="H476" s="8"/>
      <c r="I476" s="8"/>
      <c r="J476" s="8"/>
      <c r="K476" s="8"/>
      <c r="L476" s="8"/>
    </row>
    <row r="477" spans="3:12" ht="12.5" x14ac:dyDescent="0.25">
      <c r="C477" s="5"/>
      <c r="E477" s="8"/>
      <c r="F477" s="8"/>
      <c r="G477" s="8"/>
      <c r="H477" s="8"/>
      <c r="I477" s="8"/>
      <c r="J477" s="8"/>
      <c r="K477" s="8"/>
      <c r="L477" s="8"/>
    </row>
    <row r="478" spans="3:12" ht="12.5" x14ac:dyDescent="0.25">
      <c r="C478" s="5"/>
      <c r="E478" s="8"/>
      <c r="F478" s="8"/>
      <c r="G478" s="8"/>
      <c r="H478" s="8"/>
      <c r="I478" s="8"/>
      <c r="J478" s="8"/>
      <c r="K478" s="8"/>
      <c r="L478" s="8"/>
    </row>
    <row r="479" spans="3:12" ht="12.5" x14ac:dyDescent="0.25">
      <c r="C479" s="5"/>
      <c r="E479" s="8"/>
      <c r="F479" s="8"/>
      <c r="G479" s="8"/>
      <c r="H479" s="8"/>
      <c r="I479" s="8"/>
      <c r="J479" s="8"/>
      <c r="K479" s="8"/>
      <c r="L479" s="8"/>
    </row>
    <row r="480" spans="3:12" ht="12.5" x14ac:dyDescent="0.25">
      <c r="C480" s="5"/>
      <c r="E480" s="8"/>
      <c r="F480" s="8"/>
      <c r="G480" s="8"/>
      <c r="H480" s="8"/>
      <c r="I480" s="8"/>
      <c r="J480" s="8"/>
      <c r="K480" s="8"/>
      <c r="L480" s="8"/>
    </row>
    <row r="481" spans="3:12" ht="12.5" x14ac:dyDescent="0.25">
      <c r="C481" s="5"/>
      <c r="E481" s="8"/>
      <c r="F481" s="8"/>
      <c r="G481" s="8"/>
      <c r="H481" s="8"/>
      <c r="I481" s="8"/>
      <c r="J481" s="8"/>
      <c r="K481" s="8"/>
      <c r="L481" s="8"/>
    </row>
    <row r="482" spans="3:12" ht="12.5" x14ac:dyDescent="0.25">
      <c r="C482" s="5"/>
      <c r="E482" s="8"/>
      <c r="F482" s="8"/>
      <c r="G482" s="8"/>
      <c r="H482" s="8"/>
      <c r="I482" s="8"/>
      <c r="J482" s="8"/>
      <c r="K482" s="8"/>
      <c r="L482" s="8"/>
    </row>
    <row r="483" spans="3:12" ht="12.5" x14ac:dyDescent="0.25">
      <c r="C483" s="5"/>
      <c r="E483" s="8"/>
      <c r="F483" s="8"/>
      <c r="G483" s="8"/>
      <c r="H483" s="8"/>
      <c r="I483" s="8"/>
      <c r="J483" s="8"/>
      <c r="K483" s="8"/>
      <c r="L483" s="8"/>
    </row>
    <row r="484" spans="3:12" ht="12.5" x14ac:dyDescent="0.25">
      <c r="C484" s="5"/>
      <c r="E484" s="8"/>
      <c r="F484" s="8"/>
      <c r="G484" s="8"/>
      <c r="H484" s="8"/>
      <c r="I484" s="8"/>
      <c r="J484" s="8"/>
      <c r="K484" s="8"/>
      <c r="L484" s="8"/>
    </row>
    <row r="485" spans="3:12" ht="12.5" x14ac:dyDescent="0.25">
      <c r="C485" s="5"/>
      <c r="E485" s="8"/>
      <c r="F485" s="8"/>
      <c r="G485" s="8"/>
      <c r="H485" s="8"/>
      <c r="I485" s="8"/>
      <c r="J485" s="8"/>
      <c r="K485" s="8"/>
      <c r="L485" s="8"/>
    </row>
    <row r="486" spans="3:12" ht="12.5" x14ac:dyDescent="0.25">
      <c r="C486" s="5"/>
      <c r="E486" s="8"/>
      <c r="F486" s="8"/>
      <c r="G486" s="8"/>
      <c r="H486" s="8"/>
      <c r="I486" s="8"/>
      <c r="J486" s="8"/>
      <c r="K486" s="8"/>
      <c r="L486" s="8"/>
    </row>
    <row r="487" spans="3:12" ht="12.5" x14ac:dyDescent="0.25">
      <c r="C487" s="5"/>
      <c r="E487" s="8"/>
      <c r="F487" s="8"/>
      <c r="G487" s="8"/>
      <c r="H487" s="8"/>
      <c r="I487" s="8"/>
      <c r="J487" s="8"/>
      <c r="K487" s="8"/>
      <c r="L487" s="8"/>
    </row>
    <row r="488" spans="3:12" ht="12.5" x14ac:dyDescent="0.25">
      <c r="C488" s="5"/>
      <c r="E488" s="8"/>
      <c r="F488" s="8"/>
      <c r="G488" s="8"/>
      <c r="H488" s="8"/>
      <c r="I488" s="8"/>
      <c r="J488" s="8"/>
      <c r="K488" s="8"/>
      <c r="L488" s="8"/>
    </row>
    <row r="489" spans="3:12" ht="12.5" x14ac:dyDescent="0.25">
      <c r="C489" s="5"/>
      <c r="E489" s="8"/>
      <c r="F489" s="8"/>
      <c r="G489" s="8"/>
      <c r="H489" s="8"/>
      <c r="I489" s="8"/>
      <c r="J489" s="8"/>
      <c r="K489" s="8"/>
      <c r="L489" s="8"/>
    </row>
    <row r="490" spans="3:12" ht="12.5" x14ac:dyDescent="0.25">
      <c r="C490" s="5"/>
      <c r="E490" s="8"/>
      <c r="F490" s="8"/>
      <c r="G490" s="8"/>
      <c r="H490" s="8"/>
      <c r="I490" s="8"/>
      <c r="J490" s="8"/>
      <c r="K490" s="8"/>
      <c r="L490" s="8"/>
    </row>
    <row r="491" spans="3:12" ht="12.5" x14ac:dyDescent="0.25">
      <c r="C491" s="5"/>
      <c r="E491" s="8"/>
      <c r="F491" s="8"/>
      <c r="G491" s="8"/>
      <c r="H491" s="8"/>
      <c r="I491" s="8"/>
      <c r="J491" s="8"/>
      <c r="K491" s="8"/>
      <c r="L491" s="8"/>
    </row>
    <row r="492" spans="3:12" ht="12.5" x14ac:dyDescent="0.25">
      <c r="C492" s="5"/>
      <c r="E492" s="8"/>
      <c r="F492" s="8"/>
      <c r="G492" s="8"/>
      <c r="H492" s="8"/>
      <c r="I492" s="8"/>
      <c r="J492" s="8"/>
      <c r="K492" s="8"/>
      <c r="L492" s="8"/>
    </row>
    <row r="493" spans="3:12" ht="12.5" x14ac:dyDescent="0.25">
      <c r="C493" s="5"/>
      <c r="E493" s="8"/>
      <c r="F493" s="8"/>
      <c r="G493" s="8"/>
      <c r="H493" s="8"/>
      <c r="I493" s="8"/>
      <c r="J493" s="8"/>
      <c r="K493" s="8"/>
      <c r="L493" s="8"/>
    </row>
    <row r="494" spans="3:12" ht="12.5" x14ac:dyDescent="0.25">
      <c r="C494" s="5"/>
      <c r="E494" s="8"/>
      <c r="F494" s="8"/>
      <c r="G494" s="8"/>
      <c r="H494" s="8"/>
      <c r="I494" s="8"/>
      <c r="J494" s="8"/>
      <c r="K494" s="8"/>
      <c r="L494" s="8"/>
    </row>
    <row r="495" spans="3:12" ht="12.5" x14ac:dyDescent="0.25">
      <c r="C495" s="5"/>
      <c r="E495" s="8"/>
      <c r="F495" s="8"/>
      <c r="G495" s="8"/>
      <c r="H495" s="8"/>
      <c r="I495" s="8"/>
      <c r="J495" s="8"/>
      <c r="K495" s="8"/>
      <c r="L495" s="8"/>
    </row>
    <row r="496" spans="3:12" ht="12.5" x14ac:dyDescent="0.25">
      <c r="C496" s="5"/>
      <c r="E496" s="8"/>
      <c r="F496" s="8"/>
      <c r="G496" s="8"/>
      <c r="H496" s="8"/>
      <c r="I496" s="8"/>
      <c r="J496" s="8"/>
      <c r="K496" s="8"/>
      <c r="L496" s="8"/>
    </row>
    <row r="497" spans="3:12" ht="12.5" x14ac:dyDescent="0.25">
      <c r="C497" s="5"/>
      <c r="E497" s="8"/>
      <c r="F497" s="8"/>
      <c r="G497" s="8"/>
      <c r="H497" s="8"/>
      <c r="I497" s="8"/>
      <c r="J497" s="8"/>
      <c r="K497" s="8"/>
      <c r="L497" s="8"/>
    </row>
    <row r="498" spans="3:12" ht="12.5" x14ac:dyDescent="0.25">
      <c r="C498" s="5"/>
      <c r="E498" s="8"/>
      <c r="F498" s="8"/>
      <c r="G498" s="8"/>
      <c r="H498" s="8"/>
      <c r="I498" s="8"/>
      <c r="J498" s="8"/>
      <c r="K498" s="8"/>
      <c r="L498" s="8"/>
    </row>
    <row r="499" spans="3:12" ht="12.5" x14ac:dyDescent="0.25">
      <c r="C499" s="5"/>
      <c r="E499" s="8"/>
      <c r="F499" s="8"/>
      <c r="G499" s="8"/>
      <c r="H499" s="8"/>
      <c r="I499" s="8"/>
      <c r="J499" s="8"/>
      <c r="K499" s="8"/>
      <c r="L499" s="8"/>
    </row>
    <row r="500" spans="3:12" ht="12.5" x14ac:dyDescent="0.25">
      <c r="C500" s="5"/>
      <c r="E500" s="8"/>
      <c r="F500" s="8"/>
      <c r="G500" s="8"/>
      <c r="H500" s="8"/>
      <c r="I500" s="8"/>
      <c r="J500" s="8"/>
      <c r="K500" s="8"/>
      <c r="L500" s="8"/>
    </row>
    <row r="501" spans="3:12" ht="12.5" x14ac:dyDescent="0.25">
      <c r="C501" s="5"/>
      <c r="E501" s="8"/>
      <c r="F501" s="8"/>
      <c r="G501" s="8"/>
      <c r="H501" s="8"/>
      <c r="I501" s="8"/>
      <c r="J501" s="8"/>
      <c r="K501" s="8"/>
      <c r="L501" s="8"/>
    </row>
    <row r="502" spans="3:12" ht="12.5" x14ac:dyDescent="0.25">
      <c r="C502" s="5"/>
      <c r="E502" s="8"/>
      <c r="F502" s="8"/>
      <c r="G502" s="8"/>
      <c r="H502" s="8"/>
      <c r="I502" s="8"/>
      <c r="J502" s="8"/>
      <c r="K502" s="8"/>
      <c r="L502" s="8"/>
    </row>
    <row r="503" spans="3:12" ht="12.5" x14ac:dyDescent="0.25">
      <c r="C503" s="5"/>
      <c r="E503" s="8"/>
      <c r="F503" s="8"/>
      <c r="G503" s="8"/>
      <c r="H503" s="8"/>
      <c r="I503" s="8"/>
      <c r="J503" s="8"/>
      <c r="K503" s="8"/>
      <c r="L503" s="8"/>
    </row>
    <row r="504" spans="3:12" ht="12.5" x14ac:dyDescent="0.25">
      <c r="C504" s="5"/>
      <c r="E504" s="8"/>
      <c r="F504" s="8"/>
      <c r="G504" s="8"/>
      <c r="H504" s="8"/>
      <c r="I504" s="8"/>
      <c r="J504" s="8"/>
      <c r="K504" s="8"/>
      <c r="L504" s="8"/>
    </row>
    <row r="505" spans="3:12" ht="12.5" x14ac:dyDescent="0.25">
      <c r="C505" s="5"/>
      <c r="E505" s="8"/>
      <c r="F505" s="8"/>
      <c r="G505" s="8"/>
      <c r="H505" s="8"/>
      <c r="I505" s="8"/>
      <c r="J505" s="8"/>
      <c r="K505" s="8"/>
      <c r="L505" s="8"/>
    </row>
    <row r="506" spans="3:12" ht="12.5" x14ac:dyDescent="0.25">
      <c r="C506" s="5"/>
      <c r="E506" s="8"/>
      <c r="F506" s="8"/>
      <c r="G506" s="8"/>
      <c r="H506" s="8"/>
      <c r="I506" s="8"/>
      <c r="J506" s="8"/>
      <c r="K506" s="8"/>
      <c r="L506" s="8"/>
    </row>
    <row r="507" spans="3:12" ht="12.5" x14ac:dyDescent="0.25">
      <c r="C507" s="5"/>
      <c r="E507" s="8"/>
      <c r="F507" s="8"/>
      <c r="G507" s="8"/>
      <c r="H507" s="8"/>
      <c r="I507" s="8"/>
      <c r="J507" s="8"/>
      <c r="K507" s="8"/>
      <c r="L507" s="8"/>
    </row>
    <row r="508" spans="3:12" ht="12.5" x14ac:dyDescent="0.25">
      <c r="C508" s="5"/>
      <c r="E508" s="8"/>
      <c r="F508" s="8"/>
      <c r="G508" s="8"/>
      <c r="H508" s="8"/>
      <c r="I508" s="8"/>
      <c r="J508" s="8"/>
      <c r="K508" s="8"/>
      <c r="L508" s="8"/>
    </row>
    <row r="509" spans="3:12" ht="12.5" x14ac:dyDescent="0.25">
      <c r="C509" s="5"/>
      <c r="E509" s="8"/>
      <c r="F509" s="8"/>
      <c r="G509" s="8"/>
      <c r="H509" s="8"/>
      <c r="I509" s="8"/>
      <c r="J509" s="8"/>
      <c r="K509" s="8"/>
      <c r="L509" s="8"/>
    </row>
    <row r="510" spans="3:12" ht="12.5" x14ac:dyDescent="0.25">
      <c r="C510" s="5"/>
      <c r="E510" s="8"/>
      <c r="F510" s="8"/>
      <c r="G510" s="8"/>
      <c r="H510" s="8"/>
      <c r="I510" s="8"/>
      <c r="J510" s="8"/>
      <c r="K510" s="8"/>
      <c r="L510" s="8"/>
    </row>
    <row r="511" spans="3:12" ht="12.5" x14ac:dyDescent="0.25">
      <c r="C511" s="5"/>
      <c r="E511" s="8"/>
      <c r="F511" s="8"/>
      <c r="G511" s="8"/>
      <c r="H511" s="8"/>
      <c r="I511" s="8"/>
      <c r="J511" s="8"/>
      <c r="K511" s="8"/>
      <c r="L511" s="8"/>
    </row>
    <row r="512" spans="3:12" ht="12.5" x14ac:dyDescent="0.25">
      <c r="C512" s="5"/>
      <c r="E512" s="8"/>
      <c r="F512" s="8"/>
      <c r="G512" s="8"/>
      <c r="H512" s="8"/>
      <c r="I512" s="8"/>
      <c r="J512" s="8"/>
      <c r="K512" s="8"/>
      <c r="L512" s="8"/>
    </row>
    <row r="513" spans="3:12" ht="12.5" x14ac:dyDescent="0.25">
      <c r="C513" s="5"/>
      <c r="E513" s="8"/>
      <c r="F513" s="8"/>
      <c r="G513" s="8"/>
      <c r="H513" s="8"/>
      <c r="I513" s="8"/>
      <c r="J513" s="8"/>
      <c r="K513" s="8"/>
      <c r="L513" s="8"/>
    </row>
    <row r="514" spans="3:12" ht="12.5" x14ac:dyDescent="0.25">
      <c r="C514" s="5"/>
      <c r="E514" s="8"/>
      <c r="F514" s="8"/>
      <c r="G514" s="8"/>
      <c r="H514" s="8"/>
      <c r="I514" s="8"/>
      <c r="J514" s="8"/>
      <c r="K514" s="8"/>
      <c r="L514" s="8"/>
    </row>
    <row r="515" spans="3:12" ht="12.5" x14ac:dyDescent="0.25">
      <c r="C515" s="5"/>
      <c r="E515" s="8"/>
      <c r="F515" s="8"/>
      <c r="G515" s="8"/>
      <c r="H515" s="8"/>
      <c r="I515" s="8"/>
      <c r="J515" s="8"/>
      <c r="K515" s="8"/>
      <c r="L515" s="8"/>
    </row>
    <row r="516" spans="3:12" ht="12.5" x14ac:dyDescent="0.25">
      <c r="C516" s="5"/>
      <c r="E516" s="8"/>
      <c r="F516" s="8"/>
      <c r="G516" s="8"/>
      <c r="H516" s="8"/>
      <c r="I516" s="8"/>
      <c r="J516" s="8"/>
      <c r="K516" s="8"/>
      <c r="L516" s="8"/>
    </row>
    <row r="517" spans="3:12" ht="12.5" x14ac:dyDescent="0.25">
      <c r="C517" s="5"/>
      <c r="E517" s="8"/>
      <c r="F517" s="8"/>
      <c r="G517" s="8"/>
      <c r="H517" s="8"/>
      <c r="I517" s="8"/>
      <c r="J517" s="8"/>
      <c r="K517" s="8"/>
      <c r="L517" s="8"/>
    </row>
    <row r="518" spans="3:12" ht="12.5" x14ac:dyDescent="0.25">
      <c r="C518" s="5"/>
      <c r="E518" s="8"/>
      <c r="F518" s="8"/>
      <c r="G518" s="8"/>
      <c r="H518" s="8"/>
      <c r="I518" s="8"/>
      <c r="J518" s="8"/>
      <c r="K518" s="8"/>
      <c r="L518" s="8"/>
    </row>
    <row r="519" spans="3:12" ht="12.5" x14ac:dyDescent="0.25">
      <c r="C519" s="5"/>
      <c r="E519" s="8"/>
      <c r="F519" s="8"/>
      <c r="G519" s="8"/>
      <c r="H519" s="8"/>
      <c r="I519" s="8"/>
      <c r="J519" s="8"/>
      <c r="K519" s="8"/>
      <c r="L519" s="8"/>
    </row>
    <row r="520" spans="3:12" ht="12.5" x14ac:dyDescent="0.25">
      <c r="C520" s="5"/>
      <c r="E520" s="8"/>
      <c r="F520" s="8"/>
      <c r="G520" s="8"/>
      <c r="H520" s="8"/>
      <c r="I520" s="8"/>
      <c r="J520" s="8"/>
      <c r="K520" s="8"/>
      <c r="L520" s="8"/>
    </row>
    <row r="521" spans="3:12" ht="12.5" x14ac:dyDescent="0.25">
      <c r="C521" s="5"/>
      <c r="E521" s="8"/>
      <c r="F521" s="8"/>
      <c r="G521" s="8"/>
      <c r="H521" s="8"/>
      <c r="I521" s="8"/>
      <c r="J521" s="8"/>
      <c r="K521" s="8"/>
      <c r="L521" s="8"/>
    </row>
    <row r="522" spans="3:12" ht="12.5" x14ac:dyDescent="0.25">
      <c r="C522" s="5"/>
      <c r="E522" s="8"/>
      <c r="F522" s="8"/>
      <c r="G522" s="8"/>
      <c r="H522" s="8"/>
      <c r="I522" s="8"/>
      <c r="J522" s="8"/>
      <c r="K522" s="8"/>
      <c r="L522" s="8"/>
    </row>
    <row r="523" spans="3:12" ht="12.5" x14ac:dyDescent="0.25">
      <c r="C523" s="5"/>
      <c r="E523" s="8"/>
      <c r="F523" s="8"/>
      <c r="G523" s="8"/>
      <c r="H523" s="8"/>
      <c r="I523" s="8"/>
      <c r="J523" s="8"/>
      <c r="K523" s="8"/>
      <c r="L523" s="8"/>
    </row>
    <row r="524" spans="3:12" ht="12.5" x14ac:dyDescent="0.25">
      <c r="C524" s="5"/>
      <c r="E524" s="8"/>
      <c r="F524" s="8"/>
      <c r="G524" s="8"/>
      <c r="H524" s="8"/>
      <c r="I524" s="8"/>
      <c r="J524" s="8"/>
      <c r="K524" s="8"/>
      <c r="L524" s="8"/>
    </row>
    <row r="525" spans="3:12" ht="12.5" x14ac:dyDescent="0.25">
      <c r="C525" s="5"/>
      <c r="E525" s="8"/>
      <c r="F525" s="8"/>
      <c r="G525" s="8"/>
      <c r="H525" s="8"/>
      <c r="I525" s="8"/>
      <c r="J525" s="8"/>
      <c r="K525" s="8"/>
      <c r="L525" s="8"/>
    </row>
    <row r="526" spans="3:12" ht="12.5" x14ac:dyDescent="0.25">
      <c r="C526" s="5"/>
      <c r="E526" s="8"/>
      <c r="F526" s="8"/>
      <c r="G526" s="8"/>
      <c r="H526" s="8"/>
      <c r="I526" s="8"/>
      <c r="J526" s="8"/>
      <c r="K526" s="8"/>
      <c r="L526" s="8"/>
    </row>
    <row r="527" spans="3:12" ht="12.5" x14ac:dyDescent="0.25">
      <c r="C527" s="5"/>
      <c r="E527" s="8"/>
      <c r="F527" s="8"/>
      <c r="G527" s="8"/>
      <c r="H527" s="8"/>
      <c r="I527" s="8"/>
      <c r="J527" s="8"/>
      <c r="K527" s="8"/>
      <c r="L527" s="8"/>
    </row>
    <row r="528" spans="3:12" ht="12.5" x14ac:dyDescent="0.25">
      <c r="C528" s="5"/>
      <c r="E528" s="8"/>
      <c r="F528" s="8"/>
      <c r="G528" s="8"/>
      <c r="H528" s="8"/>
      <c r="I528" s="8"/>
      <c r="J528" s="8"/>
      <c r="K528" s="8"/>
      <c r="L528" s="8"/>
    </row>
    <row r="529" spans="3:12" ht="12.5" x14ac:dyDescent="0.25">
      <c r="C529" s="5"/>
      <c r="E529" s="8"/>
      <c r="F529" s="8"/>
      <c r="G529" s="8"/>
      <c r="H529" s="8"/>
      <c r="I529" s="8"/>
      <c r="J529" s="8"/>
      <c r="K529" s="8"/>
      <c r="L529" s="8"/>
    </row>
    <row r="530" spans="3:12" ht="12.5" x14ac:dyDescent="0.25">
      <c r="C530" s="5"/>
      <c r="E530" s="8"/>
      <c r="F530" s="8"/>
      <c r="G530" s="8"/>
      <c r="H530" s="8"/>
      <c r="I530" s="8"/>
      <c r="J530" s="8"/>
      <c r="K530" s="8"/>
      <c r="L530" s="8"/>
    </row>
    <row r="531" spans="3:12" ht="12.5" x14ac:dyDescent="0.25">
      <c r="C531" s="5"/>
      <c r="E531" s="8"/>
      <c r="F531" s="8"/>
      <c r="G531" s="8"/>
      <c r="H531" s="8"/>
      <c r="I531" s="8"/>
      <c r="J531" s="8"/>
      <c r="K531" s="8"/>
      <c r="L531" s="8"/>
    </row>
    <row r="532" spans="3:12" ht="12.5" x14ac:dyDescent="0.25">
      <c r="C532" s="5"/>
      <c r="E532" s="8"/>
      <c r="F532" s="8"/>
      <c r="G532" s="8"/>
      <c r="H532" s="8"/>
      <c r="I532" s="8"/>
      <c r="J532" s="8"/>
      <c r="K532" s="8"/>
      <c r="L532" s="8"/>
    </row>
    <row r="533" spans="3:12" ht="12.5" x14ac:dyDescent="0.25">
      <c r="C533" s="5"/>
      <c r="E533" s="8"/>
      <c r="F533" s="8"/>
      <c r="G533" s="8"/>
      <c r="H533" s="8"/>
      <c r="I533" s="8"/>
      <c r="J533" s="8"/>
      <c r="K533" s="8"/>
      <c r="L533" s="8"/>
    </row>
    <row r="534" spans="3:12" ht="12.5" x14ac:dyDescent="0.25">
      <c r="C534" s="5"/>
      <c r="E534" s="8"/>
      <c r="F534" s="8"/>
      <c r="G534" s="8"/>
      <c r="H534" s="8"/>
      <c r="I534" s="8"/>
      <c r="J534" s="8"/>
      <c r="K534" s="8"/>
      <c r="L534" s="8"/>
    </row>
    <row r="535" spans="3:12" ht="12.5" x14ac:dyDescent="0.25">
      <c r="C535" s="5"/>
      <c r="E535" s="8"/>
      <c r="F535" s="8"/>
      <c r="G535" s="8"/>
      <c r="H535" s="8"/>
      <c r="I535" s="8"/>
      <c r="J535" s="8"/>
      <c r="K535" s="8"/>
      <c r="L535" s="8"/>
    </row>
    <row r="536" spans="3:12" ht="12.5" x14ac:dyDescent="0.25">
      <c r="C536" s="5"/>
      <c r="E536" s="8"/>
      <c r="F536" s="8"/>
      <c r="G536" s="8"/>
      <c r="H536" s="8"/>
      <c r="I536" s="8"/>
      <c r="J536" s="8"/>
      <c r="K536" s="8"/>
      <c r="L536" s="8"/>
    </row>
    <row r="537" spans="3:12" ht="12.5" x14ac:dyDescent="0.25">
      <c r="C537" s="5"/>
      <c r="E537" s="8"/>
      <c r="F537" s="8"/>
      <c r="G537" s="8"/>
      <c r="H537" s="8"/>
      <c r="I537" s="8"/>
      <c r="J537" s="8"/>
      <c r="K537" s="8"/>
      <c r="L537" s="8"/>
    </row>
    <row r="538" spans="3:12" ht="12.5" x14ac:dyDescent="0.25">
      <c r="C538" s="5"/>
      <c r="E538" s="8"/>
      <c r="F538" s="8"/>
      <c r="G538" s="8"/>
      <c r="H538" s="8"/>
      <c r="I538" s="8"/>
      <c r="J538" s="8"/>
      <c r="K538" s="8"/>
      <c r="L538" s="8"/>
    </row>
    <row r="539" spans="3:12" ht="12.5" x14ac:dyDescent="0.25">
      <c r="C539" s="5"/>
      <c r="E539" s="8"/>
      <c r="F539" s="8"/>
      <c r="G539" s="8"/>
      <c r="H539" s="8"/>
      <c r="I539" s="8"/>
      <c r="J539" s="8"/>
      <c r="K539" s="8"/>
      <c r="L539" s="8"/>
    </row>
    <row r="540" spans="3:12" ht="12.5" x14ac:dyDescent="0.25">
      <c r="C540" s="5"/>
      <c r="E540" s="8"/>
      <c r="F540" s="8"/>
      <c r="G540" s="8"/>
      <c r="H540" s="8"/>
      <c r="I540" s="8"/>
      <c r="J540" s="8"/>
      <c r="K540" s="8"/>
      <c r="L540" s="8"/>
    </row>
    <row r="541" spans="3:12" ht="12.5" x14ac:dyDescent="0.25">
      <c r="C541" s="5"/>
      <c r="E541" s="8"/>
      <c r="F541" s="8"/>
      <c r="G541" s="8"/>
      <c r="H541" s="8"/>
      <c r="I541" s="8"/>
      <c r="J541" s="8"/>
      <c r="K541" s="8"/>
      <c r="L541" s="8"/>
    </row>
    <row r="542" spans="3:12" ht="12.5" x14ac:dyDescent="0.25">
      <c r="C542" s="5"/>
      <c r="E542" s="8"/>
      <c r="F542" s="8"/>
      <c r="G542" s="8"/>
      <c r="H542" s="8"/>
      <c r="I542" s="8"/>
      <c r="J542" s="8"/>
      <c r="K542" s="8"/>
      <c r="L542" s="8"/>
    </row>
    <row r="543" spans="3:12" ht="12.5" x14ac:dyDescent="0.25">
      <c r="C543" s="5"/>
      <c r="E543" s="8"/>
      <c r="F543" s="8"/>
      <c r="G543" s="8"/>
      <c r="H543" s="8"/>
      <c r="I543" s="8"/>
      <c r="J543" s="8"/>
      <c r="K543" s="8"/>
      <c r="L543" s="8"/>
    </row>
    <row r="544" spans="3:12" ht="12.5" x14ac:dyDescent="0.25">
      <c r="C544" s="5"/>
      <c r="E544" s="8"/>
      <c r="F544" s="8"/>
      <c r="G544" s="8"/>
      <c r="H544" s="8"/>
      <c r="I544" s="8"/>
      <c r="J544" s="8"/>
      <c r="K544" s="8"/>
      <c r="L544" s="8"/>
    </row>
    <row r="545" spans="3:12" ht="12.5" x14ac:dyDescent="0.25">
      <c r="C545" s="5"/>
      <c r="E545" s="8"/>
      <c r="F545" s="8"/>
      <c r="G545" s="8"/>
      <c r="H545" s="8"/>
      <c r="I545" s="8"/>
      <c r="J545" s="8"/>
      <c r="K545" s="8"/>
      <c r="L545" s="8"/>
    </row>
    <row r="546" spans="3:12" ht="12.5" x14ac:dyDescent="0.25">
      <c r="C546" s="5"/>
      <c r="E546" s="8"/>
      <c r="F546" s="8"/>
      <c r="G546" s="8"/>
      <c r="H546" s="8"/>
      <c r="I546" s="8"/>
      <c r="J546" s="8"/>
      <c r="K546" s="8"/>
      <c r="L546" s="8"/>
    </row>
    <row r="547" spans="3:12" ht="12.5" x14ac:dyDescent="0.25">
      <c r="C547" s="5"/>
      <c r="E547" s="8"/>
      <c r="F547" s="8"/>
      <c r="G547" s="8"/>
      <c r="H547" s="8"/>
      <c r="I547" s="8"/>
      <c r="J547" s="8"/>
      <c r="K547" s="8"/>
      <c r="L547" s="8"/>
    </row>
    <row r="548" spans="3:12" ht="12.5" x14ac:dyDescent="0.25">
      <c r="C548" s="5"/>
      <c r="E548" s="8"/>
      <c r="F548" s="8"/>
      <c r="G548" s="8"/>
      <c r="H548" s="8"/>
      <c r="I548" s="8"/>
      <c r="J548" s="8"/>
      <c r="K548" s="8"/>
      <c r="L548" s="8"/>
    </row>
    <row r="549" spans="3:12" ht="12.5" x14ac:dyDescent="0.25">
      <c r="C549" s="5"/>
      <c r="E549" s="8"/>
      <c r="F549" s="8"/>
      <c r="G549" s="8"/>
      <c r="H549" s="8"/>
      <c r="I549" s="8"/>
      <c r="J549" s="8"/>
      <c r="K549" s="8"/>
      <c r="L549" s="8"/>
    </row>
    <row r="550" spans="3:12" ht="12.5" x14ac:dyDescent="0.25">
      <c r="C550" s="5"/>
      <c r="E550" s="8"/>
      <c r="F550" s="8"/>
      <c r="G550" s="8"/>
      <c r="H550" s="8"/>
      <c r="I550" s="8"/>
      <c r="J550" s="8"/>
      <c r="K550" s="8"/>
      <c r="L550" s="8"/>
    </row>
    <row r="551" spans="3:12" ht="12.5" x14ac:dyDescent="0.25">
      <c r="C551" s="5"/>
      <c r="E551" s="8"/>
      <c r="F551" s="8"/>
      <c r="G551" s="8"/>
      <c r="H551" s="8"/>
      <c r="I551" s="8"/>
      <c r="J551" s="8"/>
      <c r="K551" s="8"/>
      <c r="L551" s="8"/>
    </row>
    <row r="552" spans="3:12" ht="12.5" x14ac:dyDescent="0.25">
      <c r="C552" s="5"/>
      <c r="E552" s="8"/>
      <c r="F552" s="8"/>
      <c r="G552" s="8"/>
      <c r="H552" s="8"/>
      <c r="I552" s="8"/>
      <c r="J552" s="8"/>
      <c r="K552" s="8"/>
      <c r="L552" s="8"/>
    </row>
    <row r="553" spans="3:12" ht="12.5" x14ac:dyDescent="0.25">
      <c r="C553" s="5"/>
      <c r="E553" s="8"/>
      <c r="F553" s="8"/>
      <c r="G553" s="8"/>
      <c r="H553" s="8"/>
      <c r="I553" s="8"/>
      <c r="J553" s="8"/>
      <c r="K553" s="8"/>
      <c r="L553" s="8"/>
    </row>
    <row r="554" spans="3:12" ht="12.5" x14ac:dyDescent="0.25">
      <c r="C554" s="5"/>
      <c r="E554" s="8"/>
      <c r="F554" s="8"/>
      <c r="G554" s="8"/>
      <c r="H554" s="8"/>
      <c r="I554" s="8"/>
      <c r="J554" s="8"/>
      <c r="K554" s="8"/>
      <c r="L554" s="8"/>
    </row>
    <row r="555" spans="3:12" ht="12.5" x14ac:dyDescent="0.25">
      <c r="C555" s="5"/>
      <c r="E555" s="8"/>
      <c r="F555" s="8"/>
      <c r="G555" s="8"/>
      <c r="H555" s="8"/>
      <c r="I555" s="8"/>
      <c r="J555" s="8"/>
      <c r="K555" s="8"/>
      <c r="L555" s="8"/>
    </row>
    <row r="556" spans="3:12" ht="12.5" x14ac:dyDescent="0.25">
      <c r="C556" s="5"/>
      <c r="E556" s="8"/>
      <c r="F556" s="8"/>
      <c r="G556" s="8"/>
      <c r="H556" s="8"/>
      <c r="I556" s="8"/>
      <c r="J556" s="8"/>
      <c r="K556" s="8"/>
      <c r="L556" s="8"/>
    </row>
    <row r="557" spans="3:12" ht="12.5" x14ac:dyDescent="0.25">
      <c r="C557" s="5"/>
      <c r="E557" s="8"/>
      <c r="F557" s="8"/>
      <c r="G557" s="8"/>
      <c r="H557" s="8"/>
      <c r="I557" s="8"/>
      <c r="J557" s="8"/>
      <c r="K557" s="8"/>
      <c r="L557" s="8"/>
    </row>
    <row r="558" spans="3:12" ht="12.5" x14ac:dyDescent="0.25">
      <c r="C558" s="5"/>
      <c r="E558" s="8"/>
      <c r="F558" s="8"/>
      <c r="G558" s="8"/>
      <c r="H558" s="8"/>
      <c r="I558" s="8"/>
      <c r="J558" s="8"/>
      <c r="K558" s="8"/>
      <c r="L558" s="8"/>
    </row>
    <row r="559" spans="3:12" ht="12.5" x14ac:dyDescent="0.25">
      <c r="C559" s="5"/>
      <c r="E559" s="8"/>
      <c r="F559" s="8"/>
      <c r="G559" s="8"/>
      <c r="H559" s="8"/>
      <c r="I559" s="8"/>
      <c r="J559" s="8"/>
      <c r="K559" s="8"/>
      <c r="L559" s="8"/>
    </row>
    <row r="560" spans="3:12" ht="12.5" x14ac:dyDescent="0.25">
      <c r="C560" s="5"/>
      <c r="E560" s="8"/>
      <c r="F560" s="8"/>
      <c r="G560" s="8"/>
      <c r="H560" s="8"/>
      <c r="I560" s="8"/>
      <c r="J560" s="8"/>
      <c r="K560" s="8"/>
      <c r="L560" s="8"/>
    </row>
    <row r="561" spans="3:12" ht="12.5" x14ac:dyDescent="0.25">
      <c r="C561" s="5"/>
      <c r="E561" s="8"/>
      <c r="F561" s="8"/>
      <c r="G561" s="8"/>
      <c r="H561" s="8"/>
      <c r="I561" s="8"/>
      <c r="J561" s="8"/>
      <c r="K561" s="8"/>
      <c r="L561" s="8"/>
    </row>
    <row r="562" spans="3:12" ht="12.5" x14ac:dyDescent="0.25">
      <c r="C562" s="5"/>
      <c r="E562" s="8"/>
      <c r="F562" s="8"/>
      <c r="G562" s="8"/>
      <c r="H562" s="8"/>
      <c r="I562" s="8"/>
      <c r="J562" s="8"/>
      <c r="K562" s="8"/>
      <c r="L562" s="8"/>
    </row>
    <row r="563" spans="3:12" ht="12.5" x14ac:dyDescent="0.25">
      <c r="C563" s="5"/>
      <c r="E563" s="8"/>
      <c r="F563" s="8"/>
      <c r="G563" s="8"/>
      <c r="H563" s="8"/>
      <c r="I563" s="8"/>
      <c r="J563" s="8"/>
      <c r="K563" s="8"/>
      <c r="L563" s="8"/>
    </row>
    <row r="564" spans="3:12" ht="12.5" x14ac:dyDescent="0.25">
      <c r="C564" s="5"/>
      <c r="E564" s="8"/>
      <c r="F564" s="8"/>
      <c r="G564" s="8"/>
      <c r="H564" s="8"/>
      <c r="I564" s="8"/>
      <c r="J564" s="8"/>
      <c r="K564" s="8"/>
      <c r="L564" s="8"/>
    </row>
    <row r="565" spans="3:12" ht="12.5" x14ac:dyDescent="0.25">
      <c r="C565" s="5"/>
      <c r="E565" s="8"/>
      <c r="F565" s="8"/>
      <c r="G565" s="8"/>
      <c r="H565" s="8"/>
      <c r="I565" s="8"/>
      <c r="J565" s="8"/>
      <c r="K565" s="8"/>
      <c r="L565" s="8"/>
    </row>
    <row r="566" spans="3:12" ht="12.5" x14ac:dyDescent="0.25">
      <c r="C566" s="5"/>
      <c r="E566" s="8"/>
      <c r="F566" s="8"/>
      <c r="G566" s="8"/>
      <c r="H566" s="8"/>
      <c r="I566" s="8"/>
      <c r="J566" s="8"/>
      <c r="K566" s="8"/>
      <c r="L566" s="8"/>
    </row>
    <row r="567" spans="3:12" ht="12.5" x14ac:dyDescent="0.25">
      <c r="C567" s="5"/>
      <c r="E567" s="8"/>
      <c r="F567" s="8"/>
      <c r="G567" s="8"/>
      <c r="H567" s="8"/>
      <c r="I567" s="8"/>
      <c r="J567" s="8"/>
      <c r="K567" s="8"/>
      <c r="L567" s="8"/>
    </row>
    <row r="568" spans="3:12" ht="12.5" x14ac:dyDescent="0.25">
      <c r="C568" s="5"/>
      <c r="E568" s="8"/>
      <c r="F568" s="8"/>
      <c r="G568" s="8"/>
      <c r="H568" s="8"/>
      <c r="I568" s="8"/>
      <c r="J568" s="8"/>
      <c r="K568" s="8"/>
      <c r="L568" s="8"/>
    </row>
    <row r="569" spans="3:12" ht="12.5" x14ac:dyDescent="0.25">
      <c r="C569" s="5"/>
      <c r="E569" s="8"/>
      <c r="F569" s="8"/>
      <c r="G569" s="8"/>
      <c r="H569" s="8"/>
      <c r="I569" s="8"/>
      <c r="J569" s="8"/>
      <c r="K569" s="8"/>
      <c r="L569" s="8"/>
    </row>
    <row r="570" spans="3:12" ht="12.5" x14ac:dyDescent="0.25">
      <c r="C570" s="5"/>
      <c r="E570" s="8"/>
      <c r="F570" s="8"/>
      <c r="G570" s="8"/>
      <c r="H570" s="8"/>
      <c r="I570" s="8"/>
      <c r="J570" s="8"/>
      <c r="K570" s="8"/>
      <c r="L570" s="8"/>
    </row>
    <row r="571" spans="3:12" ht="12.5" x14ac:dyDescent="0.25">
      <c r="C571" s="5"/>
      <c r="E571" s="8"/>
      <c r="F571" s="8"/>
      <c r="G571" s="8"/>
      <c r="H571" s="8"/>
      <c r="I571" s="8"/>
      <c r="J571" s="8"/>
      <c r="K571" s="8"/>
      <c r="L571" s="8"/>
    </row>
    <row r="572" spans="3:12" ht="12.5" x14ac:dyDescent="0.25">
      <c r="C572" s="5"/>
      <c r="E572" s="8"/>
      <c r="F572" s="8"/>
      <c r="G572" s="8"/>
      <c r="H572" s="8"/>
      <c r="I572" s="8"/>
      <c r="J572" s="8"/>
      <c r="K572" s="8"/>
      <c r="L572" s="8"/>
    </row>
    <row r="573" spans="3:12" ht="12.5" x14ac:dyDescent="0.25">
      <c r="C573" s="5"/>
      <c r="E573" s="8"/>
      <c r="F573" s="8"/>
      <c r="G573" s="8"/>
      <c r="H573" s="8"/>
      <c r="I573" s="8"/>
      <c r="J573" s="8"/>
      <c r="K573" s="8"/>
      <c r="L573" s="8"/>
    </row>
    <row r="574" spans="3:12" ht="12.5" x14ac:dyDescent="0.25">
      <c r="C574" s="5"/>
      <c r="E574" s="8"/>
      <c r="F574" s="8"/>
      <c r="G574" s="8"/>
      <c r="H574" s="8"/>
      <c r="I574" s="8"/>
      <c r="J574" s="8"/>
      <c r="K574" s="8"/>
      <c r="L574" s="8"/>
    </row>
    <row r="575" spans="3:12" ht="12.5" x14ac:dyDescent="0.25">
      <c r="C575" s="5"/>
      <c r="E575" s="8"/>
      <c r="F575" s="8"/>
      <c r="G575" s="8"/>
      <c r="H575" s="8"/>
      <c r="I575" s="8"/>
      <c r="J575" s="8"/>
      <c r="K575" s="8"/>
      <c r="L575" s="8"/>
    </row>
    <row r="576" spans="3:12" ht="12.5" x14ac:dyDescent="0.25">
      <c r="C576" s="5"/>
      <c r="E576" s="8"/>
      <c r="F576" s="8"/>
      <c r="G576" s="8"/>
      <c r="H576" s="8"/>
      <c r="I576" s="8"/>
      <c r="J576" s="8"/>
      <c r="K576" s="8"/>
      <c r="L576" s="8"/>
    </row>
    <row r="577" spans="3:12" ht="12.5" x14ac:dyDescent="0.25">
      <c r="C577" s="5"/>
      <c r="E577" s="8"/>
      <c r="F577" s="8"/>
      <c r="G577" s="8"/>
      <c r="H577" s="8"/>
      <c r="I577" s="8"/>
      <c r="J577" s="8"/>
      <c r="K577" s="8"/>
      <c r="L577" s="8"/>
    </row>
    <row r="578" spans="3:12" ht="12.5" x14ac:dyDescent="0.25">
      <c r="C578" s="5"/>
      <c r="E578" s="8"/>
      <c r="F578" s="8"/>
      <c r="G578" s="8"/>
      <c r="H578" s="8"/>
      <c r="I578" s="8"/>
      <c r="J578" s="8"/>
      <c r="K578" s="8"/>
      <c r="L578" s="8"/>
    </row>
    <row r="579" spans="3:12" ht="12.5" x14ac:dyDescent="0.25">
      <c r="C579" s="5"/>
      <c r="E579" s="8"/>
      <c r="F579" s="8"/>
      <c r="G579" s="8"/>
      <c r="H579" s="8"/>
      <c r="I579" s="8"/>
      <c r="J579" s="8"/>
      <c r="K579" s="8"/>
      <c r="L579" s="8"/>
    </row>
    <row r="580" spans="3:12" ht="12.5" x14ac:dyDescent="0.25">
      <c r="C580" s="5"/>
      <c r="E580" s="8"/>
      <c r="F580" s="8"/>
      <c r="G580" s="8"/>
      <c r="H580" s="8"/>
      <c r="I580" s="8"/>
      <c r="J580" s="8"/>
      <c r="K580" s="8"/>
      <c r="L580" s="8"/>
    </row>
    <row r="581" spans="3:12" ht="12.5" x14ac:dyDescent="0.25">
      <c r="C581" s="5"/>
      <c r="E581" s="8"/>
      <c r="F581" s="8"/>
      <c r="G581" s="8"/>
      <c r="H581" s="8"/>
      <c r="I581" s="8"/>
      <c r="J581" s="8"/>
      <c r="K581" s="8"/>
      <c r="L581" s="8"/>
    </row>
    <row r="582" spans="3:12" ht="12.5" x14ac:dyDescent="0.25">
      <c r="C582" s="5"/>
      <c r="E582" s="8"/>
      <c r="F582" s="8"/>
      <c r="G582" s="8"/>
      <c r="H582" s="8"/>
      <c r="I582" s="8"/>
      <c r="J582" s="8"/>
      <c r="K582" s="8"/>
      <c r="L582" s="8"/>
    </row>
    <row r="583" spans="3:12" ht="12.5" x14ac:dyDescent="0.25">
      <c r="C583" s="5"/>
      <c r="E583" s="8"/>
      <c r="F583" s="8"/>
      <c r="G583" s="8"/>
      <c r="H583" s="8"/>
      <c r="I583" s="8"/>
      <c r="J583" s="8"/>
      <c r="K583" s="8"/>
      <c r="L583" s="8"/>
    </row>
    <row r="584" spans="3:12" ht="12.5" x14ac:dyDescent="0.25">
      <c r="C584" s="5"/>
      <c r="E584" s="8"/>
      <c r="F584" s="8"/>
      <c r="G584" s="8"/>
      <c r="H584" s="8"/>
      <c r="I584" s="8"/>
      <c r="J584" s="8"/>
      <c r="K584" s="8"/>
      <c r="L584" s="8"/>
    </row>
    <row r="585" spans="3:12" ht="12.5" x14ac:dyDescent="0.25">
      <c r="C585" s="5"/>
      <c r="E585" s="8"/>
      <c r="F585" s="8"/>
      <c r="G585" s="8"/>
      <c r="H585" s="8"/>
      <c r="I585" s="8"/>
      <c r="J585" s="8"/>
      <c r="K585" s="8"/>
      <c r="L585" s="8"/>
    </row>
    <row r="586" spans="3:12" ht="12.5" x14ac:dyDescent="0.25">
      <c r="C586" s="5"/>
      <c r="E586" s="8"/>
      <c r="F586" s="8"/>
      <c r="G586" s="8"/>
      <c r="H586" s="8"/>
      <c r="I586" s="8"/>
      <c r="J586" s="8"/>
      <c r="K586" s="8"/>
      <c r="L586" s="8"/>
    </row>
    <row r="587" spans="3:12" ht="12.5" x14ac:dyDescent="0.25">
      <c r="C587" s="5"/>
      <c r="E587" s="8"/>
      <c r="F587" s="8"/>
      <c r="G587" s="8"/>
      <c r="H587" s="8"/>
      <c r="I587" s="8"/>
      <c r="J587" s="8"/>
      <c r="K587" s="8"/>
      <c r="L587" s="8"/>
    </row>
    <row r="588" spans="3:12" ht="12.5" x14ac:dyDescent="0.25">
      <c r="C588" s="5"/>
      <c r="E588" s="8"/>
      <c r="F588" s="8"/>
      <c r="G588" s="8"/>
      <c r="H588" s="8"/>
      <c r="I588" s="8"/>
      <c r="J588" s="8"/>
      <c r="K588" s="8"/>
      <c r="L588" s="8"/>
    </row>
    <row r="589" spans="3:12" ht="12.5" x14ac:dyDescent="0.25">
      <c r="C589" s="5"/>
      <c r="E589" s="8"/>
      <c r="F589" s="8"/>
      <c r="G589" s="8"/>
      <c r="H589" s="8"/>
      <c r="I589" s="8"/>
      <c r="J589" s="8"/>
      <c r="K589" s="8"/>
      <c r="L589" s="8"/>
    </row>
    <row r="590" spans="3:12" ht="12.5" x14ac:dyDescent="0.25">
      <c r="C590" s="5"/>
      <c r="E590" s="8"/>
      <c r="F590" s="8"/>
      <c r="G590" s="8"/>
      <c r="H590" s="8"/>
      <c r="I590" s="8"/>
      <c r="J590" s="8"/>
      <c r="K590" s="8"/>
      <c r="L590" s="8"/>
    </row>
    <row r="591" spans="3:12" ht="12.5" x14ac:dyDescent="0.25">
      <c r="C591" s="5"/>
      <c r="E591" s="8"/>
      <c r="F591" s="8"/>
      <c r="G591" s="8"/>
      <c r="H591" s="8"/>
      <c r="I591" s="8"/>
      <c r="J591" s="8"/>
      <c r="K591" s="8"/>
      <c r="L591" s="8"/>
    </row>
    <row r="592" spans="3:12" ht="12.5" x14ac:dyDescent="0.25">
      <c r="C592" s="5"/>
      <c r="E592" s="8"/>
      <c r="F592" s="8"/>
      <c r="G592" s="8"/>
      <c r="H592" s="8"/>
      <c r="I592" s="8"/>
      <c r="J592" s="8"/>
      <c r="K592" s="8"/>
      <c r="L592" s="8"/>
    </row>
    <row r="593" spans="3:12" ht="12.5" x14ac:dyDescent="0.25">
      <c r="C593" s="5"/>
      <c r="E593" s="8"/>
      <c r="F593" s="8"/>
      <c r="G593" s="8"/>
      <c r="H593" s="8"/>
      <c r="I593" s="8"/>
      <c r="J593" s="8"/>
      <c r="K593" s="8"/>
      <c r="L593" s="8"/>
    </row>
    <row r="594" spans="3:12" ht="12.5" x14ac:dyDescent="0.25">
      <c r="C594" s="5"/>
      <c r="E594" s="8"/>
      <c r="F594" s="8"/>
      <c r="G594" s="8"/>
      <c r="H594" s="8"/>
      <c r="I594" s="8"/>
      <c r="J594" s="8"/>
      <c r="K594" s="8"/>
      <c r="L594" s="8"/>
    </row>
    <row r="595" spans="3:12" ht="12.5" x14ac:dyDescent="0.25">
      <c r="C595" s="5"/>
      <c r="E595" s="8"/>
      <c r="F595" s="8"/>
      <c r="G595" s="8"/>
      <c r="H595" s="8"/>
      <c r="I595" s="8"/>
      <c r="J595" s="8"/>
      <c r="K595" s="8"/>
      <c r="L595" s="8"/>
    </row>
    <row r="596" spans="3:12" ht="12.5" x14ac:dyDescent="0.25">
      <c r="C596" s="5"/>
      <c r="E596" s="8"/>
      <c r="F596" s="8"/>
      <c r="G596" s="8"/>
      <c r="H596" s="8"/>
      <c r="I596" s="8"/>
      <c r="J596" s="8"/>
      <c r="K596" s="8"/>
      <c r="L596" s="8"/>
    </row>
    <row r="597" spans="3:12" ht="12.5" x14ac:dyDescent="0.25">
      <c r="C597" s="5"/>
      <c r="E597" s="8"/>
      <c r="F597" s="8"/>
      <c r="G597" s="8"/>
      <c r="H597" s="8"/>
      <c r="I597" s="8"/>
      <c r="J597" s="8"/>
      <c r="K597" s="8"/>
      <c r="L597" s="8"/>
    </row>
    <row r="598" spans="3:12" ht="12.5" x14ac:dyDescent="0.25">
      <c r="C598" s="5"/>
      <c r="E598" s="8"/>
      <c r="F598" s="8"/>
      <c r="G598" s="8"/>
      <c r="H598" s="8"/>
      <c r="I598" s="8"/>
      <c r="J598" s="8"/>
      <c r="K598" s="8"/>
      <c r="L598" s="8"/>
    </row>
    <row r="599" spans="3:12" ht="12.5" x14ac:dyDescent="0.25">
      <c r="C599" s="5"/>
      <c r="E599" s="8"/>
      <c r="F599" s="8"/>
      <c r="G599" s="8"/>
      <c r="H599" s="8"/>
      <c r="I599" s="8"/>
      <c r="J599" s="8"/>
      <c r="K599" s="8"/>
      <c r="L599" s="8"/>
    </row>
    <row r="600" spans="3:12" ht="12.5" x14ac:dyDescent="0.25">
      <c r="C600" s="5"/>
      <c r="E600" s="8"/>
      <c r="F600" s="8"/>
      <c r="G600" s="8"/>
      <c r="H600" s="8"/>
      <c r="I600" s="8"/>
      <c r="J600" s="8"/>
      <c r="K600" s="8"/>
      <c r="L600" s="8"/>
    </row>
    <row r="601" spans="3:12" ht="12.5" x14ac:dyDescent="0.25">
      <c r="C601" s="5"/>
      <c r="E601" s="8"/>
      <c r="F601" s="8"/>
      <c r="G601" s="8"/>
      <c r="H601" s="8"/>
      <c r="I601" s="8"/>
      <c r="J601" s="8"/>
      <c r="K601" s="8"/>
      <c r="L601" s="8"/>
    </row>
    <row r="602" spans="3:12" ht="12.5" x14ac:dyDescent="0.25">
      <c r="C602" s="5"/>
      <c r="E602" s="8"/>
      <c r="F602" s="8"/>
      <c r="G602" s="8"/>
      <c r="H602" s="8"/>
      <c r="I602" s="8"/>
      <c r="J602" s="8"/>
      <c r="K602" s="8"/>
      <c r="L602" s="8"/>
    </row>
    <row r="603" spans="3:12" ht="12.5" x14ac:dyDescent="0.25">
      <c r="C603" s="5"/>
      <c r="E603" s="8"/>
      <c r="F603" s="8"/>
      <c r="G603" s="8"/>
      <c r="H603" s="8"/>
      <c r="I603" s="8"/>
      <c r="J603" s="8"/>
      <c r="K603" s="8"/>
      <c r="L603" s="8"/>
    </row>
    <row r="604" spans="3:12" ht="12.5" x14ac:dyDescent="0.25">
      <c r="C604" s="5"/>
      <c r="E604" s="8"/>
      <c r="F604" s="8"/>
      <c r="G604" s="8"/>
      <c r="H604" s="8"/>
      <c r="I604" s="8"/>
      <c r="J604" s="8"/>
      <c r="K604" s="8"/>
      <c r="L604" s="8"/>
    </row>
    <row r="605" spans="3:12" ht="12.5" x14ac:dyDescent="0.25">
      <c r="C605" s="5"/>
      <c r="E605" s="8"/>
      <c r="F605" s="8"/>
      <c r="G605" s="8"/>
      <c r="H605" s="8"/>
      <c r="I605" s="8"/>
      <c r="J605" s="8"/>
      <c r="K605" s="8"/>
      <c r="L605" s="8"/>
    </row>
    <row r="606" spans="3:12" ht="12.5" x14ac:dyDescent="0.25">
      <c r="C606" s="5"/>
      <c r="E606" s="8"/>
      <c r="F606" s="8"/>
      <c r="G606" s="8"/>
      <c r="H606" s="8"/>
      <c r="I606" s="8"/>
      <c r="J606" s="8"/>
      <c r="K606" s="8"/>
      <c r="L606" s="8"/>
    </row>
    <row r="607" spans="3:12" ht="12.5" x14ac:dyDescent="0.25">
      <c r="C607" s="5"/>
      <c r="E607" s="8"/>
      <c r="F607" s="8"/>
      <c r="G607" s="8"/>
      <c r="H607" s="8"/>
      <c r="I607" s="8"/>
      <c r="J607" s="8"/>
      <c r="K607" s="8"/>
      <c r="L607" s="8"/>
    </row>
    <row r="608" spans="3:12" ht="12.5" x14ac:dyDescent="0.25">
      <c r="C608" s="5"/>
      <c r="E608" s="8"/>
      <c r="F608" s="8"/>
      <c r="G608" s="8"/>
      <c r="H608" s="8"/>
      <c r="I608" s="8"/>
      <c r="J608" s="8"/>
      <c r="K608" s="8"/>
      <c r="L608" s="8"/>
    </row>
    <row r="609" spans="3:12" ht="12.5" x14ac:dyDescent="0.25">
      <c r="C609" s="5"/>
      <c r="E609" s="8"/>
      <c r="F609" s="8"/>
      <c r="G609" s="8"/>
      <c r="H609" s="8"/>
      <c r="I609" s="8"/>
      <c r="J609" s="8"/>
      <c r="K609" s="8"/>
      <c r="L609" s="8"/>
    </row>
    <row r="610" spans="3:12" ht="12.5" x14ac:dyDescent="0.25">
      <c r="C610" s="5"/>
      <c r="E610" s="8"/>
      <c r="F610" s="8"/>
      <c r="G610" s="8"/>
      <c r="H610" s="8"/>
      <c r="I610" s="8"/>
      <c r="J610" s="8"/>
      <c r="K610" s="8"/>
      <c r="L610" s="8"/>
    </row>
    <row r="611" spans="3:12" ht="12.5" x14ac:dyDescent="0.25">
      <c r="C611" s="5"/>
      <c r="E611" s="8"/>
      <c r="F611" s="8"/>
      <c r="G611" s="8"/>
      <c r="H611" s="8"/>
      <c r="I611" s="8"/>
      <c r="J611" s="8"/>
      <c r="K611" s="8"/>
      <c r="L611" s="8"/>
    </row>
    <row r="612" spans="3:12" ht="12.5" x14ac:dyDescent="0.25">
      <c r="C612" s="5"/>
      <c r="E612" s="8"/>
      <c r="F612" s="8"/>
      <c r="G612" s="8"/>
      <c r="H612" s="8"/>
      <c r="I612" s="8"/>
      <c r="J612" s="8"/>
      <c r="K612" s="8"/>
      <c r="L612" s="8"/>
    </row>
    <row r="613" spans="3:12" ht="12.5" x14ac:dyDescent="0.25">
      <c r="C613" s="5"/>
      <c r="E613" s="8"/>
      <c r="F613" s="8"/>
      <c r="G613" s="8"/>
      <c r="H613" s="8"/>
      <c r="I613" s="8"/>
      <c r="J613" s="8"/>
      <c r="K613" s="8"/>
      <c r="L613" s="8"/>
    </row>
    <row r="614" spans="3:12" ht="12.5" x14ac:dyDescent="0.25">
      <c r="C614" s="5"/>
      <c r="E614" s="8"/>
      <c r="F614" s="8"/>
      <c r="G614" s="8"/>
      <c r="H614" s="8"/>
      <c r="I614" s="8"/>
      <c r="J614" s="8"/>
      <c r="K614" s="8"/>
      <c r="L614" s="8"/>
    </row>
    <row r="615" spans="3:12" ht="12.5" x14ac:dyDescent="0.25">
      <c r="C615" s="5"/>
      <c r="E615" s="8"/>
      <c r="F615" s="8"/>
      <c r="G615" s="8"/>
      <c r="H615" s="8"/>
      <c r="I615" s="8"/>
      <c r="J615" s="8"/>
      <c r="K615" s="8"/>
      <c r="L615" s="8"/>
    </row>
    <row r="616" spans="3:12" ht="12.5" x14ac:dyDescent="0.25">
      <c r="C616" s="5"/>
      <c r="E616" s="8"/>
      <c r="F616" s="8"/>
      <c r="G616" s="8"/>
      <c r="H616" s="8"/>
      <c r="I616" s="8"/>
      <c r="J616" s="8"/>
      <c r="K616" s="8"/>
      <c r="L616" s="8"/>
    </row>
    <row r="617" spans="3:12" ht="12.5" x14ac:dyDescent="0.25">
      <c r="C617" s="5"/>
      <c r="E617" s="8"/>
      <c r="F617" s="8"/>
      <c r="G617" s="8"/>
      <c r="H617" s="8"/>
      <c r="I617" s="8"/>
      <c r="J617" s="8"/>
      <c r="K617" s="8"/>
      <c r="L617" s="8"/>
    </row>
    <row r="618" spans="3:12" ht="12.5" x14ac:dyDescent="0.25">
      <c r="C618" s="5"/>
      <c r="E618" s="8"/>
      <c r="F618" s="8"/>
      <c r="G618" s="8"/>
      <c r="H618" s="8"/>
      <c r="I618" s="8"/>
      <c r="J618" s="8"/>
      <c r="K618" s="8"/>
      <c r="L618" s="8"/>
    </row>
    <row r="619" spans="3:12" ht="12.5" x14ac:dyDescent="0.25">
      <c r="C619" s="5"/>
      <c r="E619" s="8"/>
      <c r="F619" s="8"/>
      <c r="G619" s="8"/>
      <c r="H619" s="8"/>
      <c r="I619" s="8"/>
      <c r="J619" s="8"/>
      <c r="K619" s="8"/>
      <c r="L619" s="8"/>
    </row>
    <row r="620" spans="3:12" ht="12.5" x14ac:dyDescent="0.25">
      <c r="C620" s="5"/>
      <c r="E620" s="8"/>
      <c r="F620" s="8"/>
      <c r="G620" s="8"/>
      <c r="H620" s="8"/>
      <c r="I620" s="8"/>
      <c r="J620" s="8"/>
      <c r="K620" s="8"/>
      <c r="L620" s="8"/>
    </row>
    <row r="621" spans="3:12" ht="12.5" x14ac:dyDescent="0.25">
      <c r="C621" s="5"/>
      <c r="E621" s="8"/>
      <c r="F621" s="8"/>
      <c r="G621" s="8"/>
      <c r="H621" s="8"/>
      <c r="I621" s="8"/>
      <c r="J621" s="8"/>
      <c r="K621" s="8"/>
      <c r="L621" s="8"/>
    </row>
    <row r="622" spans="3:12" ht="12.5" x14ac:dyDescent="0.25">
      <c r="C622" s="5"/>
      <c r="E622" s="8"/>
      <c r="F622" s="8"/>
      <c r="G622" s="8"/>
      <c r="H622" s="8"/>
      <c r="I622" s="8"/>
      <c r="J622" s="8"/>
      <c r="K622" s="8"/>
      <c r="L622" s="8"/>
    </row>
    <row r="623" spans="3:12" ht="12.5" x14ac:dyDescent="0.25">
      <c r="C623" s="5"/>
      <c r="E623" s="8"/>
      <c r="F623" s="8"/>
      <c r="G623" s="8"/>
      <c r="H623" s="8"/>
      <c r="I623" s="8"/>
      <c r="J623" s="8"/>
      <c r="K623" s="8"/>
      <c r="L623" s="8"/>
    </row>
    <row r="624" spans="3:12" ht="12.5" x14ac:dyDescent="0.25">
      <c r="C624" s="5"/>
      <c r="E624" s="8"/>
      <c r="F624" s="8"/>
      <c r="G624" s="8"/>
      <c r="H624" s="8"/>
      <c r="I624" s="8"/>
      <c r="J624" s="8"/>
      <c r="K624" s="8"/>
      <c r="L624" s="8"/>
    </row>
    <row r="625" spans="3:12" ht="12.5" x14ac:dyDescent="0.25">
      <c r="C625" s="5"/>
      <c r="E625" s="8"/>
      <c r="F625" s="8"/>
      <c r="G625" s="8"/>
      <c r="H625" s="8"/>
      <c r="I625" s="8"/>
      <c r="J625" s="8"/>
      <c r="K625" s="8"/>
      <c r="L625" s="8"/>
    </row>
    <row r="626" spans="3:12" ht="12.5" x14ac:dyDescent="0.25">
      <c r="C626" s="5"/>
      <c r="E626" s="8"/>
      <c r="F626" s="8"/>
      <c r="G626" s="8"/>
      <c r="H626" s="8"/>
      <c r="I626" s="8"/>
      <c r="J626" s="8"/>
      <c r="K626" s="8"/>
      <c r="L626" s="8"/>
    </row>
    <row r="627" spans="3:12" ht="12.5" x14ac:dyDescent="0.25">
      <c r="C627" s="5"/>
      <c r="E627" s="8"/>
      <c r="F627" s="8"/>
      <c r="G627" s="8"/>
      <c r="H627" s="8"/>
      <c r="I627" s="8"/>
      <c r="J627" s="8"/>
      <c r="K627" s="8"/>
      <c r="L627" s="8"/>
    </row>
    <row r="628" spans="3:12" ht="12.5" x14ac:dyDescent="0.25">
      <c r="C628" s="5"/>
      <c r="E628" s="8"/>
      <c r="F628" s="8"/>
      <c r="G628" s="8"/>
      <c r="H628" s="8"/>
      <c r="I628" s="8"/>
      <c r="J628" s="8"/>
      <c r="K628" s="8"/>
      <c r="L628" s="8"/>
    </row>
    <row r="629" spans="3:12" ht="12.5" x14ac:dyDescent="0.25">
      <c r="C629" s="5"/>
      <c r="E629" s="8"/>
      <c r="F629" s="8"/>
      <c r="G629" s="8"/>
      <c r="H629" s="8"/>
      <c r="I629" s="8"/>
      <c r="J629" s="8"/>
      <c r="K629" s="8"/>
      <c r="L629" s="8"/>
    </row>
    <row r="630" spans="3:12" ht="12.5" x14ac:dyDescent="0.25">
      <c r="C630" s="5"/>
      <c r="E630" s="8"/>
      <c r="F630" s="8"/>
      <c r="G630" s="8"/>
      <c r="H630" s="8"/>
      <c r="I630" s="8"/>
      <c r="J630" s="8"/>
      <c r="K630" s="8"/>
      <c r="L630" s="8"/>
    </row>
    <row r="631" spans="3:12" ht="12.5" x14ac:dyDescent="0.25">
      <c r="C631" s="5"/>
      <c r="E631" s="8"/>
      <c r="F631" s="8"/>
      <c r="G631" s="8"/>
      <c r="H631" s="8"/>
      <c r="I631" s="8"/>
      <c r="J631" s="8"/>
      <c r="K631" s="8"/>
      <c r="L631" s="8"/>
    </row>
    <row r="632" spans="3:12" ht="12.5" x14ac:dyDescent="0.25">
      <c r="C632" s="5"/>
      <c r="E632" s="8"/>
      <c r="F632" s="8"/>
      <c r="G632" s="8"/>
      <c r="H632" s="8"/>
      <c r="I632" s="8"/>
      <c r="J632" s="8"/>
      <c r="K632" s="8"/>
      <c r="L632" s="8"/>
    </row>
    <row r="633" spans="3:12" ht="12.5" x14ac:dyDescent="0.25">
      <c r="C633" s="5"/>
      <c r="E633" s="8"/>
      <c r="F633" s="8"/>
      <c r="G633" s="8"/>
      <c r="H633" s="8"/>
      <c r="I633" s="8"/>
      <c r="J633" s="8"/>
      <c r="K633" s="8"/>
      <c r="L633" s="8"/>
    </row>
    <row r="634" spans="3:12" ht="12.5" x14ac:dyDescent="0.25">
      <c r="C634" s="5"/>
      <c r="E634" s="8"/>
      <c r="F634" s="8"/>
      <c r="G634" s="8"/>
      <c r="H634" s="8"/>
      <c r="I634" s="8"/>
      <c r="J634" s="8"/>
      <c r="K634" s="8"/>
      <c r="L634" s="8"/>
    </row>
    <row r="635" spans="3:12" ht="12.5" x14ac:dyDescent="0.25">
      <c r="C635" s="5"/>
      <c r="E635" s="8"/>
      <c r="F635" s="8"/>
      <c r="G635" s="8"/>
      <c r="H635" s="8"/>
      <c r="I635" s="8"/>
      <c r="J635" s="8"/>
      <c r="K635" s="8"/>
      <c r="L635" s="8"/>
    </row>
    <row r="636" spans="3:12" ht="12.5" x14ac:dyDescent="0.25">
      <c r="C636" s="5"/>
      <c r="E636" s="8"/>
      <c r="F636" s="8"/>
      <c r="G636" s="8"/>
      <c r="H636" s="8"/>
      <c r="I636" s="8"/>
      <c r="J636" s="8"/>
      <c r="K636" s="8"/>
      <c r="L636" s="8"/>
    </row>
    <row r="637" spans="3:12" ht="12.5" x14ac:dyDescent="0.25">
      <c r="C637" s="5"/>
      <c r="E637" s="8"/>
      <c r="F637" s="8"/>
      <c r="G637" s="8"/>
      <c r="H637" s="8"/>
      <c r="I637" s="8"/>
      <c r="J637" s="8"/>
      <c r="K637" s="8"/>
      <c r="L637" s="8"/>
    </row>
    <row r="638" spans="3:12" ht="12.5" x14ac:dyDescent="0.25">
      <c r="C638" s="5"/>
      <c r="E638" s="8"/>
      <c r="F638" s="8"/>
      <c r="G638" s="8"/>
      <c r="H638" s="8"/>
      <c r="I638" s="8"/>
      <c r="J638" s="8"/>
      <c r="K638" s="8"/>
      <c r="L638" s="8"/>
    </row>
    <row r="639" spans="3:12" ht="12.5" x14ac:dyDescent="0.25">
      <c r="C639" s="5"/>
      <c r="E639" s="8"/>
      <c r="F639" s="8"/>
      <c r="G639" s="8"/>
      <c r="H639" s="8"/>
      <c r="I639" s="8"/>
      <c r="J639" s="8"/>
      <c r="K639" s="8"/>
      <c r="L639" s="8"/>
    </row>
    <row r="640" spans="3:12" ht="12.5" x14ac:dyDescent="0.25">
      <c r="C640" s="5"/>
      <c r="E640" s="8"/>
      <c r="F640" s="8"/>
      <c r="G640" s="8"/>
      <c r="H640" s="8"/>
      <c r="I640" s="8"/>
      <c r="J640" s="8"/>
      <c r="K640" s="8"/>
      <c r="L640" s="8"/>
    </row>
    <row r="641" spans="3:12" ht="12.5" x14ac:dyDescent="0.25">
      <c r="C641" s="5"/>
      <c r="E641" s="8"/>
      <c r="F641" s="8"/>
      <c r="G641" s="8"/>
      <c r="H641" s="8"/>
      <c r="I641" s="8"/>
      <c r="J641" s="8"/>
      <c r="K641" s="8"/>
      <c r="L641" s="8"/>
    </row>
    <row r="642" spans="3:12" ht="12.5" x14ac:dyDescent="0.25">
      <c r="C642" s="5"/>
      <c r="E642" s="8"/>
      <c r="F642" s="8"/>
      <c r="G642" s="8"/>
      <c r="H642" s="8"/>
      <c r="I642" s="8"/>
      <c r="J642" s="8"/>
      <c r="K642" s="8"/>
      <c r="L642" s="8"/>
    </row>
    <row r="643" spans="3:12" ht="12.5" x14ac:dyDescent="0.25">
      <c r="C643" s="5"/>
      <c r="E643" s="8"/>
      <c r="F643" s="8"/>
      <c r="G643" s="8"/>
      <c r="H643" s="8"/>
      <c r="I643" s="8"/>
      <c r="J643" s="8"/>
      <c r="K643" s="8"/>
      <c r="L643" s="8"/>
    </row>
    <row r="644" spans="3:12" ht="12.5" x14ac:dyDescent="0.25">
      <c r="C644" s="5"/>
      <c r="E644" s="8"/>
      <c r="F644" s="8"/>
      <c r="G644" s="8"/>
      <c r="H644" s="8"/>
      <c r="I644" s="8"/>
      <c r="J644" s="8"/>
      <c r="K644" s="8"/>
      <c r="L644" s="8"/>
    </row>
    <row r="645" spans="3:12" ht="12.5" x14ac:dyDescent="0.25">
      <c r="C645" s="5"/>
      <c r="E645" s="8"/>
      <c r="F645" s="8"/>
      <c r="G645" s="8"/>
      <c r="H645" s="8"/>
      <c r="I645" s="8"/>
      <c r="J645" s="8"/>
      <c r="K645" s="8"/>
      <c r="L645" s="8"/>
    </row>
    <row r="646" spans="3:12" ht="12.5" x14ac:dyDescent="0.25">
      <c r="C646" s="5"/>
      <c r="E646" s="8"/>
      <c r="F646" s="8"/>
      <c r="G646" s="8"/>
      <c r="H646" s="8"/>
      <c r="I646" s="8"/>
      <c r="J646" s="8"/>
      <c r="K646" s="8"/>
      <c r="L646" s="8"/>
    </row>
    <row r="647" spans="3:12" ht="12.5" x14ac:dyDescent="0.25">
      <c r="C647" s="5"/>
      <c r="E647" s="8"/>
      <c r="F647" s="8"/>
      <c r="G647" s="8"/>
      <c r="H647" s="8"/>
      <c r="I647" s="8"/>
      <c r="J647" s="8"/>
      <c r="K647" s="8"/>
      <c r="L647" s="8"/>
    </row>
    <row r="648" spans="3:12" ht="12.5" x14ac:dyDescent="0.25">
      <c r="C648" s="5"/>
      <c r="E648" s="8"/>
      <c r="F648" s="8"/>
      <c r="G648" s="8"/>
      <c r="H648" s="8"/>
      <c r="I648" s="8"/>
      <c r="J648" s="8"/>
      <c r="K648" s="8"/>
      <c r="L648" s="8"/>
    </row>
    <row r="649" spans="3:12" ht="12.5" x14ac:dyDescent="0.25">
      <c r="C649" s="5"/>
      <c r="E649" s="8"/>
      <c r="F649" s="8"/>
      <c r="G649" s="8"/>
      <c r="H649" s="8"/>
      <c r="I649" s="8"/>
      <c r="J649" s="8"/>
      <c r="K649" s="8"/>
      <c r="L649" s="8"/>
    </row>
    <row r="650" spans="3:12" ht="12.5" x14ac:dyDescent="0.25">
      <c r="C650" s="5"/>
      <c r="E650" s="8"/>
      <c r="F650" s="8"/>
      <c r="G650" s="8"/>
      <c r="H650" s="8"/>
      <c r="I650" s="8"/>
      <c r="J650" s="8"/>
      <c r="K650" s="8"/>
      <c r="L650" s="8"/>
    </row>
    <row r="651" spans="3:12" ht="12.5" x14ac:dyDescent="0.25">
      <c r="C651" s="5"/>
      <c r="E651" s="8"/>
      <c r="F651" s="8"/>
      <c r="G651" s="8"/>
      <c r="H651" s="8"/>
      <c r="I651" s="8"/>
      <c r="J651" s="8"/>
      <c r="K651" s="8"/>
      <c r="L651" s="8"/>
    </row>
    <row r="652" spans="3:12" ht="12.5" x14ac:dyDescent="0.25">
      <c r="C652" s="5"/>
      <c r="E652" s="8"/>
      <c r="F652" s="8"/>
      <c r="G652" s="8"/>
      <c r="H652" s="8"/>
      <c r="I652" s="8"/>
      <c r="J652" s="8"/>
      <c r="K652" s="8"/>
      <c r="L652" s="8"/>
    </row>
    <row r="653" spans="3:12" ht="12.5" x14ac:dyDescent="0.25">
      <c r="C653" s="5"/>
      <c r="E653" s="8"/>
      <c r="F653" s="8"/>
      <c r="G653" s="8"/>
      <c r="H653" s="8"/>
      <c r="I653" s="8"/>
      <c r="J653" s="8"/>
      <c r="K653" s="8"/>
      <c r="L653" s="8"/>
    </row>
    <row r="654" spans="3:12" ht="12.5" x14ac:dyDescent="0.25">
      <c r="C654" s="5"/>
      <c r="E654" s="8"/>
      <c r="F654" s="8"/>
      <c r="G654" s="8"/>
      <c r="H654" s="8"/>
      <c r="I654" s="8"/>
      <c r="J654" s="8"/>
      <c r="K654" s="8"/>
      <c r="L654" s="8"/>
    </row>
    <row r="655" spans="3:12" ht="12.5" x14ac:dyDescent="0.25">
      <c r="C655" s="5"/>
      <c r="E655" s="8"/>
      <c r="F655" s="8"/>
      <c r="G655" s="8"/>
      <c r="H655" s="8"/>
      <c r="I655" s="8"/>
      <c r="J655" s="8"/>
      <c r="K655" s="8"/>
      <c r="L655" s="8"/>
    </row>
    <row r="656" spans="3:12" ht="12.5" x14ac:dyDescent="0.25">
      <c r="C656" s="5"/>
      <c r="E656" s="8"/>
      <c r="F656" s="8"/>
      <c r="G656" s="8"/>
      <c r="H656" s="8"/>
      <c r="I656" s="8"/>
      <c r="J656" s="8"/>
      <c r="K656" s="8"/>
      <c r="L656" s="8"/>
    </row>
    <row r="657" spans="3:12" ht="12.5" x14ac:dyDescent="0.25">
      <c r="C657" s="5"/>
      <c r="E657" s="8"/>
      <c r="F657" s="8"/>
      <c r="G657" s="8"/>
      <c r="H657" s="8"/>
      <c r="I657" s="8"/>
      <c r="J657" s="8"/>
      <c r="K657" s="8"/>
      <c r="L657" s="8"/>
    </row>
    <row r="658" spans="3:12" ht="12.5" x14ac:dyDescent="0.25">
      <c r="C658" s="5"/>
      <c r="E658" s="8"/>
      <c r="F658" s="8"/>
      <c r="G658" s="8"/>
      <c r="H658" s="8"/>
      <c r="I658" s="8"/>
      <c r="J658" s="8"/>
      <c r="K658" s="8"/>
      <c r="L658" s="8"/>
    </row>
    <row r="659" spans="3:12" ht="12.5" x14ac:dyDescent="0.25">
      <c r="C659" s="5"/>
      <c r="E659" s="8"/>
      <c r="F659" s="8"/>
      <c r="G659" s="8"/>
      <c r="H659" s="8"/>
      <c r="I659" s="8"/>
      <c r="J659" s="8"/>
      <c r="K659" s="8"/>
      <c r="L659" s="8"/>
    </row>
    <row r="660" spans="3:12" ht="12.5" x14ac:dyDescent="0.25">
      <c r="C660" s="5"/>
      <c r="E660" s="8"/>
      <c r="F660" s="8"/>
      <c r="G660" s="8"/>
      <c r="H660" s="8"/>
      <c r="I660" s="8"/>
      <c r="J660" s="8"/>
      <c r="K660" s="8"/>
      <c r="L660" s="8"/>
    </row>
    <row r="661" spans="3:12" ht="12.5" x14ac:dyDescent="0.25">
      <c r="C661" s="5"/>
      <c r="E661" s="8"/>
      <c r="F661" s="8"/>
      <c r="G661" s="8"/>
      <c r="H661" s="8"/>
      <c r="I661" s="8"/>
      <c r="J661" s="8"/>
      <c r="K661" s="8"/>
      <c r="L661" s="8"/>
    </row>
    <row r="662" spans="3:12" ht="12.5" x14ac:dyDescent="0.25">
      <c r="C662" s="5"/>
      <c r="E662" s="8"/>
      <c r="F662" s="8"/>
      <c r="G662" s="8"/>
      <c r="H662" s="8"/>
      <c r="I662" s="8"/>
      <c r="J662" s="8"/>
      <c r="K662" s="8"/>
      <c r="L662" s="8"/>
    </row>
    <row r="663" spans="3:12" ht="12.5" x14ac:dyDescent="0.25">
      <c r="C663" s="5"/>
      <c r="E663" s="8"/>
      <c r="F663" s="8"/>
      <c r="G663" s="8"/>
      <c r="H663" s="8"/>
      <c r="I663" s="8"/>
      <c r="J663" s="8"/>
      <c r="K663" s="8"/>
      <c r="L663" s="8"/>
    </row>
    <row r="664" spans="3:12" ht="12.5" x14ac:dyDescent="0.25">
      <c r="C664" s="5"/>
      <c r="E664" s="8"/>
      <c r="F664" s="8"/>
      <c r="G664" s="8"/>
      <c r="H664" s="8"/>
      <c r="I664" s="8"/>
      <c r="J664" s="8"/>
      <c r="K664" s="8"/>
      <c r="L664" s="8"/>
    </row>
    <row r="665" spans="3:12" ht="12.5" x14ac:dyDescent="0.25">
      <c r="C665" s="5"/>
      <c r="E665" s="8"/>
      <c r="F665" s="8"/>
      <c r="G665" s="8"/>
      <c r="H665" s="8"/>
      <c r="I665" s="8"/>
      <c r="J665" s="8"/>
      <c r="K665" s="8"/>
      <c r="L665" s="8"/>
    </row>
    <row r="666" spans="3:12" ht="12.5" x14ac:dyDescent="0.25">
      <c r="C666" s="5"/>
      <c r="E666" s="8"/>
      <c r="F666" s="8"/>
      <c r="G666" s="8"/>
      <c r="H666" s="8"/>
      <c r="I666" s="8"/>
      <c r="J666" s="8"/>
      <c r="K666" s="8"/>
      <c r="L666" s="8"/>
    </row>
    <row r="667" spans="3:12" ht="12.5" x14ac:dyDescent="0.25">
      <c r="C667" s="5"/>
      <c r="E667" s="8"/>
      <c r="F667" s="8"/>
      <c r="G667" s="8"/>
      <c r="H667" s="8"/>
      <c r="I667" s="8"/>
      <c r="J667" s="8"/>
      <c r="K667" s="8"/>
      <c r="L667" s="8"/>
    </row>
    <row r="668" spans="3:12" ht="12.5" x14ac:dyDescent="0.25">
      <c r="C668" s="5"/>
      <c r="E668" s="8"/>
      <c r="F668" s="8"/>
      <c r="G668" s="8"/>
      <c r="H668" s="8"/>
      <c r="I668" s="8"/>
      <c r="J668" s="8"/>
      <c r="K668" s="8"/>
      <c r="L668" s="8"/>
    </row>
    <row r="669" spans="3:12" ht="12.5" x14ac:dyDescent="0.25">
      <c r="C669" s="5"/>
      <c r="E669" s="8"/>
      <c r="F669" s="8"/>
      <c r="G669" s="8"/>
      <c r="H669" s="8"/>
      <c r="I669" s="8"/>
      <c r="J669" s="8"/>
      <c r="K669" s="8"/>
      <c r="L669" s="8"/>
    </row>
    <row r="670" spans="3:12" ht="12.5" x14ac:dyDescent="0.25">
      <c r="C670" s="5"/>
      <c r="E670" s="8"/>
      <c r="F670" s="8"/>
      <c r="G670" s="8"/>
      <c r="H670" s="8"/>
      <c r="I670" s="8"/>
      <c r="J670" s="8"/>
      <c r="K670" s="8"/>
      <c r="L670" s="8"/>
    </row>
    <row r="671" spans="3:12" ht="12.5" x14ac:dyDescent="0.25">
      <c r="C671" s="5"/>
      <c r="E671" s="8"/>
      <c r="F671" s="8"/>
      <c r="G671" s="8"/>
      <c r="H671" s="8"/>
      <c r="I671" s="8"/>
      <c r="J671" s="8"/>
      <c r="K671" s="8"/>
      <c r="L671" s="8"/>
    </row>
    <row r="672" spans="3:12" ht="12.5" x14ac:dyDescent="0.25">
      <c r="C672" s="5"/>
      <c r="E672" s="8"/>
      <c r="F672" s="8"/>
      <c r="G672" s="8"/>
      <c r="H672" s="8"/>
      <c r="I672" s="8"/>
      <c r="J672" s="8"/>
      <c r="K672" s="8"/>
      <c r="L672" s="8"/>
    </row>
    <row r="673" spans="3:12" ht="12.5" x14ac:dyDescent="0.25">
      <c r="C673" s="5"/>
      <c r="E673" s="8"/>
      <c r="F673" s="8"/>
      <c r="G673" s="8"/>
      <c r="H673" s="8"/>
      <c r="I673" s="8"/>
      <c r="J673" s="8"/>
      <c r="K673" s="8"/>
      <c r="L673" s="8"/>
    </row>
    <row r="674" spans="3:12" ht="12.5" x14ac:dyDescent="0.25">
      <c r="C674" s="5"/>
      <c r="E674" s="8"/>
      <c r="F674" s="8"/>
      <c r="G674" s="8"/>
      <c r="H674" s="8"/>
      <c r="I674" s="8"/>
      <c r="J674" s="8"/>
      <c r="K674" s="8"/>
      <c r="L674" s="8"/>
    </row>
    <row r="675" spans="3:12" ht="12.5" x14ac:dyDescent="0.25">
      <c r="C675" s="5"/>
      <c r="E675" s="8"/>
      <c r="F675" s="8"/>
      <c r="G675" s="8"/>
      <c r="H675" s="8"/>
      <c r="I675" s="8"/>
      <c r="J675" s="8"/>
      <c r="K675" s="8"/>
      <c r="L675" s="8"/>
    </row>
    <row r="676" spans="3:12" ht="12.5" x14ac:dyDescent="0.25">
      <c r="C676" s="5"/>
      <c r="E676" s="8"/>
      <c r="F676" s="8"/>
      <c r="G676" s="8"/>
      <c r="H676" s="8"/>
      <c r="I676" s="8"/>
      <c r="J676" s="8"/>
      <c r="K676" s="8"/>
      <c r="L676" s="8"/>
    </row>
    <row r="677" spans="3:12" ht="12.5" x14ac:dyDescent="0.25">
      <c r="C677" s="5"/>
      <c r="E677" s="8"/>
      <c r="F677" s="8"/>
      <c r="G677" s="8"/>
      <c r="H677" s="8"/>
      <c r="I677" s="8"/>
      <c r="J677" s="8"/>
      <c r="K677" s="8"/>
      <c r="L677" s="8"/>
    </row>
    <row r="678" spans="3:12" ht="12.5" x14ac:dyDescent="0.25">
      <c r="C678" s="5"/>
      <c r="E678" s="8"/>
      <c r="F678" s="8"/>
      <c r="G678" s="8"/>
      <c r="H678" s="8"/>
      <c r="I678" s="8"/>
      <c r="J678" s="8"/>
      <c r="K678" s="8"/>
      <c r="L678" s="8"/>
    </row>
    <row r="679" spans="3:12" ht="12.5" x14ac:dyDescent="0.25">
      <c r="C679" s="5"/>
      <c r="E679" s="8"/>
      <c r="F679" s="8"/>
      <c r="G679" s="8"/>
      <c r="H679" s="8"/>
      <c r="I679" s="8"/>
      <c r="J679" s="8"/>
      <c r="K679" s="8"/>
      <c r="L679" s="8"/>
    </row>
    <row r="680" spans="3:12" ht="12.5" x14ac:dyDescent="0.25">
      <c r="C680" s="5"/>
      <c r="E680" s="8"/>
      <c r="F680" s="8"/>
      <c r="G680" s="8"/>
      <c r="H680" s="8"/>
      <c r="I680" s="8"/>
      <c r="J680" s="8"/>
      <c r="K680" s="8"/>
      <c r="L680" s="8"/>
    </row>
    <row r="681" spans="3:12" ht="12.5" x14ac:dyDescent="0.25">
      <c r="C681" s="5"/>
      <c r="E681" s="8"/>
      <c r="F681" s="8"/>
      <c r="G681" s="8"/>
      <c r="H681" s="8"/>
      <c r="I681" s="8"/>
      <c r="J681" s="8"/>
      <c r="K681" s="8"/>
      <c r="L681" s="8"/>
    </row>
    <row r="682" spans="3:12" ht="12.5" x14ac:dyDescent="0.25">
      <c r="C682" s="5"/>
      <c r="E682" s="8"/>
      <c r="F682" s="8"/>
      <c r="G682" s="8"/>
      <c r="H682" s="8"/>
      <c r="I682" s="8"/>
      <c r="J682" s="8"/>
      <c r="K682" s="8"/>
      <c r="L682" s="8"/>
    </row>
    <row r="683" spans="3:12" ht="12.5" x14ac:dyDescent="0.25">
      <c r="C683" s="5"/>
      <c r="E683" s="8"/>
      <c r="F683" s="8"/>
      <c r="G683" s="8"/>
      <c r="H683" s="8"/>
      <c r="I683" s="8"/>
      <c r="J683" s="8"/>
      <c r="K683" s="8"/>
      <c r="L683" s="8"/>
    </row>
    <row r="684" spans="3:12" ht="12.5" x14ac:dyDescent="0.25">
      <c r="C684" s="5"/>
      <c r="E684" s="8"/>
      <c r="F684" s="8"/>
      <c r="G684" s="8"/>
      <c r="H684" s="8"/>
      <c r="I684" s="8"/>
      <c r="J684" s="8"/>
      <c r="K684" s="8"/>
      <c r="L684" s="8"/>
    </row>
    <row r="685" spans="3:12" ht="12.5" x14ac:dyDescent="0.25">
      <c r="C685" s="5"/>
      <c r="E685" s="8"/>
      <c r="F685" s="8"/>
      <c r="G685" s="8"/>
      <c r="H685" s="8"/>
      <c r="I685" s="8"/>
      <c r="J685" s="8"/>
      <c r="K685" s="8"/>
      <c r="L685" s="8"/>
    </row>
    <row r="686" spans="3:12" ht="12.5" x14ac:dyDescent="0.25">
      <c r="C686" s="5"/>
      <c r="E686" s="8"/>
      <c r="F686" s="8"/>
      <c r="G686" s="8"/>
      <c r="H686" s="8"/>
      <c r="I686" s="8"/>
      <c r="J686" s="8"/>
      <c r="K686" s="8"/>
      <c r="L686" s="8"/>
    </row>
    <row r="687" spans="3:12" ht="12.5" x14ac:dyDescent="0.25">
      <c r="C687" s="5"/>
      <c r="E687" s="8"/>
      <c r="F687" s="8"/>
      <c r="G687" s="8"/>
      <c r="H687" s="8"/>
      <c r="I687" s="8"/>
      <c r="J687" s="8"/>
      <c r="K687" s="8"/>
      <c r="L687" s="8"/>
    </row>
    <row r="688" spans="3:12" ht="12.5" x14ac:dyDescent="0.25">
      <c r="C688" s="5"/>
      <c r="E688" s="8"/>
      <c r="F688" s="8"/>
      <c r="G688" s="8"/>
      <c r="H688" s="8"/>
      <c r="I688" s="8"/>
      <c r="J688" s="8"/>
      <c r="K688" s="8"/>
      <c r="L688" s="8"/>
    </row>
    <row r="689" spans="3:12" ht="12.5" x14ac:dyDescent="0.25">
      <c r="C689" s="5"/>
      <c r="E689" s="8"/>
      <c r="F689" s="8"/>
      <c r="G689" s="8"/>
      <c r="H689" s="8"/>
      <c r="I689" s="8"/>
      <c r="J689" s="8"/>
      <c r="K689" s="8"/>
      <c r="L689" s="8"/>
    </row>
    <row r="690" spans="3:12" ht="12.5" x14ac:dyDescent="0.25">
      <c r="C690" s="5"/>
      <c r="E690" s="8"/>
      <c r="F690" s="8"/>
      <c r="G690" s="8"/>
      <c r="H690" s="8"/>
      <c r="I690" s="8"/>
      <c r="J690" s="8"/>
      <c r="K690" s="8"/>
      <c r="L690" s="8"/>
    </row>
    <row r="691" spans="3:12" ht="12.5" x14ac:dyDescent="0.25">
      <c r="C691" s="5"/>
      <c r="E691" s="8"/>
      <c r="F691" s="8"/>
      <c r="G691" s="8"/>
      <c r="H691" s="8"/>
      <c r="I691" s="8"/>
      <c r="J691" s="8"/>
      <c r="K691" s="8"/>
      <c r="L691" s="8"/>
    </row>
    <row r="692" spans="3:12" ht="12.5" x14ac:dyDescent="0.25">
      <c r="C692" s="5"/>
      <c r="E692" s="8"/>
      <c r="F692" s="8"/>
      <c r="G692" s="8"/>
      <c r="H692" s="8"/>
      <c r="I692" s="8"/>
      <c r="J692" s="8"/>
      <c r="K692" s="8"/>
      <c r="L692" s="8"/>
    </row>
    <row r="693" spans="3:12" ht="12.5" x14ac:dyDescent="0.25">
      <c r="C693" s="5"/>
      <c r="E693" s="8"/>
      <c r="F693" s="8"/>
      <c r="G693" s="8"/>
      <c r="H693" s="8"/>
      <c r="I693" s="8"/>
      <c r="J693" s="8"/>
      <c r="K693" s="8"/>
      <c r="L693" s="8"/>
    </row>
    <row r="694" spans="3:12" ht="12.5" x14ac:dyDescent="0.25">
      <c r="C694" s="5"/>
      <c r="E694" s="8"/>
      <c r="F694" s="8"/>
      <c r="G694" s="8"/>
      <c r="H694" s="8"/>
      <c r="I694" s="8"/>
      <c r="J694" s="8"/>
      <c r="K694" s="8"/>
      <c r="L694" s="8"/>
    </row>
    <row r="695" spans="3:12" ht="12.5" x14ac:dyDescent="0.25">
      <c r="C695" s="5"/>
      <c r="E695" s="8"/>
      <c r="F695" s="8"/>
      <c r="G695" s="8"/>
      <c r="H695" s="8"/>
      <c r="I695" s="8"/>
      <c r="J695" s="8"/>
      <c r="K695" s="8"/>
      <c r="L695" s="8"/>
    </row>
    <row r="696" spans="3:12" ht="12.5" x14ac:dyDescent="0.25">
      <c r="C696" s="5"/>
      <c r="E696" s="8"/>
      <c r="F696" s="8"/>
      <c r="G696" s="8"/>
      <c r="H696" s="8"/>
      <c r="I696" s="8"/>
      <c r="J696" s="8"/>
      <c r="K696" s="8"/>
      <c r="L696" s="8"/>
    </row>
    <row r="697" spans="3:12" ht="12.5" x14ac:dyDescent="0.25">
      <c r="C697" s="5"/>
      <c r="E697" s="8"/>
      <c r="F697" s="8"/>
      <c r="G697" s="8"/>
      <c r="H697" s="8"/>
      <c r="I697" s="8"/>
      <c r="J697" s="8"/>
      <c r="K697" s="8"/>
      <c r="L697" s="8"/>
    </row>
    <row r="698" spans="3:12" ht="12.5" x14ac:dyDescent="0.25">
      <c r="C698" s="5"/>
      <c r="E698" s="8"/>
      <c r="F698" s="8"/>
      <c r="G698" s="8"/>
      <c r="H698" s="8"/>
      <c r="I698" s="8"/>
      <c r="J698" s="8"/>
      <c r="K698" s="8"/>
      <c r="L698" s="8"/>
    </row>
    <row r="699" spans="3:12" ht="12.5" x14ac:dyDescent="0.25">
      <c r="C699" s="5"/>
      <c r="E699" s="8"/>
      <c r="F699" s="8"/>
      <c r="G699" s="8"/>
      <c r="H699" s="8"/>
      <c r="I699" s="8"/>
      <c r="J699" s="8"/>
      <c r="K699" s="8"/>
      <c r="L699" s="8"/>
    </row>
    <row r="700" spans="3:12" ht="12.5" x14ac:dyDescent="0.25">
      <c r="C700" s="5"/>
      <c r="E700" s="8"/>
      <c r="F700" s="8"/>
      <c r="G700" s="8"/>
      <c r="H700" s="8"/>
      <c r="I700" s="8"/>
      <c r="J700" s="8"/>
      <c r="K700" s="8"/>
      <c r="L700" s="8"/>
    </row>
    <row r="701" spans="3:12" ht="12.5" x14ac:dyDescent="0.25">
      <c r="C701" s="5"/>
      <c r="E701" s="8"/>
      <c r="F701" s="8"/>
      <c r="G701" s="8"/>
      <c r="H701" s="8"/>
      <c r="I701" s="8"/>
      <c r="J701" s="8"/>
      <c r="K701" s="8"/>
      <c r="L701" s="8"/>
    </row>
    <row r="702" spans="3:12" ht="12.5" x14ac:dyDescent="0.25">
      <c r="C702" s="5"/>
      <c r="E702" s="8"/>
      <c r="F702" s="8"/>
      <c r="G702" s="8"/>
      <c r="H702" s="8"/>
      <c r="I702" s="8"/>
      <c r="J702" s="8"/>
      <c r="K702" s="8"/>
      <c r="L702" s="8"/>
    </row>
    <row r="703" spans="3:12" ht="12.5" x14ac:dyDescent="0.25">
      <c r="C703" s="5"/>
      <c r="E703" s="8"/>
      <c r="F703" s="8"/>
      <c r="G703" s="8"/>
      <c r="H703" s="8"/>
      <c r="I703" s="8"/>
      <c r="J703" s="8"/>
      <c r="K703" s="8"/>
      <c r="L703" s="8"/>
    </row>
    <row r="704" spans="3:12" ht="12.5" x14ac:dyDescent="0.25">
      <c r="C704" s="5"/>
      <c r="E704" s="8"/>
      <c r="F704" s="8"/>
      <c r="G704" s="8"/>
      <c r="H704" s="8"/>
      <c r="I704" s="8"/>
      <c r="J704" s="8"/>
      <c r="K704" s="8"/>
      <c r="L704" s="8"/>
    </row>
    <row r="705" spans="3:12" ht="12.5" x14ac:dyDescent="0.25">
      <c r="C705" s="5"/>
      <c r="E705" s="8"/>
      <c r="F705" s="8"/>
      <c r="G705" s="8"/>
      <c r="H705" s="8"/>
      <c r="I705" s="8"/>
      <c r="J705" s="8"/>
      <c r="K705" s="8"/>
      <c r="L705" s="8"/>
    </row>
    <row r="706" spans="3:12" ht="12.5" x14ac:dyDescent="0.25">
      <c r="C706" s="5"/>
      <c r="E706" s="8"/>
      <c r="F706" s="8"/>
      <c r="G706" s="8"/>
      <c r="H706" s="8"/>
      <c r="I706" s="8"/>
      <c r="J706" s="8"/>
      <c r="K706" s="8"/>
      <c r="L706" s="8"/>
    </row>
    <row r="707" spans="3:12" ht="12.5" x14ac:dyDescent="0.25">
      <c r="C707" s="5"/>
      <c r="E707" s="8"/>
      <c r="F707" s="8"/>
      <c r="G707" s="8"/>
      <c r="H707" s="8"/>
      <c r="I707" s="8"/>
      <c r="J707" s="8"/>
      <c r="K707" s="8"/>
      <c r="L707" s="8"/>
    </row>
    <row r="708" spans="3:12" ht="12.5" x14ac:dyDescent="0.25">
      <c r="C708" s="5"/>
      <c r="E708" s="8"/>
      <c r="F708" s="8"/>
      <c r="G708" s="8"/>
      <c r="H708" s="8"/>
      <c r="I708" s="8"/>
      <c r="J708" s="8"/>
      <c r="K708" s="8"/>
      <c r="L708" s="8"/>
    </row>
    <row r="709" spans="3:12" ht="12.5" x14ac:dyDescent="0.25">
      <c r="C709" s="5"/>
      <c r="E709" s="8"/>
      <c r="F709" s="8"/>
      <c r="G709" s="8"/>
      <c r="H709" s="8"/>
      <c r="I709" s="8"/>
      <c r="J709" s="8"/>
      <c r="K709" s="8"/>
      <c r="L709" s="8"/>
    </row>
    <row r="710" spans="3:12" ht="12.5" x14ac:dyDescent="0.25">
      <c r="C710" s="5"/>
      <c r="E710" s="8"/>
      <c r="F710" s="8"/>
      <c r="G710" s="8"/>
      <c r="H710" s="8"/>
      <c r="I710" s="8"/>
      <c r="J710" s="8"/>
      <c r="K710" s="8"/>
      <c r="L710" s="8"/>
    </row>
    <row r="711" spans="3:12" ht="12.5" x14ac:dyDescent="0.25">
      <c r="C711" s="5"/>
      <c r="E711" s="8"/>
      <c r="F711" s="8"/>
      <c r="G711" s="8"/>
      <c r="H711" s="8"/>
      <c r="I711" s="8"/>
      <c r="J711" s="8"/>
      <c r="K711" s="8"/>
      <c r="L711" s="8"/>
    </row>
    <row r="712" spans="3:12" ht="12.5" x14ac:dyDescent="0.25">
      <c r="C712" s="5"/>
      <c r="E712" s="8"/>
      <c r="F712" s="8"/>
      <c r="G712" s="8"/>
      <c r="H712" s="8"/>
      <c r="I712" s="8"/>
      <c r="J712" s="8"/>
      <c r="K712" s="8"/>
      <c r="L712" s="8"/>
    </row>
    <row r="713" spans="3:12" ht="12.5" x14ac:dyDescent="0.25">
      <c r="C713" s="5"/>
      <c r="E713" s="8"/>
      <c r="F713" s="8"/>
      <c r="G713" s="8"/>
      <c r="H713" s="8"/>
      <c r="I713" s="8"/>
      <c r="J713" s="8"/>
      <c r="K713" s="8"/>
      <c r="L713" s="8"/>
    </row>
    <row r="714" spans="3:12" ht="12.5" x14ac:dyDescent="0.25">
      <c r="C714" s="5"/>
      <c r="E714" s="8"/>
      <c r="F714" s="8"/>
      <c r="G714" s="8"/>
      <c r="H714" s="8"/>
      <c r="I714" s="8"/>
      <c r="J714" s="8"/>
      <c r="K714" s="8"/>
      <c r="L714" s="8"/>
    </row>
    <row r="715" spans="3:12" ht="12.5" x14ac:dyDescent="0.25">
      <c r="C715" s="5"/>
      <c r="E715" s="8"/>
      <c r="F715" s="8"/>
      <c r="G715" s="8"/>
      <c r="H715" s="8"/>
      <c r="I715" s="8"/>
      <c r="J715" s="8"/>
      <c r="K715" s="8"/>
      <c r="L715" s="8"/>
    </row>
    <row r="716" spans="3:12" ht="12.5" x14ac:dyDescent="0.25">
      <c r="C716" s="5"/>
      <c r="E716" s="8"/>
      <c r="F716" s="8"/>
      <c r="G716" s="8"/>
      <c r="H716" s="8"/>
      <c r="I716" s="8"/>
      <c r="J716" s="8"/>
      <c r="K716" s="8"/>
      <c r="L716" s="8"/>
    </row>
    <row r="717" spans="3:12" ht="12.5" x14ac:dyDescent="0.25">
      <c r="C717" s="5"/>
      <c r="E717" s="8"/>
      <c r="F717" s="8"/>
      <c r="G717" s="8"/>
      <c r="H717" s="8"/>
      <c r="I717" s="8"/>
      <c r="J717" s="8"/>
      <c r="K717" s="8"/>
      <c r="L717" s="8"/>
    </row>
    <row r="718" spans="3:12" ht="12.5" x14ac:dyDescent="0.25">
      <c r="C718" s="5"/>
      <c r="E718" s="8"/>
      <c r="F718" s="8"/>
      <c r="G718" s="8"/>
      <c r="H718" s="8"/>
      <c r="I718" s="8"/>
      <c r="J718" s="8"/>
      <c r="K718" s="8"/>
      <c r="L718" s="8"/>
    </row>
    <row r="719" spans="3:12" ht="12.5" x14ac:dyDescent="0.25">
      <c r="C719" s="5"/>
      <c r="E719" s="8"/>
      <c r="F719" s="8"/>
      <c r="G719" s="8"/>
      <c r="H719" s="8"/>
      <c r="I719" s="8"/>
      <c r="J719" s="8"/>
      <c r="K719" s="8"/>
      <c r="L719" s="8"/>
    </row>
    <row r="720" spans="3:12" ht="12.5" x14ac:dyDescent="0.25">
      <c r="C720" s="5"/>
      <c r="E720" s="8"/>
      <c r="F720" s="8"/>
      <c r="G720" s="8"/>
      <c r="H720" s="8"/>
      <c r="I720" s="8"/>
      <c r="J720" s="8"/>
      <c r="K720" s="8"/>
      <c r="L720" s="8"/>
    </row>
    <row r="721" spans="3:12" ht="12.5" x14ac:dyDescent="0.25">
      <c r="C721" s="5"/>
      <c r="E721" s="8"/>
      <c r="F721" s="8"/>
      <c r="G721" s="8"/>
      <c r="H721" s="8"/>
      <c r="I721" s="8"/>
      <c r="J721" s="8"/>
      <c r="K721" s="8"/>
      <c r="L721" s="8"/>
    </row>
    <row r="722" spans="3:12" ht="12.5" x14ac:dyDescent="0.25">
      <c r="C722" s="5"/>
      <c r="E722" s="8"/>
      <c r="F722" s="8"/>
      <c r="G722" s="8"/>
      <c r="H722" s="8"/>
      <c r="I722" s="8"/>
      <c r="J722" s="8"/>
      <c r="K722" s="8"/>
      <c r="L722" s="8"/>
    </row>
    <row r="723" spans="3:12" ht="12.5" x14ac:dyDescent="0.25">
      <c r="C723" s="5"/>
      <c r="E723" s="8"/>
      <c r="F723" s="8"/>
      <c r="G723" s="8"/>
      <c r="H723" s="8"/>
      <c r="I723" s="8"/>
      <c r="J723" s="8"/>
      <c r="K723" s="8"/>
      <c r="L723" s="8"/>
    </row>
    <row r="724" spans="3:12" ht="12.5" x14ac:dyDescent="0.25">
      <c r="C724" s="5"/>
      <c r="E724" s="8"/>
      <c r="F724" s="8"/>
      <c r="G724" s="8"/>
      <c r="H724" s="8"/>
      <c r="I724" s="8"/>
      <c r="J724" s="8"/>
      <c r="K724" s="8"/>
      <c r="L724" s="8"/>
    </row>
    <row r="725" spans="3:12" ht="12.5" x14ac:dyDescent="0.25">
      <c r="C725" s="5"/>
      <c r="E725" s="8"/>
      <c r="F725" s="8"/>
      <c r="G725" s="8"/>
      <c r="H725" s="8"/>
      <c r="I725" s="8"/>
      <c r="J725" s="8"/>
      <c r="K725" s="8"/>
      <c r="L725" s="8"/>
    </row>
    <row r="726" spans="3:12" ht="12.5" x14ac:dyDescent="0.25">
      <c r="C726" s="5"/>
      <c r="E726" s="8"/>
      <c r="F726" s="8"/>
      <c r="G726" s="8"/>
      <c r="H726" s="8"/>
      <c r="I726" s="8"/>
      <c r="J726" s="8"/>
      <c r="K726" s="8"/>
      <c r="L726" s="8"/>
    </row>
    <row r="727" spans="3:12" ht="12.5" x14ac:dyDescent="0.25">
      <c r="C727" s="5"/>
      <c r="E727" s="8"/>
      <c r="F727" s="8"/>
      <c r="G727" s="8"/>
      <c r="H727" s="8"/>
      <c r="I727" s="8"/>
      <c r="J727" s="8"/>
      <c r="K727" s="8"/>
      <c r="L727" s="8"/>
    </row>
    <row r="728" spans="3:12" ht="12.5" x14ac:dyDescent="0.25">
      <c r="C728" s="5"/>
      <c r="E728" s="8"/>
      <c r="F728" s="8"/>
      <c r="G728" s="8"/>
      <c r="H728" s="8"/>
      <c r="I728" s="8"/>
      <c r="J728" s="8"/>
      <c r="K728" s="8"/>
      <c r="L728" s="8"/>
    </row>
    <row r="729" spans="3:12" ht="12.5" x14ac:dyDescent="0.25">
      <c r="C729" s="5"/>
      <c r="E729" s="8"/>
      <c r="F729" s="8"/>
      <c r="G729" s="8"/>
      <c r="H729" s="8"/>
      <c r="I729" s="8"/>
      <c r="J729" s="8"/>
      <c r="K729" s="8"/>
      <c r="L729" s="8"/>
    </row>
    <row r="730" spans="3:12" ht="12.5" x14ac:dyDescent="0.25">
      <c r="C730" s="5"/>
      <c r="E730" s="8"/>
      <c r="F730" s="8"/>
      <c r="G730" s="8"/>
      <c r="H730" s="8"/>
      <c r="I730" s="8"/>
      <c r="J730" s="8"/>
      <c r="K730" s="8"/>
      <c r="L730" s="8"/>
    </row>
    <row r="731" spans="3:12" ht="12.5" x14ac:dyDescent="0.25">
      <c r="C731" s="5"/>
      <c r="E731" s="8"/>
      <c r="F731" s="8"/>
      <c r="G731" s="8"/>
      <c r="H731" s="8"/>
      <c r="I731" s="8"/>
      <c r="J731" s="8"/>
      <c r="K731" s="8"/>
      <c r="L731" s="8"/>
    </row>
    <row r="732" spans="3:12" ht="12.5" x14ac:dyDescent="0.25">
      <c r="C732" s="5"/>
      <c r="E732" s="8"/>
      <c r="F732" s="8"/>
      <c r="G732" s="8"/>
      <c r="H732" s="8"/>
      <c r="I732" s="8"/>
      <c r="J732" s="8"/>
      <c r="K732" s="8"/>
      <c r="L732" s="8"/>
    </row>
    <row r="733" spans="3:12" ht="12.5" x14ac:dyDescent="0.25">
      <c r="C733" s="5"/>
      <c r="E733" s="8"/>
      <c r="F733" s="8"/>
      <c r="G733" s="8"/>
      <c r="H733" s="8"/>
      <c r="I733" s="8"/>
      <c r="J733" s="8"/>
      <c r="K733" s="8"/>
      <c r="L733" s="8"/>
    </row>
    <row r="734" spans="3:12" ht="12.5" x14ac:dyDescent="0.25">
      <c r="C734" s="5"/>
      <c r="E734" s="8"/>
      <c r="F734" s="8"/>
      <c r="G734" s="8"/>
      <c r="H734" s="8"/>
      <c r="I734" s="8"/>
      <c r="J734" s="8"/>
      <c r="K734" s="8"/>
      <c r="L734" s="8"/>
    </row>
    <row r="735" spans="3:12" ht="12.5" x14ac:dyDescent="0.25">
      <c r="C735" s="5"/>
      <c r="E735" s="8"/>
      <c r="F735" s="8"/>
      <c r="G735" s="8"/>
      <c r="H735" s="8"/>
      <c r="I735" s="8"/>
      <c r="J735" s="8"/>
      <c r="K735" s="8"/>
      <c r="L735" s="8"/>
    </row>
    <row r="736" spans="3:12" ht="12.5" x14ac:dyDescent="0.25">
      <c r="C736" s="5"/>
      <c r="E736" s="8"/>
      <c r="F736" s="8"/>
      <c r="G736" s="8"/>
      <c r="H736" s="8"/>
      <c r="I736" s="8"/>
      <c r="J736" s="8"/>
      <c r="K736" s="8"/>
      <c r="L736" s="8"/>
    </row>
    <row r="737" spans="3:12" ht="12.5" x14ac:dyDescent="0.25">
      <c r="C737" s="5"/>
      <c r="E737" s="8"/>
      <c r="F737" s="8"/>
      <c r="G737" s="8"/>
      <c r="H737" s="8"/>
      <c r="I737" s="8"/>
      <c r="J737" s="8"/>
      <c r="K737" s="8"/>
      <c r="L737" s="8"/>
    </row>
    <row r="738" spans="3:12" ht="12.5" x14ac:dyDescent="0.25">
      <c r="C738" s="5"/>
      <c r="E738" s="8"/>
      <c r="F738" s="8"/>
      <c r="G738" s="8"/>
      <c r="H738" s="8"/>
      <c r="I738" s="8"/>
      <c r="J738" s="8"/>
      <c r="K738" s="8"/>
      <c r="L738" s="8"/>
    </row>
    <row r="739" spans="3:12" ht="12.5" x14ac:dyDescent="0.25">
      <c r="C739" s="5"/>
      <c r="E739" s="8"/>
      <c r="F739" s="8"/>
      <c r="G739" s="8"/>
      <c r="H739" s="8"/>
      <c r="I739" s="8"/>
      <c r="J739" s="8"/>
      <c r="K739" s="8"/>
      <c r="L739" s="8"/>
    </row>
    <row r="740" spans="3:12" ht="12.5" x14ac:dyDescent="0.25">
      <c r="C740" s="5"/>
      <c r="E740" s="8"/>
      <c r="F740" s="8"/>
      <c r="G740" s="8"/>
      <c r="H740" s="8"/>
      <c r="I740" s="8"/>
      <c r="J740" s="8"/>
      <c r="K740" s="8"/>
      <c r="L740" s="8"/>
    </row>
    <row r="741" spans="3:12" ht="12.5" x14ac:dyDescent="0.25">
      <c r="C741" s="5"/>
      <c r="E741" s="8"/>
      <c r="F741" s="8"/>
      <c r="G741" s="8"/>
      <c r="H741" s="8"/>
      <c r="I741" s="8"/>
      <c r="J741" s="8"/>
      <c r="K741" s="8"/>
      <c r="L741" s="8"/>
    </row>
    <row r="742" spans="3:12" ht="12.5" x14ac:dyDescent="0.25">
      <c r="C742" s="5"/>
      <c r="E742" s="8"/>
      <c r="F742" s="8"/>
      <c r="G742" s="8"/>
      <c r="H742" s="8"/>
      <c r="I742" s="8"/>
      <c r="J742" s="8"/>
      <c r="K742" s="8"/>
      <c r="L742" s="8"/>
    </row>
    <row r="743" spans="3:12" ht="12.5" x14ac:dyDescent="0.25">
      <c r="C743" s="5"/>
      <c r="E743" s="8"/>
      <c r="F743" s="8"/>
      <c r="G743" s="8"/>
      <c r="H743" s="8"/>
      <c r="I743" s="8"/>
      <c r="J743" s="8"/>
      <c r="K743" s="8"/>
      <c r="L743" s="8"/>
    </row>
    <row r="744" spans="3:12" ht="12.5" x14ac:dyDescent="0.25">
      <c r="C744" s="5"/>
      <c r="E744" s="8"/>
      <c r="F744" s="8"/>
      <c r="G744" s="8"/>
      <c r="H744" s="8"/>
      <c r="I744" s="8"/>
      <c r="J744" s="8"/>
      <c r="K744" s="8"/>
      <c r="L744" s="8"/>
    </row>
    <row r="745" spans="3:12" ht="12.5" x14ac:dyDescent="0.25">
      <c r="C745" s="5"/>
      <c r="E745" s="8"/>
      <c r="F745" s="8"/>
      <c r="G745" s="8"/>
      <c r="H745" s="8"/>
      <c r="I745" s="8"/>
      <c r="J745" s="8"/>
      <c r="K745" s="8"/>
      <c r="L745" s="8"/>
    </row>
    <row r="746" spans="3:12" ht="12.5" x14ac:dyDescent="0.25">
      <c r="C746" s="5"/>
      <c r="E746" s="8"/>
      <c r="F746" s="8"/>
      <c r="G746" s="8"/>
      <c r="H746" s="8"/>
      <c r="I746" s="8"/>
      <c r="J746" s="8"/>
      <c r="K746" s="8"/>
      <c r="L746" s="8"/>
    </row>
    <row r="747" spans="3:12" ht="12.5" x14ac:dyDescent="0.25">
      <c r="C747" s="5"/>
      <c r="E747" s="8"/>
      <c r="F747" s="8"/>
      <c r="G747" s="8"/>
      <c r="H747" s="8"/>
      <c r="I747" s="8"/>
      <c r="J747" s="8"/>
      <c r="K747" s="8"/>
      <c r="L747" s="8"/>
    </row>
    <row r="748" spans="3:12" ht="12.5" x14ac:dyDescent="0.25">
      <c r="C748" s="5"/>
      <c r="E748" s="8"/>
      <c r="F748" s="8"/>
      <c r="G748" s="8"/>
      <c r="H748" s="8"/>
      <c r="I748" s="8"/>
      <c r="J748" s="8"/>
      <c r="K748" s="8"/>
      <c r="L748" s="8"/>
    </row>
    <row r="749" spans="3:12" ht="12.5" x14ac:dyDescent="0.25">
      <c r="C749" s="5"/>
      <c r="E749" s="8"/>
      <c r="F749" s="8"/>
      <c r="G749" s="8"/>
      <c r="H749" s="8"/>
      <c r="I749" s="8"/>
      <c r="J749" s="8"/>
      <c r="K749" s="8"/>
      <c r="L749" s="8"/>
    </row>
    <row r="750" spans="3:12" ht="12.5" x14ac:dyDescent="0.25">
      <c r="C750" s="5"/>
      <c r="E750" s="8"/>
      <c r="F750" s="8"/>
      <c r="G750" s="8"/>
      <c r="H750" s="8"/>
      <c r="I750" s="8"/>
      <c r="J750" s="8"/>
      <c r="K750" s="8"/>
      <c r="L750" s="8"/>
    </row>
    <row r="751" spans="3:12" ht="12.5" x14ac:dyDescent="0.25">
      <c r="C751" s="5"/>
      <c r="E751" s="8"/>
      <c r="F751" s="8"/>
      <c r="G751" s="8"/>
      <c r="H751" s="8"/>
      <c r="I751" s="8"/>
      <c r="J751" s="8"/>
      <c r="K751" s="8"/>
      <c r="L751" s="8"/>
    </row>
    <row r="752" spans="3:12" ht="12.5" x14ac:dyDescent="0.25">
      <c r="C752" s="5"/>
      <c r="E752" s="8"/>
      <c r="F752" s="8"/>
      <c r="G752" s="8"/>
      <c r="H752" s="8"/>
      <c r="I752" s="8"/>
      <c r="J752" s="8"/>
      <c r="K752" s="8"/>
      <c r="L752" s="8"/>
    </row>
    <row r="753" spans="3:12" ht="12.5" x14ac:dyDescent="0.25">
      <c r="C753" s="5"/>
      <c r="E753" s="8"/>
      <c r="F753" s="8"/>
      <c r="G753" s="8"/>
      <c r="H753" s="8"/>
      <c r="I753" s="8"/>
      <c r="J753" s="8"/>
      <c r="K753" s="8"/>
      <c r="L753" s="8"/>
    </row>
    <row r="754" spans="3:12" ht="12.5" x14ac:dyDescent="0.25">
      <c r="C754" s="5"/>
      <c r="E754" s="8"/>
      <c r="F754" s="8"/>
      <c r="G754" s="8"/>
      <c r="H754" s="8"/>
      <c r="I754" s="8"/>
      <c r="J754" s="8"/>
      <c r="K754" s="8"/>
      <c r="L754" s="8"/>
    </row>
    <row r="755" spans="3:12" ht="12.5" x14ac:dyDescent="0.25">
      <c r="C755" s="5"/>
      <c r="E755" s="8"/>
      <c r="F755" s="8"/>
      <c r="G755" s="8"/>
      <c r="H755" s="8"/>
      <c r="I755" s="8"/>
      <c r="J755" s="8"/>
      <c r="K755" s="8"/>
      <c r="L755" s="8"/>
    </row>
    <row r="756" spans="3:12" ht="12.5" x14ac:dyDescent="0.25">
      <c r="C756" s="5"/>
      <c r="E756" s="8"/>
      <c r="F756" s="8"/>
      <c r="G756" s="8"/>
      <c r="H756" s="8"/>
      <c r="I756" s="8"/>
      <c r="J756" s="8"/>
      <c r="K756" s="8"/>
      <c r="L756" s="8"/>
    </row>
    <row r="757" spans="3:12" ht="12.5" x14ac:dyDescent="0.25">
      <c r="C757" s="5"/>
      <c r="E757" s="8"/>
      <c r="F757" s="8"/>
      <c r="G757" s="8"/>
      <c r="H757" s="8"/>
      <c r="I757" s="8"/>
      <c r="J757" s="8"/>
      <c r="K757" s="8"/>
      <c r="L757" s="8"/>
    </row>
    <row r="758" spans="3:12" ht="12.5" x14ac:dyDescent="0.25">
      <c r="C758" s="5"/>
      <c r="E758" s="8"/>
      <c r="F758" s="8"/>
      <c r="G758" s="8"/>
      <c r="H758" s="8"/>
      <c r="I758" s="8"/>
      <c r="J758" s="8"/>
      <c r="K758" s="8"/>
      <c r="L758" s="8"/>
    </row>
    <row r="759" spans="3:12" ht="12.5" x14ac:dyDescent="0.25">
      <c r="C759" s="5"/>
      <c r="E759" s="8"/>
      <c r="F759" s="8"/>
      <c r="G759" s="8"/>
      <c r="H759" s="8"/>
      <c r="I759" s="8"/>
      <c r="J759" s="8"/>
      <c r="K759" s="8"/>
      <c r="L759" s="8"/>
    </row>
    <row r="760" spans="3:12" ht="12.5" x14ac:dyDescent="0.25">
      <c r="C760" s="5"/>
      <c r="E760" s="8"/>
      <c r="F760" s="8"/>
      <c r="G760" s="8"/>
      <c r="H760" s="8"/>
      <c r="I760" s="8"/>
      <c r="J760" s="8"/>
      <c r="K760" s="8"/>
      <c r="L760" s="8"/>
    </row>
    <row r="761" spans="3:12" ht="12.5" x14ac:dyDescent="0.25">
      <c r="C761" s="5"/>
      <c r="E761" s="8"/>
      <c r="F761" s="8"/>
      <c r="G761" s="8"/>
      <c r="H761" s="8"/>
      <c r="I761" s="8"/>
      <c r="J761" s="8"/>
      <c r="K761" s="8"/>
      <c r="L761" s="8"/>
    </row>
    <row r="762" spans="3:12" ht="12.5" x14ac:dyDescent="0.25">
      <c r="C762" s="5"/>
      <c r="E762" s="8"/>
      <c r="F762" s="8"/>
      <c r="G762" s="8"/>
      <c r="H762" s="8"/>
      <c r="I762" s="8"/>
      <c r="J762" s="8"/>
      <c r="K762" s="8"/>
      <c r="L762" s="8"/>
    </row>
    <row r="763" spans="3:12" ht="12.5" x14ac:dyDescent="0.25">
      <c r="C763" s="5"/>
      <c r="E763" s="8"/>
      <c r="F763" s="8"/>
      <c r="G763" s="8"/>
      <c r="H763" s="8"/>
      <c r="I763" s="8"/>
      <c r="J763" s="8"/>
      <c r="K763" s="8"/>
      <c r="L763" s="8"/>
    </row>
    <row r="764" spans="3:12" ht="12.5" x14ac:dyDescent="0.25">
      <c r="C764" s="5"/>
      <c r="E764" s="8"/>
      <c r="F764" s="8"/>
      <c r="G764" s="8"/>
      <c r="H764" s="8"/>
      <c r="I764" s="8"/>
      <c r="J764" s="8"/>
      <c r="K764" s="8"/>
      <c r="L764" s="8"/>
    </row>
    <row r="765" spans="3:12" ht="12.5" x14ac:dyDescent="0.25">
      <c r="C765" s="5"/>
      <c r="E765" s="8"/>
      <c r="F765" s="8"/>
      <c r="G765" s="8"/>
      <c r="H765" s="8"/>
      <c r="I765" s="8"/>
      <c r="J765" s="8"/>
      <c r="K765" s="8"/>
      <c r="L765" s="8"/>
    </row>
    <row r="766" spans="3:12" ht="12.5" x14ac:dyDescent="0.25">
      <c r="C766" s="5"/>
      <c r="E766" s="8"/>
      <c r="F766" s="8"/>
      <c r="G766" s="8"/>
      <c r="H766" s="8"/>
      <c r="I766" s="8"/>
      <c r="J766" s="8"/>
      <c r="K766" s="8"/>
      <c r="L766" s="8"/>
    </row>
    <row r="767" spans="3:12" ht="12.5" x14ac:dyDescent="0.25">
      <c r="C767" s="5"/>
      <c r="E767" s="8"/>
      <c r="F767" s="8"/>
      <c r="G767" s="8"/>
      <c r="H767" s="8"/>
      <c r="I767" s="8"/>
      <c r="J767" s="8"/>
      <c r="K767" s="8"/>
      <c r="L767" s="8"/>
    </row>
    <row r="768" spans="3:12" ht="12.5" x14ac:dyDescent="0.25">
      <c r="C768" s="5"/>
      <c r="E768" s="8"/>
      <c r="F768" s="8"/>
      <c r="G768" s="8"/>
      <c r="H768" s="8"/>
      <c r="I768" s="8"/>
      <c r="J768" s="8"/>
      <c r="K768" s="8"/>
      <c r="L768" s="8"/>
    </row>
    <row r="769" spans="3:12" ht="12.5" x14ac:dyDescent="0.25">
      <c r="C769" s="5"/>
      <c r="E769" s="8"/>
      <c r="F769" s="8"/>
      <c r="G769" s="8"/>
      <c r="H769" s="8"/>
      <c r="I769" s="8"/>
      <c r="J769" s="8"/>
      <c r="K769" s="8"/>
      <c r="L769" s="8"/>
    </row>
    <row r="770" spans="3:12" ht="12.5" x14ac:dyDescent="0.25">
      <c r="C770" s="5"/>
      <c r="E770" s="8"/>
      <c r="F770" s="8"/>
      <c r="G770" s="8"/>
      <c r="H770" s="8"/>
      <c r="I770" s="8"/>
      <c r="J770" s="8"/>
      <c r="K770" s="8"/>
      <c r="L770" s="8"/>
    </row>
    <row r="771" spans="3:12" ht="12.5" x14ac:dyDescent="0.25">
      <c r="C771" s="5"/>
      <c r="E771" s="8"/>
      <c r="F771" s="8"/>
      <c r="G771" s="8"/>
      <c r="H771" s="8"/>
      <c r="I771" s="8"/>
      <c r="J771" s="8"/>
      <c r="K771" s="8"/>
      <c r="L771" s="8"/>
    </row>
    <row r="772" spans="3:12" ht="12.5" x14ac:dyDescent="0.25">
      <c r="C772" s="5"/>
      <c r="E772" s="8"/>
      <c r="F772" s="8"/>
      <c r="G772" s="8"/>
      <c r="H772" s="8"/>
      <c r="I772" s="8"/>
      <c r="J772" s="8"/>
      <c r="K772" s="8"/>
      <c r="L772" s="8"/>
    </row>
    <row r="773" spans="3:12" ht="12.5" x14ac:dyDescent="0.25">
      <c r="C773" s="5"/>
      <c r="E773" s="8"/>
      <c r="F773" s="8"/>
      <c r="G773" s="8"/>
      <c r="H773" s="8"/>
      <c r="I773" s="8"/>
      <c r="J773" s="8"/>
      <c r="K773" s="8"/>
      <c r="L773" s="8"/>
    </row>
    <row r="774" spans="3:12" ht="12.5" x14ac:dyDescent="0.25">
      <c r="C774" s="5"/>
      <c r="E774" s="8"/>
      <c r="F774" s="8"/>
      <c r="G774" s="8"/>
      <c r="H774" s="8"/>
      <c r="I774" s="8"/>
      <c r="J774" s="8"/>
      <c r="K774" s="8"/>
      <c r="L774" s="8"/>
    </row>
    <row r="775" spans="3:12" ht="12.5" x14ac:dyDescent="0.25">
      <c r="C775" s="5"/>
      <c r="E775" s="8"/>
      <c r="F775" s="8"/>
      <c r="G775" s="8"/>
      <c r="H775" s="8"/>
      <c r="I775" s="8"/>
      <c r="J775" s="8"/>
      <c r="K775" s="8"/>
      <c r="L775" s="8"/>
    </row>
    <row r="776" spans="3:12" ht="12.5" x14ac:dyDescent="0.25">
      <c r="C776" s="5"/>
      <c r="E776" s="8"/>
      <c r="F776" s="8"/>
      <c r="G776" s="8"/>
      <c r="H776" s="8"/>
      <c r="I776" s="8"/>
      <c r="J776" s="8"/>
      <c r="K776" s="8"/>
      <c r="L776" s="8"/>
    </row>
    <row r="777" spans="3:12" ht="12.5" x14ac:dyDescent="0.25">
      <c r="C777" s="5"/>
      <c r="E777" s="8"/>
      <c r="F777" s="8"/>
      <c r="G777" s="8"/>
      <c r="H777" s="8"/>
      <c r="I777" s="8"/>
      <c r="J777" s="8"/>
      <c r="K777" s="8"/>
      <c r="L777" s="8"/>
    </row>
    <row r="778" spans="3:12" ht="12.5" x14ac:dyDescent="0.25">
      <c r="C778" s="5"/>
      <c r="E778" s="8"/>
      <c r="F778" s="8"/>
      <c r="G778" s="8"/>
      <c r="H778" s="8"/>
      <c r="I778" s="8"/>
      <c r="J778" s="8"/>
      <c r="K778" s="8"/>
      <c r="L778" s="8"/>
    </row>
    <row r="779" spans="3:12" ht="12.5" x14ac:dyDescent="0.25">
      <c r="C779" s="5"/>
      <c r="E779" s="8"/>
      <c r="F779" s="8"/>
      <c r="G779" s="8"/>
      <c r="H779" s="8"/>
      <c r="I779" s="8"/>
      <c r="J779" s="8"/>
      <c r="K779" s="8"/>
      <c r="L779" s="8"/>
    </row>
    <row r="780" spans="3:12" ht="12.5" x14ac:dyDescent="0.25">
      <c r="C780" s="5"/>
      <c r="E780" s="8"/>
      <c r="F780" s="8"/>
      <c r="G780" s="8"/>
      <c r="H780" s="8"/>
      <c r="I780" s="8"/>
      <c r="J780" s="8"/>
      <c r="K780" s="8"/>
      <c r="L780" s="8"/>
    </row>
    <row r="781" spans="3:12" ht="12.5" x14ac:dyDescent="0.25">
      <c r="C781" s="5"/>
      <c r="E781" s="8"/>
      <c r="F781" s="8"/>
      <c r="G781" s="8"/>
      <c r="H781" s="8"/>
      <c r="I781" s="8"/>
      <c r="J781" s="8"/>
      <c r="K781" s="8"/>
      <c r="L781" s="8"/>
    </row>
    <row r="782" spans="3:12" ht="12.5" x14ac:dyDescent="0.25">
      <c r="C782" s="5"/>
      <c r="E782" s="8"/>
      <c r="F782" s="8"/>
      <c r="G782" s="8"/>
      <c r="H782" s="8"/>
      <c r="I782" s="8"/>
      <c r="J782" s="8"/>
      <c r="K782" s="8"/>
      <c r="L782" s="8"/>
    </row>
    <row r="783" spans="3:12" ht="12.5" x14ac:dyDescent="0.25">
      <c r="C783" s="5"/>
      <c r="E783" s="8"/>
      <c r="F783" s="8"/>
      <c r="G783" s="8"/>
      <c r="H783" s="8"/>
      <c r="I783" s="8"/>
      <c r="J783" s="8"/>
      <c r="K783" s="8"/>
      <c r="L783" s="8"/>
    </row>
    <row r="784" spans="3:12" ht="12.5" x14ac:dyDescent="0.25">
      <c r="C784" s="5"/>
      <c r="E784" s="8"/>
      <c r="F784" s="8"/>
      <c r="G784" s="8"/>
      <c r="H784" s="8"/>
      <c r="I784" s="8"/>
      <c r="J784" s="8"/>
      <c r="K784" s="8"/>
      <c r="L784" s="8"/>
    </row>
    <row r="785" spans="3:12" ht="12.5" x14ac:dyDescent="0.25">
      <c r="C785" s="5"/>
      <c r="E785" s="8"/>
      <c r="F785" s="8"/>
      <c r="G785" s="8"/>
      <c r="H785" s="8"/>
      <c r="I785" s="8"/>
      <c r="J785" s="8"/>
      <c r="K785" s="8"/>
      <c r="L785" s="8"/>
    </row>
    <row r="786" spans="3:12" ht="12.5" x14ac:dyDescent="0.25">
      <c r="C786" s="5"/>
      <c r="E786" s="8"/>
      <c r="F786" s="8"/>
      <c r="G786" s="8"/>
      <c r="H786" s="8"/>
      <c r="I786" s="8"/>
      <c r="J786" s="8"/>
      <c r="K786" s="8"/>
      <c r="L786" s="8"/>
    </row>
    <row r="787" spans="3:12" ht="12.5" x14ac:dyDescent="0.25">
      <c r="C787" s="5"/>
      <c r="E787" s="8"/>
      <c r="F787" s="8"/>
      <c r="G787" s="8"/>
      <c r="H787" s="8"/>
      <c r="I787" s="8"/>
      <c r="J787" s="8"/>
      <c r="K787" s="8"/>
      <c r="L787" s="8"/>
    </row>
    <row r="788" spans="3:12" ht="12.5" x14ac:dyDescent="0.25">
      <c r="C788" s="5"/>
      <c r="E788" s="8"/>
      <c r="F788" s="8"/>
      <c r="G788" s="8"/>
      <c r="H788" s="8"/>
      <c r="I788" s="8"/>
      <c r="J788" s="8"/>
      <c r="K788" s="8"/>
      <c r="L788" s="8"/>
    </row>
    <row r="789" spans="3:12" ht="12.5" x14ac:dyDescent="0.25">
      <c r="C789" s="5"/>
      <c r="E789" s="8"/>
      <c r="F789" s="8"/>
      <c r="G789" s="8"/>
      <c r="H789" s="8"/>
      <c r="I789" s="8"/>
      <c r="J789" s="8"/>
      <c r="K789" s="8"/>
      <c r="L789" s="8"/>
    </row>
    <row r="790" spans="3:12" ht="12.5" x14ac:dyDescent="0.25">
      <c r="C790" s="5"/>
      <c r="E790" s="8"/>
      <c r="F790" s="8"/>
      <c r="G790" s="8"/>
      <c r="H790" s="8"/>
      <c r="I790" s="8"/>
      <c r="J790" s="8"/>
      <c r="K790" s="8"/>
      <c r="L790" s="8"/>
    </row>
    <row r="791" spans="3:12" ht="12.5" x14ac:dyDescent="0.25">
      <c r="C791" s="5"/>
      <c r="E791" s="8"/>
      <c r="F791" s="8"/>
      <c r="G791" s="8"/>
      <c r="H791" s="8"/>
      <c r="I791" s="8"/>
      <c r="J791" s="8"/>
      <c r="K791" s="8"/>
      <c r="L791" s="8"/>
    </row>
    <row r="792" spans="3:12" ht="12.5" x14ac:dyDescent="0.25">
      <c r="C792" s="5"/>
      <c r="E792" s="8"/>
      <c r="F792" s="8"/>
      <c r="G792" s="8"/>
      <c r="H792" s="8"/>
      <c r="I792" s="8"/>
      <c r="J792" s="8"/>
      <c r="K792" s="8"/>
      <c r="L792" s="8"/>
    </row>
    <row r="793" spans="3:12" ht="12.5" x14ac:dyDescent="0.25">
      <c r="C793" s="5"/>
      <c r="E793" s="8"/>
      <c r="F793" s="8"/>
      <c r="G793" s="8"/>
      <c r="H793" s="8"/>
      <c r="I793" s="8"/>
      <c r="J793" s="8"/>
      <c r="K793" s="8"/>
      <c r="L793" s="8"/>
    </row>
    <row r="794" spans="3:12" ht="12.5" x14ac:dyDescent="0.25">
      <c r="C794" s="5"/>
      <c r="E794" s="8"/>
      <c r="F794" s="8"/>
      <c r="G794" s="8"/>
      <c r="H794" s="8"/>
      <c r="I794" s="8"/>
      <c r="J794" s="8"/>
      <c r="K794" s="8"/>
      <c r="L794" s="8"/>
    </row>
    <row r="795" spans="3:12" ht="12.5" x14ac:dyDescent="0.25">
      <c r="C795" s="5"/>
      <c r="E795" s="8"/>
      <c r="F795" s="8"/>
      <c r="G795" s="8"/>
      <c r="H795" s="8"/>
      <c r="I795" s="8"/>
      <c r="J795" s="8"/>
      <c r="K795" s="8"/>
      <c r="L795" s="8"/>
    </row>
    <row r="796" spans="3:12" ht="12.5" x14ac:dyDescent="0.25">
      <c r="C796" s="5"/>
      <c r="E796" s="8"/>
      <c r="F796" s="8"/>
      <c r="G796" s="8"/>
      <c r="H796" s="8"/>
      <c r="I796" s="8"/>
      <c r="J796" s="8"/>
      <c r="K796" s="8"/>
      <c r="L796" s="8"/>
    </row>
    <row r="797" spans="3:12" ht="12.5" x14ac:dyDescent="0.25">
      <c r="C797" s="5"/>
      <c r="E797" s="8"/>
      <c r="F797" s="8"/>
      <c r="G797" s="8"/>
      <c r="H797" s="8"/>
      <c r="I797" s="8"/>
      <c r="J797" s="8"/>
      <c r="K797" s="8"/>
      <c r="L797" s="8"/>
    </row>
    <row r="798" spans="3:12" ht="12.5" x14ac:dyDescent="0.25">
      <c r="C798" s="5"/>
      <c r="E798" s="8"/>
      <c r="F798" s="8"/>
      <c r="G798" s="8"/>
      <c r="H798" s="8"/>
      <c r="I798" s="8"/>
      <c r="J798" s="8"/>
      <c r="K798" s="8"/>
      <c r="L798" s="8"/>
    </row>
    <row r="799" spans="3:12" ht="12.5" x14ac:dyDescent="0.25">
      <c r="C799" s="5"/>
      <c r="E799" s="8"/>
      <c r="F799" s="8"/>
      <c r="G799" s="8"/>
      <c r="H799" s="8"/>
      <c r="I799" s="8"/>
      <c r="J799" s="8"/>
      <c r="K799" s="8"/>
      <c r="L799" s="8"/>
    </row>
    <row r="800" spans="3:12" ht="12.5" x14ac:dyDescent="0.25">
      <c r="C800" s="5"/>
      <c r="E800" s="8"/>
      <c r="F800" s="8"/>
      <c r="G800" s="8"/>
      <c r="H800" s="8"/>
      <c r="I800" s="8"/>
      <c r="J800" s="8"/>
      <c r="K800" s="8"/>
      <c r="L800" s="8"/>
    </row>
    <row r="801" spans="3:12" ht="12.5" x14ac:dyDescent="0.25">
      <c r="C801" s="5"/>
      <c r="E801" s="8"/>
      <c r="F801" s="8"/>
      <c r="G801" s="8"/>
      <c r="H801" s="8"/>
      <c r="I801" s="8"/>
      <c r="J801" s="8"/>
      <c r="K801" s="8"/>
      <c r="L801" s="8"/>
    </row>
    <row r="802" spans="3:12" ht="12.5" x14ac:dyDescent="0.25">
      <c r="C802" s="5"/>
      <c r="E802" s="8"/>
      <c r="F802" s="8"/>
      <c r="G802" s="8"/>
      <c r="H802" s="8"/>
      <c r="I802" s="8"/>
      <c r="J802" s="8"/>
      <c r="K802" s="8"/>
      <c r="L802" s="8"/>
    </row>
    <row r="803" spans="3:12" ht="12.5" x14ac:dyDescent="0.25">
      <c r="C803" s="5"/>
      <c r="E803" s="8"/>
      <c r="F803" s="8"/>
      <c r="G803" s="8"/>
      <c r="H803" s="8"/>
      <c r="I803" s="8"/>
      <c r="J803" s="8"/>
      <c r="K803" s="8"/>
      <c r="L803" s="8"/>
    </row>
    <row r="804" spans="3:12" ht="12.5" x14ac:dyDescent="0.25">
      <c r="C804" s="5"/>
      <c r="E804" s="8"/>
      <c r="F804" s="8"/>
      <c r="G804" s="8"/>
      <c r="H804" s="8"/>
      <c r="I804" s="8"/>
      <c r="J804" s="8"/>
      <c r="K804" s="8"/>
      <c r="L804" s="8"/>
    </row>
    <row r="805" spans="3:12" ht="12.5" x14ac:dyDescent="0.25">
      <c r="C805" s="5"/>
      <c r="E805" s="8"/>
      <c r="F805" s="8"/>
      <c r="G805" s="8"/>
      <c r="H805" s="8"/>
      <c r="I805" s="8"/>
      <c r="J805" s="8"/>
      <c r="K805" s="8"/>
      <c r="L805" s="8"/>
    </row>
    <row r="806" spans="3:12" ht="12.5" x14ac:dyDescent="0.25">
      <c r="C806" s="5"/>
      <c r="E806" s="8"/>
      <c r="F806" s="8"/>
      <c r="G806" s="8"/>
      <c r="H806" s="8"/>
      <c r="I806" s="8"/>
      <c r="J806" s="8"/>
      <c r="K806" s="8"/>
      <c r="L806" s="8"/>
    </row>
    <row r="807" spans="3:12" ht="12.5" x14ac:dyDescent="0.25">
      <c r="C807" s="5"/>
      <c r="E807" s="8"/>
      <c r="F807" s="8"/>
      <c r="G807" s="8"/>
      <c r="H807" s="8"/>
      <c r="I807" s="8"/>
      <c r="J807" s="8"/>
      <c r="K807" s="8"/>
      <c r="L807" s="8"/>
    </row>
    <row r="808" spans="3:12" ht="12.5" x14ac:dyDescent="0.25">
      <c r="C808" s="5"/>
      <c r="E808" s="8"/>
      <c r="F808" s="8"/>
      <c r="G808" s="8"/>
      <c r="H808" s="8"/>
      <c r="I808" s="8"/>
      <c r="J808" s="8"/>
      <c r="K808" s="8"/>
      <c r="L808" s="8"/>
    </row>
    <row r="809" spans="3:12" ht="12.5" x14ac:dyDescent="0.25">
      <c r="C809" s="5"/>
      <c r="E809" s="8"/>
      <c r="F809" s="8"/>
      <c r="G809" s="8"/>
      <c r="H809" s="8"/>
      <c r="I809" s="8"/>
      <c r="J809" s="8"/>
      <c r="K809" s="8"/>
      <c r="L809" s="8"/>
    </row>
    <row r="810" spans="3:12" ht="12.5" x14ac:dyDescent="0.25">
      <c r="C810" s="5"/>
      <c r="E810" s="8"/>
      <c r="F810" s="8"/>
      <c r="G810" s="8"/>
      <c r="H810" s="8"/>
      <c r="I810" s="8"/>
      <c r="J810" s="8"/>
      <c r="K810" s="8"/>
      <c r="L810" s="8"/>
    </row>
    <row r="811" spans="3:12" ht="12.5" x14ac:dyDescent="0.25">
      <c r="C811" s="5"/>
      <c r="E811" s="8"/>
      <c r="F811" s="8"/>
      <c r="G811" s="8"/>
      <c r="H811" s="8"/>
      <c r="I811" s="8"/>
      <c r="J811" s="8"/>
      <c r="K811" s="8"/>
      <c r="L811" s="8"/>
    </row>
    <row r="812" spans="3:12" ht="12.5" x14ac:dyDescent="0.25">
      <c r="C812" s="5"/>
      <c r="E812" s="8"/>
      <c r="F812" s="8"/>
      <c r="G812" s="8"/>
      <c r="H812" s="8"/>
      <c r="I812" s="8"/>
      <c r="J812" s="8"/>
      <c r="K812" s="8"/>
      <c r="L812" s="8"/>
    </row>
    <row r="813" spans="3:12" ht="12.5" x14ac:dyDescent="0.25">
      <c r="C813" s="5"/>
      <c r="E813" s="8"/>
      <c r="F813" s="8"/>
      <c r="G813" s="8"/>
      <c r="H813" s="8"/>
      <c r="I813" s="8"/>
      <c r="J813" s="8"/>
      <c r="K813" s="8"/>
      <c r="L813" s="8"/>
    </row>
    <row r="814" spans="3:12" ht="12.5" x14ac:dyDescent="0.25">
      <c r="C814" s="5"/>
      <c r="E814" s="8"/>
      <c r="F814" s="8"/>
      <c r="G814" s="8"/>
      <c r="H814" s="8"/>
      <c r="I814" s="8"/>
      <c r="J814" s="8"/>
      <c r="K814" s="8"/>
      <c r="L814" s="8"/>
    </row>
    <row r="815" spans="3:12" ht="12.5" x14ac:dyDescent="0.25">
      <c r="C815" s="5"/>
      <c r="E815" s="8"/>
      <c r="F815" s="8"/>
      <c r="G815" s="8"/>
      <c r="H815" s="8"/>
      <c r="I815" s="8"/>
      <c r="J815" s="8"/>
      <c r="K815" s="8"/>
      <c r="L815" s="8"/>
    </row>
    <row r="816" spans="3:12" ht="12.5" x14ac:dyDescent="0.25">
      <c r="C816" s="5"/>
      <c r="E816" s="8"/>
      <c r="F816" s="8"/>
      <c r="G816" s="8"/>
      <c r="H816" s="8"/>
      <c r="I816" s="8"/>
      <c r="J816" s="8"/>
      <c r="K816" s="8"/>
      <c r="L816" s="8"/>
    </row>
    <row r="817" spans="3:12" ht="12.5" x14ac:dyDescent="0.25">
      <c r="C817" s="5"/>
      <c r="E817" s="8"/>
      <c r="F817" s="8"/>
      <c r="G817" s="8"/>
      <c r="H817" s="8"/>
      <c r="I817" s="8"/>
      <c r="J817" s="8"/>
      <c r="K817" s="8"/>
      <c r="L817" s="8"/>
    </row>
    <row r="818" spans="3:12" ht="12.5" x14ac:dyDescent="0.25">
      <c r="C818" s="5"/>
      <c r="E818" s="8"/>
      <c r="F818" s="8"/>
      <c r="G818" s="8"/>
      <c r="H818" s="8"/>
      <c r="I818" s="8"/>
      <c r="J818" s="8"/>
      <c r="K818" s="8"/>
      <c r="L818" s="8"/>
    </row>
    <row r="819" spans="3:12" ht="12.5" x14ac:dyDescent="0.25">
      <c r="C819" s="5"/>
      <c r="E819" s="8"/>
      <c r="F819" s="8"/>
      <c r="G819" s="8"/>
      <c r="H819" s="8"/>
      <c r="I819" s="8"/>
      <c r="J819" s="8"/>
      <c r="K819" s="8"/>
      <c r="L819" s="8"/>
    </row>
    <row r="820" spans="3:12" ht="12.5" x14ac:dyDescent="0.25">
      <c r="C820" s="5"/>
      <c r="E820" s="8"/>
      <c r="F820" s="8"/>
      <c r="G820" s="8"/>
      <c r="H820" s="8"/>
      <c r="I820" s="8"/>
      <c r="J820" s="8"/>
      <c r="K820" s="8"/>
      <c r="L820" s="8"/>
    </row>
    <row r="821" spans="3:12" ht="12.5" x14ac:dyDescent="0.25">
      <c r="C821" s="5"/>
      <c r="E821" s="8"/>
      <c r="F821" s="8"/>
      <c r="G821" s="8"/>
      <c r="H821" s="8"/>
      <c r="I821" s="8"/>
      <c r="J821" s="8"/>
      <c r="K821" s="8"/>
      <c r="L821" s="8"/>
    </row>
    <row r="822" spans="3:12" ht="12.5" x14ac:dyDescent="0.25">
      <c r="C822" s="5"/>
      <c r="E822" s="8"/>
      <c r="F822" s="8"/>
      <c r="G822" s="8"/>
      <c r="H822" s="8"/>
      <c r="I822" s="8"/>
      <c r="J822" s="8"/>
      <c r="K822" s="8"/>
      <c r="L822" s="8"/>
    </row>
    <row r="823" spans="3:12" ht="12.5" x14ac:dyDescent="0.25">
      <c r="C823" s="5"/>
      <c r="E823" s="8"/>
      <c r="F823" s="8"/>
      <c r="G823" s="8"/>
      <c r="H823" s="8"/>
      <c r="I823" s="8"/>
      <c r="J823" s="8"/>
      <c r="K823" s="8"/>
      <c r="L823" s="8"/>
    </row>
    <row r="824" spans="3:12" ht="12.5" x14ac:dyDescent="0.25">
      <c r="C824" s="5"/>
      <c r="E824" s="8"/>
      <c r="F824" s="8"/>
      <c r="G824" s="8"/>
      <c r="H824" s="8"/>
      <c r="I824" s="8"/>
      <c r="J824" s="8"/>
      <c r="K824" s="8"/>
      <c r="L824" s="8"/>
    </row>
    <row r="825" spans="3:12" ht="12.5" x14ac:dyDescent="0.25">
      <c r="C825" s="5"/>
      <c r="E825" s="8"/>
      <c r="F825" s="8"/>
      <c r="G825" s="8"/>
      <c r="H825" s="8"/>
      <c r="I825" s="8"/>
      <c r="J825" s="8"/>
      <c r="K825" s="8"/>
      <c r="L825" s="8"/>
    </row>
    <row r="826" spans="3:12" ht="12.5" x14ac:dyDescent="0.25">
      <c r="C826" s="5"/>
      <c r="E826" s="8"/>
      <c r="F826" s="8"/>
      <c r="G826" s="8"/>
      <c r="H826" s="8"/>
      <c r="I826" s="8"/>
      <c r="J826" s="8"/>
      <c r="K826" s="8"/>
      <c r="L826" s="8"/>
    </row>
    <row r="827" spans="3:12" ht="12.5" x14ac:dyDescent="0.25">
      <c r="C827" s="5"/>
      <c r="E827" s="8"/>
      <c r="F827" s="8"/>
      <c r="G827" s="8"/>
      <c r="H827" s="8"/>
      <c r="I827" s="8"/>
      <c r="J827" s="8"/>
      <c r="K827" s="8"/>
      <c r="L827" s="8"/>
    </row>
    <row r="828" spans="3:12" ht="12.5" x14ac:dyDescent="0.25">
      <c r="C828" s="5"/>
      <c r="E828" s="8"/>
      <c r="F828" s="8"/>
      <c r="G828" s="8"/>
      <c r="H828" s="8"/>
      <c r="I828" s="8"/>
      <c r="J828" s="8"/>
      <c r="K828" s="8"/>
      <c r="L828" s="8"/>
    </row>
    <row r="829" spans="3:12" ht="12.5" x14ac:dyDescent="0.25">
      <c r="C829" s="5"/>
      <c r="E829" s="8"/>
      <c r="F829" s="8"/>
      <c r="G829" s="8"/>
      <c r="H829" s="8"/>
      <c r="I829" s="8"/>
      <c r="J829" s="8"/>
      <c r="K829" s="8"/>
      <c r="L829" s="8"/>
    </row>
    <row r="830" spans="3:12" ht="12.5" x14ac:dyDescent="0.25">
      <c r="C830" s="5"/>
      <c r="E830" s="8"/>
      <c r="F830" s="8"/>
      <c r="G830" s="8"/>
      <c r="H830" s="8"/>
      <c r="I830" s="8"/>
      <c r="J830" s="8"/>
      <c r="K830" s="8"/>
      <c r="L830" s="8"/>
    </row>
    <row r="831" spans="3:12" ht="12.5" x14ac:dyDescent="0.25">
      <c r="C831" s="5"/>
      <c r="E831" s="8"/>
      <c r="F831" s="8"/>
      <c r="G831" s="8"/>
      <c r="H831" s="8"/>
      <c r="I831" s="8"/>
      <c r="J831" s="8"/>
      <c r="K831" s="8"/>
      <c r="L831" s="8"/>
    </row>
    <row r="832" spans="3:12" ht="12.5" x14ac:dyDescent="0.25">
      <c r="C832" s="5"/>
      <c r="E832" s="8"/>
      <c r="F832" s="8"/>
      <c r="G832" s="8"/>
      <c r="H832" s="8"/>
      <c r="I832" s="8"/>
      <c r="J832" s="8"/>
      <c r="K832" s="8"/>
      <c r="L832" s="8"/>
    </row>
    <row r="833" spans="3:12" ht="12.5" x14ac:dyDescent="0.25">
      <c r="C833" s="5"/>
      <c r="E833" s="8"/>
      <c r="F833" s="8"/>
      <c r="G833" s="8"/>
      <c r="H833" s="8"/>
      <c r="I833" s="8"/>
      <c r="J833" s="8"/>
      <c r="K833" s="8"/>
      <c r="L833" s="8"/>
    </row>
    <row r="834" spans="3:12" ht="12.5" x14ac:dyDescent="0.25">
      <c r="C834" s="5"/>
      <c r="E834" s="8"/>
      <c r="F834" s="8"/>
      <c r="G834" s="8"/>
      <c r="H834" s="8"/>
      <c r="I834" s="8"/>
      <c r="J834" s="8"/>
      <c r="K834" s="8"/>
      <c r="L834" s="8"/>
    </row>
    <row r="835" spans="3:12" ht="12.5" x14ac:dyDescent="0.25">
      <c r="C835" s="5"/>
      <c r="E835" s="8"/>
      <c r="F835" s="8"/>
      <c r="G835" s="8"/>
      <c r="H835" s="8"/>
      <c r="I835" s="8"/>
      <c r="J835" s="8"/>
      <c r="K835" s="8"/>
      <c r="L835" s="8"/>
    </row>
    <row r="836" spans="3:12" ht="12.5" x14ac:dyDescent="0.25">
      <c r="C836" s="5"/>
      <c r="E836" s="8"/>
      <c r="F836" s="8"/>
      <c r="G836" s="8"/>
      <c r="H836" s="8"/>
      <c r="I836" s="8"/>
      <c r="J836" s="8"/>
      <c r="K836" s="8"/>
      <c r="L836" s="8"/>
    </row>
    <row r="837" spans="3:12" ht="12.5" x14ac:dyDescent="0.25">
      <c r="C837" s="5"/>
      <c r="E837" s="8"/>
      <c r="F837" s="8"/>
      <c r="G837" s="8"/>
      <c r="H837" s="8"/>
      <c r="I837" s="8"/>
      <c r="J837" s="8"/>
      <c r="K837" s="8"/>
      <c r="L837" s="8"/>
    </row>
    <row r="838" spans="3:12" ht="12.5" x14ac:dyDescent="0.25">
      <c r="C838" s="5"/>
      <c r="E838" s="8"/>
      <c r="F838" s="8"/>
      <c r="G838" s="8"/>
      <c r="H838" s="8"/>
      <c r="I838" s="8"/>
      <c r="J838" s="8"/>
      <c r="K838" s="8"/>
      <c r="L838" s="8"/>
    </row>
    <row r="839" spans="3:12" ht="12.5" x14ac:dyDescent="0.25">
      <c r="C839" s="5"/>
      <c r="E839" s="8"/>
      <c r="F839" s="8"/>
      <c r="G839" s="8"/>
      <c r="H839" s="8"/>
      <c r="I839" s="8"/>
      <c r="J839" s="8"/>
      <c r="K839" s="8"/>
      <c r="L839" s="8"/>
    </row>
    <row r="840" spans="3:12" ht="12.5" x14ac:dyDescent="0.25">
      <c r="C840" s="5"/>
      <c r="E840" s="8"/>
      <c r="F840" s="8"/>
      <c r="G840" s="8"/>
      <c r="H840" s="8"/>
      <c r="I840" s="8"/>
      <c r="J840" s="8"/>
      <c r="K840" s="8"/>
      <c r="L840" s="8"/>
    </row>
    <row r="841" spans="3:12" ht="12.5" x14ac:dyDescent="0.25">
      <c r="C841" s="5"/>
      <c r="E841" s="8"/>
      <c r="F841" s="8"/>
      <c r="G841" s="8"/>
      <c r="H841" s="8"/>
      <c r="I841" s="8"/>
      <c r="J841" s="8"/>
      <c r="K841" s="8"/>
      <c r="L841" s="8"/>
    </row>
    <row r="842" spans="3:12" ht="12.5" x14ac:dyDescent="0.25">
      <c r="C842" s="5"/>
      <c r="E842" s="8"/>
      <c r="F842" s="8"/>
      <c r="G842" s="8"/>
      <c r="H842" s="8"/>
      <c r="I842" s="8"/>
      <c r="J842" s="8"/>
      <c r="K842" s="8"/>
      <c r="L842" s="8"/>
    </row>
    <row r="843" spans="3:12" ht="12.5" x14ac:dyDescent="0.25">
      <c r="C843" s="5"/>
      <c r="E843" s="8"/>
      <c r="F843" s="8"/>
      <c r="G843" s="8"/>
      <c r="H843" s="8"/>
      <c r="I843" s="8"/>
      <c r="J843" s="8"/>
      <c r="K843" s="8"/>
      <c r="L843" s="8"/>
    </row>
    <row r="844" spans="3:12" ht="12.5" x14ac:dyDescent="0.25">
      <c r="C844" s="5"/>
      <c r="E844" s="8"/>
      <c r="F844" s="8"/>
      <c r="G844" s="8"/>
      <c r="H844" s="8"/>
      <c r="I844" s="8"/>
      <c r="J844" s="8"/>
      <c r="K844" s="8"/>
      <c r="L844" s="8"/>
    </row>
    <row r="845" spans="3:12" ht="12.5" x14ac:dyDescent="0.25">
      <c r="C845" s="5"/>
      <c r="E845" s="8"/>
      <c r="F845" s="8"/>
      <c r="G845" s="8"/>
      <c r="H845" s="8"/>
      <c r="I845" s="8"/>
      <c r="J845" s="8"/>
      <c r="K845" s="8"/>
      <c r="L845" s="8"/>
    </row>
    <row r="846" spans="3:12" ht="12.5" x14ac:dyDescent="0.25">
      <c r="C846" s="5"/>
      <c r="E846" s="8"/>
      <c r="F846" s="8"/>
      <c r="G846" s="8"/>
      <c r="H846" s="8"/>
      <c r="I846" s="8"/>
      <c r="J846" s="8"/>
      <c r="K846" s="8"/>
      <c r="L846" s="8"/>
    </row>
    <row r="847" spans="3:12" ht="12.5" x14ac:dyDescent="0.25">
      <c r="C847" s="5"/>
      <c r="E847" s="8"/>
      <c r="F847" s="8"/>
      <c r="G847" s="8"/>
      <c r="H847" s="8"/>
      <c r="I847" s="8"/>
      <c r="J847" s="8"/>
      <c r="K847" s="8"/>
      <c r="L847" s="8"/>
    </row>
    <row r="848" spans="3:12" ht="12.5" x14ac:dyDescent="0.25">
      <c r="C848" s="5"/>
      <c r="E848" s="8"/>
      <c r="F848" s="8"/>
      <c r="G848" s="8"/>
      <c r="H848" s="8"/>
      <c r="I848" s="8"/>
      <c r="J848" s="8"/>
      <c r="K848" s="8"/>
      <c r="L848" s="8"/>
    </row>
    <row r="849" spans="3:12" ht="12.5" x14ac:dyDescent="0.25">
      <c r="C849" s="5"/>
      <c r="E849" s="8"/>
      <c r="F849" s="8"/>
      <c r="G849" s="8"/>
      <c r="H849" s="8"/>
      <c r="I849" s="8"/>
      <c r="J849" s="8"/>
      <c r="K849" s="8"/>
      <c r="L849" s="8"/>
    </row>
    <row r="850" spans="3:12" ht="12.5" x14ac:dyDescent="0.25">
      <c r="C850" s="5"/>
      <c r="E850" s="8"/>
      <c r="F850" s="8"/>
      <c r="G850" s="8"/>
      <c r="H850" s="8"/>
      <c r="I850" s="8"/>
      <c r="J850" s="8"/>
      <c r="K850" s="8"/>
      <c r="L850" s="8"/>
    </row>
    <row r="851" spans="3:12" ht="12.5" x14ac:dyDescent="0.25">
      <c r="C851" s="5"/>
      <c r="E851" s="8"/>
      <c r="F851" s="8"/>
      <c r="G851" s="8"/>
      <c r="H851" s="8"/>
      <c r="I851" s="8"/>
      <c r="J851" s="8"/>
      <c r="K851" s="8"/>
      <c r="L851" s="8"/>
    </row>
    <row r="852" spans="3:12" ht="12.5" x14ac:dyDescent="0.25">
      <c r="C852" s="5"/>
      <c r="E852" s="8"/>
      <c r="F852" s="8"/>
      <c r="G852" s="8"/>
      <c r="H852" s="8"/>
      <c r="I852" s="8"/>
      <c r="J852" s="8"/>
      <c r="K852" s="8"/>
      <c r="L852" s="8"/>
    </row>
    <row r="853" spans="3:12" ht="12.5" x14ac:dyDescent="0.25">
      <c r="C853" s="5"/>
      <c r="E853" s="8"/>
      <c r="F853" s="8"/>
      <c r="G853" s="8"/>
      <c r="H853" s="8"/>
      <c r="I853" s="8"/>
      <c r="J853" s="8"/>
      <c r="K853" s="8"/>
      <c r="L853" s="8"/>
    </row>
    <row r="854" spans="3:12" ht="12.5" x14ac:dyDescent="0.25">
      <c r="C854" s="5"/>
      <c r="E854" s="8"/>
      <c r="F854" s="8"/>
      <c r="G854" s="8"/>
      <c r="H854" s="8"/>
      <c r="I854" s="8"/>
      <c r="J854" s="8"/>
      <c r="K854" s="8"/>
      <c r="L854" s="8"/>
    </row>
    <row r="855" spans="3:12" ht="12.5" x14ac:dyDescent="0.25">
      <c r="C855" s="5"/>
      <c r="E855" s="8"/>
      <c r="F855" s="8"/>
      <c r="G855" s="8"/>
      <c r="H855" s="8"/>
      <c r="I855" s="8"/>
      <c r="J855" s="8"/>
      <c r="K855" s="8"/>
      <c r="L855" s="8"/>
    </row>
    <row r="856" spans="3:12" ht="12.5" x14ac:dyDescent="0.25">
      <c r="C856" s="5"/>
      <c r="E856" s="8"/>
      <c r="F856" s="8"/>
      <c r="G856" s="8"/>
      <c r="H856" s="8"/>
      <c r="I856" s="8"/>
      <c r="J856" s="8"/>
      <c r="K856" s="8"/>
      <c r="L856" s="8"/>
    </row>
    <row r="857" spans="3:12" ht="12.5" x14ac:dyDescent="0.25">
      <c r="C857" s="5"/>
      <c r="E857" s="8"/>
      <c r="F857" s="8"/>
      <c r="G857" s="8"/>
      <c r="H857" s="8"/>
      <c r="I857" s="8"/>
      <c r="J857" s="8"/>
      <c r="K857" s="8"/>
      <c r="L857" s="8"/>
    </row>
    <row r="858" spans="3:12" ht="12.5" x14ac:dyDescent="0.25">
      <c r="C858" s="5"/>
      <c r="E858" s="8"/>
      <c r="F858" s="8"/>
      <c r="G858" s="8"/>
      <c r="H858" s="8"/>
      <c r="I858" s="8"/>
      <c r="J858" s="8"/>
      <c r="K858" s="8"/>
      <c r="L858" s="8"/>
    </row>
    <row r="859" spans="3:12" ht="12.5" x14ac:dyDescent="0.25">
      <c r="C859" s="5"/>
      <c r="E859" s="8"/>
      <c r="F859" s="8"/>
      <c r="G859" s="8"/>
      <c r="H859" s="8"/>
      <c r="I859" s="8"/>
      <c r="J859" s="8"/>
      <c r="K859" s="8"/>
      <c r="L859" s="8"/>
    </row>
    <row r="860" spans="3:12" ht="12.5" x14ac:dyDescent="0.25">
      <c r="C860" s="5"/>
      <c r="E860" s="8"/>
      <c r="F860" s="8"/>
      <c r="G860" s="8"/>
      <c r="H860" s="8"/>
      <c r="I860" s="8"/>
      <c r="J860" s="8"/>
      <c r="K860" s="8"/>
      <c r="L860" s="8"/>
    </row>
    <row r="861" spans="3:12" ht="12.5" x14ac:dyDescent="0.25">
      <c r="C861" s="5"/>
      <c r="E861" s="8"/>
      <c r="F861" s="8"/>
      <c r="G861" s="8"/>
      <c r="H861" s="8"/>
      <c r="I861" s="8"/>
      <c r="J861" s="8"/>
      <c r="K861" s="8"/>
      <c r="L861" s="8"/>
    </row>
    <row r="862" spans="3:12" ht="12.5" x14ac:dyDescent="0.25">
      <c r="C862" s="5"/>
      <c r="E862" s="8"/>
      <c r="F862" s="8"/>
      <c r="G862" s="8"/>
      <c r="H862" s="8"/>
      <c r="I862" s="8"/>
      <c r="J862" s="8"/>
      <c r="K862" s="8"/>
      <c r="L862" s="8"/>
    </row>
    <row r="863" spans="3:12" ht="12.5" x14ac:dyDescent="0.25">
      <c r="C863" s="5"/>
      <c r="E863" s="8"/>
      <c r="F863" s="8"/>
      <c r="G863" s="8"/>
      <c r="H863" s="8"/>
      <c r="I863" s="8"/>
      <c r="J863" s="8"/>
      <c r="K863" s="8"/>
      <c r="L863" s="8"/>
    </row>
    <row r="864" spans="3:12" ht="12.5" x14ac:dyDescent="0.25">
      <c r="C864" s="5"/>
      <c r="E864" s="8"/>
      <c r="F864" s="8"/>
      <c r="G864" s="8"/>
      <c r="H864" s="8"/>
      <c r="I864" s="8"/>
      <c r="J864" s="8"/>
      <c r="K864" s="8"/>
      <c r="L864" s="8"/>
    </row>
    <row r="865" spans="3:12" ht="12.5" x14ac:dyDescent="0.25">
      <c r="C865" s="5"/>
      <c r="E865" s="8"/>
      <c r="F865" s="8"/>
      <c r="G865" s="8"/>
      <c r="H865" s="8"/>
      <c r="I865" s="8"/>
      <c r="J865" s="8"/>
      <c r="K865" s="8"/>
      <c r="L865" s="8"/>
    </row>
    <row r="866" spans="3:12" ht="12.5" x14ac:dyDescent="0.25">
      <c r="C866" s="5"/>
      <c r="E866" s="8"/>
      <c r="F866" s="8"/>
      <c r="G866" s="8"/>
      <c r="H866" s="8"/>
      <c r="I866" s="8"/>
      <c r="J866" s="8"/>
      <c r="K866" s="8"/>
      <c r="L866" s="8"/>
    </row>
    <row r="867" spans="3:12" ht="12.5" x14ac:dyDescent="0.25">
      <c r="C867" s="5"/>
      <c r="E867" s="8"/>
      <c r="F867" s="8"/>
      <c r="G867" s="8"/>
      <c r="H867" s="8"/>
      <c r="I867" s="8"/>
      <c r="J867" s="8"/>
      <c r="K867" s="8"/>
      <c r="L867" s="8"/>
    </row>
    <row r="868" spans="3:12" ht="12.5" x14ac:dyDescent="0.25">
      <c r="C868" s="5"/>
      <c r="E868" s="8"/>
      <c r="F868" s="8"/>
      <c r="G868" s="8"/>
      <c r="H868" s="8"/>
      <c r="I868" s="8"/>
      <c r="J868" s="8"/>
      <c r="K868" s="8"/>
      <c r="L868" s="8"/>
    </row>
    <row r="869" spans="3:12" ht="12.5" x14ac:dyDescent="0.25">
      <c r="C869" s="5"/>
      <c r="E869" s="8"/>
      <c r="F869" s="8"/>
      <c r="G869" s="8"/>
      <c r="H869" s="8"/>
      <c r="I869" s="8"/>
      <c r="J869" s="8"/>
      <c r="K869" s="8"/>
      <c r="L869" s="8"/>
    </row>
    <row r="870" spans="3:12" ht="12.5" x14ac:dyDescent="0.25">
      <c r="C870" s="5"/>
      <c r="E870" s="8"/>
      <c r="F870" s="8"/>
      <c r="G870" s="8"/>
      <c r="H870" s="8"/>
      <c r="I870" s="8"/>
      <c r="J870" s="8"/>
      <c r="K870" s="8"/>
      <c r="L870" s="8"/>
    </row>
    <row r="871" spans="3:12" ht="12.5" x14ac:dyDescent="0.25">
      <c r="C871" s="5"/>
      <c r="E871" s="8"/>
      <c r="F871" s="8"/>
      <c r="G871" s="8"/>
      <c r="H871" s="8"/>
      <c r="I871" s="8"/>
      <c r="J871" s="8"/>
      <c r="K871" s="8"/>
      <c r="L871" s="8"/>
    </row>
    <row r="872" spans="3:12" ht="12.5" x14ac:dyDescent="0.25">
      <c r="C872" s="5"/>
      <c r="E872" s="8"/>
      <c r="F872" s="8"/>
      <c r="G872" s="8"/>
      <c r="H872" s="8"/>
      <c r="I872" s="8"/>
      <c r="J872" s="8"/>
      <c r="K872" s="8"/>
      <c r="L872" s="8"/>
    </row>
    <row r="873" spans="3:12" ht="12.5" x14ac:dyDescent="0.25">
      <c r="C873" s="5"/>
      <c r="E873" s="8"/>
      <c r="F873" s="8"/>
      <c r="G873" s="8"/>
      <c r="H873" s="8"/>
      <c r="I873" s="8"/>
      <c r="J873" s="8"/>
      <c r="K873" s="8"/>
      <c r="L873" s="8"/>
    </row>
    <row r="874" spans="3:12" ht="12.5" x14ac:dyDescent="0.25">
      <c r="C874" s="5"/>
      <c r="E874" s="8"/>
      <c r="F874" s="8"/>
      <c r="G874" s="8"/>
      <c r="H874" s="8"/>
      <c r="I874" s="8"/>
      <c r="J874" s="8"/>
      <c r="K874" s="8"/>
      <c r="L874" s="8"/>
    </row>
    <row r="875" spans="3:12" ht="12.5" x14ac:dyDescent="0.25">
      <c r="C875" s="5"/>
      <c r="E875" s="8"/>
      <c r="F875" s="8"/>
      <c r="G875" s="8"/>
      <c r="H875" s="8"/>
      <c r="I875" s="8"/>
      <c r="J875" s="8"/>
      <c r="K875" s="8"/>
      <c r="L875" s="8"/>
    </row>
    <row r="876" spans="3:12" ht="12.5" x14ac:dyDescent="0.25">
      <c r="C876" s="5"/>
      <c r="E876" s="8"/>
      <c r="F876" s="8"/>
      <c r="G876" s="8"/>
      <c r="H876" s="8"/>
      <c r="I876" s="8"/>
      <c r="J876" s="8"/>
      <c r="K876" s="8"/>
      <c r="L876" s="8"/>
    </row>
    <row r="877" spans="3:12" ht="12.5" x14ac:dyDescent="0.25">
      <c r="C877" s="5"/>
      <c r="E877" s="8"/>
      <c r="F877" s="8"/>
      <c r="G877" s="8"/>
      <c r="H877" s="8"/>
      <c r="I877" s="8"/>
      <c r="J877" s="8"/>
      <c r="K877" s="8"/>
      <c r="L877" s="8"/>
    </row>
    <row r="878" spans="3:12" ht="12.5" x14ac:dyDescent="0.25">
      <c r="C878" s="5"/>
      <c r="E878" s="8"/>
      <c r="F878" s="8"/>
      <c r="G878" s="8"/>
      <c r="H878" s="8"/>
      <c r="I878" s="8"/>
      <c r="J878" s="8"/>
      <c r="K878" s="8"/>
      <c r="L878" s="8"/>
    </row>
    <row r="879" spans="3:12" ht="12.5" x14ac:dyDescent="0.25">
      <c r="C879" s="5"/>
      <c r="E879" s="8"/>
      <c r="F879" s="8"/>
      <c r="G879" s="8"/>
      <c r="H879" s="8"/>
      <c r="I879" s="8"/>
      <c r="J879" s="8"/>
      <c r="K879" s="8"/>
      <c r="L879" s="8"/>
    </row>
    <row r="880" spans="3:12" ht="12.5" x14ac:dyDescent="0.25">
      <c r="C880" s="5"/>
      <c r="E880" s="8"/>
      <c r="F880" s="8"/>
      <c r="G880" s="8"/>
      <c r="H880" s="8"/>
      <c r="I880" s="8"/>
      <c r="J880" s="8"/>
      <c r="K880" s="8"/>
      <c r="L880" s="8"/>
    </row>
    <row r="881" spans="3:12" ht="12.5" x14ac:dyDescent="0.25">
      <c r="C881" s="5"/>
      <c r="E881" s="8"/>
      <c r="F881" s="8"/>
      <c r="G881" s="8"/>
      <c r="H881" s="8"/>
      <c r="I881" s="8"/>
      <c r="J881" s="8"/>
      <c r="K881" s="8"/>
      <c r="L881" s="8"/>
    </row>
    <row r="882" spans="3:12" ht="12.5" x14ac:dyDescent="0.25">
      <c r="C882" s="5"/>
      <c r="E882" s="8"/>
      <c r="F882" s="8"/>
      <c r="G882" s="8"/>
      <c r="H882" s="8"/>
      <c r="I882" s="8"/>
      <c r="J882" s="8"/>
      <c r="K882" s="8"/>
      <c r="L882" s="8"/>
    </row>
    <row r="883" spans="3:12" ht="12.5" x14ac:dyDescent="0.25">
      <c r="C883" s="5"/>
      <c r="E883" s="8"/>
      <c r="F883" s="8"/>
      <c r="G883" s="8"/>
      <c r="H883" s="8"/>
      <c r="I883" s="8"/>
      <c r="J883" s="8"/>
      <c r="K883" s="8"/>
      <c r="L883" s="8"/>
    </row>
    <row r="884" spans="3:12" ht="12.5" x14ac:dyDescent="0.25">
      <c r="C884" s="5"/>
      <c r="E884" s="8"/>
      <c r="F884" s="8"/>
      <c r="G884" s="8"/>
      <c r="H884" s="8"/>
      <c r="I884" s="8"/>
      <c r="J884" s="8"/>
      <c r="K884" s="8"/>
      <c r="L884" s="8"/>
    </row>
    <row r="885" spans="3:12" ht="12.5" x14ac:dyDescent="0.25">
      <c r="C885" s="5"/>
      <c r="E885" s="8"/>
      <c r="F885" s="8"/>
      <c r="G885" s="8"/>
      <c r="H885" s="8"/>
      <c r="I885" s="8"/>
      <c r="J885" s="8"/>
      <c r="K885" s="8"/>
      <c r="L885" s="8"/>
    </row>
    <row r="886" spans="3:12" ht="12.5" x14ac:dyDescent="0.25">
      <c r="C886" s="5"/>
      <c r="E886" s="8"/>
      <c r="F886" s="8"/>
      <c r="G886" s="8"/>
      <c r="H886" s="8"/>
      <c r="I886" s="8"/>
      <c r="J886" s="8"/>
      <c r="K886" s="8"/>
      <c r="L886" s="8"/>
    </row>
    <row r="887" spans="3:12" ht="12.5" x14ac:dyDescent="0.25">
      <c r="C887" s="5"/>
      <c r="E887" s="8"/>
      <c r="F887" s="8"/>
      <c r="G887" s="8"/>
      <c r="H887" s="8"/>
      <c r="I887" s="8"/>
      <c r="J887" s="8"/>
      <c r="K887" s="8"/>
      <c r="L887" s="8"/>
    </row>
    <row r="888" spans="3:12" ht="12.5" x14ac:dyDescent="0.25">
      <c r="C888" s="5"/>
      <c r="E888" s="8"/>
      <c r="F888" s="8"/>
      <c r="G888" s="8"/>
      <c r="H888" s="8"/>
      <c r="I888" s="8"/>
      <c r="J888" s="8"/>
      <c r="K888" s="8"/>
      <c r="L888" s="8"/>
    </row>
    <row r="889" spans="3:12" ht="12.5" x14ac:dyDescent="0.25">
      <c r="C889" s="5"/>
      <c r="E889" s="8"/>
      <c r="F889" s="8"/>
      <c r="G889" s="8"/>
      <c r="H889" s="8"/>
      <c r="I889" s="8"/>
      <c r="J889" s="8"/>
      <c r="K889" s="8"/>
      <c r="L889" s="8"/>
    </row>
    <row r="890" spans="3:12" ht="12.5" x14ac:dyDescent="0.25">
      <c r="C890" s="5"/>
      <c r="E890" s="8"/>
      <c r="F890" s="8"/>
      <c r="G890" s="8"/>
      <c r="H890" s="8"/>
      <c r="I890" s="8"/>
      <c r="J890" s="8"/>
      <c r="K890" s="8"/>
      <c r="L890" s="8"/>
    </row>
    <row r="891" spans="3:12" ht="12.5" x14ac:dyDescent="0.25">
      <c r="C891" s="5"/>
      <c r="E891" s="8"/>
      <c r="F891" s="8"/>
      <c r="G891" s="8"/>
      <c r="H891" s="8"/>
      <c r="I891" s="8"/>
      <c r="J891" s="8"/>
      <c r="K891" s="8"/>
      <c r="L891" s="8"/>
    </row>
    <row r="892" spans="3:12" ht="12.5" x14ac:dyDescent="0.25">
      <c r="C892" s="5"/>
      <c r="E892" s="8"/>
      <c r="F892" s="8"/>
      <c r="G892" s="8"/>
      <c r="H892" s="8"/>
      <c r="I892" s="8"/>
      <c r="J892" s="8"/>
      <c r="K892" s="8"/>
      <c r="L892" s="8"/>
    </row>
    <row r="893" spans="3:12" ht="12.5" x14ac:dyDescent="0.25">
      <c r="C893" s="5"/>
      <c r="E893" s="8"/>
      <c r="F893" s="8"/>
      <c r="G893" s="8"/>
      <c r="H893" s="8"/>
      <c r="I893" s="8"/>
      <c r="J893" s="8"/>
      <c r="K893" s="8"/>
      <c r="L893" s="8"/>
    </row>
    <row r="894" spans="3:12" ht="12.5" x14ac:dyDescent="0.25">
      <c r="C894" s="5"/>
      <c r="E894" s="8"/>
      <c r="F894" s="8"/>
      <c r="G894" s="8"/>
      <c r="H894" s="8"/>
      <c r="I894" s="8"/>
      <c r="J894" s="8"/>
      <c r="K894" s="8"/>
      <c r="L894" s="8"/>
    </row>
    <row r="895" spans="3:12" ht="12.5" x14ac:dyDescent="0.25">
      <c r="C895" s="5"/>
      <c r="E895" s="8"/>
      <c r="F895" s="8"/>
      <c r="G895" s="8"/>
      <c r="H895" s="8"/>
      <c r="I895" s="8"/>
      <c r="J895" s="8"/>
      <c r="K895" s="8"/>
      <c r="L895" s="8"/>
    </row>
    <row r="896" spans="3:12" ht="12.5" x14ac:dyDescent="0.25">
      <c r="C896" s="5"/>
      <c r="E896" s="8"/>
      <c r="F896" s="8"/>
      <c r="G896" s="8"/>
      <c r="H896" s="8"/>
      <c r="I896" s="8"/>
      <c r="J896" s="8"/>
      <c r="K896" s="8"/>
      <c r="L896" s="8"/>
    </row>
    <row r="897" spans="3:12" ht="12.5" x14ac:dyDescent="0.25">
      <c r="C897" s="5"/>
      <c r="E897" s="8"/>
      <c r="F897" s="8"/>
      <c r="G897" s="8"/>
      <c r="H897" s="8"/>
      <c r="I897" s="8"/>
      <c r="J897" s="8"/>
      <c r="K897" s="8"/>
      <c r="L897" s="8"/>
    </row>
    <row r="898" spans="3:12" ht="12.5" x14ac:dyDescent="0.25">
      <c r="C898" s="5"/>
      <c r="E898" s="8"/>
      <c r="F898" s="8"/>
      <c r="G898" s="8"/>
      <c r="H898" s="8"/>
      <c r="I898" s="8"/>
      <c r="J898" s="8"/>
      <c r="K898" s="8"/>
      <c r="L898" s="8"/>
    </row>
    <row r="899" spans="3:12" ht="12.5" x14ac:dyDescent="0.25">
      <c r="C899" s="5"/>
      <c r="E899" s="8"/>
      <c r="F899" s="8"/>
      <c r="G899" s="8"/>
      <c r="H899" s="8"/>
      <c r="I899" s="8"/>
      <c r="J899" s="8"/>
      <c r="K899" s="8"/>
      <c r="L899" s="8"/>
    </row>
    <row r="900" spans="3:12" ht="12.5" x14ac:dyDescent="0.25">
      <c r="C900" s="5"/>
      <c r="E900" s="8"/>
      <c r="F900" s="8"/>
      <c r="G900" s="8"/>
      <c r="H900" s="8"/>
      <c r="I900" s="8"/>
      <c r="J900" s="8"/>
      <c r="K900" s="8"/>
      <c r="L900" s="8"/>
    </row>
    <row r="901" spans="3:12" ht="12.5" x14ac:dyDescent="0.25">
      <c r="C901" s="5"/>
      <c r="E901" s="8"/>
      <c r="F901" s="8"/>
      <c r="G901" s="8"/>
      <c r="H901" s="8"/>
      <c r="I901" s="8"/>
      <c r="J901" s="8"/>
      <c r="K901" s="8"/>
      <c r="L901" s="8"/>
    </row>
    <row r="902" spans="3:12" ht="12.5" x14ac:dyDescent="0.25">
      <c r="C902" s="5"/>
      <c r="E902" s="8"/>
      <c r="F902" s="8"/>
      <c r="G902" s="8"/>
      <c r="H902" s="8"/>
      <c r="I902" s="8"/>
      <c r="J902" s="8"/>
      <c r="K902" s="8"/>
      <c r="L902" s="8"/>
    </row>
    <row r="903" spans="3:12" ht="12.5" x14ac:dyDescent="0.25">
      <c r="C903" s="5"/>
      <c r="E903" s="8"/>
      <c r="F903" s="8"/>
      <c r="G903" s="8"/>
      <c r="H903" s="8"/>
      <c r="I903" s="8"/>
      <c r="J903" s="8"/>
      <c r="K903" s="8"/>
      <c r="L903" s="8"/>
    </row>
    <row r="904" spans="3:12" ht="12.5" x14ac:dyDescent="0.25">
      <c r="C904" s="5"/>
      <c r="E904" s="8"/>
      <c r="F904" s="8"/>
      <c r="G904" s="8"/>
      <c r="H904" s="8"/>
      <c r="I904" s="8"/>
      <c r="J904" s="8"/>
      <c r="K904" s="8"/>
      <c r="L904" s="8"/>
    </row>
    <row r="905" spans="3:12" ht="12.5" x14ac:dyDescent="0.25">
      <c r="C905" s="5"/>
      <c r="E905" s="8"/>
      <c r="F905" s="8"/>
      <c r="G905" s="8"/>
      <c r="H905" s="8"/>
      <c r="I905" s="8"/>
      <c r="J905" s="8"/>
      <c r="K905" s="8"/>
      <c r="L905" s="8"/>
    </row>
    <row r="906" spans="3:12" ht="12.5" x14ac:dyDescent="0.25">
      <c r="C906" s="5"/>
      <c r="E906" s="8"/>
      <c r="F906" s="8"/>
      <c r="G906" s="8"/>
      <c r="H906" s="8"/>
      <c r="I906" s="8"/>
      <c r="J906" s="8"/>
      <c r="K906" s="8"/>
      <c r="L906" s="8"/>
    </row>
    <row r="907" spans="3:12" ht="12.5" x14ac:dyDescent="0.25">
      <c r="C907" s="5"/>
      <c r="E907" s="8"/>
      <c r="F907" s="8"/>
      <c r="G907" s="8"/>
      <c r="H907" s="8"/>
      <c r="I907" s="8"/>
      <c r="J907" s="8"/>
      <c r="K907" s="8"/>
      <c r="L907" s="8"/>
    </row>
    <row r="908" spans="3:12" ht="12.5" x14ac:dyDescent="0.25">
      <c r="C908" s="5"/>
      <c r="E908" s="8"/>
      <c r="F908" s="8"/>
      <c r="G908" s="8"/>
      <c r="H908" s="8"/>
      <c r="I908" s="8"/>
      <c r="J908" s="8"/>
      <c r="K908" s="8"/>
      <c r="L908" s="8"/>
    </row>
    <row r="909" spans="3:12" ht="12.5" x14ac:dyDescent="0.25">
      <c r="C909" s="5"/>
      <c r="E909" s="8"/>
      <c r="F909" s="8"/>
      <c r="G909" s="8"/>
      <c r="H909" s="8"/>
      <c r="I909" s="8"/>
      <c r="J909" s="8"/>
      <c r="K909" s="8"/>
      <c r="L909" s="8"/>
    </row>
    <row r="910" spans="3:12" ht="12.5" x14ac:dyDescent="0.25">
      <c r="C910" s="5"/>
      <c r="E910" s="8"/>
      <c r="F910" s="8"/>
      <c r="G910" s="8"/>
      <c r="H910" s="8"/>
      <c r="I910" s="8"/>
      <c r="J910" s="8"/>
      <c r="K910" s="8"/>
      <c r="L910" s="8"/>
    </row>
    <row r="911" spans="3:12" ht="12.5" x14ac:dyDescent="0.25">
      <c r="C911" s="5"/>
      <c r="E911" s="8"/>
      <c r="F911" s="8"/>
      <c r="G911" s="8"/>
      <c r="H911" s="8"/>
      <c r="I911" s="8"/>
      <c r="J911" s="8"/>
      <c r="K911" s="8"/>
      <c r="L911" s="8"/>
    </row>
    <row r="912" spans="3:12" ht="12.5" x14ac:dyDescent="0.25">
      <c r="C912" s="5"/>
      <c r="E912" s="8"/>
      <c r="F912" s="8"/>
      <c r="G912" s="8"/>
      <c r="H912" s="8"/>
      <c r="I912" s="8"/>
      <c r="J912" s="8"/>
      <c r="K912" s="8"/>
      <c r="L912" s="8"/>
    </row>
    <row r="913" spans="3:12" ht="12.5" x14ac:dyDescent="0.25">
      <c r="C913" s="5"/>
      <c r="E913" s="8"/>
      <c r="F913" s="8"/>
      <c r="G913" s="8"/>
      <c r="H913" s="8"/>
      <c r="I913" s="8"/>
      <c r="J913" s="8"/>
      <c r="K913" s="8"/>
      <c r="L913" s="8"/>
    </row>
    <row r="914" spans="3:12" ht="12.5" x14ac:dyDescent="0.25">
      <c r="C914" s="5"/>
      <c r="E914" s="8"/>
      <c r="F914" s="8"/>
      <c r="G914" s="8"/>
      <c r="H914" s="8"/>
      <c r="I914" s="8"/>
      <c r="J914" s="8"/>
      <c r="K914" s="8"/>
      <c r="L914" s="8"/>
    </row>
    <row r="915" spans="3:12" ht="12.5" x14ac:dyDescent="0.25">
      <c r="C915" s="5"/>
      <c r="E915" s="8"/>
      <c r="F915" s="8"/>
      <c r="G915" s="8"/>
      <c r="H915" s="8"/>
      <c r="I915" s="8"/>
      <c r="J915" s="8"/>
      <c r="K915" s="8"/>
      <c r="L915" s="8"/>
    </row>
    <row r="916" spans="3:12" ht="12.5" x14ac:dyDescent="0.25">
      <c r="C916" s="5"/>
      <c r="E916" s="8"/>
      <c r="F916" s="8"/>
      <c r="G916" s="8"/>
      <c r="H916" s="8"/>
      <c r="I916" s="8"/>
      <c r="J916" s="8"/>
      <c r="K916" s="8"/>
      <c r="L916" s="8"/>
    </row>
    <row r="917" spans="3:12" ht="12.5" x14ac:dyDescent="0.25">
      <c r="C917" s="5"/>
      <c r="E917" s="8"/>
      <c r="F917" s="8"/>
      <c r="G917" s="8"/>
      <c r="H917" s="8"/>
      <c r="I917" s="8"/>
      <c r="J917" s="8"/>
      <c r="K917" s="8"/>
      <c r="L917" s="8"/>
    </row>
    <row r="918" spans="3:12" ht="12.5" x14ac:dyDescent="0.25">
      <c r="C918" s="5"/>
      <c r="E918" s="8"/>
      <c r="F918" s="8"/>
      <c r="G918" s="8"/>
      <c r="H918" s="8"/>
      <c r="I918" s="8"/>
      <c r="J918" s="8"/>
      <c r="K918" s="8"/>
      <c r="L918" s="8"/>
    </row>
    <row r="919" spans="3:12" ht="12.5" x14ac:dyDescent="0.25">
      <c r="C919" s="5"/>
      <c r="E919" s="8"/>
      <c r="F919" s="8"/>
      <c r="G919" s="8"/>
      <c r="H919" s="8"/>
      <c r="I919" s="8"/>
      <c r="J919" s="8"/>
      <c r="K919" s="8"/>
      <c r="L919" s="8"/>
    </row>
    <row r="920" spans="3:12" ht="12.5" x14ac:dyDescent="0.25">
      <c r="C920" s="5"/>
      <c r="E920" s="8"/>
      <c r="F920" s="8"/>
      <c r="G920" s="8"/>
      <c r="H920" s="8"/>
      <c r="I920" s="8"/>
      <c r="J920" s="8"/>
      <c r="K920" s="8"/>
      <c r="L920" s="8"/>
    </row>
    <row r="921" spans="3:12" ht="12.5" x14ac:dyDescent="0.25">
      <c r="C921" s="5"/>
      <c r="E921" s="8"/>
      <c r="F921" s="8"/>
      <c r="G921" s="8"/>
      <c r="H921" s="8"/>
      <c r="I921" s="8"/>
      <c r="J921" s="8"/>
      <c r="K921" s="8"/>
      <c r="L921" s="8"/>
    </row>
    <row r="922" spans="3:12" ht="12.5" x14ac:dyDescent="0.25">
      <c r="C922" s="5"/>
      <c r="E922" s="8"/>
      <c r="F922" s="8"/>
      <c r="G922" s="8"/>
      <c r="H922" s="8"/>
      <c r="I922" s="8"/>
      <c r="J922" s="8"/>
      <c r="K922" s="8"/>
      <c r="L922" s="8"/>
    </row>
    <row r="923" spans="3:12" ht="12.5" x14ac:dyDescent="0.25">
      <c r="C923" s="5"/>
      <c r="E923" s="8"/>
      <c r="F923" s="8"/>
      <c r="G923" s="8"/>
      <c r="H923" s="8"/>
      <c r="I923" s="8"/>
      <c r="J923" s="8"/>
      <c r="K923" s="8"/>
      <c r="L923" s="8"/>
    </row>
    <row r="924" spans="3:12" ht="12.5" x14ac:dyDescent="0.25">
      <c r="C924" s="5"/>
      <c r="E924" s="8"/>
      <c r="F924" s="8"/>
      <c r="G924" s="8"/>
      <c r="H924" s="8"/>
      <c r="I924" s="8"/>
      <c r="J924" s="8"/>
      <c r="K924" s="8"/>
      <c r="L924" s="8"/>
    </row>
    <row r="925" spans="3:12" ht="12.5" x14ac:dyDescent="0.25">
      <c r="C925" s="5"/>
      <c r="E925" s="8"/>
      <c r="F925" s="8"/>
      <c r="G925" s="8"/>
      <c r="H925" s="8"/>
      <c r="I925" s="8"/>
      <c r="J925" s="8"/>
      <c r="K925" s="8"/>
      <c r="L925" s="8"/>
    </row>
    <row r="926" spans="3:12" ht="12.5" x14ac:dyDescent="0.25">
      <c r="C926" s="5"/>
      <c r="E926" s="8"/>
      <c r="F926" s="8"/>
      <c r="G926" s="8"/>
      <c r="H926" s="8"/>
      <c r="I926" s="8"/>
      <c r="J926" s="8"/>
      <c r="K926" s="8"/>
      <c r="L926" s="8"/>
    </row>
    <row r="927" spans="3:12" ht="12.5" x14ac:dyDescent="0.25">
      <c r="C927" s="5"/>
      <c r="E927" s="8"/>
      <c r="F927" s="8"/>
      <c r="G927" s="8"/>
      <c r="H927" s="8"/>
      <c r="I927" s="8"/>
      <c r="J927" s="8"/>
      <c r="K927" s="8"/>
      <c r="L927" s="8"/>
    </row>
    <row r="928" spans="3:12" ht="12.5" x14ac:dyDescent="0.25">
      <c r="C928" s="5"/>
      <c r="E928" s="8"/>
      <c r="F928" s="8"/>
      <c r="G928" s="8"/>
      <c r="H928" s="8"/>
      <c r="I928" s="8"/>
      <c r="J928" s="8"/>
      <c r="K928" s="8"/>
      <c r="L928" s="8"/>
    </row>
    <row r="929" spans="3:12" ht="12.5" x14ac:dyDescent="0.25">
      <c r="C929" s="5"/>
      <c r="E929" s="8"/>
      <c r="F929" s="8"/>
      <c r="G929" s="8"/>
      <c r="H929" s="8"/>
      <c r="I929" s="8"/>
      <c r="J929" s="8"/>
      <c r="K929" s="8"/>
      <c r="L929" s="8"/>
    </row>
    <row r="930" spans="3:12" ht="12.5" x14ac:dyDescent="0.25">
      <c r="C930" s="5"/>
      <c r="E930" s="8"/>
      <c r="F930" s="8"/>
      <c r="G930" s="8"/>
      <c r="H930" s="8"/>
      <c r="I930" s="8"/>
      <c r="J930" s="8"/>
      <c r="K930" s="8"/>
      <c r="L930" s="8"/>
    </row>
    <row r="931" spans="3:12" ht="12.5" x14ac:dyDescent="0.25">
      <c r="C931" s="5"/>
      <c r="E931" s="8"/>
      <c r="F931" s="8"/>
      <c r="G931" s="8"/>
      <c r="H931" s="8"/>
      <c r="I931" s="8"/>
      <c r="J931" s="8"/>
      <c r="K931" s="8"/>
      <c r="L931" s="8"/>
    </row>
    <row r="932" spans="3:12" ht="12.5" x14ac:dyDescent="0.25">
      <c r="C932" s="5"/>
      <c r="E932" s="8"/>
      <c r="F932" s="8"/>
      <c r="G932" s="8"/>
      <c r="H932" s="8"/>
      <c r="I932" s="8"/>
      <c r="J932" s="8"/>
      <c r="K932" s="8"/>
      <c r="L932" s="8"/>
    </row>
    <row r="933" spans="3:12" ht="12.5" x14ac:dyDescent="0.25">
      <c r="C933" s="5"/>
      <c r="E933" s="8"/>
      <c r="F933" s="8"/>
      <c r="G933" s="8"/>
      <c r="H933" s="8"/>
      <c r="I933" s="8"/>
      <c r="J933" s="8"/>
      <c r="K933" s="8"/>
      <c r="L933" s="8"/>
    </row>
    <row r="934" spans="3:12" ht="12.5" x14ac:dyDescent="0.25">
      <c r="C934" s="5"/>
      <c r="E934" s="8"/>
      <c r="F934" s="8"/>
      <c r="G934" s="8"/>
      <c r="H934" s="8"/>
      <c r="I934" s="8"/>
      <c r="J934" s="8"/>
      <c r="K934" s="8"/>
      <c r="L934" s="8"/>
    </row>
    <row r="935" spans="3:12" ht="12.5" x14ac:dyDescent="0.25">
      <c r="C935" s="5"/>
      <c r="E935" s="8"/>
      <c r="F935" s="8"/>
      <c r="G935" s="8"/>
      <c r="H935" s="8"/>
      <c r="I935" s="8"/>
      <c r="J935" s="8"/>
      <c r="K935" s="8"/>
      <c r="L935" s="8"/>
    </row>
    <row r="936" spans="3:12" ht="12.5" x14ac:dyDescent="0.25">
      <c r="C936" s="5"/>
      <c r="E936" s="8"/>
      <c r="F936" s="8"/>
      <c r="G936" s="8"/>
      <c r="H936" s="8"/>
      <c r="I936" s="8"/>
      <c r="J936" s="8"/>
      <c r="K936" s="8"/>
      <c r="L936" s="8"/>
    </row>
    <row r="937" spans="3:12" ht="12.5" x14ac:dyDescent="0.25">
      <c r="C937" s="5"/>
      <c r="E937" s="8"/>
      <c r="F937" s="8"/>
      <c r="G937" s="8"/>
      <c r="H937" s="8"/>
      <c r="I937" s="8"/>
      <c r="J937" s="8"/>
      <c r="K937" s="8"/>
      <c r="L937" s="8"/>
    </row>
    <row r="938" spans="3:12" ht="12.5" x14ac:dyDescent="0.25">
      <c r="C938" s="5"/>
      <c r="E938" s="8"/>
      <c r="F938" s="8"/>
      <c r="G938" s="8"/>
      <c r="H938" s="8"/>
      <c r="I938" s="8"/>
      <c r="J938" s="8"/>
      <c r="K938" s="8"/>
      <c r="L938" s="8"/>
    </row>
    <row r="939" spans="3:12" ht="12.5" x14ac:dyDescent="0.25">
      <c r="C939" s="5"/>
      <c r="E939" s="8"/>
      <c r="F939" s="8"/>
      <c r="G939" s="8"/>
      <c r="H939" s="8"/>
      <c r="I939" s="8"/>
      <c r="J939" s="8"/>
      <c r="K939" s="8"/>
      <c r="L939" s="8"/>
    </row>
    <row r="940" spans="3:12" ht="12.5" x14ac:dyDescent="0.25">
      <c r="C940" s="5"/>
      <c r="E940" s="8"/>
      <c r="F940" s="8"/>
      <c r="G940" s="8"/>
      <c r="H940" s="8"/>
      <c r="I940" s="8"/>
      <c r="J940" s="8"/>
      <c r="K940" s="8"/>
      <c r="L940" s="8"/>
    </row>
    <row r="941" spans="3:12" ht="12.5" x14ac:dyDescent="0.25">
      <c r="C941" s="5"/>
      <c r="E941" s="8"/>
      <c r="F941" s="8"/>
      <c r="G941" s="8"/>
      <c r="H941" s="8"/>
      <c r="I941" s="8"/>
      <c r="J941" s="8"/>
      <c r="K941" s="8"/>
      <c r="L941" s="8"/>
    </row>
    <row r="942" spans="3:12" ht="12.5" x14ac:dyDescent="0.25">
      <c r="C942" s="5"/>
      <c r="E942" s="8"/>
      <c r="F942" s="8"/>
      <c r="G942" s="8"/>
      <c r="H942" s="8"/>
      <c r="I942" s="8"/>
      <c r="J942" s="8"/>
      <c r="K942" s="8"/>
      <c r="L942" s="8"/>
    </row>
    <row r="943" spans="3:12" ht="12.5" x14ac:dyDescent="0.25">
      <c r="C943" s="5"/>
      <c r="E943" s="8"/>
      <c r="F943" s="8"/>
      <c r="G943" s="8"/>
      <c r="H943" s="8"/>
      <c r="I943" s="8"/>
      <c r="J943" s="8"/>
      <c r="K943" s="8"/>
      <c r="L943" s="8"/>
    </row>
    <row r="944" spans="3:12" ht="12.5" x14ac:dyDescent="0.25">
      <c r="C944" s="5"/>
      <c r="E944" s="8"/>
      <c r="F944" s="8"/>
      <c r="G944" s="8"/>
      <c r="H944" s="8"/>
      <c r="I944" s="8"/>
      <c r="J944" s="8"/>
      <c r="K944" s="8"/>
      <c r="L944" s="8"/>
    </row>
    <row r="945" spans="3:12" ht="12.5" x14ac:dyDescent="0.25">
      <c r="C945" s="5"/>
      <c r="E945" s="8"/>
      <c r="F945" s="8"/>
      <c r="G945" s="8"/>
      <c r="H945" s="8"/>
      <c r="I945" s="8"/>
      <c r="J945" s="8"/>
      <c r="K945" s="8"/>
      <c r="L945" s="8"/>
    </row>
    <row r="946" spans="3:12" ht="12.5" x14ac:dyDescent="0.25">
      <c r="C946" s="5"/>
      <c r="E946" s="8"/>
      <c r="F946" s="8"/>
      <c r="G946" s="8"/>
      <c r="H946" s="8"/>
      <c r="I946" s="8"/>
      <c r="J946" s="8"/>
      <c r="K946" s="8"/>
      <c r="L946" s="8"/>
    </row>
    <row r="947" spans="3:12" ht="12.5" x14ac:dyDescent="0.25">
      <c r="C947" s="5"/>
      <c r="E947" s="8"/>
      <c r="F947" s="8"/>
      <c r="G947" s="8"/>
      <c r="H947" s="8"/>
      <c r="I947" s="8"/>
      <c r="J947" s="8"/>
      <c r="K947" s="8"/>
      <c r="L947" s="8"/>
    </row>
    <row r="948" spans="3:12" ht="12.5" x14ac:dyDescent="0.25">
      <c r="C948" s="5"/>
      <c r="E948" s="8"/>
      <c r="F948" s="8"/>
      <c r="G948" s="8"/>
      <c r="H948" s="8"/>
      <c r="I948" s="8"/>
      <c r="J948" s="8"/>
      <c r="K948" s="8"/>
      <c r="L948" s="8"/>
    </row>
    <row r="949" spans="3:12" ht="12.5" x14ac:dyDescent="0.25">
      <c r="C949" s="5"/>
      <c r="E949" s="8"/>
      <c r="F949" s="8"/>
      <c r="G949" s="8"/>
      <c r="H949" s="8"/>
      <c r="I949" s="8"/>
      <c r="J949" s="8"/>
      <c r="K949" s="8"/>
      <c r="L949" s="8"/>
    </row>
    <row r="950" spans="3:12" ht="12.5" x14ac:dyDescent="0.25">
      <c r="C950" s="5"/>
      <c r="E950" s="8"/>
      <c r="F950" s="8"/>
      <c r="G950" s="8"/>
      <c r="H950" s="8"/>
      <c r="I950" s="8"/>
      <c r="J950" s="8"/>
      <c r="K950" s="8"/>
      <c r="L950" s="8"/>
    </row>
    <row r="951" spans="3:12" ht="12.5" x14ac:dyDescent="0.25">
      <c r="C951" s="5"/>
      <c r="E951" s="8"/>
      <c r="F951" s="8"/>
      <c r="G951" s="8"/>
      <c r="H951" s="8"/>
      <c r="I951" s="8"/>
      <c r="J951" s="8"/>
      <c r="K951" s="8"/>
      <c r="L951" s="8"/>
    </row>
    <row r="952" spans="3:12" ht="12.5" x14ac:dyDescent="0.25">
      <c r="C952" s="5"/>
      <c r="E952" s="8"/>
      <c r="F952" s="8"/>
      <c r="G952" s="8"/>
      <c r="H952" s="8"/>
      <c r="I952" s="8"/>
      <c r="J952" s="8"/>
      <c r="K952" s="8"/>
      <c r="L952" s="8"/>
    </row>
    <row r="953" spans="3:12" ht="12.5" x14ac:dyDescent="0.25">
      <c r="C953" s="5"/>
      <c r="E953" s="8"/>
      <c r="F953" s="8"/>
      <c r="G953" s="8"/>
      <c r="H953" s="8"/>
      <c r="I953" s="8"/>
      <c r="J953" s="8"/>
      <c r="K953" s="8"/>
      <c r="L953" s="8"/>
    </row>
    <row r="954" spans="3:12" ht="12.5" x14ac:dyDescent="0.25">
      <c r="C954" s="5"/>
      <c r="E954" s="8"/>
      <c r="F954" s="8"/>
      <c r="G954" s="8"/>
      <c r="H954" s="8"/>
      <c r="I954" s="8"/>
      <c r="J954" s="8"/>
      <c r="K954" s="8"/>
      <c r="L954" s="8"/>
    </row>
    <row r="955" spans="3:12" ht="12.5" x14ac:dyDescent="0.25">
      <c r="C955" s="5"/>
      <c r="E955" s="8"/>
      <c r="F955" s="8"/>
      <c r="G955" s="8"/>
      <c r="H955" s="8"/>
      <c r="I955" s="8"/>
      <c r="J955" s="8"/>
      <c r="K955" s="8"/>
      <c r="L955" s="8"/>
    </row>
    <row r="956" spans="3:12" ht="12.5" x14ac:dyDescent="0.25">
      <c r="C956" s="5"/>
      <c r="E956" s="8"/>
      <c r="F956" s="8"/>
      <c r="G956" s="8"/>
      <c r="H956" s="8"/>
      <c r="I956" s="8"/>
      <c r="J956" s="8"/>
      <c r="K956" s="8"/>
      <c r="L956" s="8"/>
    </row>
    <row r="957" spans="3:12" ht="12.5" x14ac:dyDescent="0.25">
      <c r="C957" s="5"/>
      <c r="E957" s="8"/>
      <c r="F957" s="8"/>
      <c r="G957" s="8"/>
      <c r="H957" s="8"/>
      <c r="I957" s="8"/>
      <c r="J957" s="8"/>
      <c r="K957" s="8"/>
      <c r="L957" s="8"/>
    </row>
    <row r="958" spans="3:12" ht="12.5" x14ac:dyDescent="0.25">
      <c r="C958" s="5"/>
      <c r="E958" s="8"/>
      <c r="F958" s="8"/>
      <c r="G958" s="8"/>
      <c r="H958" s="8"/>
      <c r="I958" s="8"/>
      <c r="J958" s="8"/>
      <c r="K958" s="8"/>
      <c r="L958" s="8"/>
    </row>
    <row r="959" spans="3:12" ht="12.5" x14ac:dyDescent="0.25">
      <c r="C959" s="5"/>
      <c r="E959" s="8"/>
      <c r="F959" s="8"/>
      <c r="G959" s="8"/>
      <c r="H959" s="8"/>
      <c r="I959" s="8"/>
      <c r="J959" s="8"/>
      <c r="K959" s="8"/>
      <c r="L959" s="8"/>
    </row>
    <row r="960" spans="3:12" ht="12.5" x14ac:dyDescent="0.25">
      <c r="C960" s="5"/>
      <c r="E960" s="8"/>
      <c r="F960" s="8"/>
      <c r="G960" s="8"/>
      <c r="H960" s="8"/>
      <c r="I960" s="8"/>
      <c r="J960" s="8"/>
      <c r="K960" s="8"/>
      <c r="L960" s="8"/>
    </row>
    <row r="961" spans="3:12" ht="12.5" x14ac:dyDescent="0.25">
      <c r="C961" s="5"/>
      <c r="E961" s="8"/>
      <c r="F961" s="8"/>
      <c r="G961" s="8"/>
      <c r="H961" s="8"/>
      <c r="I961" s="8"/>
      <c r="J961" s="8"/>
      <c r="K961" s="8"/>
      <c r="L961" s="8"/>
    </row>
    <row r="962" spans="3:12" ht="12.5" x14ac:dyDescent="0.25">
      <c r="C962" s="5"/>
      <c r="E962" s="8"/>
      <c r="F962" s="8"/>
      <c r="G962" s="8"/>
      <c r="H962" s="8"/>
      <c r="I962" s="8"/>
      <c r="J962" s="8"/>
      <c r="K962" s="8"/>
      <c r="L962" s="8"/>
    </row>
    <row r="963" spans="3:12" ht="12.5" x14ac:dyDescent="0.25">
      <c r="C963" s="5"/>
      <c r="E963" s="8"/>
      <c r="F963" s="8"/>
      <c r="G963" s="8"/>
      <c r="H963" s="8"/>
      <c r="I963" s="8"/>
      <c r="J963" s="8"/>
      <c r="K963" s="8"/>
      <c r="L963" s="8"/>
    </row>
    <row r="964" spans="3:12" ht="12.5" x14ac:dyDescent="0.25">
      <c r="C964" s="5"/>
      <c r="E964" s="8"/>
      <c r="F964" s="8"/>
      <c r="G964" s="8"/>
      <c r="H964" s="8"/>
      <c r="I964" s="8"/>
      <c r="J964" s="8"/>
      <c r="K964" s="8"/>
      <c r="L964" s="8"/>
    </row>
    <row r="965" spans="3:12" ht="12.5" x14ac:dyDescent="0.25">
      <c r="C965" s="5"/>
      <c r="E965" s="8"/>
      <c r="F965" s="8"/>
      <c r="G965" s="8"/>
      <c r="H965" s="8"/>
      <c r="I965" s="8"/>
      <c r="J965" s="8"/>
      <c r="K965" s="8"/>
      <c r="L965" s="8"/>
    </row>
    <row r="966" spans="3:12" ht="12.5" x14ac:dyDescent="0.25">
      <c r="C966" s="5"/>
      <c r="E966" s="8"/>
      <c r="F966" s="8"/>
      <c r="G966" s="8"/>
      <c r="H966" s="8"/>
      <c r="I966" s="8"/>
      <c r="J966" s="8"/>
      <c r="K966" s="8"/>
      <c r="L966" s="8"/>
    </row>
    <row r="967" spans="3:12" ht="12.5" x14ac:dyDescent="0.25">
      <c r="C967" s="5"/>
      <c r="E967" s="8"/>
      <c r="F967" s="8"/>
      <c r="G967" s="8"/>
      <c r="H967" s="8"/>
      <c r="I967" s="8"/>
      <c r="J967" s="8"/>
      <c r="K967" s="8"/>
      <c r="L967" s="8"/>
    </row>
    <row r="968" spans="3:12" ht="12.5" x14ac:dyDescent="0.25">
      <c r="C968" s="5"/>
      <c r="E968" s="8"/>
      <c r="F968" s="8"/>
      <c r="G968" s="8"/>
      <c r="H968" s="8"/>
      <c r="I968" s="8"/>
      <c r="J968" s="8"/>
      <c r="K968" s="8"/>
      <c r="L968" s="8"/>
    </row>
    <row r="969" spans="3:12" ht="12.5" x14ac:dyDescent="0.25">
      <c r="C969" s="5"/>
      <c r="E969" s="8"/>
      <c r="F969" s="8"/>
      <c r="G969" s="8"/>
      <c r="H969" s="8"/>
      <c r="I969" s="8"/>
      <c r="J969" s="8"/>
      <c r="K969" s="8"/>
      <c r="L969" s="8"/>
    </row>
    <row r="970" spans="3:12" ht="12.5" x14ac:dyDescent="0.25">
      <c r="C970" s="5"/>
      <c r="E970" s="8"/>
      <c r="F970" s="8"/>
      <c r="G970" s="8"/>
      <c r="H970" s="8"/>
      <c r="I970" s="8"/>
      <c r="J970" s="8"/>
      <c r="K970" s="8"/>
      <c r="L970" s="8"/>
    </row>
    <row r="971" spans="3:12" ht="12.5" x14ac:dyDescent="0.25">
      <c r="C971" s="5"/>
      <c r="E971" s="8"/>
      <c r="F971" s="8"/>
      <c r="G971" s="8"/>
      <c r="H971" s="8"/>
      <c r="I971" s="8"/>
      <c r="J971" s="8"/>
      <c r="K971" s="8"/>
      <c r="L971" s="8"/>
    </row>
    <row r="972" spans="3:12" ht="12.5" x14ac:dyDescent="0.25">
      <c r="C972" s="5"/>
      <c r="E972" s="8"/>
      <c r="F972" s="8"/>
      <c r="G972" s="8"/>
      <c r="H972" s="8"/>
      <c r="I972" s="8"/>
      <c r="J972" s="8"/>
      <c r="K972" s="8"/>
      <c r="L972" s="8"/>
    </row>
    <row r="973" spans="3:12" ht="12.5" x14ac:dyDescent="0.25">
      <c r="C973" s="5"/>
      <c r="E973" s="8"/>
      <c r="F973" s="8"/>
      <c r="G973" s="8"/>
      <c r="H973" s="8"/>
      <c r="I973" s="8"/>
      <c r="J973" s="8"/>
      <c r="K973" s="8"/>
      <c r="L973" s="8"/>
    </row>
    <row r="974" spans="3:12" ht="12.5" x14ac:dyDescent="0.25">
      <c r="C974" s="5"/>
      <c r="E974" s="8"/>
      <c r="F974" s="8"/>
      <c r="G974" s="8"/>
      <c r="H974" s="8"/>
      <c r="I974" s="8"/>
      <c r="J974" s="8"/>
      <c r="K974" s="8"/>
      <c r="L974" s="8"/>
    </row>
    <row r="975" spans="3:12" ht="12.5" x14ac:dyDescent="0.25">
      <c r="C975" s="5"/>
      <c r="E975" s="8"/>
      <c r="F975" s="8"/>
      <c r="G975" s="8"/>
      <c r="H975" s="8"/>
      <c r="I975" s="8"/>
      <c r="J975" s="8"/>
      <c r="K975" s="8"/>
      <c r="L975" s="8"/>
    </row>
    <row r="976" spans="3:12" ht="12.5" x14ac:dyDescent="0.25">
      <c r="C976" s="5"/>
      <c r="E976" s="8"/>
      <c r="F976" s="8"/>
      <c r="G976" s="8"/>
      <c r="H976" s="8"/>
      <c r="I976" s="8"/>
      <c r="J976" s="8"/>
      <c r="K976" s="8"/>
      <c r="L976" s="8"/>
    </row>
    <row r="977" spans="3:12" ht="12.5" x14ac:dyDescent="0.25">
      <c r="C977" s="5"/>
      <c r="E977" s="8"/>
      <c r="F977" s="8"/>
      <c r="G977" s="8"/>
      <c r="H977" s="8"/>
      <c r="I977" s="8"/>
      <c r="J977" s="8"/>
      <c r="K977" s="8"/>
      <c r="L977" s="8"/>
    </row>
    <row r="978" spans="3:12" ht="12.5" x14ac:dyDescent="0.25">
      <c r="C978" s="5"/>
      <c r="E978" s="8"/>
      <c r="F978" s="8"/>
      <c r="G978" s="8"/>
      <c r="H978" s="8"/>
      <c r="I978" s="8"/>
      <c r="J978" s="8"/>
      <c r="K978" s="8"/>
      <c r="L978" s="8"/>
    </row>
    <row r="979" spans="3:12" ht="12.5" x14ac:dyDescent="0.25">
      <c r="C979" s="5"/>
      <c r="E979" s="8"/>
      <c r="F979" s="8"/>
      <c r="G979" s="8"/>
      <c r="H979" s="8"/>
      <c r="I979" s="8"/>
      <c r="J979" s="8"/>
      <c r="K979" s="8"/>
      <c r="L979" s="8"/>
    </row>
    <row r="980" spans="3:12" ht="12.5" x14ac:dyDescent="0.25">
      <c r="C980" s="5"/>
      <c r="E980" s="8"/>
      <c r="F980" s="8"/>
      <c r="G980" s="8"/>
      <c r="H980" s="8"/>
      <c r="I980" s="8"/>
      <c r="J980" s="8"/>
      <c r="K980" s="8"/>
      <c r="L980" s="8"/>
    </row>
    <row r="981" spans="3:12" ht="12.5" x14ac:dyDescent="0.25">
      <c r="C981" s="5"/>
      <c r="E981" s="8"/>
      <c r="F981" s="8"/>
      <c r="G981" s="8"/>
      <c r="H981" s="8"/>
      <c r="I981" s="8"/>
      <c r="J981" s="8"/>
      <c r="K981" s="8"/>
      <c r="L981" s="8"/>
    </row>
    <row r="982" spans="3:12" ht="12.5" x14ac:dyDescent="0.25">
      <c r="C982" s="5"/>
      <c r="E982" s="8"/>
      <c r="F982" s="8"/>
      <c r="G982" s="8"/>
      <c r="H982" s="8"/>
      <c r="I982" s="8"/>
      <c r="J982" s="8"/>
      <c r="K982" s="8"/>
      <c r="L982" s="8"/>
    </row>
    <row r="983" spans="3:12" ht="12.5" x14ac:dyDescent="0.25">
      <c r="C983" s="5"/>
      <c r="E983" s="8"/>
      <c r="F983" s="8"/>
      <c r="G983" s="8"/>
      <c r="H983" s="8"/>
      <c r="I983" s="8"/>
      <c r="J983" s="8"/>
      <c r="K983" s="8"/>
      <c r="L983" s="8"/>
    </row>
    <row r="984" spans="3:12" ht="12.5" x14ac:dyDescent="0.25">
      <c r="C984" s="5"/>
      <c r="E984" s="8"/>
      <c r="F984" s="8"/>
      <c r="G984" s="8"/>
      <c r="H984" s="8"/>
      <c r="I984" s="8"/>
      <c r="J984" s="8"/>
      <c r="K984" s="8"/>
      <c r="L984" s="8"/>
    </row>
    <row r="985" spans="3:12" ht="12.5" x14ac:dyDescent="0.25">
      <c r="C985" s="5"/>
      <c r="E985" s="8"/>
      <c r="F985" s="8"/>
      <c r="G985" s="8"/>
      <c r="H985" s="8"/>
      <c r="I985" s="8"/>
      <c r="J985" s="8"/>
      <c r="K985" s="8"/>
      <c r="L985" s="8"/>
    </row>
    <row r="986" spans="3:12" ht="12.5" x14ac:dyDescent="0.25">
      <c r="C986" s="5"/>
      <c r="E986" s="8"/>
      <c r="F986" s="8"/>
      <c r="G986" s="8"/>
      <c r="H986" s="8"/>
      <c r="I986" s="8"/>
      <c r="J986" s="8"/>
      <c r="K986" s="8"/>
      <c r="L986" s="8"/>
    </row>
    <row r="987" spans="3:12" ht="12.5" x14ac:dyDescent="0.25">
      <c r="C987" s="5"/>
      <c r="E987" s="8"/>
      <c r="F987" s="8"/>
      <c r="G987" s="8"/>
      <c r="H987" s="8"/>
      <c r="I987" s="8"/>
      <c r="J987" s="8"/>
      <c r="K987" s="8"/>
      <c r="L987" s="8"/>
    </row>
    <row r="988" spans="3:12" ht="12.5" x14ac:dyDescent="0.25">
      <c r="C988" s="5"/>
      <c r="E988" s="8"/>
      <c r="F988" s="8"/>
      <c r="G988" s="8"/>
      <c r="H988" s="8"/>
      <c r="I988" s="8"/>
      <c r="J988" s="8"/>
      <c r="K988" s="8"/>
      <c r="L988" s="8"/>
    </row>
    <row r="989" spans="3:12" ht="12.5" x14ac:dyDescent="0.25">
      <c r="C989" s="5"/>
      <c r="E989" s="8"/>
      <c r="F989" s="8"/>
      <c r="G989" s="8"/>
      <c r="H989" s="8"/>
      <c r="I989" s="8"/>
      <c r="J989" s="8"/>
      <c r="K989" s="8"/>
      <c r="L989" s="8"/>
    </row>
    <row r="990" spans="3:12" ht="12.5" x14ac:dyDescent="0.25">
      <c r="C990" s="5"/>
      <c r="E990" s="8"/>
      <c r="F990" s="8"/>
      <c r="G990" s="8"/>
      <c r="H990" s="8"/>
      <c r="I990" s="8"/>
      <c r="J990" s="8"/>
      <c r="K990" s="8"/>
      <c r="L990" s="8"/>
    </row>
    <row r="991" spans="3:12" ht="12.5" x14ac:dyDescent="0.25">
      <c r="C991" s="5"/>
      <c r="E991" s="8"/>
      <c r="F991" s="8"/>
      <c r="G991" s="8"/>
      <c r="H991" s="8"/>
      <c r="I991" s="8"/>
      <c r="J991" s="8"/>
      <c r="K991" s="8"/>
      <c r="L991" s="8"/>
    </row>
    <row r="992" spans="3:12" ht="12.5" x14ac:dyDescent="0.25">
      <c r="C992" s="5"/>
      <c r="E992" s="8"/>
      <c r="F992" s="8"/>
      <c r="G992" s="8"/>
      <c r="H992" s="8"/>
      <c r="I992" s="8"/>
      <c r="J992" s="8"/>
      <c r="K992" s="8"/>
      <c r="L992" s="8"/>
    </row>
    <row r="993" spans="3:12" ht="12.5" x14ac:dyDescent="0.25">
      <c r="C993" s="5"/>
      <c r="E993" s="8"/>
      <c r="F993" s="8"/>
      <c r="G993" s="8"/>
      <c r="H993" s="8"/>
      <c r="I993" s="8"/>
      <c r="J993" s="8"/>
      <c r="K993" s="8"/>
      <c r="L993" s="8"/>
    </row>
    <row r="994" spans="3:12" ht="12.5" x14ac:dyDescent="0.25">
      <c r="C994" s="5"/>
      <c r="E994" s="8"/>
      <c r="F994" s="8"/>
      <c r="G994" s="8"/>
      <c r="H994" s="8"/>
      <c r="I994" s="8"/>
      <c r="J994" s="8"/>
      <c r="K994" s="8"/>
      <c r="L994" s="8"/>
    </row>
    <row r="995" spans="3:12" ht="12.5" x14ac:dyDescent="0.25">
      <c r="C995" s="5"/>
      <c r="E995" s="8"/>
      <c r="F995" s="8"/>
      <c r="G995" s="8"/>
      <c r="H995" s="8"/>
      <c r="I995" s="8"/>
      <c r="J995" s="8"/>
      <c r="K995" s="8"/>
      <c r="L995" s="8"/>
    </row>
    <row r="996" spans="3:12" ht="12.5" x14ac:dyDescent="0.25">
      <c r="C996" s="5"/>
      <c r="E996" s="8"/>
      <c r="F996" s="8"/>
      <c r="G996" s="8"/>
      <c r="H996" s="8"/>
      <c r="I996" s="8"/>
      <c r="J996" s="8"/>
      <c r="K996" s="8"/>
      <c r="L996" s="8"/>
    </row>
    <row r="997" spans="3:12" ht="12.5" x14ac:dyDescent="0.25">
      <c r="C997" s="5"/>
      <c r="E997" s="8"/>
      <c r="F997" s="8"/>
      <c r="G997" s="8"/>
      <c r="H997" s="8"/>
      <c r="I997" s="8"/>
      <c r="J997" s="8"/>
      <c r="K997" s="8"/>
      <c r="L997" s="8"/>
    </row>
    <row r="998" spans="3:12" ht="12.5" x14ac:dyDescent="0.25">
      <c r="C998" s="5"/>
      <c r="E998" s="8"/>
      <c r="F998" s="8"/>
      <c r="G998" s="8"/>
      <c r="H998" s="8"/>
      <c r="I998" s="8"/>
      <c r="J998" s="8"/>
      <c r="K998" s="8"/>
      <c r="L998" s="8"/>
    </row>
    <row r="999" spans="3:12" ht="12.5" x14ac:dyDescent="0.25">
      <c r="C999" s="5"/>
      <c r="E999" s="8"/>
      <c r="F999" s="8"/>
      <c r="G999" s="8"/>
      <c r="H999" s="8"/>
      <c r="I999" s="8"/>
      <c r="J999" s="8"/>
      <c r="K999" s="8"/>
      <c r="L999" s="8"/>
    </row>
    <row r="1000" spans="3:12" ht="12.5" x14ac:dyDescent="0.25">
      <c r="C1000" s="5"/>
      <c r="E1000" s="8"/>
      <c r="F1000" s="8"/>
      <c r="G1000" s="8"/>
      <c r="H1000" s="8"/>
      <c r="I1000" s="8"/>
      <c r="J1000" s="8"/>
      <c r="K1000" s="8"/>
      <c r="L1000" s="8"/>
    </row>
    <row r="1001" spans="3:12" ht="12.5" x14ac:dyDescent="0.25">
      <c r="C1001" s="5"/>
      <c r="E1001" s="8"/>
      <c r="F1001" s="8"/>
      <c r="G1001" s="8"/>
      <c r="H1001" s="8"/>
      <c r="I1001" s="8"/>
      <c r="J1001" s="8"/>
      <c r="K1001" s="8"/>
      <c r="L1001" s="8"/>
    </row>
    <row r="1002" spans="3:12" ht="12.5" x14ac:dyDescent="0.25">
      <c r="C1002" s="5"/>
      <c r="E1002" s="8"/>
      <c r="F1002" s="8"/>
      <c r="G1002" s="8"/>
      <c r="H1002" s="8"/>
      <c r="I1002" s="8"/>
      <c r="J1002" s="8"/>
      <c r="K1002" s="8"/>
      <c r="L1002" s="8"/>
    </row>
    <row r="1003" spans="3:12" ht="12.5" x14ac:dyDescent="0.25">
      <c r="C1003" s="5"/>
      <c r="E1003" s="8"/>
      <c r="F1003" s="8"/>
      <c r="G1003" s="8"/>
      <c r="H1003" s="8"/>
      <c r="I1003" s="8"/>
      <c r="J1003" s="8"/>
      <c r="K1003" s="8"/>
      <c r="L1003" s="8"/>
    </row>
    <row r="1004" spans="3:12" ht="12.5" x14ac:dyDescent="0.25">
      <c r="C1004" s="5"/>
      <c r="E1004" s="8"/>
      <c r="F1004" s="8"/>
      <c r="G1004" s="8"/>
      <c r="H1004" s="8"/>
      <c r="I1004" s="8"/>
      <c r="J1004" s="8"/>
      <c r="K1004" s="8"/>
      <c r="L1004" s="8"/>
    </row>
    <row r="1005" spans="3:12" ht="12.5" x14ac:dyDescent="0.25">
      <c r="C1005" s="5"/>
      <c r="E1005" s="8"/>
      <c r="F1005" s="8"/>
      <c r="G1005" s="8"/>
      <c r="H1005" s="8"/>
      <c r="I1005" s="8"/>
      <c r="J1005" s="8"/>
      <c r="K1005" s="8"/>
      <c r="L1005" s="8"/>
    </row>
    <row r="1006" spans="3:12" ht="12.5" x14ac:dyDescent="0.25">
      <c r="C1006" s="5"/>
      <c r="E1006" s="8"/>
      <c r="F1006" s="8"/>
      <c r="G1006" s="8"/>
      <c r="H1006" s="8"/>
      <c r="I1006" s="8"/>
      <c r="J1006" s="8"/>
      <c r="K1006" s="8"/>
      <c r="L100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9"/>
  <sheetViews>
    <sheetView workbookViewId="0">
      <pane ySplit="1" topLeftCell="A2" activePane="bottomLeft" state="frozen"/>
      <selection pane="bottomLeft" sqref="A1:XFD31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2" width="5.26953125" customWidth="1"/>
    <col min="18" max="18" width="3.7265625" customWidth="1"/>
    <col min="22" max="22" width="3.7265625" customWidth="1"/>
  </cols>
  <sheetData>
    <row r="1" spans="1:14" ht="13" x14ac:dyDescent="0.3">
      <c r="A1" s="1" t="s">
        <v>0</v>
      </c>
      <c r="B1" s="1" t="s">
        <v>1</v>
      </c>
      <c r="C1" s="2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4" ht="12.5" x14ac:dyDescent="0.25">
      <c r="A2" s="3">
        <v>44805</v>
      </c>
      <c r="B2" s="5"/>
      <c r="C2" s="4">
        <f>'AUG22'!C21</f>
        <v>236854025</v>
      </c>
      <c r="D2" s="6" t="s">
        <v>338</v>
      </c>
      <c r="E2" s="18">
        <f>'AUG22'!E21</f>
        <v>15</v>
      </c>
      <c r="F2" s="18">
        <f>'AUG22'!F21</f>
        <v>8</v>
      </c>
      <c r="G2" s="18">
        <f>'AUG22'!G21</f>
        <v>3</v>
      </c>
      <c r="H2" s="18">
        <f>'AUG22'!H21</f>
        <v>11</v>
      </c>
      <c r="I2" s="18">
        <f>'AUG22'!I21</f>
        <v>0</v>
      </c>
      <c r="J2" s="18">
        <f>'AUG22'!J21</f>
        <v>9</v>
      </c>
      <c r="K2" s="18">
        <f>'AUG22'!K21</f>
        <v>3</v>
      </c>
      <c r="L2" s="18">
        <f>'AUG22'!L21</f>
        <v>1</v>
      </c>
      <c r="M2" s="6"/>
      <c r="N2" s="6"/>
    </row>
    <row r="3" spans="1:14" ht="12.5" x14ac:dyDescent="0.25">
      <c r="A3" s="3">
        <v>44829</v>
      </c>
      <c r="C3" s="5">
        <v>200000</v>
      </c>
      <c r="D3" s="6" t="s">
        <v>42</v>
      </c>
      <c r="E3" s="8">
        <v>2</v>
      </c>
      <c r="F3" s="8"/>
      <c r="G3" s="8"/>
      <c r="H3" s="8"/>
      <c r="I3" s="8"/>
      <c r="J3" s="8"/>
      <c r="K3" s="8"/>
      <c r="L3" s="8"/>
      <c r="M3" s="10" t="s">
        <v>10</v>
      </c>
    </row>
    <row r="4" spans="1:14" ht="12.5" x14ac:dyDescent="0.25">
      <c r="A4" s="3">
        <v>44829</v>
      </c>
      <c r="C4" s="5">
        <v>100000</v>
      </c>
      <c r="D4" s="6" t="s">
        <v>339</v>
      </c>
      <c r="E4" s="8">
        <v>1</v>
      </c>
      <c r="F4" s="8"/>
      <c r="G4" s="8"/>
      <c r="H4" s="8"/>
      <c r="I4" s="8"/>
      <c r="J4" s="8"/>
      <c r="K4" s="8"/>
      <c r="L4" s="8"/>
      <c r="M4" s="10" t="s">
        <v>10</v>
      </c>
    </row>
    <row r="5" spans="1:14" ht="12.5" x14ac:dyDescent="0.25">
      <c r="A5" s="3">
        <v>44830</v>
      </c>
      <c r="C5" s="5">
        <v>912000</v>
      </c>
      <c r="D5" s="6" t="s">
        <v>292</v>
      </c>
      <c r="E5" s="8">
        <v>5</v>
      </c>
      <c r="F5" s="8">
        <v>2</v>
      </c>
      <c r="G5" s="8">
        <v>4</v>
      </c>
      <c r="H5" s="8">
        <v>5</v>
      </c>
      <c r="I5" s="8"/>
      <c r="J5" s="8"/>
      <c r="K5" s="8"/>
      <c r="L5" s="8"/>
      <c r="M5" s="10" t="s">
        <v>10</v>
      </c>
    </row>
    <row r="6" spans="1:14" ht="12.5" x14ac:dyDescent="0.25">
      <c r="A6" s="3">
        <v>44826</v>
      </c>
      <c r="C6" s="5">
        <v>80000</v>
      </c>
      <c r="D6" s="6" t="s">
        <v>89</v>
      </c>
      <c r="E6" s="8"/>
      <c r="F6" s="8">
        <v>1</v>
      </c>
      <c r="G6" s="8"/>
      <c r="H6" s="8"/>
      <c r="I6" s="8"/>
      <c r="J6" s="8"/>
      <c r="K6" s="8"/>
      <c r="L6" s="8"/>
      <c r="M6" s="10" t="s">
        <v>10</v>
      </c>
    </row>
    <row r="7" spans="1:14" ht="12.5" x14ac:dyDescent="0.25">
      <c r="A7" s="3">
        <v>44825</v>
      </c>
      <c r="C7" s="5">
        <v>100000</v>
      </c>
      <c r="D7" s="6" t="s">
        <v>312</v>
      </c>
      <c r="E7" s="8">
        <v>1</v>
      </c>
      <c r="F7" s="8"/>
      <c r="G7" s="8"/>
      <c r="H7" s="8"/>
      <c r="I7" s="8"/>
      <c r="J7" s="8"/>
      <c r="K7" s="8"/>
      <c r="L7" s="8"/>
      <c r="M7" s="10" t="s">
        <v>10</v>
      </c>
    </row>
    <row r="8" spans="1:14" ht="12.5" x14ac:dyDescent="0.25">
      <c r="A8" s="3">
        <v>44825</v>
      </c>
      <c r="C8" s="5">
        <v>100000</v>
      </c>
      <c r="D8" s="6" t="s">
        <v>340</v>
      </c>
      <c r="E8" s="8">
        <v>1</v>
      </c>
      <c r="F8" s="8"/>
      <c r="G8" s="8"/>
      <c r="H8" s="8"/>
      <c r="I8" s="8"/>
      <c r="J8" s="8"/>
      <c r="K8" s="8"/>
      <c r="L8" s="8"/>
      <c r="M8" s="10" t="s">
        <v>10</v>
      </c>
    </row>
    <row r="9" spans="1:14" ht="12.5" x14ac:dyDescent="0.25">
      <c r="A9" s="3">
        <v>44827</v>
      </c>
      <c r="C9" s="5">
        <v>45000</v>
      </c>
      <c r="D9" s="6" t="s">
        <v>70</v>
      </c>
      <c r="E9" s="8"/>
      <c r="F9" s="8"/>
      <c r="G9" s="8"/>
      <c r="H9" s="8">
        <v>1</v>
      </c>
      <c r="I9" s="8"/>
      <c r="J9" s="8"/>
      <c r="K9" s="8"/>
      <c r="L9" s="8"/>
      <c r="M9" s="10" t="s">
        <v>10</v>
      </c>
    </row>
    <row r="10" spans="1:14" ht="12.5" x14ac:dyDescent="0.25">
      <c r="A10" s="38">
        <v>44825</v>
      </c>
      <c r="C10" s="5">
        <v>100000</v>
      </c>
      <c r="D10" s="6" t="s">
        <v>341</v>
      </c>
      <c r="E10" s="8">
        <v>1</v>
      </c>
      <c r="F10" s="8"/>
      <c r="G10" s="8"/>
      <c r="H10" s="8"/>
      <c r="I10" s="8"/>
      <c r="J10" s="8"/>
      <c r="K10" s="8"/>
      <c r="L10" s="8"/>
      <c r="M10" s="10" t="s">
        <v>10</v>
      </c>
    </row>
    <row r="11" spans="1:14" ht="12.5" x14ac:dyDescent="0.25">
      <c r="A11" s="38">
        <v>44829</v>
      </c>
      <c r="C11" s="39">
        <v>45000</v>
      </c>
      <c r="D11" s="6" t="s">
        <v>342</v>
      </c>
      <c r="E11" s="8"/>
      <c r="F11" s="8"/>
      <c r="G11" s="8"/>
      <c r="H11" s="8">
        <v>1</v>
      </c>
      <c r="I11" s="8"/>
      <c r="J11" s="8"/>
      <c r="K11" s="8"/>
      <c r="L11" s="8"/>
      <c r="M11" s="10" t="s">
        <v>10</v>
      </c>
    </row>
    <row r="12" spans="1:14" ht="12.5" x14ac:dyDescent="0.25">
      <c r="A12" s="3">
        <v>44822</v>
      </c>
      <c r="C12" s="5">
        <v>225000</v>
      </c>
      <c r="D12" s="6" t="s">
        <v>343</v>
      </c>
      <c r="E12" s="8">
        <v>1</v>
      </c>
      <c r="F12" s="8"/>
      <c r="G12" s="8"/>
      <c r="H12" s="8">
        <v>1</v>
      </c>
      <c r="I12" s="8"/>
      <c r="J12" s="8">
        <v>2</v>
      </c>
      <c r="K12" s="8"/>
      <c r="L12" s="8"/>
      <c r="M12" s="10" t="s">
        <v>10</v>
      </c>
    </row>
    <row r="13" spans="1:14" ht="12.5" x14ac:dyDescent="0.25">
      <c r="A13" s="3">
        <v>44823</v>
      </c>
      <c r="C13" s="5">
        <v>385000</v>
      </c>
      <c r="D13" s="6" t="s">
        <v>332</v>
      </c>
      <c r="E13" s="8"/>
      <c r="F13" s="8"/>
      <c r="G13" s="8"/>
      <c r="H13" s="8">
        <v>3</v>
      </c>
      <c r="I13" s="8">
        <v>2</v>
      </c>
      <c r="J13" s="8"/>
      <c r="K13" s="8"/>
      <c r="L13" s="8"/>
      <c r="M13" s="10" t="s">
        <v>10</v>
      </c>
    </row>
    <row r="14" spans="1:14" ht="12.5" x14ac:dyDescent="0.25">
      <c r="A14" s="3">
        <v>44822</v>
      </c>
      <c r="C14" s="5">
        <v>80000</v>
      </c>
      <c r="D14" s="6" t="s">
        <v>97</v>
      </c>
      <c r="E14" s="8"/>
      <c r="F14" s="8">
        <v>1</v>
      </c>
      <c r="G14" s="8"/>
      <c r="H14" s="8"/>
      <c r="I14" s="8"/>
      <c r="J14" s="8"/>
      <c r="K14" s="8"/>
      <c r="L14" s="8"/>
      <c r="M14" s="10" t="s">
        <v>10</v>
      </c>
    </row>
    <row r="15" spans="1:14" ht="12.5" x14ac:dyDescent="0.25">
      <c r="A15" s="3">
        <v>44822</v>
      </c>
      <c r="C15" s="5">
        <v>200000</v>
      </c>
      <c r="D15" s="6" t="s">
        <v>344</v>
      </c>
      <c r="E15" s="8">
        <v>2</v>
      </c>
      <c r="F15" s="8"/>
      <c r="G15" s="8"/>
      <c r="H15" s="8"/>
      <c r="I15" s="8"/>
      <c r="J15" s="8"/>
      <c r="K15" s="8"/>
      <c r="L15" s="8"/>
      <c r="M15" s="10" t="s">
        <v>10</v>
      </c>
    </row>
    <row r="16" spans="1:14" ht="12.5" x14ac:dyDescent="0.25">
      <c r="A16" s="3">
        <v>44832</v>
      </c>
      <c r="C16" s="5">
        <v>200000</v>
      </c>
      <c r="D16" s="6" t="s">
        <v>345</v>
      </c>
      <c r="E16" s="6">
        <v>2</v>
      </c>
      <c r="M16" s="10" t="s">
        <v>10</v>
      </c>
    </row>
    <row r="17" spans="1:14" ht="12.5" x14ac:dyDescent="0.25">
      <c r="A17" s="3">
        <v>44816</v>
      </c>
      <c r="C17" s="5">
        <v>0</v>
      </c>
      <c r="D17" s="6" t="s">
        <v>346</v>
      </c>
      <c r="E17" s="8">
        <v>2</v>
      </c>
      <c r="F17" s="8"/>
      <c r="G17" s="8"/>
      <c r="H17" s="8">
        <v>2</v>
      </c>
      <c r="I17" s="8">
        <v>1</v>
      </c>
      <c r="J17" s="8"/>
      <c r="K17" s="8"/>
      <c r="L17" s="8"/>
      <c r="M17" s="9" t="s">
        <v>347</v>
      </c>
    </row>
    <row r="18" spans="1:14" ht="12.5" x14ac:dyDescent="0.25">
      <c r="A18" s="3">
        <v>44832</v>
      </c>
      <c r="C18" s="5">
        <v>370000</v>
      </c>
      <c r="D18" s="6" t="s">
        <v>79</v>
      </c>
      <c r="E18" s="8"/>
      <c r="F18" s="8">
        <v>1</v>
      </c>
      <c r="G18" s="8"/>
      <c r="H18" s="8">
        <v>1</v>
      </c>
      <c r="I18" s="8">
        <v>1</v>
      </c>
      <c r="J18" s="8">
        <v>3</v>
      </c>
      <c r="K18" s="8"/>
      <c r="L18" s="8"/>
      <c r="M18" s="10" t="s">
        <v>10</v>
      </c>
    </row>
    <row r="19" spans="1:14" ht="12.5" x14ac:dyDescent="0.25">
      <c r="A19" s="3">
        <v>44819</v>
      </c>
      <c r="C19" s="5">
        <v>0</v>
      </c>
      <c r="D19" s="6" t="s">
        <v>348</v>
      </c>
      <c r="E19" s="8"/>
      <c r="F19" s="8"/>
      <c r="G19" s="8"/>
      <c r="H19" s="8"/>
      <c r="I19" s="8">
        <v>2</v>
      </c>
      <c r="J19" s="8"/>
      <c r="K19" s="8"/>
      <c r="L19" s="8"/>
      <c r="M19" s="8" t="s">
        <v>347</v>
      </c>
    </row>
    <row r="20" spans="1:14" ht="12.5" x14ac:dyDescent="0.25">
      <c r="A20" s="3">
        <v>44822</v>
      </c>
      <c r="C20" s="5">
        <v>100000</v>
      </c>
      <c r="D20" s="6" t="s">
        <v>46</v>
      </c>
      <c r="E20" s="8">
        <v>1</v>
      </c>
      <c r="F20" s="8"/>
      <c r="G20" s="8"/>
      <c r="H20" s="8"/>
      <c r="I20" s="8"/>
      <c r="J20" s="8"/>
      <c r="K20" s="8"/>
      <c r="L20" s="8"/>
      <c r="M20" s="11" t="s">
        <v>11</v>
      </c>
    </row>
    <row r="21" spans="1:14" ht="12.5" x14ac:dyDescent="0.25">
      <c r="A21" s="3">
        <v>44822</v>
      </c>
      <c r="C21" s="5">
        <f>300000+85000+125000</f>
        <v>510000</v>
      </c>
      <c r="D21" s="6" t="s">
        <v>349</v>
      </c>
      <c r="E21" s="8">
        <v>3</v>
      </c>
      <c r="F21" s="8"/>
      <c r="G21" s="8">
        <v>1</v>
      </c>
      <c r="H21" s="8">
        <v>1</v>
      </c>
      <c r="I21" s="8">
        <v>1</v>
      </c>
      <c r="J21" s="8"/>
      <c r="K21" s="8"/>
      <c r="L21" s="8"/>
      <c r="M21" s="11" t="s">
        <v>11</v>
      </c>
      <c r="N21" s="6" t="s">
        <v>350</v>
      </c>
    </row>
    <row r="22" spans="1:14" ht="12.5" x14ac:dyDescent="0.25">
      <c r="A22" s="3">
        <v>44830</v>
      </c>
      <c r="C22" s="5">
        <v>170000</v>
      </c>
      <c r="D22" s="6" t="s">
        <v>351</v>
      </c>
      <c r="E22" s="8"/>
      <c r="F22" s="8"/>
      <c r="G22" s="8"/>
      <c r="H22" s="8">
        <v>1</v>
      </c>
      <c r="I22" s="8">
        <v>1</v>
      </c>
      <c r="J22" s="8"/>
      <c r="K22" s="8"/>
      <c r="L22" s="8"/>
      <c r="M22" s="11" t="s">
        <v>11</v>
      </c>
    </row>
    <row r="23" spans="1:14" ht="12.5" x14ac:dyDescent="0.25">
      <c r="A23" s="3">
        <v>44823</v>
      </c>
      <c r="C23" s="5">
        <v>450000</v>
      </c>
      <c r="D23" s="6" t="s">
        <v>352</v>
      </c>
      <c r="E23" s="8">
        <v>2</v>
      </c>
      <c r="F23" s="8"/>
      <c r="G23" s="8"/>
      <c r="H23" s="8"/>
      <c r="I23" s="8">
        <v>2</v>
      </c>
      <c r="J23" s="8"/>
      <c r="K23" s="8"/>
      <c r="L23" s="8"/>
      <c r="M23" s="11" t="s">
        <v>11</v>
      </c>
    </row>
    <row r="24" spans="1:14" ht="12.5" x14ac:dyDescent="0.25">
      <c r="A24" s="3">
        <v>44823</v>
      </c>
      <c r="C24" s="5">
        <v>190000</v>
      </c>
      <c r="D24" s="6" t="s">
        <v>353</v>
      </c>
      <c r="E24" s="8">
        <v>1</v>
      </c>
      <c r="F24" s="8"/>
      <c r="G24" s="8"/>
      <c r="H24" s="8">
        <v>2</v>
      </c>
      <c r="I24" s="8"/>
      <c r="J24" s="8"/>
      <c r="K24" s="8"/>
      <c r="L24" s="8"/>
      <c r="M24" s="11" t="s">
        <v>11</v>
      </c>
    </row>
    <row r="25" spans="1:14" ht="12.5" x14ac:dyDescent="0.25">
      <c r="A25" s="3">
        <v>44825</v>
      </c>
      <c r="C25" s="5">
        <v>200000</v>
      </c>
      <c r="D25" s="6" t="s">
        <v>46</v>
      </c>
      <c r="E25" s="8">
        <v>2</v>
      </c>
      <c r="F25" s="8"/>
      <c r="G25" s="8"/>
      <c r="H25" s="8"/>
      <c r="I25" s="8"/>
      <c r="J25" s="8"/>
      <c r="K25" s="8"/>
      <c r="L25" s="8"/>
      <c r="M25" s="11" t="s">
        <v>11</v>
      </c>
    </row>
    <row r="26" spans="1:14" ht="12.5" x14ac:dyDescent="0.25">
      <c r="A26" s="3">
        <v>44828</v>
      </c>
      <c r="C26" s="5">
        <v>190000</v>
      </c>
      <c r="D26" s="6" t="s">
        <v>299</v>
      </c>
      <c r="E26" s="8">
        <v>1</v>
      </c>
      <c r="F26" s="8"/>
      <c r="G26" s="8"/>
      <c r="H26" s="8">
        <v>2</v>
      </c>
      <c r="I26" s="8"/>
      <c r="J26" s="8"/>
      <c r="K26" s="8"/>
      <c r="L26" s="8"/>
      <c r="M26" s="11" t="s">
        <v>11</v>
      </c>
    </row>
    <row r="27" spans="1:14" ht="12.5" x14ac:dyDescent="0.25">
      <c r="A27" s="3">
        <v>44828</v>
      </c>
      <c r="C27" s="5">
        <v>80000</v>
      </c>
      <c r="D27" s="6" t="s">
        <v>354</v>
      </c>
      <c r="E27" s="8"/>
      <c r="F27" s="8">
        <v>1</v>
      </c>
      <c r="G27" s="8"/>
      <c r="H27" s="8"/>
      <c r="I27" s="8"/>
      <c r="J27" s="8"/>
      <c r="K27" s="8"/>
      <c r="L27" s="8"/>
      <c r="M27" s="11" t="s">
        <v>11</v>
      </c>
    </row>
    <row r="28" spans="1:14" ht="12.5" x14ac:dyDescent="0.25">
      <c r="A28" s="3">
        <v>44828</v>
      </c>
      <c r="C28" s="5">
        <v>375000</v>
      </c>
      <c r="D28" s="6" t="s">
        <v>94</v>
      </c>
      <c r="E28" s="8"/>
      <c r="F28" s="8"/>
      <c r="G28" s="8"/>
      <c r="H28" s="8"/>
      <c r="I28" s="8">
        <v>3</v>
      </c>
      <c r="J28" s="8"/>
      <c r="K28" s="8"/>
      <c r="L28" s="8"/>
      <c r="M28" s="10" t="s">
        <v>10</v>
      </c>
    </row>
    <row r="29" spans="1:14" ht="12.5" x14ac:dyDescent="0.25">
      <c r="B29" s="5"/>
      <c r="C29" s="5"/>
      <c r="E29" s="7"/>
      <c r="F29" s="7"/>
      <c r="G29" s="7"/>
      <c r="H29" s="7"/>
      <c r="I29" s="7"/>
      <c r="J29" s="7"/>
      <c r="K29" s="7"/>
      <c r="L29" s="7"/>
      <c r="M29" s="8"/>
    </row>
    <row r="30" spans="1:14" ht="12.5" x14ac:dyDescent="0.25">
      <c r="B30" s="5" t="e">
        <f>SUM(#REF!)</f>
        <v>#REF!</v>
      </c>
      <c r="C30" s="5">
        <f>SUM(C1:C28)</f>
        <v>242261025</v>
      </c>
      <c r="E30" s="7">
        <f t="shared" ref="E30:L30" si="0">SUM(E3:E28)</f>
        <v>28</v>
      </c>
      <c r="F30" s="7">
        <f t="shared" si="0"/>
        <v>6</v>
      </c>
      <c r="G30" s="7">
        <f t="shared" si="0"/>
        <v>5</v>
      </c>
      <c r="H30" s="7">
        <f t="shared" si="0"/>
        <v>20</v>
      </c>
      <c r="I30" s="7">
        <f t="shared" si="0"/>
        <v>13</v>
      </c>
      <c r="J30" s="7">
        <f t="shared" si="0"/>
        <v>5</v>
      </c>
      <c r="K30" s="7">
        <f t="shared" si="0"/>
        <v>0</v>
      </c>
      <c r="L30" s="7">
        <f t="shared" si="0"/>
        <v>0</v>
      </c>
      <c r="M30" s="8" t="s">
        <v>269</v>
      </c>
    </row>
    <row r="31" spans="1:14" ht="12.5" x14ac:dyDescent="0.25">
      <c r="B31" s="27" t="s">
        <v>270</v>
      </c>
      <c r="C31" s="5" t="e">
        <f>C30-B30</f>
        <v>#REF!</v>
      </c>
      <c r="E31" s="7"/>
      <c r="F31" s="7"/>
      <c r="G31" s="7"/>
      <c r="H31" s="8"/>
      <c r="I31" s="8"/>
      <c r="J31" s="8"/>
      <c r="K31" s="8"/>
      <c r="L31" s="8"/>
    </row>
    <row r="32" spans="1:14" ht="12.5" x14ac:dyDescent="0.25">
      <c r="B32" s="28"/>
      <c r="C32" s="5"/>
      <c r="E32" s="7"/>
      <c r="F32" s="7"/>
      <c r="G32" s="7"/>
      <c r="H32" s="8"/>
      <c r="I32" s="8"/>
      <c r="J32" s="8"/>
      <c r="K32" s="8"/>
      <c r="L32" s="8"/>
    </row>
    <row r="33" spans="2:12" ht="12.5" x14ac:dyDescent="0.25">
      <c r="B33" s="5"/>
      <c r="C33" s="5"/>
      <c r="E33" s="7"/>
      <c r="F33" s="7"/>
      <c r="G33" s="7"/>
      <c r="H33" s="8"/>
      <c r="I33" s="8"/>
      <c r="J33" s="8"/>
      <c r="K33" s="8"/>
      <c r="L33" s="8"/>
    </row>
    <row r="34" spans="2:12" ht="12.5" x14ac:dyDescent="0.25">
      <c r="B34" s="29" t="s">
        <v>271</v>
      </c>
      <c r="C34" s="5"/>
      <c r="E34" s="7"/>
      <c r="F34" s="7"/>
      <c r="G34" s="7"/>
      <c r="H34" s="8"/>
      <c r="I34" s="8"/>
      <c r="J34" s="8"/>
      <c r="K34" s="8"/>
      <c r="L34" s="8"/>
    </row>
    <row r="35" spans="2:12" ht="12.5" x14ac:dyDescent="0.25">
      <c r="B35" s="5" t="s">
        <v>272</v>
      </c>
      <c r="C35" s="5"/>
      <c r="E35" s="7"/>
      <c r="F35" s="7"/>
      <c r="G35" s="7"/>
      <c r="H35" s="8"/>
      <c r="I35" s="8"/>
      <c r="J35" s="8"/>
      <c r="K35" s="8"/>
      <c r="L35" s="8"/>
    </row>
    <row r="36" spans="2:12" ht="12.5" x14ac:dyDescent="0.25">
      <c r="B36" s="5"/>
      <c r="C36" s="5"/>
      <c r="E36" s="7"/>
      <c r="F36" s="7"/>
      <c r="G36" s="7"/>
      <c r="H36" s="8"/>
      <c r="I36" s="8"/>
      <c r="J36" s="8"/>
      <c r="K36" s="8"/>
      <c r="L36" s="8"/>
    </row>
    <row r="37" spans="2:12" ht="12.5" x14ac:dyDescent="0.25">
      <c r="B37" s="5" t="s">
        <v>273</v>
      </c>
      <c r="C37" s="5"/>
      <c r="E37" s="7"/>
      <c r="F37" s="7"/>
      <c r="G37" s="7"/>
      <c r="H37" s="8"/>
      <c r="I37" s="8"/>
      <c r="J37" s="8"/>
      <c r="K37" s="8"/>
      <c r="L37" s="8"/>
    </row>
    <row r="38" spans="2:12" ht="12.5" x14ac:dyDescent="0.25">
      <c r="B38" s="5" t="s">
        <v>274</v>
      </c>
      <c r="C38" s="5" t="s">
        <v>300</v>
      </c>
      <c r="D38" s="30" t="s">
        <v>276</v>
      </c>
      <c r="E38" s="30">
        <f>'JAN21'!E107+'FEB21'!E137+'MAR21'!E87+'APR21'!E100+'MAY21'!E75+'JUN21'!E45+'JUL21'!E71+'AUG21'!E45+'SEP21'!E44+'OCT21'!E22+'NOV21'!E36+'DEC21'!E31+'JAN22'!E19+'FEB22'!E37+'MAR22'!E24+'APR22'!E72+'MAY22'!E14+'JUN22'!E24+'JUL22'!E18+'AUG22'!E21+E30</f>
        <v>896</v>
      </c>
      <c r="F38" s="30">
        <f>'JAN21'!F107+'FEB21'!F137+'MAR21'!F87+'APR21'!F100+'MAY21'!F75+'JUN21'!F45+'JUL21'!F71+'AUG21'!F45+'SEP21'!F44+'OCT21'!F22+'NOV21'!F36+'DEC21'!F31+'JAN22'!F19+'FEB22'!F37+'MAR22'!F24+'APR22'!F72+'MAY22'!F14+'JUN22'!F24+'JUL22'!F18+'AUG22'!F21+F30</f>
        <v>359</v>
      </c>
      <c r="G38" s="30">
        <f>'JAN21'!G107+'FEB21'!G137+'MAR21'!G87+'APR21'!G100+'MAY21'!G75+'JUN21'!G45+'JUL21'!G71+'AUG21'!G45+'SEP21'!G44+'OCT21'!G22+'NOV21'!G36+'DEC21'!G31+'JAN22'!G19+'FEB22'!G37+'MAR22'!G24+'APR22'!G72+'MAY22'!G14+'JUN22'!G24+'JUL22'!G18+'AUG22'!G21+G30</f>
        <v>470</v>
      </c>
      <c r="H38" s="30">
        <f>'FEB21'!H137+'MAR21'!H87+'APR21'!H100+'MAY21'!H75+'JUN21'!H45+'JUL21'!H71+'AUG21'!H45+'SEP21'!H44+'OCT21'!H22+'NOV21'!H36+'DEC21'!H31+'JAN22'!H19+'FEB22'!H37+'MAR22'!H24+'APR22'!H72+'MAY22'!H14+'JUN22'!H24+'JUL22'!H18++'AUG22'!H21+H30</f>
        <v>1018</v>
      </c>
      <c r="I38" s="32">
        <f>'MAY21'!I75+'JUN21'!I45+'JUL21'!I71+'AUG21'!I45+'SEP21'!I44+'OCT21'!I22+'NOV21'!I36+'DEC21'!I31+'JAN22'!I19+'FEB22'!I37+'MAR22'!I24+'APR22'!I72+'MAY22'!I14+'JUN22'!I24+'JUL22'!I18++'AUG22'!I21+I30</f>
        <v>337</v>
      </c>
      <c r="J38" s="32">
        <f>'FEB22'!G37+'MAR22'!J24+'APR22'!J72+'MAY22'!J14+'JUN22'!J24+'JUL22'!J18++'AUG22'!J21+J30</f>
        <v>41</v>
      </c>
      <c r="K38" s="32">
        <f>'AUG22'!K21+K30</f>
        <v>3</v>
      </c>
      <c r="L38" s="32">
        <f>'AUG22'!L21+L30</f>
        <v>1</v>
      </c>
    </row>
    <row r="39" spans="2:12" ht="12.5" x14ac:dyDescent="0.25">
      <c r="C39" s="5" t="s">
        <v>277</v>
      </c>
      <c r="D39" s="30">
        <f>E39+F39+G39+H39</f>
        <v>48940</v>
      </c>
      <c r="E39" s="7">
        <f>30*E38</f>
        <v>26880</v>
      </c>
      <c r="F39" s="7">
        <f>20*F38</f>
        <v>7180</v>
      </c>
      <c r="G39" s="7">
        <f t="shared" ref="G39:H39" si="1">10*G38</f>
        <v>4700</v>
      </c>
      <c r="H39" s="7">
        <f t="shared" si="1"/>
        <v>10180</v>
      </c>
      <c r="I39" s="8"/>
      <c r="J39" s="8"/>
      <c r="K39" s="8"/>
      <c r="L39" s="8"/>
    </row>
    <row r="40" spans="2:12" ht="12.5" x14ac:dyDescent="0.25">
      <c r="B40" s="5"/>
      <c r="C40" s="5" t="s">
        <v>278</v>
      </c>
      <c r="E40" s="7"/>
      <c r="F40" s="7"/>
      <c r="G40" s="7"/>
      <c r="H40" s="8"/>
      <c r="I40" s="8"/>
      <c r="J40" s="8"/>
      <c r="K40" s="8"/>
      <c r="L40" s="8"/>
    </row>
    <row r="41" spans="2:12" ht="12.5" x14ac:dyDescent="0.25">
      <c r="B41" s="5"/>
      <c r="C41" s="5" t="s">
        <v>301</v>
      </c>
      <c r="D41" s="5"/>
      <c r="E41" s="7"/>
      <c r="F41" s="7"/>
      <c r="G41" s="7"/>
      <c r="H41" s="8"/>
      <c r="I41" s="8"/>
      <c r="J41" s="8"/>
      <c r="K41" s="8"/>
      <c r="L41" s="8"/>
    </row>
    <row r="42" spans="2:12" ht="12.5" x14ac:dyDescent="0.25">
      <c r="B42" s="5" t="s">
        <v>280</v>
      </c>
      <c r="C42" s="5" t="s">
        <v>302</v>
      </c>
      <c r="E42" s="7"/>
      <c r="F42" s="7"/>
      <c r="G42" s="7"/>
      <c r="H42" s="8"/>
      <c r="I42" s="8"/>
      <c r="J42" s="8"/>
      <c r="K42" s="8"/>
      <c r="L42" s="8"/>
    </row>
    <row r="43" spans="2:12" ht="12.5" x14ac:dyDescent="0.25">
      <c r="B43" s="5"/>
      <c r="C43" s="5"/>
      <c r="E43" s="7"/>
      <c r="F43" s="7"/>
      <c r="G43" s="7"/>
      <c r="H43" s="8"/>
      <c r="I43" s="8"/>
      <c r="J43" s="8"/>
      <c r="K43" s="8"/>
      <c r="L43" s="8"/>
    </row>
    <row r="44" spans="2:12" ht="12.5" x14ac:dyDescent="0.25">
      <c r="B44" s="5"/>
      <c r="C44" s="5" t="s">
        <v>337</v>
      </c>
      <c r="E44" s="7"/>
      <c r="F44" s="7"/>
      <c r="G44" s="7"/>
      <c r="H44" s="7"/>
      <c r="I44" s="8"/>
      <c r="J44" s="8"/>
      <c r="K44" s="8"/>
      <c r="L44" s="8"/>
    </row>
    <row r="45" spans="2:12" ht="12.5" x14ac:dyDescent="0.25">
      <c r="B45" s="5"/>
      <c r="C45" s="5"/>
      <c r="D45" s="6"/>
      <c r="E45" s="7"/>
      <c r="F45" s="7"/>
      <c r="G45" s="7"/>
      <c r="H45" s="7"/>
      <c r="I45" s="8"/>
      <c r="J45" s="8"/>
      <c r="K45" s="8"/>
      <c r="L45" s="8"/>
    </row>
    <row r="46" spans="2:12" ht="12.5" x14ac:dyDescent="0.25">
      <c r="B46" s="5" t="s">
        <v>284</v>
      </c>
      <c r="C46" s="5"/>
      <c r="D46" s="6">
        <v>600</v>
      </c>
      <c r="E46" s="7">
        <f>30*15</f>
        <v>450</v>
      </c>
      <c r="F46" s="7">
        <f>20*4</f>
        <v>80</v>
      </c>
      <c r="G46" s="7">
        <f>10*7</f>
        <v>70</v>
      </c>
      <c r="H46" s="7"/>
      <c r="I46" s="8"/>
      <c r="J46" s="8"/>
      <c r="K46" s="8"/>
      <c r="L46" s="8"/>
    </row>
    <row r="47" spans="2:12" ht="12.5" x14ac:dyDescent="0.25">
      <c r="C47" s="5"/>
      <c r="E47" s="8"/>
      <c r="F47" s="8"/>
      <c r="G47" s="8"/>
      <c r="H47" s="8"/>
      <c r="I47" s="8"/>
      <c r="J47" s="8"/>
      <c r="K47" s="8"/>
      <c r="L47" s="8"/>
    </row>
    <row r="48" spans="2:12" ht="12.5" x14ac:dyDescent="0.25">
      <c r="C48" s="5"/>
      <c r="E48" s="8"/>
      <c r="F48" s="8"/>
      <c r="G48" s="8"/>
      <c r="H48" s="8"/>
      <c r="I48" s="8"/>
      <c r="J48" s="8"/>
      <c r="K48" s="8"/>
      <c r="L48" s="8"/>
    </row>
    <row r="49" spans="2:12" ht="12.5" x14ac:dyDescent="0.25">
      <c r="C49" s="5"/>
      <c r="E49" s="8"/>
      <c r="F49" s="8"/>
      <c r="G49" s="8"/>
      <c r="H49" s="8"/>
      <c r="I49" s="8"/>
      <c r="J49" s="8"/>
      <c r="K49" s="8"/>
      <c r="L49" s="8"/>
    </row>
    <row r="50" spans="2:12" ht="12.5" x14ac:dyDescent="0.25">
      <c r="B50" s="6" t="s">
        <v>285</v>
      </c>
      <c r="C50" s="5"/>
      <c r="E50" s="8"/>
      <c r="F50" s="8"/>
      <c r="G50" s="8"/>
      <c r="H50" s="8"/>
      <c r="I50" s="8"/>
      <c r="J50" s="8"/>
      <c r="K50" s="8"/>
      <c r="L50" s="8"/>
    </row>
    <row r="51" spans="2:12" ht="12.5" x14ac:dyDescent="0.25">
      <c r="B51" s="6" t="s">
        <v>10</v>
      </c>
      <c r="C51" s="5" t="s">
        <v>304</v>
      </c>
      <c r="E51" s="8"/>
      <c r="F51" s="8"/>
      <c r="G51" s="8"/>
      <c r="H51" s="8"/>
      <c r="I51" s="8"/>
      <c r="J51" s="8"/>
      <c r="K51" s="8"/>
      <c r="L51" s="8"/>
    </row>
    <row r="52" spans="2:12" ht="12.5" x14ac:dyDescent="0.25">
      <c r="C52" s="5"/>
      <c r="E52" s="8"/>
      <c r="F52" s="8"/>
      <c r="G52" s="8"/>
      <c r="H52" s="8"/>
      <c r="I52" s="8"/>
      <c r="J52" s="8"/>
      <c r="K52" s="8"/>
      <c r="L52" s="8"/>
    </row>
    <row r="53" spans="2:12" ht="12.5" x14ac:dyDescent="0.25">
      <c r="B53" s="6" t="s">
        <v>11</v>
      </c>
      <c r="C53" s="5" t="s">
        <v>288</v>
      </c>
      <c r="D53" s="6">
        <v>280</v>
      </c>
      <c r="E53" s="8"/>
      <c r="F53" s="8"/>
      <c r="G53" s="8"/>
      <c r="H53" s="8"/>
      <c r="I53" s="8"/>
      <c r="J53" s="8"/>
      <c r="K53" s="8"/>
      <c r="L53" s="8"/>
    </row>
    <row r="54" spans="2:12" ht="12.5" x14ac:dyDescent="0.25">
      <c r="C54" s="5" t="s">
        <v>289</v>
      </c>
      <c r="D54" s="6">
        <v>200</v>
      </c>
      <c r="E54" s="8"/>
      <c r="F54" s="8"/>
      <c r="G54" s="8"/>
      <c r="H54" s="8"/>
      <c r="I54" s="8"/>
      <c r="J54" s="8"/>
      <c r="K54" s="8"/>
      <c r="L54" s="8"/>
    </row>
    <row r="55" spans="2:12" ht="12.5" x14ac:dyDescent="0.25">
      <c r="C55" s="5" t="s">
        <v>290</v>
      </c>
      <c r="D55" s="6">
        <v>15</v>
      </c>
      <c r="E55" s="8"/>
      <c r="F55" s="8"/>
      <c r="G55" s="8"/>
      <c r="H55" s="8"/>
      <c r="I55" s="8"/>
      <c r="J55" s="8"/>
      <c r="K55" s="8"/>
      <c r="L55" s="8"/>
    </row>
    <row r="56" spans="2:12" ht="12.5" x14ac:dyDescent="0.25">
      <c r="C56" s="5"/>
      <c r="E56" s="8"/>
      <c r="F56" s="8"/>
      <c r="G56" s="8"/>
      <c r="H56" s="8"/>
      <c r="I56" s="8"/>
      <c r="J56" s="8"/>
      <c r="K56" s="8"/>
      <c r="L56" s="8"/>
    </row>
    <row r="57" spans="2:12" ht="12.5" x14ac:dyDescent="0.25">
      <c r="C57" s="5"/>
      <c r="E57" s="8"/>
      <c r="F57" s="8"/>
      <c r="G57" s="8"/>
      <c r="H57" s="8"/>
      <c r="I57" s="8"/>
      <c r="J57" s="8"/>
      <c r="K57" s="8"/>
      <c r="L57" s="8"/>
    </row>
    <row r="58" spans="2:12" ht="12.5" x14ac:dyDescent="0.25">
      <c r="C58" s="5"/>
      <c r="E58" s="8"/>
      <c r="F58" s="8"/>
      <c r="G58" s="8"/>
      <c r="H58" s="8"/>
      <c r="I58" s="8"/>
      <c r="J58" s="8"/>
      <c r="K58" s="8"/>
      <c r="L58" s="8"/>
    </row>
    <row r="59" spans="2:12" ht="12.5" x14ac:dyDescent="0.25">
      <c r="C59" s="5"/>
      <c r="E59" s="8"/>
      <c r="F59" s="8"/>
      <c r="G59" s="8"/>
      <c r="H59" s="8"/>
      <c r="I59" s="8"/>
      <c r="J59" s="8"/>
      <c r="K59" s="8"/>
      <c r="L59" s="8"/>
    </row>
    <row r="60" spans="2:12" ht="12.5" x14ac:dyDescent="0.25">
      <c r="C60" s="5"/>
      <c r="E60" s="8"/>
      <c r="F60" s="8"/>
      <c r="G60" s="8"/>
      <c r="H60" s="8"/>
      <c r="I60" s="8"/>
      <c r="J60" s="8"/>
      <c r="K60" s="8"/>
      <c r="L60" s="8"/>
    </row>
    <row r="61" spans="2:12" ht="12.5" x14ac:dyDescent="0.25">
      <c r="C61" s="5"/>
      <c r="E61" s="8"/>
      <c r="F61" s="8"/>
      <c r="G61" s="8"/>
      <c r="H61" s="8"/>
      <c r="I61" s="8"/>
      <c r="J61" s="8"/>
      <c r="K61" s="8"/>
      <c r="L61" s="8"/>
    </row>
    <row r="62" spans="2:12" ht="12.5" x14ac:dyDescent="0.25">
      <c r="C62" s="5"/>
      <c r="E62" s="8"/>
      <c r="F62" s="8"/>
      <c r="G62" s="8"/>
      <c r="H62" s="8"/>
      <c r="I62" s="8"/>
      <c r="J62" s="8"/>
      <c r="K62" s="8"/>
      <c r="L62" s="8"/>
    </row>
    <row r="63" spans="2:12" ht="12.5" x14ac:dyDescent="0.25">
      <c r="C63" s="5"/>
      <c r="E63" s="8"/>
      <c r="F63" s="8"/>
      <c r="G63" s="8"/>
      <c r="H63" s="8"/>
      <c r="I63" s="8"/>
      <c r="J63" s="8"/>
      <c r="K63" s="8"/>
      <c r="L63" s="8"/>
    </row>
    <row r="64" spans="2:12" ht="12.5" x14ac:dyDescent="0.25">
      <c r="C64" s="5"/>
      <c r="E64" s="8"/>
      <c r="F64" s="8"/>
      <c r="G64" s="8"/>
      <c r="H64" s="8"/>
      <c r="I64" s="8"/>
      <c r="J64" s="8"/>
      <c r="K64" s="8"/>
      <c r="L64" s="8"/>
    </row>
    <row r="65" spans="2:12" ht="12.5" x14ac:dyDescent="0.25">
      <c r="B65" s="5"/>
      <c r="C65" s="5"/>
      <c r="E65" s="7"/>
      <c r="F65" s="7"/>
      <c r="G65" s="7"/>
      <c r="H65" s="8"/>
      <c r="I65" s="8"/>
      <c r="J65" s="8"/>
      <c r="K65" s="8"/>
      <c r="L65" s="8"/>
    </row>
    <row r="66" spans="2:12" ht="12.5" x14ac:dyDescent="0.25">
      <c r="B66" s="5"/>
      <c r="C66" s="5"/>
      <c r="E66" s="7"/>
      <c r="F66" s="7"/>
      <c r="G66" s="7"/>
      <c r="H66" s="8"/>
      <c r="I66" s="8"/>
      <c r="J66" s="8"/>
      <c r="K66" s="8"/>
      <c r="L66" s="8"/>
    </row>
    <row r="67" spans="2:12" ht="12.5" x14ac:dyDescent="0.25">
      <c r="B67" s="5"/>
      <c r="C67" s="5"/>
      <c r="E67" s="7"/>
      <c r="F67" s="7"/>
      <c r="G67" s="7"/>
      <c r="H67" s="8"/>
      <c r="I67" s="8"/>
      <c r="J67" s="8"/>
      <c r="K67" s="8"/>
      <c r="L67" s="8"/>
    </row>
    <row r="68" spans="2:12" ht="12.5" x14ac:dyDescent="0.25">
      <c r="B68" s="5"/>
      <c r="C68" s="5"/>
      <c r="E68" s="7"/>
      <c r="F68" s="7"/>
      <c r="G68" s="7"/>
      <c r="H68" s="8"/>
      <c r="I68" s="8"/>
      <c r="J68" s="8"/>
      <c r="K68" s="8"/>
      <c r="L68" s="8"/>
    </row>
    <row r="69" spans="2:12" ht="12.5" x14ac:dyDescent="0.25">
      <c r="B69" s="5"/>
      <c r="C69" s="5"/>
      <c r="E69" s="7"/>
      <c r="F69" s="7"/>
      <c r="G69" s="7"/>
      <c r="H69" s="8"/>
      <c r="I69" s="8"/>
      <c r="J69" s="8"/>
      <c r="K69" s="8"/>
      <c r="L69" s="8"/>
    </row>
    <row r="70" spans="2:12" ht="12.5" x14ac:dyDescent="0.25">
      <c r="B70" s="5"/>
      <c r="C70" s="5"/>
      <c r="D70" s="6"/>
      <c r="E70" s="7"/>
      <c r="F70" s="7"/>
      <c r="G70" s="7"/>
      <c r="H70" s="8"/>
      <c r="I70" s="8"/>
      <c r="J70" s="8"/>
      <c r="K70" s="8"/>
      <c r="L70" s="8"/>
    </row>
    <row r="71" spans="2:12" ht="12.5" x14ac:dyDescent="0.25">
      <c r="B71" s="5"/>
      <c r="C71" s="5"/>
      <c r="E71" s="7"/>
      <c r="F71" s="7"/>
      <c r="G71" s="7"/>
      <c r="H71" s="8"/>
      <c r="I71" s="8"/>
      <c r="J71" s="8"/>
      <c r="K71" s="8"/>
      <c r="L71" s="8"/>
    </row>
    <row r="72" spans="2:12" ht="12.5" x14ac:dyDescent="0.25">
      <c r="C72" s="5"/>
      <c r="E72" s="7"/>
      <c r="F72" s="7"/>
      <c r="G72" s="7"/>
      <c r="H72" s="8"/>
      <c r="I72" s="8"/>
      <c r="J72" s="8"/>
      <c r="K72" s="8"/>
      <c r="L72" s="8"/>
    </row>
    <row r="73" spans="2:12" ht="12.5" x14ac:dyDescent="0.25">
      <c r="C73" s="5"/>
      <c r="E73" s="8"/>
      <c r="F73" s="8"/>
      <c r="G73" s="8"/>
      <c r="H73" s="8"/>
      <c r="I73" s="8"/>
      <c r="J73" s="8"/>
      <c r="K73" s="8"/>
      <c r="L73" s="8"/>
    </row>
    <row r="74" spans="2:12" ht="12.5" x14ac:dyDescent="0.25">
      <c r="C74" s="5"/>
      <c r="E74" s="8"/>
      <c r="F74" s="8"/>
      <c r="G74" s="8"/>
      <c r="H74" s="8"/>
      <c r="I74" s="8"/>
      <c r="J74" s="8"/>
      <c r="K74" s="8"/>
      <c r="L74" s="8"/>
    </row>
    <row r="75" spans="2:12" ht="12.5" x14ac:dyDescent="0.25">
      <c r="C75" s="5"/>
      <c r="E75" s="8"/>
      <c r="F75" s="8"/>
      <c r="G75" s="8"/>
      <c r="H75" s="8"/>
      <c r="I75" s="8"/>
      <c r="J75" s="8"/>
      <c r="K75" s="8"/>
      <c r="L75" s="8"/>
    </row>
    <row r="76" spans="2:12" ht="12.5" x14ac:dyDescent="0.25">
      <c r="C76" s="5"/>
      <c r="E76" s="8"/>
      <c r="F76" s="8"/>
      <c r="G76" s="8"/>
      <c r="H76" s="8"/>
      <c r="I76" s="8"/>
      <c r="J76" s="8"/>
      <c r="K76" s="8"/>
      <c r="L76" s="8"/>
    </row>
    <row r="77" spans="2:12" ht="12.5" x14ac:dyDescent="0.25">
      <c r="C77" s="5"/>
      <c r="E77" s="8"/>
      <c r="F77" s="8"/>
      <c r="G77" s="8"/>
      <c r="H77" s="8"/>
      <c r="I77" s="8"/>
      <c r="J77" s="8"/>
      <c r="K77" s="8"/>
      <c r="L77" s="8"/>
    </row>
    <row r="78" spans="2:12" ht="12.5" x14ac:dyDescent="0.25">
      <c r="C78" s="5"/>
      <c r="E78" s="8"/>
      <c r="F78" s="8"/>
      <c r="G78" s="8"/>
      <c r="H78" s="8"/>
      <c r="I78" s="8"/>
      <c r="J78" s="8"/>
      <c r="K78" s="8"/>
      <c r="L78" s="8"/>
    </row>
    <row r="79" spans="2:12" ht="12.5" x14ac:dyDescent="0.25">
      <c r="C79" s="5"/>
      <c r="E79" s="8"/>
      <c r="F79" s="8"/>
      <c r="G79" s="8"/>
      <c r="H79" s="8"/>
      <c r="I79" s="8"/>
      <c r="J79" s="8"/>
      <c r="K79" s="8"/>
      <c r="L79" s="8"/>
    </row>
    <row r="80" spans="2:12" ht="12.5" x14ac:dyDescent="0.25">
      <c r="C80" s="5"/>
      <c r="E80" s="8"/>
      <c r="F80" s="8"/>
      <c r="G80" s="8"/>
      <c r="H80" s="8"/>
      <c r="I80" s="8"/>
      <c r="J80" s="8"/>
      <c r="K80" s="8"/>
      <c r="L80" s="8"/>
    </row>
    <row r="81" spans="3:12" ht="12.5" x14ac:dyDescent="0.25">
      <c r="C81" s="5"/>
      <c r="E81" s="8"/>
      <c r="F81" s="8"/>
      <c r="G81" s="8"/>
      <c r="H81" s="8"/>
      <c r="I81" s="8"/>
      <c r="J81" s="8"/>
      <c r="K81" s="8"/>
      <c r="L81" s="8"/>
    </row>
    <row r="82" spans="3:12" ht="12.5" x14ac:dyDescent="0.25">
      <c r="C82" s="5"/>
      <c r="E82" s="8"/>
      <c r="F82" s="8"/>
      <c r="G82" s="8"/>
      <c r="H82" s="8"/>
      <c r="I82" s="8"/>
      <c r="J82" s="8"/>
      <c r="K82" s="8"/>
      <c r="L82" s="8"/>
    </row>
    <row r="83" spans="3:12" ht="12.5" x14ac:dyDescent="0.25">
      <c r="C83" s="5"/>
      <c r="E83" s="8"/>
      <c r="F83" s="8"/>
      <c r="G83" s="8"/>
      <c r="H83" s="8"/>
      <c r="I83" s="8"/>
      <c r="J83" s="8"/>
      <c r="K83" s="8"/>
      <c r="L83" s="8"/>
    </row>
    <row r="84" spans="3:12" ht="12.5" x14ac:dyDescent="0.25">
      <c r="C84" s="5"/>
      <c r="E84" s="8"/>
      <c r="F84" s="8"/>
      <c r="G84" s="8"/>
      <c r="H84" s="8"/>
      <c r="I84" s="8"/>
      <c r="J84" s="8"/>
      <c r="K84" s="8"/>
      <c r="L84" s="8"/>
    </row>
    <row r="85" spans="3:12" ht="12.5" x14ac:dyDescent="0.25">
      <c r="C85" s="5"/>
      <c r="E85" s="8"/>
      <c r="F85" s="8"/>
      <c r="G85" s="8"/>
      <c r="H85" s="8"/>
      <c r="I85" s="8"/>
      <c r="J85" s="8"/>
      <c r="K85" s="8"/>
      <c r="L85" s="8"/>
    </row>
    <row r="86" spans="3:12" ht="12.5" x14ac:dyDescent="0.25">
      <c r="C86" s="5"/>
      <c r="E86" s="8"/>
      <c r="F86" s="8"/>
      <c r="G86" s="8"/>
      <c r="H86" s="8"/>
      <c r="I86" s="8"/>
      <c r="J86" s="8"/>
      <c r="K86" s="8"/>
      <c r="L86" s="8"/>
    </row>
    <row r="87" spans="3:12" ht="12.5" x14ac:dyDescent="0.25">
      <c r="C87" s="5"/>
      <c r="E87" s="8"/>
      <c r="F87" s="8"/>
      <c r="G87" s="8"/>
      <c r="H87" s="8"/>
      <c r="I87" s="8"/>
      <c r="J87" s="8"/>
      <c r="K87" s="8"/>
      <c r="L87" s="8"/>
    </row>
    <row r="88" spans="3:12" ht="12.5" x14ac:dyDescent="0.25">
      <c r="C88" s="5"/>
      <c r="E88" s="8"/>
      <c r="F88" s="8"/>
      <c r="G88" s="8"/>
      <c r="H88" s="8"/>
      <c r="I88" s="8"/>
      <c r="J88" s="8"/>
      <c r="K88" s="8"/>
      <c r="L88" s="8"/>
    </row>
    <row r="89" spans="3:12" ht="12.5" x14ac:dyDescent="0.25">
      <c r="C89" s="5"/>
      <c r="E89" s="8"/>
      <c r="F89" s="8"/>
      <c r="G89" s="8"/>
      <c r="H89" s="8"/>
      <c r="I89" s="8"/>
      <c r="J89" s="8"/>
      <c r="K89" s="8"/>
      <c r="L89" s="8"/>
    </row>
    <row r="90" spans="3:12" ht="12.5" x14ac:dyDescent="0.25">
      <c r="C90" s="5"/>
      <c r="E90" s="8"/>
      <c r="F90" s="8"/>
      <c r="G90" s="8"/>
      <c r="H90" s="8"/>
      <c r="I90" s="8"/>
      <c r="J90" s="8"/>
      <c r="K90" s="8"/>
      <c r="L90" s="8"/>
    </row>
    <row r="91" spans="3:12" ht="12.5" x14ac:dyDescent="0.25">
      <c r="C91" s="5"/>
      <c r="E91" s="8"/>
      <c r="F91" s="8"/>
      <c r="G91" s="8"/>
      <c r="H91" s="8"/>
      <c r="I91" s="8"/>
      <c r="J91" s="8"/>
      <c r="K91" s="8"/>
      <c r="L91" s="8"/>
    </row>
    <row r="92" spans="3:12" ht="12.5" x14ac:dyDescent="0.25">
      <c r="C92" s="5"/>
      <c r="E92" s="8"/>
      <c r="F92" s="8"/>
      <c r="G92" s="8"/>
      <c r="H92" s="8"/>
      <c r="I92" s="8"/>
      <c r="J92" s="8"/>
      <c r="K92" s="8"/>
      <c r="L92" s="8"/>
    </row>
    <row r="93" spans="3:12" ht="12.5" x14ac:dyDescent="0.25">
      <c r="C93" s="5"/>
      <c r="E93" s="8"/>
      <c r="F93" s="8"/>
      <c r="G93" s="8"/>
      <c r="H93" s="8"/>
      <c r="I93" s="8"/>
      <c r="J93" s="8"/>
      <c r="K93" s="8"/>
      <c r="L93" s="8"/>
    </row>
    <row r="94" spans="3:12" ht="12.5" x14ac:dyDescent="0.25">
      <c r="C94" s="5"/>
      <c r="E94" s="8"/>
      <c r="F94" s="8"/>
      <c r="G94" s="8"/>
      <c r="H94" s="8"/>
      <c r="I94" s="8"/>
      <c r="J94" s="8"/>
      <c r="K94" s="8"/>
      <c r="L94" s="8"/>
    </row>
    <row r="95" spans="3:12" ht="12.5" x14ac:dyDescent="0.25">
      <c r="C95" s="5"/>
      <c r="E95" s="8"/>
      <c r="F95" s="8"/>
      <c r="G95" s="8"/>
      <c r="H95" s="8"/>
      <c r="I95" s="8"/>
      <c r="J95" s="8"/>
      <c r="K95" s="8"/>
      <c r="L95" s="8"/>
    </row>
    <row r="96" spans="3:12" ht="12.5" x14ac:dyDescent="0.25">
      <c r="C96" s="5"/>
      <c r="E96" s="8"/>
      <c r="F96" s="8"/>
      <c r="G96" s="8"/>
      <c r="H96" s="8"/>
      <c r="I96" s="8"/>
      <c r="J96" s="8"/>
      <c r="K96" s="8"/>
      <c r="L96" s="8"/>
    </row>
    <row r="97" spans="3:12" ht="12.5" x14ac:dyDescent="0.25">
      <c r="C97" s="5"/>
      <c r="E97" s="8"/>
      <c r="F97" s="8"/>
      <c r="G97" s="8"/>
      <c r="H97" s="8"/>
      <c r="I97" s="8"/>
      <c r="J97" s="8"/>
      <c r="K97" s="8"/>
      <c r="L97" s="8"/>
    </row>
    <row r="98" spans="3:12" ht="12.5" x14ac:dyDescent="0.25">
      <c r="C98" s="5"/>
      <c r="E98" s="8"/>
      <c r="F98" s="8"/>
      <c r="G98" s="8"/>
      <c r="H98" s="8"/>
      <c r="I98" s="8"/>
      <c r="J98" s="8"/>
      <c r="K98" s="8"/>
      <c r="L98" s="8"/>
    </row>
    <row r="99" spans="3:12" ht="12.5" x14ac:dyDescent="0.25">
      <c r="C99" s="5"/>
      <c r="E99" s="8"/>
      <c r="F99" s="8"/>
      <c r="G99" s="8"/>
      <c r="H99" s="8"/>
      <c r="I99" s="8"/>
      <c r="J99" s="8"/>
      <c r="K99" s="8"/>
      <c r="L99" s="8"/>
    </row>
    <row r="100" spans="3:12" ht="12.5" x14ac:dyDescent="0.25">
      <c r="C100" s="5"/>
      <c r="E100" s="8"/>
      <c r="F100" s="8"/>
      <c r="G100" s="8"/>
      <c r="H100" s="8"/>
      <c r="I100" s="8"/>
      <c r="J100" s="8"/>
      <c r="K100" s="8"/>
      <c r="L100" s="8"/>
    </row>
    <row r="101" spans="3:12" ht="12.5" x14ac:dyDescent="0.25">
      <c r="C101" s="5"/>
      <c r="E101" s="8"/>
      <c r="F101" s="8"/>
      <c r="G101" s="8"/>
      <c r="H101" s="8"/>
      <c r="I101" s="8"/>
      <c r="J101" s="8"/>
      <c r="K101" s="8"/>
      <c r="L101" s="8"/>
    </row>
    <row r="102" spans="3:12" ht="12.5" x14ac:dyDescent="0.25">
      <c r="C102" s="5"/>
      <c r="E102" s="8"/>
      <c r="F102" s="8"/>
      <c r="G102" s="8"/>
      <c r="H102" s="8"/>
      <c r="I102" s="8"/>
      <c r="J102" s="8"/>
      <c r="K102" s="8"/>
      <c r="L102" s="8"/>
    </row>
    <row r="103" spans="3:12" ht="12.5" x14ac:dyDescent="0.25">
      <c r="C103" s="5"/>
      <c r="E103" s="8"/>
      <c r="F103" s="8"/>
      <c r="G103" s="8"/>
      <c r="H103" s="8"/>
      <c r="I103" s="8"/>
      <c r="J103" s="8"/>
      <c r="K103" s="8"/>
      <c r="L103" s="8"/>
    </row>
    <row r="104" spans="3:12" ht="12.5" x14ac:dyDescent="0.25">
      <c r="C104" s="5"/>
      <c r="E104" s="8"/>
      <c r="F104" s="8"/>
      <c r="G104" s="8"/>
      <c r="H104" s="8"/>
      <c r="I104" s="8"/>
      <c r="J104" s="8"/>
      <c r="K104" s="8"/>
      <c r="L104" s="8"/>
    </row>
    <row r="105" spans="3:12" ht="12.5" x14ac:dyDescent="0.25">
      <c r="C105" s="5"/>
      <c r="E105" s="8"/>
      <c r="F105" s="8"/>
      <c r="G105" s="8"/>
      <c r="H105" s="8"/>
      <c r="I105" s="8"/>
      <c r="J105" s="8"/>
      <c r="K105" s="8"/>
      <c r="L105" s="8"/>
    </row>
    <row r="106" spans="3:12" ht="12.5" x14ac:dyDescent="0.25">
      <c r="C106" s="5"/>
      <c r="E106" s="8"/>
      <c r="F106" s="8"/>
      <c r="G106" s="8"/>
      <c r="H106" s="8"/>
      <c r="I106" s="8"/>
      <c r="J106" s="8"/>
      <c r="K106" s="8"/>
      <c r="L106" s="8"/>
    </row>
    <row r="107" spans="3:12" ht="12.5" x14ac:dyDescent="0.25">
      <c r="C107" s="5"/>
      <c r="E107" s="8"/>
      <c r="F107" s="8"/>
      <c r="G107" s="8"/>
      <c r="H107" s="8"/>
      <c r="I107" s="8"/>
      <c r="J107" s="8"/>
      <c r="K107" s="8"/>
      <c r="L107" s="8"/>
    </row>
    <row r="108" spans="3:12" ht="12.5" x14ac:dyDescent="0.25">
      <c r="C108" s="5"/>
      <c r="E108" s="8"/>
      <c r="F108" s="8"/>
      <c r="G108" s="8"/>
      <c r="H108" s="8"/>
      <c r="I108" s="8"/>
      <c r="J108" s="8"/>
      <c r="K108" s="8"/>
      <c r="L108" s="8"/>
    </row>
    <row r="109" spans="3:12" ht="12.5" x14ac:dyDescent="0.25">
      <c r="C109" s="5"/>
      <c r="E109" s="8"/>
      <c r="F109" s="8"/>
      <c r="G109" s="8"/>
      <c r="H109" s="8"/>
      <c r="I109" s="8"/>
      <c r="J109" s="8"/>
      <c r="K109" s="8"/>
      <c r="L109" s="8"/>
    </row>
    <row r="110" spans="3:12" ht="12.5" x14ac:dyDescent="0.25">
      <c r="C110" s="5"/>
      <c r="E110" s="8"/>
      <c r="F110" s="8"/>
      <c r="G110" s="8"/>
      <c r="H110" s="8"/>
      <c r="I110" s="8"/>
      <c r="J110" s="8"/>
      <c r="K110" s="8"/>
      <c r="L110" s="8"/>
    </row>
    <row r="111" spans="3:12" ht="12.5" x14ac:dyDescent="0.25">
      <c r="C111" s="5"/>
      <c r="E111" s="8"/>
      <c r="F111" s="8"/>
      <c r="G111" s="8"/>
      <c r="H111" s="8"/>
      <c r="I111" s="8"/>
      <c r="J111" s="8"/>
      <c r="K111" s="8"/>
      <c r="L111" s="8"/>
    </row>
    <row r="112" spans="3:12" ht="12.5" x14ac:dyDescent="0.25">
      <c r="C112" s="5"/>
      <c r="E112" s="8"/>
      <c r="F112" s="8"/>
      <c r="G112" s="8"/>
      <c r="H112" s="8"/>
      <c r="I112" s="8"/>
      <c r="J112" s="8"/>
      <c r="K112" s="8"/>
      <c r="L112" s="8"/>
    </row>
    <row r="113" spans="3:12" ht="12.5" x14ac:dyDescent="0.25">
      <c r="C113" s="5"/>
      <c r="E113" s="8"/>
      <c r="F113" s="8"/>
      <c r="G113" s="8"/>
      <c r="H113" s="8"/>
      <c r="I113" s="8"/>
      <c r="J113" s="8"/>
      <c r="K113" s="8"/>
      <c r="L113" s="8"/>
    </row>
    <row r="114" spans="3:12" ht="12.5" x14ac:dyDescent="0.25">
      <c r="C114" s="5"/>
      <c r="E114" s="8"/>
      <c r="F114" s="8"/>
      <c r="G114" s="8"/>
      <c r="H114" s="8"/>
      <c r="I114" s="8"/>
      <c r="J114" s="8"/>
      <c r="K114" s="8"/>
      <c r="L114" s="8"/>
    </row>
    <row r="115" spans="3:12" ht="12.5" x14ac:dyDescent="0.25">
      <c r="C115" s="5"/>
      <c r="E115" s="8"/>
      <c r="F115" s="8"/>
      <c r="G115" s="8"/>
      <c r="H115" s="8"/>
      <c r="I115" s="8"/>
      <c r="J115" s="8"/>
      <c r="K115" s="8"/>
      <c r="L115" s="8"/>
    </row>
    <row r="116" spans="3:12" ht="12.5" x14ac:dyDescent="0.25">
      <c r="C116" s="5"/>
      <c r="E116" s="8"/>
      <c r="F116" s="8"/>
      <c r="G116" s="8"/>
      <c r="H116" s="8"/>
      <c r="I116" s="8"/>
      <c r="J116" s="8"/>
      <c r="K116" s="8"/>
      <c r="L116" s="8"/>
    </row>
    <row r="117" spans="3:12" ht="12.5" x14ac:dyDescent="0.25">
      <c r="C117" s="5"/>
      <c r="E117" s="8"/>
      <c r="F117" s="8"/>
      <c r="G117" s="8"/>
      <c r="H117" s="8"/>
      <c r="I117" s="8"/>
      <c r="J117" s="8"/>
      <c r="K117" s="8"/>
      <c r="L117" s="8"/>
    </row>
    <row r="118" spans="3:12" ht="12.5" x14ac:dyDescent="0.25">
      <c r="C118" s="5"/>
      <c r="E118" s="8"/>
      <c r="F118" s="8"/>
      <c r="G118" s="8"/>
      <c r="H118" s="8"/>
      <c r="I118" s="8"/>
      <c r="J118" s="8"/>
      <c r="K118" s="8"/>
      <c r="L118" s="8"/>
    </row>
    <row r="119" spans="3:12" ht="12.5" x14ac:dyDescent="0.25">
      <c r="C119" s="5"/>
      <c r="E119" s="8"/>
      <c r="F119" s="8"/>
      <c r="G119" s="8"/>
      <c r="H119" s="8"/>
      <c r="I119" s="8"/>
      <c r="J119" s="8"/>
      <c r="K119" s="8"/>
      <c r="L119" s="8"/>
    </row>
    <row r="120" spans="3:12" ht="12.5" x14ac:dyDescent="0.25">
      <c r="C120" s="5"/>
      <c r="E120" s="8"/>
      <c r="F120" s="8"/>
      <c r="G120" s="8"/>
      <c r="H120" s="8"/>
      <c r="I120" s="8"/>
      <c r="J120" s="8"/>
      <c r="K120" s="8"/>
      <c r="L120" s="8"/>
    </row>
    <row r="121" spans="3:12" ht="12.5" x14ac:dyDescent="0.25">
      <c r="C121" s="5"/>
      <c r="E121" s="8"/>
      <c r="F121" s="8"/>
      <c r="G121" s="8"/>
      <c r="H121" s="8"/>
      <c r="I121" s="8"/>
      <c r="J121" s="8"/>
      <c r="K121" s="8"/>
      <c r="L121" s="8"/>
    </row>
    <row r="122" spans="3:12" ht="12.5" x14ac:dyDescent="0.25">
      <c r="C122" s="5"/>
      <c r="E122" s="8"/>
      <c r="F122" s="8"/>
      <c r="G122" s="8"/>
      <c r="H122" s="8"/>
      <c r="I122" s="8"/>
      <c r="J122" s="8"/>
      <c r="K122" s="8"/>
      <c r="L122" s="8"/>
    </row>
    <row r="123" spans="3:12" ht="12.5" x14ac:dyDescent="0.25">
      <c r="C123" s="5"/>
      <c r="E123" s="8"/>
      <c r="F123" s="8"/>
      <c r="G123" s="8"/>
      <c r="H123" s="8"/>
      <c r="I123" s="8"/>
      <c r="J123" s="8"/>
      <c r="K123" s="8"/>
      <c r="L123" s="8"/>
    </row>
    <row r="124" spans="3:12" ht="12.5" x14ac:dyDescent="0.25">
      <c r="C124" s="5"/>
      <c r="E124" s="8"/>
      <c r="F124" s="8"/>
      <c r="G124" s="8"/>
      <c r="H124" s="8"/>
      <c r="I124" s="8"/>
      <c r="J124" s="8"/>
      <c r="K124" s="8"/>
      <c r="L124" s="8"/>
    </row>
    <row r="125" spans="3:12" ht="12.5" x14ac:dyDescent="0.25">
      <c r="C125" s="5"/>
      <c r="E125" s="8"/>
      <c r="F125" s="8"/>
      <c r="G125" s="8"/>
      <c r="H125" s="8"/>
      <c r="I125" s="8"/>
      <c r="J125" s="8"/>
      <c r="K125" s="8"/>
      <c r="L125" s="8"/>
    </row>
    <row r="126" spans="3:12" ht="12.5" x14ac:dyDescent="0.25">
      <c r="C126" s="5"/>
      <c r="E126" s="8"/>
      <c r="F126" s="8"/>
      <c r="G126" s="8"/>
      <c r="H126" s="8"/>
      <c r="I126" s="8"/>
      <c r="J126" s="8"/>
      <c r="K126" s="8"/>
      <c r="L126" s="8"/>
    </row>
    <row r="127" spans="3:12" ht="12.5" x14ac:dyDescent="0.25">
      <c r="C127" s="5"/>
      <c r="E127" s="8"/>
      <c r="F127" s="8"/>
      <c r="G127" s="8"/>
      <c r="H127" s="8"/>
      <c r="I127" s="8"/>
      <c r="J127" s="8"/>
      <c r="K127" s="8"/>
      <c r="L127" s="8"/>
    </row>
    <row r="128" spans="3:12" ht="12.5" x14ac:dyDescent="0.25">
      <c r="C128" s="5"/>
      <c r="E128" s="8"/>
      <c r="F128" s="8"/>
      <c r="G128" s="8"/>
      <c r="H128" s="8"/>
      <c r="I128" s="8"/>
      <c r="J128" s="8"/>
      <c r="K128" s="8"/>
      <c r="L128" s="8"/>
    </row>
    <row r="129" spans="3:12" ht="12.5" x14ac:dyDescent="0.25">
      <c r="C129" s="5"/>
      <c r="E129" s="8"/>
      <c r="F129" s="8"/>
      <c r="G129" s="8"/>
      <c r="H129" s="8"/>
      <c r="I129" s="8"/>
      <c r="J129" s="8"/>
      <c r="K129" s="8"/>
      <c r="L129" s="8"/>
    </row>
    <row r="130" spans="3:12" ht="12.5" x14ac:dyDescent="0.25">
      <c r="C130" s="5"/>
      <c r="E130" s="8"/>
      <c r="F130" s="8"/>
      <c r="G130" s="8"/>
      <c r="H130" s="8"/>
      <c r="I130" s="8"/>
      <c r="J130" s="8"/>
      <c r="K130" s="8"/>
      <c r="L130" s="8"/>
    </row>
    <row r="131" spans="3:12" ht="12.5" x14ac:dyDescent="0.25">
      <c r="C131" s="5"/>
      <c r="E131" s="8"/>
      <c r="F131" s="8"/>
      <c r="G131" s="8"/>
      <c r="H131" s="8"/>
      <c r="I131" s="8"/>
      <c r="J131" s="8"/>
      <c r="K131" s="8"/>
      <c r="L131" s="8"/>
    </row>
    <row r="132" spans="3:12" ht="12.5" x14ac:dyDescent="0.25">
      <c r="C132" s="5"/>
      <c r="E132" s="8"/>
      <c r="F132" s="8"/>
      <c r="G132" s="8"/>
      <c r="H132" s="8"/>
      <c r="I132" s="8"/>
      <c r="J132" s="8"/>
      <c r="K132" s="8"/>
      <c r="L132" s="8"/>
    </row>
    <row r="133" spans="3:12" ht="12.5" x14ac:dyDescent="0.25">
      <c r="C133" s="5"/>
      <c r="E133" s="8"/>
      <c r="F133" s="8"/>
      <c r="G133" s="8"/>
      <c r="H133" s="8"/>
      <c r="I133" s="8"/>
      <c r="J133" s="8"/>
      <c r="K133" s="8"/>
      <c r="L133" s="8"/>
    </row>
    <row r="134" spans="3:12" ht="12.5" x14ac:dyDescent="0.25">
      <c r="C134" s="5"/>
      <c r="E134" s="8"/>
      <c r="F134" s="8"/>
      <c r="G134" s="8"/>
      <c r="H134" s="8"/>
      <c r="I134" s="8"/>
      <c r="J134" s="8"/>
      <c r="K134" s="8"/>
      <c r="L134" s="8"/>
    </row>
    <row r="135" spans="3:12" ht="12.5" x14ac:dyDescent="0.25">
      <c r="C135" s="5"/>
      <c r="E135" s="8"/>
      <c r="F135" s="8"/>
      <c r="G135" s="8"/>
      <c r="H135" s="8"/>
      <c r="I135" s="8"/>
      <c r="J135" s="8"/>
      <c r="K135" s="8"/>
      <c r="L135" s="8"/>
    </row>
    <row r="136" spans="3:12" ht="12.5" x14ac:dyDescent="0.25">
      <c r="C136" s="5"/>
      <c r="E136" s="8"/>
      <c r="F136" s="8"/>
      <c r="G136" s="8"/>
      <c r="H136" s="8"/>
      <c r="I136" s="8"/>
      <c r="J136" s="8"/>
      <c r="K136" s="8"/>
      <c r="L136" s="8"/>
    </row>
    <row r="137" spans="3:12" ht="12.5" x14ac:dyDescent="0.25">
      <c r="C137" s="5"/>
      <c r="E137" s="8"/>
      <c r="F137" s="8"/>
      <c r="G137" s="8"/>
      <c r="H137" s="8"/>
      <c r="I137" s="8"/>
      <c r="J137" s="8"/>
      <c r="K137" s="8"/>
      <c r="L137" s="8"/>
    </row>
    <row r="138" spans="3:12" ht="12.5" x14ac:dyDescent="0.25">
      <c r="C138" s="5"/>
      <c r="E138" s="8"/>
      <c r="F138" s="8"/>
      <c r="G138" s="8"/>
      <c r="H138" s="8"/>
      <c r="I138" s="8"/>
      <c r="J138" s="8"/>
      <c r="K138" s="8"/>
      <c r="L138" s="8"/>
    </row>
    <row r="139" spans="3:12" ht="12.5" x14ac:dyDescent="0.25">
      <c r="C139" s="5"/>
      <c r="E139" s="8"/>
      <c r="F139" s="8"/>
      <c r="G139" s="8"/>
      <c r="H139" s="8"/>
      <c r="I139" s="8"/>
      <c r="J139" s="8"/>
      <c r="K139" s="8"/>
      <c r="L139" s="8"/>
    </row>
    <row r="140" spans="3:12" ht="12.5" x14ac:dyDescent="0.25">
      <c r="C140" s="5"/>
      <c r="E140" s="8"/>
      <c r="F140" s="8"/>
      <c r="G140" s="8"/>
      <c r="H140" s="8"/>
      <c r="I140" s="8"/>
      <c r="J140" s="8"/>
      <c r="K140" s="8"/>
      <c r="L140" s="8"/>
    </row>
    <row r="141" spans="3:12" ht="12.5" x14ac:dyDescent="0.25">
      <c r="C141" s="5"/>
      <c r="E141" s="8"/>
      <c r="F141" s="8"/>
      <c r="G141" s="8"/>
      <c r="H141" s="8"/>
      <c r="I141" s="8"/>
      <c r="J141" s="8"/>
      <c r="K141" s="8"/>
      <c r="L141" s="8"/>
    </row>
    <row r="142" spans="3:12" ht="12.5" x14ac:dyDescent="0.25">
      <c r="C142" s="5"/>
      <c r="E142" s="8"/>
      <c r="F142" s="8"/>
      <c r="G142" s="8"/>
      <c r="H142" s="8"/>
      <c r="I142" s="8"/>
      <c r="J142" s="8"/>
      <c r="K142" s="8"/>
      <c r="L142" s="8"/>
    </row>
    <row r="143" spans="3:12" ht="12.5" x14ac:dyDescent="0.25">
      <c r="C143" s="5"/>
      <c r="E143" s="8"/>
      <c r="F143" s="8"/>
      <c r="G143" s="8"/>
      <c r="H143" s="8"/>
      <c r="I143" s="8"/>
      <c r="J143" s="8"/>
      <c r="K143" s="8"/>
      <c r="L143" s="8"/>
    </row>
    <row r="144" spans="3:12" ht="12.5" x14ac:dyDescent="0.25">
      <c r="C144" s="5"/>
      <c r="E144" s="8"/>
      <c r="F144" s="8"/>
      <c r="G144" s="8"/>
      <c r="H144" s="8"/>
      <c r="I144" s="8"/>
      <c r="J144" s="8"/>
      <c r="K144" s="8"/>
      <c r="L144" s="8"/>
    </row>
    <row r="145" spans="3:12" ht="12.5" x14ac:dyDescent="0.25">
      <c r="C145" s="5"/>
      <c r="E145" s="8"/>
      <c r="F145" s="8"/>
      <c r="G145" s="8"/>
      <c r="H145" s="8"/>
      <c r="I145" s="8"/>
      <c r="J145" s="8"/>
      <c r="K145" s="8"/>
      <c r="L145" s="8"/>
    </row>
    <row r="146" spans="3:12" ht="12.5" x14ac:dyDescent="0.25">
      <c r="C146" s="5"/>
      <c r="E146" s="8"/>
      <c r="F146" s="8"/>
      <c r="G146" s="8"/>
      <c r="H146" s="8"/>
      <c r="I146" s="8"/>
      <c r="J146" s="8"/>
      <c r="K146" s="8"/>
      <c r="L146" s="8"/>
    </row>
    <row r="147" spans="3:12" ht="12.5" x14ac:dyDescent="0.25">
      <c r="C147" s="5"/>
      <c r="E147" s="8"/>
      <c r="F147" s="8"/>
      <c r="G147" s="8"/>
      <c r="H147" s="8"/>
      <c r="I147" s="8"/>
      <c r="J147" s="8"/>
      <c r="K147" s="8"/>
      <c r="L147" s="8"/>
    </row>
    <row r="148" spans="3:12" ht="12.5" x14ac:dyDescent="0.25">
      <c r="C148" s="5"/>
      <c r="E148" s="8"/>
      <c r="F148" s="8"/>
      <c r="G148" s="8"/>
      <c r="H148" s="8"/>
      <c r="I148" s="8"/>
      <c r="J148" s="8"/>
      <c r="K148" s="8"/>
      <c r="L148" s="8"/>
    </row>
    <row r="149" spans="3:12" ht="12.5" x14ac:dyDescent="0.25">
      <c r="C149" s="5"/>
      <c r="E149" s="8"/>
      <c r="F149" s="8"/>
      <c r="G149" s="8"/>
      <c r="H149" s="8"/>
      <c r="I149" s="8"/>
      <c r="J149" s="8"/>
      <c r="K149" s="8"/>
      <c r="L149" s="8"/>
    </row>
    <row r="150" spans="3:12" ht="12.5" x14ac:dyDescent="0.25">
      <c r="C150" s="5"/>
      <c r="E150" s="8"/>
      <c r="F150" s="8"/>
      <c r="G150" s="8"/>
      <c r="H150" s="8"/>
      <c r="I150" s="8"/>
      <c r="J150" s="8"/>
      <c r="K150" s="8"/>
      <c r="L150" s="8"/>
    </row>
    <row r="151" spans="3:12" ht="12.5" x14ac:dyDescent="0.25">
      <c r="C151" s="5"/>
      <c r="E151" s="8"/>
      <c r="F151" s="8"/>
      <c r="G151" s="8"/>
      <c r="H151" s="8"/>
      <c r="I151" s="8"/>
      <c r="J151" s="8"/>
      <c r="K151" s="8"/>
      <c r="L151" s="8"/>
    </row>
    <row r="152" spans="3:12" ht="12.5" x14ac:dyDescent="0.25">
      <c r="C152" s="5"/>
      <c r="E152" s="8"/>
      <c r="F152" s="8"/>
      <c r="G152" s="8"/>
      <c r="H152" s="8"/>
      <c r="I152" s="8"/>
      <c r="J152" s="8"/>
      <c r="K152" s="8"/>
      <c r="L152" s="8"/>
    </row>
    <row r="153" spans="3:12" ht="12.5" x14ac:dyDescent="0.25">
      <c r="C153" s="5"/>
      <c r="E153" s="8"/>
      <c r="F153" s="8"/>
      <c r="G153" s="8"/>
      <c r="H153" s="8"/>
      <c r="I153" s="8"/>
      <c r="J153" s="8"/>
      <c r="K153" s="8"/>
      <c r="L153" s="8"/>
    </row>
    <row r="154" spans="3:12" ht="12.5" x14ac:dyDescent="0.25">
      <c r="C154" s="5"/>
      <c r="E154" s="8"/>
      <c r="F154" s="8"/>
      <c r="G154" s="8"/>
      <c r="H154" s="8"/>
      <c r="I154" s="8"/>
      <c r="J154" s="8"/>
      <c r="K154" s="8"/>
      <c r="L154" s="8"/>
    </row>
    <row r="155" spans="3:12" ht="12.5" x14ac:dyDescent="0.25">
      <c r="C155" s="5"/>
      <c r="E155" s="8"/>
      <c r="F155" s="8"/>
      <c r="G155" s="8"/>
      <c r="H155" s="8"/>
      <c r="I155" s="8"/>
      <c r="J155" s="8"/>
      <c r="K155" s="8"/>
      <c r="L155" s="8"/>
    </row>
    <row r="156" spans="3:12" ht="12.5" x14ac:dyDescent="0.25">
      <c r="C156" s="5"/>
      <c r="E156" s="8"/>
      <c r="F156" s="8"/>
      <c r="G156" s="8"/>
      <c r="H156" s="8"/>
      <c r="I156" s="8"/>
      <c r="J156" s="8"/>
      <c r="K156" s="8"/>
      <c r="L156" s="8"/>
    </row>
    <row r="157" spans="3:12" ht="12.5" x14ac:dyDescent="0.25">
      <c r="C157" s="5"/>
      <c r="E157" s="8"/>
      <c r="F157" s="8"/>
      <c r="G157" s="8"/>
      <c r="H157" s="8"/>
      <c r="I157" s="8"/>
      <c r="J157" s="8"/>
      <c r="K157" s="8"/>
      <c r="L157" s="8"/>
    </row>
    <row r="158" spans="3:12" ht="12.5" x14ac:dyDescent="0.25">
      <c r="C158" s="5"/>
      <c r="E158" s="8"/>
      <c r="F158" s="8"/>
      <c r="G158" s="8"/>
      <c r="H158" s="8"/>
      <c r="I158" s="8"/>
      <c r="J158" s="8"/>
      <c r="K158" s="8"/>
      <c r="L158" s="8"/>
    </row>
    <row r="159" spans="3:12" ht="12.5" x14ac:dyDescent="0.25">
      <c r="C159" s="5"/>
      <c r="E159" s="8"/>
      <c r="F159" s="8"/>
      <c r="G159" s="8"/>
      <c r="H159" s="8"/>
      <c r="I159" s="8"/>
      <c r="J159" s="8"/>
      <c r="K159" s="8"/>
      <c r="L159" s="8"/>
    </row>
    <row r="160" spans="3:12" ht="12.5" x14ac:dyDescent="0.25">
      <c r="C160" s="5"/>
      <c r="E160" s="8"/>
      <c r="F160" s="8"/>
      <c r="G160" s="8"/>
      <c r="H160" s="8"/>
      <c r="I160" s="8"/>
      <c r="J160" s="8"/>
      <c r="K160" s="8"/>
      <c r="L160" s="8"/>
    </row>
    <row r="161" spans="3:12" ht="12.5" x14ac:dyDescent="0.25">
      <c r="C161" s="5"/>
      <c r="E161" s="8"/>
      <c r="F161" s="8"/>
      <c r="G161" s="8"/>
      <c r="H161" s="8"/>
      <c r="I161" s="8"/>
      <c r="J161" s="8"/>
      <c r="K161" s="8"/>
      <c r="L161" s="8"/>
    </row>
    <row r="162" spans="3:12" ht="12.5" x14ac:dyDescent="0.25">
      <c r="C162" s="5"/>
      <c r="E162" s="8"/>
      <c r="F162" s="8"/>
      <c r="G162" s="8"/>
      <c r="H162" s="8"/>
      <c r="I162" s="8"/>
      <c r="J162" s="8"/>
      <c r="K162" s="8"/>
      <c r="L162" s="8"/>
    </row>
    <row r="163" spans="3:12" ht="12.5" x14ac:dyDescent="0.25">
      <c r="C163" s="5"/>
      <c r="E163" s="8"/>
      <c r="F163" s="8"/>
      <c r="G163" s="8"/>
      <c r="H163" s="8"/>
      <c r="I163" s="8"/>
      <c r="J163" s="8"/>
      <c r="K163" s="8"/>
      <c r="L163" s="8"/>
    </row>
    <row r="164" spans="3:12" ht="12.5" x14ac:dyDescent="0.25">
      <c r="C164" s="5"/>
      <c r="E164" s="8"/>
      <c r="F164" s="8"/>
      <c r="G164" s="8"/>
      <c r="H164" s="8"/>
      <c r="I164" s="8"/>
      <c r="J164" s="8"/>
      <c r="K164" s="8"/>
      <c r="L164" s="8"/>
    </row>
    <row r="165" spans="3:12" ht="12.5" x14ac:dyDescent="0.25">
      <c r="C165" s="5"/>
      <c r="E165" s="8"/>
      <c r="F165" s="8"/>
      <c r="G165" s="8"/>
      <c r="H165" s="8"/>
      <c r="I165" s="8"/>
      <c r="J165" s="8"/>
      <c r="K165" s="8"/>
      <c r="L165" s="8"/>
    </row>
    <row r="166" spans="3:12" ht="12.5" x14ac:dyDescent="0.25">
      <c r="C166" s="5"/>
      <c r="E166" s="8"/>
      <c r="F166" s="8"/>
      <c r="G166" s="8"/>
      <c r="H166" s="8"/>
      <c r="I166" s="8"/>
      <c r="J166" s="8"/>
      <c r="K166" s="8"/>
      <c r="L166" s="8"/>
    </row>
    <row r="167" spans="3:12" ht="12.5" x14ac:dyDescent="0.25">
      <c r="C167" s="5"/>
      <c r="E167" s="8"/>
      <c r="F167" s="8"/>
      <c r="G167" s="8"/>
      <c r="H167" s="8"/>
      <c r="I167" s="8"/>
      <c r="J167" s="8"/>
      <c r="K167" s="8"/>
      <c r="L167" s="8"/>
    </row>
    <row r="168" spans="3:12" ht="12.5" x14ac:dyDescent="0.25">
      <c r="C168" s="5"/>
      <c r="E168" s="8"/>
      <c r="F168" s="8"/>
      <c r="G168" s="8"/>
      <c r="H168" s="8"/>
      <c r="I168" s="8"/>
      <c r="J168" s="8"/>
      <c r="K168" s="8"/>
      <c r="L168" s="8"/>
    </row>
    <row r="169" spans="3:12" ht="12.5" x14ac:dyDescent="0.25">
      <c r="C169" s="5"/>
      <c r="E169" s="8"/>
      <c r="F169" s="8"/>
      <c r="G169" s="8"/>
      <c r="H169" s="8"/>
      <c r="I169" s="8"/>
      <c r="J169" s="8"/>
      <c r="K169" s="8"/>
      <c r="L169" s="8"/>
    </row>
    <row r="170" spans="3:12" ht="12.5" x14ac:dyDescent="0.25">
      <c r="C170" s="5"/>
      <c r="E170" s="8"/>
      <c r="F170" s="8"/>
      <c r="G170" s="8"/>
      <c r="H170" s="8"/>
      <c r="I170" s="8"/>
      <c r="J170" s="8"/>
      <c r="K170" s="8"/>
      <c r="L170" s="8"/>
    </row>
    <row r="171" spans="3:12" ht="12.5" x14ac:dyDescent="0.25">
      <c r="C171" s="5"/>
      <c r="E171" s="8"/>
      <c r="F171" s="8"/>
      <c r="G171" s="8"/>
      <c r="H171" s="8"/>
      <c r="I171" s="8"/>
      <c r="J171" s="8"/>
      <c r="K171" s="8"/>
      <c r="L171" s="8"/>
    </row>
    <row r="172" spans="3:12" ht="12.5" x14ac:dyDescent="0.25">
      <c r="C172" s="5"/>
      <c r="E172" s="8"/>
      <c r="F172" s="8"/>
      <c r="G172" s="8"/>
      <c r="H172" s="8"/>
      <c r="I172" s="8"/>
      <c r="J172" s="8"/>
      <c r="K172" s="8"/>
      <c r="L172" s="8"/>
    </row>
    <row r="173" spans="3:12" ht="12.5" x14ac:dyDescent="0.25">
      <c r="C173" s="5"/>
      <c r="E173" s="8"/>
      <c r="F173" s="8"/>
      <c r="G173" s="8"/>
      <c r="H173" s="8"/>
      <c r="I173" s="8"/>
      <c r="J173" s="8"/>
      <c r="K173" s="8"/>
      <c r="L173" s="8"/>
    </row>
    <row r="174" spans="3:12" ht="12.5" x14ac:dyDescent="0.25">
      <c r="C174" s="5"/>
      <c r="E174" s="8"/>
      <c r="F174" s="8"/>
      <c r="G174" s="8"/>
      <c r="H174" s="8"/>
      <c r="I174" s="8"/>
      <c r="J174" s="8"/>
      <c r="K174" s="8"/>
      <c r="L174" s="8"/>
    </row>
    <row r="175" spans="3:12" ht="12.5" x14ac:dyDescent="0.25">
      <c r="C175" s="5"/>
      <c r="E175" s="8"/>
      <c r="F175" s="8"/>
      <c r="G175" s="8"/>
      <c r="H175" s="8"/>
      <c r="I175" s="8"/>
      <c r="J175" s="8"/>
      <c r="K175" s="8"/>
      <c r="L175" s="8"/>
    </row>
    <row r="176" spans="3:12" ht="12.5" x14ac:dyDescent="0.25">
      <c r="C176" s="5"/>
      <c r="E176" s="8"/>
      <c r="F176" s="8"/>
      <c r="G176" s="8"/>
      <c r="H176" s="8"/>
      <c r="I176" s="8"/>
      <c r="J176" s="8"/>
      <c r="K176" s="8"/>
      <c r="L176" s="8"/>
    </row>
    <row r="177" spans="3:12" ht="12.5" x14ac:dyDescent="0.25">
      <c r="C177" s="5"/>
      <c r="E177" s="8"/>
      <c r="F177" s="8"/>
      <c r="G177" s="8"/>
      <c r="H177" s="8"/>
      <c r="I177" s="8"/>
      <c r="J177" s="8"/>
      <c r="K177" s="8"/>
      <c r="L177" s="8"/>
    </row>
    <row r="178" spans="3:12" ht="12.5" x14ac:dyDescent="0.25">
      <c r="C178" s="5"/>
      <c r="E178" s="8"/>
      <c r="F178" s="8"/>
      <c r="G178" s="8"/>
      <c r="H178" s="8"/>
      <c r="I178" s="8"/>
      <c r="J178" s="8"/>
      <c r="K178" s="8"/>
      <c r="L178" s="8"/>
    </row>
    <row r="179" spans="3:12" ht="12.5" x14ac:dyDescent="0.25">
      <c r="C179" s="5"/>
      <c r="E179" s="8"/>
      <c r="F179" s="8"/>
      <c r="G179" s="8"/>
      <c r="H179" s="8"/>
      <c r="I179" s="8"/>
      <c r="J179" s="8"/>
      <c r="K179" s="8"/>
      <c r="L179" s="8"/>
    </row>
    <row r="180" spans="3:12" ht="12.5" x14ac:dyDescent="0.25">
      <c r="C180" s="5"/>
      <c r="E180" s="8"/>
      <c r="F180" s="8"/>
      <c r="G180" s="8"/>
      <c r="H180" s="8"/>
      <c r="I180" s="8"/>
      <c r="J180" s="8"/>
      <c r="K180" s="8"/>
      <c r="L180" s="8"/>
    </row>
    <row r="181" spans="3:12" ht="12.5" x14ac:dyDescent="0.25">
      <c r="C181" s="5"/>
      <c r="E181" s="8"/>
      <c r="F181" s="8"/>
      <c r="G181" s="8"/>
      <c r="H181" s="8"/>
      <c r="I181" s="8"/>
      <c r="J181" s="8"/>
      <c r="K181" s="8"/>
      <c r="L181" s="8"/>
    </row>
    <row r="182" spans="3:12" ht="12.5" x14ac:dyDescent="0.25">
      <c r="C182" s="5"/>
      <c r="E182" s="8"/>
      <c r="F182" s="8"/>
      <c r="G182" s="8"/>
      <c r="H182" s="8"/>
      <c r="I182" s="8"/>
      <c r="J182" s="8"/>
      <c r="K182" s="8"/>
      <c r="L182" s="8"/>
    </row>
    <row r="183" spans="3:12" ht="12.5" x14ac:dyDescent="0.25">
      <c r="C183" s="5"/>
      <c r="E183" s="8"/>
      <c r="F183" s="8"/>
      <c r="G183" s="8"/>
      <c r="H183" s="8"/>
      <c r="I183" s="8"/>
      <c r="J183" s="8"/>
      <c r="K183" s="8"/>
      <c r="L183" s="8"/>
    </row>
    <row r="184" spans="3:12" ht="12.5" x14ac:dyDescent="0.25">
      <c r="C184" s="5"/>
      <c r="E184" s="8"/>
      <c r="F184" s="8"/>
      <c r="G184" s="8"/>
      <c r="H184" s="8"/>
      <c r="I184" s="8"/>
      <c r="J184" s="8"/>
      <c r="K184" s="8"/>
      <c r="L184" s="8"/>
    </row>
    <row r="185" spans="3:12" ht="12.5" x14ac:dyDescent="0.25">
      <c r="C185" s="5"/>
      <c r="E185" s="8"/>
      <c r="F185" s="8"/>
      <c r="G185" s="8"/>
      <c r="H185" s="8"/>
      <c r="I185" s="8"/>
      <c r="J185" s="8"/>
      <c r="K185" s="8"/>
      <c r="L185" s="8"/>
    </row>
    <row r="186" spans="3:12" ht="12.5" x14ac:dyDescent="0.25">
      <c r="C186" s="5"/>
      <c r="E186" s="8"/>
      <c r="F186" s="8"/>
      <c r="G186" s="8"/>
      <c r="H186" s="8"/>
      <c r="I186" s="8"/>
      <c r="J186" s="8"/>
      <c r="K186" s="8"/>
      <c r="L186" s="8"/>
    </row>
    <row r="187" spans="3:12" ht="12.5" x14ac:dyDescent="0.25">
      <c r="C187" s="5"/>
      <c r="E187" s="8"/>
      <c r="F187" s="8"/>
      <c r="G187" s="8"/>
      <c r="H187" s="8"/>
      <c r="I187" s="8"/>
      <c r="J187" s="8"/>
      <c r="K187" s="8"/>
      <c r="L187" s="8"/>
    </row>
    <row r="188" spans="3:12" ht="12.5" x14ac:dyDescent="0.25">
      <c r="C188" s="5"/>
      <c r="E188" s="8"/>
      <c r="F188" s="8"/>
      <c r="G188" s="8"/>
      <c r="H188" s="8"/>
      <c r="I188" s="8"/>
      <c r="J188" s="8"/>
      <c r="K188" s="8"/>
      <c r="L188" s="8"/>
    </row>
    <row r="189" spans="3:12" ht="12.5" x14ac:dyDescent="0.25">
      <c r="C189" s="5"/>
      <c r="E189" s="8"/>
      <c r="F189" s="8"/>
      <c r="G189" s="8"/>
      <c r="H189" s="8"/>
      <c r="I189" s="8"/>
      <c r="J189" s="8"/>
      <c r="K189" s="8"/>
      <c r="L189" s="8"/>
    </row>
    <row r="190" spans="3:12" ht="12.5" x14ac:dyDescent="0.25">
      <c r="C190" s="5"/>
      <c r="E190" s="8"/>
      <c r="F190" s="8"/>
      <c r="G190" s="8"/>
      <c r="H190" s="8"/>
      <c r="I190" s="8"/>
      <c r="J190" s="8"/>
      <c r="K190" s="8"/>
      <c r="L190" s="8"/>
    </row>
    <row r="191" spans="3:12" ht="12.5" x14ac:dyDescent="0.25">
      <c r="C191" s="5"/>
      <c r="E191" s="8"/>
      <c r="F191" s="8"/>
      <c r="G191" s="8"/>
      <c r="H191" s="8"/>
      <c r="I191" s="8"/>
      <c r="J191" s="8"/>
      <c r="K191" s="8"/>
      <c r="L191" s="8"/>
    </row>
    <row r="192" spans="3:12" ht="12.5" x14ac:dyDescent="0.25">
      <c r="C192" s="5"/>
      <c r="E192" s="8"/>
      <c r="F192" s="8"/>
      <c r="G192" s="8"/>
      <c r="H192" s="8"/>
      <c r="I192" s="8"/>
      <c r="J192" s="8"/>
      <c r="K192" s="8"/>
      <c r="L192" s="8"/>
    </row>
    <row r="193" spans="3:12" ht="12.5" x14ac:dyDescent="0.25">
      <c r="C193" s="5"/>
      <c r="E193" s="8"/>
      <c r="F193" s="8"/>
      <c r="G193" s="8"/>
      <c r="H193" s="8"/>
      <c r="I193" s="8"/>
      <c r="J193" s="8"/>
      <c r="K193" s="8"/>
      <c r="L193" s="8"/>
    </row>
    <row r="194" spans="3:12" ht="12.5" x14ac:dyDescent="0.25">
      <c r="C194" s="5"/>
      <c r="E194" s="8"/>
      <c r="F194" s="8"/>
      <c r="G194" s="8"/>
      <c r="H194" s="8"/>
      <c r="I194" s="8"/>
      <c r="J194" s="8"/>
      <c r="K194" s="8"/>
      <c r="L194" s="8"/>
    </row>
    <row r="195" spans="3:12" ht="12.5" x14ac:dyDescent="0.25">
      <c r="C195" s="5"/>
      <c r="E195" s="8"/>
      <c r="F195" s="8"/>
      <c r="G195" s="8"/>
      <c r="H195" s="8"/>
      <c r="I195" s="8"/>
      <c r="J195" s="8"/>
      <c r="K195" s="8"/>
      <c r="L195" s="8"/>
    </row>
    <row r="196" spans="3:12" ht="12.5" x14ac:dyDescent="0.25">
      <c r="C196" s="5"/>
      <c r="E196" s="8"/>
      <c r="F196" s="8"/>
      <c r="G196" s="8"/>
      <c r="H196" s="8"/>
      <c r="I196" s="8"/>
      <c r="J196" s="8"/>
      <c r="K196" s="8"/>
      <c r="L196" s="8"/>
    </row>
    <row r="197" spans="3:12" ht="12.5" x14ac:dyDescent="0.25">
      <c r="C197" s="5"/>
      <c r="E197" s="8"/>
      <c r="F197" s="8"/>
      <c r="G197" s="8"/>
      <c r="H197" s="8"/>
      <c r="I197" s="8"/>
      <c r="J197" s="8"/>
      <c r="K197" s="8"/>
      <c r="L197" s="8"/>
    </row>
    <row r="198" spans="3:12" ht="12.5" x14ac:dyDescent="0.25">
      <c r="C198" s="5"/>
      <c r="E198" s="8"/>
      <c r="F198" s="8"/>
      <c r="G198" s="8"/>
      <c r="H198" s="8"/>
      <c r="I198" s="8"/>
      <c r="J198" s="8"/>
      <c r="K198" s="8"/>
      <c r="L198" s="8"/>
    </row>
    <row r="199" spans="3:12" ht="12.5" x14ac:dyDescent="0.25">
      <c r="C199" s="5"/>
      <c r="E199" s="8"/>
      <c r="F199" s="8"/>
      <c r="G199" s="8"/>
      <c r="H199" s="8"/>
      <c r="I199" s="8"/>
      <c r="J199" s="8"/>
      <c r="K199" s="8"/>
      <c r="L199" s="8"/>
    </row>
    <row r="200" spans="3:12" ht="12.5" x14ac:dyDescent="0.25">
      <c r="C200" s="5"/>
      <c r="E200" s="8"/>
      <c r="F200" s="8"/>
      <c r="G200" s="8"/>
      <c r="H200" s="8"/>
      <c r="I200" s="8"/>
      <c r="J200" s="8"/>
      <c r="K200" s="8"/>
      <c r="L200" s="8"/>
    </row>
    <row r="201" spans="3:12" ht="12.5" x14ac:dyDescent="0.25">
      <c r="C201" s="5"/>
      <c r="E201" s="8"/>
      <c r="F201" s="8"/>
      <c r="G201" s="8"/>
      <c r="H201" s="8"/>
      <c r="I201" s="8"/>
      <c r="J201" s="8"/>
      <c r="K201" s="8"/>
      <c r="L201" s="8"/>
    </row>
    <row r="202" spans="3:12" ht="12.5" x14ac:dyDescent="0.25">
      <c r="C202" s="5"/>
      <c r="E202" s="8"/>
      <c r="F202" s="8"/>
      <c r="G202" s="8"/>
      <c r="H202" s="8"/>
      <c r="I202" s="8"/>
      <c r="J202" s="8"/>
      <c r="K202" s="8"/>
      <c r="L202" s="8"/>
    </row>
    <row r="203" spans="3:12" ht="12.5" x14ac:dyDescent="0.25">
      <c r="C203" s="5"/>
      <c r="E203" s="8"/>
      <c r="F203" s="8"/>
      <c r="G203" s="8"/>
      <c r="H203" s="8"/>
      <c r="I203" s="8"/>
      <c r="J203" s="8"/>
      <c r="K203" s="8"/>
      <c r="L203" s="8"/>
    </row>
    <row r="204" spans="3:12" ht="12.5" x14ac:dyDescent="0.25">
      <c r="C204" s="5"/>
      <c r="E204" s="8"/>
      <c r="F204" s="8"/>
      <c r="G204" s="8"/>
      <c r="H204" s="8"/>
      <c r="I204" s="8"/>
      <c r="J204" s="8"/>
      <c r="K204" s="8"/>
      <c r="L204" s="8"/>
    </row>
    <row r="205" spans="3:12" ht="12.5" x14ac:dyDescent="0.25">
      <c r="C205" s="5"/>
      <c r="E205" s="8"/>
      <c r="F205" s="8"/>
      <c r="G205" s="8"/>
      <c r="H205" s="8"/>
      <c r="I205" s="8"/>
      <c r="J205" s="8"/>
      <c r="K205" s="8"/>
      <c r="L205" s="8"/>
    </row>
    <row r="206" spans="3:12" ht="12.5" x14ac:dyDescent="0.25">
      <c r="C206" s="5"/>
      <c r="E206" s="8"/>
      <c r="F206" s="8"/>
      <c r="G206" s="8"/>
      <c r="H206" s="8"/>
      <c r="I206" s="8"/>
      <c r="J206" s="8"/>
      <c r="K206" s="8"/>
      <c r="L206" s="8"/>
    </row>
    <row r="207" spans="3:12" ht="12.5" x14ac:dyDescent="0.25">
      <c r="C207" s="5"/>
      <c r="E207" s="8"/>
      <c r="F207" s="8"/>
      <c r="G207" s="8"/>
      <c r="H207" s="8"/>
      <c r="I207" s="8"/>
      <c r="J207" s="8"/>
      <c r="K207" s="8"/>
      <c r="L207" s="8"/>
    </row>
    <row r="208" spans="3:12" ht="12.5" x14ac:dyDescent="0.25">
      <c r="C208" s="5"/>
      <c r="E208" s="8"/>
      <c r="F208" s="8"/>
      <c r="G208" s="8"/>
      <c r="H208" s="8"/>
      <c r="I208" s="8"/>
      <c r="J208" s="8"/>
      <c r="K208" s="8"/>
      <c r="L208" s="8"/>
    </row>
    <row r="209" spans="3:12" ht="12.5" x14ac:dyDescent="0.25">
      <c r="C209" s="5"/>
      <c r="E209" s="8"/>
      <c r="F209" s="8"/>
      <c r="G209" s="8"/>
      <c r="H209" s="8"/>
      <c r="I209" s="8"/>
      <c r="J209" s="8"/>
      <c r="K209" s="8"/>
      <c r="L209" s="8"/>
    </row>
    <row r="210" spans="3:12" ht="12.5" x14ac:dyDescent="0.25">
      <c r="C210" s="5"/>
      <c r="E210" s="8"/>
      <c r="F210" s="8"/>
      <c r="G210" s="8"/>
      <c r="H210" s="8"/>
      <c r="I210" s="8"/>
      <c r="J210" s="8"/>
      <c r="K210" s="8"/>
      <c r="L210" s="8"/>
    </row>
    <row r="211" spans="3:12" ht="12.5" x14ac:dyDescent="0.25">
      <c r="C211" s="5"/>
      <c r="E211" s="8"/>
      <c r="F211" s="8"/>
      <c r="G211" s="8"/>
      <c r="H211" s="8"/>
      <c r="I211" s="8"/>
      <c r="J211" s="8"/>
      <c r="K211" s="8"/>
      <c r="L211" s="8"/>
    </row>
    <row r="212" spans="3:12" ht="12.5" x14ac:dyDescent="0.25">
      <c r="C212" s="5"/>
      <c r="E212" s="8"/>
      <c r="F212" s="8"/>
      <c r="G212" s="8"/>
      <c r="H212" s="8"/>
      <c r="I212" s="8"/>
      <c r="J212" s="8"/>
      <c r="K212" s="8"/>
      <c r="L212" s="8"/>
    </row>
    <row r="213" spans="3:12" ht="12.5" x14ac:dyDescent="0.25">
      <c r="C213" s="5"/>
      <c r="E213" s="8"/>
      <c r="F213" s="8"/>
      <c r="G213" s="8"/>
      <c r="H213" s="8"/>
      <c r="I213" s="8"/>
      <c r="J213" s="8"/>
      <c r="K213" s="8"/>
      <c r="L213" s="8"/>
    </row>
    <row r="214" spans="3:12" ht="12.5" x14ac:dyDescent="0.25">
      <c r="C214" s="5"/>
      <c r="E214" s="8"/>
      <c r="F214" s="8"/>
      <c r="G214" s="8"/>
      <c r="H214" s="8"/>
      <c r="I214" s="8"/>
      <c r="J214" s="8"/>
      <c r="K214" s="8"/>
      <c r="L214" s="8"/>
    </row>
    <row r="215" spans="3:12" ht="12.5" x14ac:dyDescent="0.25">
      <c r="C215" s="5"/>
      <c r="E215" s="8"/>
      <c r="F215" s="8"/>
      <c r="G215" s="8"/>
      <c r="H215" s="8"/>
      <c r="I215" s="8"/>
      <c r="J215" s="8"/>
      <c r="K215" s="8"/>
      <c r="L215" s="8"/>
    </row>
    <row r="216" spans="3:12" ht="12.5" x14ac:dyDescent="0.25">
      <c r="C216" s="5"/>
      <c r="E216" s="8"/>
      <c r="F216" s="8"/>
      <c r="G216" s="8"/>
      <c r="H216" s="8"/>
      <c r="I216" s="8"/>
      <c r="J216" s="8"/>
      <c r="K216" s="8"/>
      <c r="L216" s="8"/>
    </row>
    <row r="217" spans="3:12" ht="12.5" x14ac:dyDescent="0.25">
      <c r="C217" s="5"/>
      <c r="E217" s="8"/>
      <c r="F217" s="8"/>
      <c r="G217" s="8"/>
      <c r="H217" s="8"/>
      <c r="I217" s="8"/>
      <c r="J217" s="8"/>
      <c r="K217" s="8"/>
      <c r="L217" s="8"/>
    </row>
    <row r="218" spans="3:12" ht="12.5" x14ac:dyDescent="0.25">
      <c r="C218" s="5"/>
      <c r="E218" s="8"/>
      <c r="F218" s="8"/>
      <c r="G218" s="8"/>
      <c r="H218" s="8"/>
      <c r="I218" s="8"/>
      <c r="J218" s="8"/>
      <c r="K218" s="8"/>
      <c r="L218" s="8"/>
    </row>
    <row r="219" spans="3:12" ht="12.5" x14ac:dyDescent="0.25">
      <c r="C219" s="5"/>
      <c r="E219" s="8"/>
      <c r="F219" s="8"/>
      <c r="G219" s="8"/>
      <c r="H219" s="8"/>
      <c r="I219" s="8"/>
      <c r="J219" s="8"/>
      <c r="K219" s="8"/>
      <c r="L219" s="8"/>
    </row>
    <row r="220" spans="3:12" ht="12.5" x14ac:dyDescent="0.25">
      <c r="C220" s="5"/>
      <c r="E220" s="8"/>
      <c r="F220" s="8"/>
      <c r="G220" s="8"/>
      <c r="H220" s="8"/>
      <c r="I220" s="8"/>
      <c r="J220" s="8"/>
      <c r="K220" s="8"/>
      <c r="L220" s="8"/>
    </row>
    <row r="221" spans="3:12" ht="12.5" x14ac:dyDescent="0.25">
      <c r="C221" s="5"/>
      <c r="E221" s="8"/>
      <c r="F221" s="8"/>
      <c r="G221" s="8"/>
      <c r="H221" s="8"/>
      <c r="I221" s="8"/>
      <c r="J221" s="8"/>
      <c r="K221" s="8"/>
      <c r="L221" s="8"/>
    </row>
    <row r="222" spans="3:12" ht="12.5" x14ac:dyDescent="0.25">
      <c r="C222" s="5"/>
      <c r="E222" s="8"/>
      <c r="F222" s="8"/>
      <c r="G222" s="8"/>
      <c r="H222" s="8"/>
      <c r="I222" s="8"/>
      <c r="J222" s="8"/>
      <c r="K222" s="8"/>
      <c r="L222" s="8"/>
    </row>
    <row r="223" spans="3:12" ht="12.5" x14ac:dyDescent="0.25">
      <c r="C223" s="5"/>
      <c r="E223" s="8"/>
      <c r="F223" s="8"/>
      <c r="G223" s="8"/>
      <c r="H223" s="8"/>
      <c r="I223" s="8"/>
      <c r="J223" s="8"/>
      <c r="K223" s="8"/>
      <c r="L223" s="8"/>
    </row>
    <row r="224" spans="3:12" ht="12.5" x14ac:dyDescent="0.25">
      <c r="C224" s="5"/>
      <c r="E224" s="8"/>
      <c r="F224" s="8"/>
      <c r="G224" s="8"/>
      <c r="H224" s="8"/>
      <c r="I224" s="8"/>
      <c r="J224" s="8"/>
      <c r="K224" s="8"/>
      <c r="L224" s="8"/>
    </row>
    <row r="225" spans="3:12" ht="12.5" x14ac:dyDescent="0.25">
      <c r="C225" s="5"/>
      <c r="E225" s="8"/>
      <c r="F225" s="8"/>
      <c r="G225" s="8"/>
      <c r="H225" s="8"/>
      <c r="I225" s="8"/>
      <c r="J225" s="8"/>
      <c r="K225" s="8"/>
      <c r="L225" s="8"/>
    </row>
    <row r="226" spans="3:12" ht="12.5" x14ac:dyDescent="0.25">
      <c r="C226" s="5"/>
      <c r="E226" s="8"/>
      <c r="F226" s="8"/>
      <c r="G226" s="8"/>
      <c r="H226" s="8"/>
      <c r="I226" s="8"/>
      <c r="J226" s="8"/>
      <c r="K226" s="8"/>
      <c r="L226" s="8"/>
    </row>
    <row r="227" spans="3:12" ht="12.5" x14ac:dyDescent="0.25">
      <c r="C227" s="5"/>
      <c r="E227" s="8"/>
      <c r="F227" s="8"/>
      <c r="G227" s="8"/>
      <c r="H227" s="8"/>
      <c r="I227" s="8"/>
      <c r="J227" s="8"/>
      <c r="K227" s="8"/>
      <c r="L227" s="8"/>
    </row>
    <row r="228" spans="3:12" ht="12.5" x14ac:dyDescent="0.25">
      <c r="C228" s="5"/>
      <c r="E228" s="8"/>
      <c r="F228" s="8"/>
      <c r="G228" s="8"/>
      <c r="H228" s="8"/>
      <c r="I228" s="8"/>
      <c r="J228" s="8"/>
      <c r="K228" s="8"/>
      <c r="L228" s="8"/>
    </row>
    <row r="229" spans="3:12" ht="12.5" x14ac:dyDescent="0.25">
      <c r="C229" s="5"/>
      <c r="E229" s="8"/>
      <c r="F229" s="8"/>
      <c r="G229" s="8"/>
      <c r="H229" s="8"/>
      <c r="I229" s="8"/>
      <c r="J229" s="8"/>
      <c r="K229" s="8"/>
      <c r="L229" s="8"/>
    </row>
    <row r="230" spans="3:12" ht="12.5" x14ac:dyDescent="0.25">
      <c r="C230" s="5"/>
      <c r="E230" s="8"/>
      <c r="F230" s="8"/>
      <c r="G230" s="8"/>
      <c r="H230" s="8"/>
      <c r="I230" s="8"/>
      <c r="J230" s="8"/>
      <c r="K230" s="8"/>
      <c r="L230" s="8"/>
    </row>
    <row r="231" spans="3:12" ht="12.5" x14ac:dyDescent="0.25">
      <c r="C231" s="5"/>
      <c r="E231" s="8"/>
      <c r="F231" s="8"/>
      <c r="G231" s="8"/>
      <c r="H231" s="8"/>
      <c r="I231" s="8"/>
      <c r="J231" s="8"/>
      <c r="K231" s="8"/>
      <c r="L231" s="8"/>
    </row>
    <row r="232" spans="3:12" ht="12.5" x14ac:dyDescent="0.25">
      <c r="C232" s="5"/>
      <c r="E232" s="8"/>
      <c r="F232" s="8"/>
      <c r="G232" s="8"/>
      <c r="H232" s="8"/>
      <c r="I232" s="8"/>
      <c r="J232" s="8"/>
      <c r="K232" s="8"/>
      <c r="L232" s="8"/>
    </row>
    <row r="233" spans="3:12" ht="12.5" x14ac:dyDescent="0.25">
      <c r="C233" s="5"/>
      <c r="E233" s="8"/>
      <c r="F233" s="8"/>
      <c r="G233" s="8"/>
      <c r="H233" s="8"/>
      <c r="I233" s="8"/>
      <c r="J233" s="8"/>
      <c r="K233" s="8"/>
      <c r="L233" s="8"/>
    </row>
    <row r="234" spans="3:12" ht="12.5" x14ac:dyDescent="0.25">
      <c r="C234" s="5"/>
      <c r="E234" s="8"/>
      <c r="F234" s="8"/>
      <c r="G234" s="8"/>
      <c r="H234" s="8"/>
      <c r="I234" s="8"/>
      <c r="J234" s="8"/>
      <c r="K234" s="8"/>
      <c r="L234" s="8"/>
    </row>
    <row r="235" spans="3:12" ht="12.5" x14ac:dyDescent="0.25">
      <c r="C235" s="5"/>
      <c r="E235" s="8"/>
      <c r="F235" s="8"/>
      <c r="G235" s="8"/>
      <c r="H235" s="8"/>
      <c r="I235" s="8"/>
      <c r="J235" s="8"/>
      <c r="K235" s="8"/>
      <c r="L235" s="8"/>
    </row>
    <row r="236" spans="3:12" ht="12.5" x14ac:dyDescent="0.25">
      <c r="C236" s="5"/>
      <c r="E236" s="8"/>
      <c r="F236" s="8"/>
      <c r="G236" s="8"/>
      <c r="H236" s="8"/>
      <c r="I236" s="8"/>
      <c r="J236" s="8"/>
      <c r="K236" s="8"/>
      <c r="L236" s="8"/>
    </row>
    <row r="237" spans="3:12" ht="12.5" x14ac:dyDescent="0.25">
      <c r="C237" s="5"/>
      <c r="E237" s="8"/>
      <c r="F237" s="8"/>
      <c r="G237" s="8"/>
      <c r="H237" s="8"/>
      <c r="I237" s="8"/>
      <c r="J237" s="8"/>
      <c r="K237" s="8"/>
      <c r="L237" s="8"/>
    </row>
    <row r="238" spans="3:12" ht="12.5" x14ac:dyDescent="0.25">
      <c r="C238" s="5"/>
      <c r="E238" s="8"/>
      <c r="F238" s="8"/>
      <c r="G238" s="8"/>
      <c r="H238" s="8"/>
      <c r="I238" s="8"/>
      <c r="J238" s="8"/>
      <c r="K238" s="8"/>
      <c r="L238" s="8"/>
    </row>
    <row r="239" spans="3:12" ht="12.5" x14ac:dyDescent="0.25">
      <c r="C239" s="5"/>
      <c r="E239" s="8"/>
      <c r="F239" s="8"/>
      <c r="G239" s="8"/>
      <c r="H239" s="8"/>
      <c r="I239" s="8"/>
      <c r="J239" s="8"/>
      <c r="K239" s="8"/>
      <c r="L239" s="8"/>
    </row>
    <row r="240" spans="3:12" ht="12.5" x14ac:dyDescent="0.25">
      <c r="C240" s="5"/>
      <c r="E240" s="8"/>
      <c r="F240" s="8"/>
      <c r="G240" s="8"/>
      <c r="H240" s="8"/>
      <c r="I240" s="8"/>
      <c r="J240" s="8"/>
      <c r="K240" s="8"/>
      <c r="L240" s="8"/>
    </row>
    <row r="241" spans="3:12" ht="12.5" x14ac:dyDescent="0.25">
      <c r="C241" s="5"/>
      <c r="E241" s="8"/>
      <c r="F241" s="8"/>
      <c r="G241" s="8"/>
      <c r="H241" s="8"/>
      <c r="I241" s="8"/>
      <c r="J241" s="8"/>
      <c r="K241" s="8"/>
      <c r="L241" s="8"/>
    </row>
    <row r="242" spans="3:12" ht="12.5" x14ac:dyDescent="0.25">
      <c r="C242" s="5"/>
      <c r="E242" s="8"/>
      <c r="F242" s="8"/>
      <c r="G242" s="8"/>
      <c r="H242" s="8"/>
      <c r="I242" s="8"/>
      <c r="J242" s="8"/>
      <c r="K242" s="8"/>
      <c r="L242" s="8"/>
    </row>
    <row r="243" spans="3:12" ht="12.5" x14ac:dyDescent="0.25">
      <c r="C243" s="5"/>
      <c r="E243" s="8"/>
      <c r="F243" s="8"/>
      <c r="G243" s="8"/>
      <c r="H243" s="8"/>
      <c r="I243" s="8"/>
      <c r="J243" s="8"/>
      <c r="K243" s="8"/>
      <c r="L243" s="8"/>
    </row>
    <row r="244" spans="3:12" ht="12.5" x14ac:dyDescent="0.25">
      <c r="C244" s="5"/>
      <c r="E244" s="8"/>
      <c r="F244" s="8"/>
      <c r="G244" s="8"/>
      <c r="H244" s="8"/>
      <c r="I244" s="8"/>
      <c r="J244" s="8"/>
      <c r="K244" s="8"/>
      <c r="L244" s="8"/>
    </row>
    <row r="245" spans="3:12" ht="12.5" x14ac:dyDescent="0.25">
      <c r="C245" s="5"/>
      <c r="E245" s="8"/>
      <c r="F245" s="8"/>
      <c r="G245" s="8"/>
      <c r="H245" s="8"/>
      <c r="I245" s="8"/>
      <c r="J245" s="8"/>
      <c r="K245" s="8"/>
      <c r="L245" s="8"/>
    </row>
    <row r="246" spans="3:12" ht="12.5" x14ac:dyDescent="0.25">
      <c r="C246" s="5"/>
      <c r="E246" s="8"/>
      <c r="F246" s="8"/>
      <c r="G246" s="8"/>
      <c r="H246" s="8"/>
      <c r="I246" s="8"/>
      <c r="J246" s="8"/>
      <c r="K246" s="8"/>
      <c r="L246" s="8"/>
    </row>
    <row r="247" spans="3:12" ht="12.5" x14ac:dyDescent="0.25">
      <c r="C247" s="5"/>
      <c r="E247" s="8"/>
      <c r="F247" s="8"/>
      <c r="G247" s="8"/>
      <c r="H247" s="8"/>
      <c r="I247" s="8"/>
      <c r="J247" s="8"/>
      <c r="K247" s="8"/>
      <c r="L247" s="8"/>
    </row>
    <row r="248" spans="3:12" ht="12.5" x14ac:dyDescent="0.25">
      <c r="C248" s="5"/>
      <c r="E248" s="8"/>
      <c r="F248" s="8"/>
      <c r="G248" s="8"/>
      <c r="H248" s="8"/>
      <c r="I248" s="8"/>
      <c r="J248" s="8"/>
      <c r="K248" s="8"/>
      <c r="L248" s="8"/>
    </row>
    <row r="249" spans="3:12" ht="12.5" x14ac:dyDescent="0.25">
      <c r="C249" s="5"/>
      <c r="E249" s="8"/>
      <c r="F249" s="8"/>
      <c r="G249" s="8"/>
      <c r="H249" s="8"/>
      <c r="I249" s="8"/>
      <c r="J249" s="8"/>
      <c r="K249" s="8"/>
      <c r="L249" s="8"/>
    </row>
    <row r="250" spans="3:12" ht="12.5" x14ac:dyDescent="0.25">
      <c r="C250" s="5"/>
      <c r="E250" s="8"/>
      <c r="F250" s="8"/>
      <c r="G250" s="8"/>
      <c r="H250" s="8"/>
      <c r="I250" s="8"/>
      <c r="J250" s="8"/>
      <c r="K250" s="8"/>
      <c r="L250" s="8"/>
    </row>
    <row r="251" spans="3:12" ht="12.5" x14ac:dyDescent="0.25">
      <c r="C251" s="5"/>
      <c r="E251" s="8"/>
      <c r="F251" s="8"/>
      <c r="G251" s="8"/>
      <c r="H251" s="8"/>
      <c r="I251" s="8"/>
      <c r="J251" s="8"/>
      <c r="K251" s="8"/>
      <c r="L251" s="8"/>
    </row>
    <row r="252" spans="3:12" ht="12.5" x14ac:dyDescent="0.25">
      <c r="C252" s="5"/>
      <c r="E252" s="8"/>
      <c r="F252" s="8"/>
      <c r="G252" s="8"/>
      <c r="H252" s="8"/>
      <c r="I252" s="8"/>
      <c r="J252" s="8"/>
      <c r="K252" s="8"/>
      <c r="L252" s="8"/>
    </row>
    <row r="253" spans="3:12" ht="12.5" x14ac:dyDescent="0.25">
      <c r="C253" s="5"/>
      <c r="E253" s="8"/>
      <c r="F253" s="8"/>
      <c r="G253" s="8"/>
      <c r="H253" s="8"/>
      <c r="I253" s="8"/>
      <c r="J253" s="8"/>
      <c r="K253" s="8"/>
      <c r="L253" s="8"/>
    </row>
    <row r="254" spans="3:12" ht="12.5" x14ac:dyDescent="0.25">
      <c r="C254" s="5"/>
      <c r="E254" s="8"/>
      <c r="F254" s="8"/>
      <c r="G254" s="8"/>
      <c r="H254" s="8"/>
      <c r="I254" s="8"/>
      <c r="J254" s="8"/>
      <c r="K254" s="8"/>
      <c r="L254" s="8"/>
    </row>
    <row r="255" spans="3:12" ht="12.5" x14ac:dyDescent="0.25">
      <c r="C255" s="5"/>
      <c r="E255" s="8"/>
      <c r="F255" s="8"/>
      <c r="G255" s="8"/>
      <c r="H255" s="8"/>
      <c r="I255" s="8"/>
      <c r="J255" s="8"/>
      <c r="K255" s="8"/>
      <c r="L255" s="8"/>
    </row>
    <row r="256" spans="3:12" ht="12.5" x14ac:dyDescent="0.25">
      <c r="C256" s="5"/>
      <c r="E256" s="8"/>
      <c r="F256" s="8"/>
      <c r="G256" s="8"/>
      <c r="H256" s="8"/>
      <c r="I256" s="8"/>
      <c r="J256" s="8"/>
      <c r="K256" s="8"/>
      <c r="L256" s="8"/>
    </row>
    <row r="257" spans="3:12" ht="12.5" x14ac:dyDescent="0.25">
      <c r="C257" s="5"/>
      <c r="E257" s="8"/>
      <c r="F257" s="8"/>
      <c r="G257" s="8"/>
      <c r="H257" s="8"/>
      <c r="I257" s="8"/>
      <c r="J257" s="8"/>
      <c r="K257" s="8"/>
      <c r="L257" s="8"/>
    </row>
    <row r="258" spans="3:12" ht="12.5" x14ac:dyDescent="0.25">
      <c r="C258" s="5"/>
      <c r="E258" s="8"/>
      <c r="F258" s="8"/>
      <c r="G258" s="8"/>
      <c r="H258" s="8"/>
      <c r="I258" s="8"/>
      <c r="J258" s="8"/>
      <c r="K258" s="8"/>
      <c r="L258" s="8"/>
    </row>
    <row r="259" spans="3:12" ht="12.5" x14ac:dyDescent="0.25">
      <c r="C259" s="5"/>
      <c r="E259" s="8"/>
      <c r="F259" s="8"/>
      <c r="G259" s="8"/>
      <c r="H259" s="8"/>
      <c r="I259" s="8"/>
      <c r="J259" s="8"/>
      <c r="K259" s="8"/>
      <c r="L259" s="8"/>
    </row>
    <row r="260" spans="3:12" ht="12.5" x14ac:dyDescent="0.25">
      <c r="C260" s="5"/>
      <c r="E260" s="8"/>
      <c r="F260" s="8"/>
      <c r="G260" s="8"/>
      <c r="H260" s="8"/>
      <c r="I260" s="8"/>
      <c r="J260" s="8"/>
      <c r="K260" s="8"/>
      <c r="L260" s="8"/>
    </row>
    <row r="261" spans="3:12" ht="12.5" x14ac:dyDescent="0.25">
      <c r="C261" s="5"/>
      <c r="E261" s="8"/>
      <c r="F261" s="8"/>
      <c r="G261" s="8"/>
      <c r="H261" s="8"/>
      <c r="I261" s="8"/>
      <c r="J261" s="8"/>
      <c r="K261" s="8"/>
      <c r="L261" s="8"/>
    </row>
    <row r="262" spans="3:12" ht="12.5" x14ac:dyDescent="0.25">
      <c r="C262" s="5"/>
      <c r="E262" s="8"/>
      <c r="F262" s="8"/>
      <c r="G262" s="8"/>
      <c r="H262" s="8"/>
      <c r="I262" s="8"/>
      <c r="J262" s="8"/>
      <c r="K262" s="8"/>
      <c r="L262" s="8"/>
    </row>
    <row r="263" spans="3:12" ht="12.5" x14ac:dyDescent="0.25">
      <c r="C263" s="5"/>
      <c r="E263" s="8"/>
      <c r="F263" s="8"/>
      <c r="G263" s="8"/>
      <c r="H263" s="8"/>
      <c r="I263" s="8"/>
      <c r="J263" s="8"/>
      <c r="K263" s="8"/>
      <c r="L263" s="8"/>
    </row>
    <row r="264" spans="3:12" ht="12.5" x14ac:dyDescent="0.25">
      <c r="C264" s="5"/>
      <c r="E264" s="8"/>
      <c r="F264" s="8"/>
      <c r="G264" s="8"/>
      <c r="H264" s="8"/>
      <c r="I264" s="8"/>
      <c r="J264" s="8"/>
      <c r="K264" s="8"/>
      <c r="L264" s="8"/>
    </row>
    <row r="265" spans="3:12" ht="12.5" x14ac:dyDescent="0.25">
      <c r="C265" s="5"/>
      <c r="E265" s="8"/>
      <c r="F265" s="8"/>
      <c r="G265" s="8"/>
      <c r="H265" s="8"/>
      <c r="I265" s="8"/>
      <c r="J265" s="8"/>
      <c r="K265" s="8"/>
      <c r="L265" s="8"/>
    </row>
    <row r="266" spans="3:12" ht="12.5" x14ac:dyDescent="0.25">
      <c r="C266" s="5"/>
      <c r="E266" s="8"/>
      <c r="F266" s="8"/>
      <c r="G266" s="8"/>
      <c r="H266" s="8"/>
      <c r="I266" s="8"/>
      <c r="J266" s="8"/>
      <c r="K266" s="8"/>
      <c r="L266" s="8"/>
    </row>
    <row r="267" spans="3:12" ht="12.5" x14ac:dyDescent="0.25">
      <c r="C267" s="5"/>
      <c r="E267" s="8"/>
      <c r="F267" s="8"/>
      <c r="G267" s="8"/>
      <c r="H267" s="8"/>
      <c r="I267" s="8"/>
      <c r="J267" s="8"/>
      <c r="K267" s="8"/>
      <c r="L267" s="8"/>
    </row>
    <row r="268" spans="3:12" ht="12.5" x14ac:dyDescent="0.25">
      <c r="C268" s="5"/>
      <c r="E268" s="8"/>
      <c r="F268" s="8"/>
      <c r="G268" s="8"/>
      <c r="H268" s="8"/>
      <c r="I268" s="8"/>
      <c r="J268" s="8"/>
      <c r="K268" s="8"/>
      <c r="L268" s="8"/>
    </row>
    <row r="269" spans="3:12" ht="12.5" x14ac:dyDescent="0.25">
      <c r="C269" s="5"/>
      <c r="E269" s="8"/>
      <c r="F269" s="8"/>
      <c r="G269" s="8"/>
      <c r="H269" s="8"/>
      <c r="I269" s="8"/>
      <c r="J269" s="8"/>
      <c r="K269" s="8"/>
      <c r="L269" s="8"/>
    </row>
    <row r="270" spans="3:12" ht="12.5" x14ac:dyDescent="0.25">
      <c r="C270" s="5"/>
      <c r="E270" s="8"/>
      <c r="F270" s="8"/>
      <c r="G270" s="8"/>
      <c r="H270" s="8"/>
      <c r="I270" s="8"/>
      <c r="J270" s="8"/>
      <c r="K270" s="8"/>
      <c r="L270" s="8"/>
    </row>
    <row r="271" spans="3:12" ht="12.5" x14ac:dyDescent="0.25">
      <c r="C271" s="5"/>
      <c r="E271" s="8"/>
      <c r="F271" s="8"/>
      <c r="G271" s="8"/>
      <c r="H271" s="8"/>
      <c r="I271" s="8"/>
      <c r="J271" s="8"/>
      <c r="K271" s="8"/>
      <c r="L271" s="8"/>
    </row>
    <row r="272" spans="3:12" ht="12.5" x14ac:dyDescent="0.25">
      <c r="C272" s="5"/>
      <c r="E272" s="8"/>
      <c r="F272" s="8"/>
      <c r="G272" s="8"/>
      <c r="H272" s="8"/>
      <c r="I272" s="8"/>
      <c r="J272" s="8"/>
      <c r="K272" s="8"/>
      <c r="L272" s="8"/>
    </row>
    <row r="273" spans="3:12" ht="12.5" x14ac:dyDescent="0.25">
      <c r="C273" s="5"/>
      <c r="E273" s="8"/>
      <c r="F273" s="8"/>
      <c r="G273" s="8"/>
      <c r="H273" s="8"/>
      <c r="I273" s="8"/>
      <c r="J273" s="8"/>
      <c r="K273" s="8"/>
      <c r="L273" s="8"/>
    </row>
    <row r="274" spans="3:12" ht="12.5" x14ac:dyDescent="0.25">
      <c r="C274" s="5"/>
      <c r="E274" s="8"/>
      <c r="F274" s="8"/>
      <c r="G274" s="8"/>
      <c r="H274" s="8"/>
      <c r="I274" s="8"/>
      <c r="J274" s="8"/>
      <c r="K274" s="8"/>
      <c r="L274" s="8"/>
    </row>
    <row r="275" spans="3:12" ht="12.5" x14ac:dyDescent="0.25">
      <c r="C275" s="5"/>
      <c r="E275" s="8"/>
      <c r="F275" s="8"/>
      <c r="G275" s="8"/>
      <c r="H275" s="8"/>
      <c r="I275" s="8"/>
      <c r="J275" s="8"/>
      <c r="K275" s="8"/>
      <c r="L275" s="8"/>
    </row>
    <row r="276" spans="3:12" ht="12.5" x14ac:dyDescent="0.25">
      <c r="C276" s="5"/>
      <c r="E276" s="8"/>
      <c r="F276" s="8"/>
      <c r="G276" s="8"/>
      <c r="H276" s="8"/>
      <c r="I276" s="8"/>
      <c r="J276" s="8"/>
      <c r="K276" s="8"/>
      <c r="L276" s="8"/>
    </row>
    <row r="277" spans="3:12" ht="12.5" x14ac:dyDescent="0.25">
      <c r="C277" s="5"/>
      <c r="E277" s="8"/>
      <c r="F277" s="8"/>
      <c r="G277" s="8"/>
      <c r="H277" s="8"/>
      <c r="I277" s="8"/>
      <c r="J277" s="8"/>
      <c r="K277" s="8"/>
      <c r="L277" s="8"/>
    </row>
    <row r="278" spans="3:12" ht="12.5" x14ac:dyDescent="0.25">
      <c r="C278" s="5"/>
      <c r="E278" s="8"/>
      <c r="F278" s="8"/>
      <c r="G278" s="8"/>
      <c r="H278" s="8"/>
      <c r="I278" s="8"/>
      <c r="J278" s="8"/>
      <c r="K278" s="8"/>
      <c r="L278" s="8"/>
    </row>
    <row r="279" spans="3:12" ht="12.5" x14ac:dyDescent="0.25">
      <c r="C279" s="5"/>
      <c r="E279" s="8"/>
      <c r="F279" s="8"/>
      <c r="G279" s="8"/>
      <c r="H279" s="8"/>
      <c r="I279" s="8"/>
      <c r="J279" s="8"/>
      <c r="K279" s="8"/>
      <c r="L279" s="8"/>
    </row>
    <row r="280" spans="3:12" ht="12.5" x14ac:dyDescent="0.25">
      <c r="C280" s="5"/>
      <c r="E280" s="8"/>
      <c r="F280" s="8"/>
      <c r="G280" s="8"/>
      <c r="H280" s="8"/>
      <c r="I280" s="8"/>
      <c r="J280" s="8"/>
      <c r="K280" s="8"/>
      <c r="L280" s="8"/>
    </row>
    <row r="281" spans="3:12" ht="12.5" x14ac:dyDescent="0.25">
      <c r="C281" s="5"/>
      <c r="E281" s="8"/>
      <c r="F281" s="8"/>
      <c r="G281" s="8"/>
      <c r="H281" s="8"/>
      <c r="I281" s="8"/>
      <c r="J281" s="8"/>
      <c r="K281" s="8"/>
      <c r="L281" s="8"/>
    </row>
    <row r="282" spans="3:12" ht="12.5" x14ac:dyDescent="0.25">
      <c r="C282" s="5"/>
      <c r="E282" s="8"/>
      <c r="F282" s="8"/>
      <c r="G282" s="8"/>
      <c r="H282" s="8"/>
      <c r="I282" s="8"/>
      <c r="J282" s="8"/>
      <c r="K282" s="8"/>
      <c r="L282" s="8"/>
    </row>
    <row r="283" spans="3:12" ht="12.5" x14ac:dyDescent="0.25">
      <c r="C283" s="5"/>
      <c r="E283" s="8"/>
      <c r="F283" s="8"/>
      <c r="G283" s="8"/>
      <c r="H283" s="8"/>
      <c r="I283" s="8"/>
      <c r="J283" s="8"/>
      <c r="K283" s="8"/>
      <c r="L283" s="8"/>
    </row>
    <row r="284" spans="3:12" ht="12.5" x14ac:dyDescent="0.25">
      <c r="C284" s="5"/>
      <c r="E284" s="8"/>
      <c r="F284" s="8"/>
      <c r="G284" s="8"/>
      <c r="H284" s="8"/>
      <c r="I284" s="8"/>
      <c r="J284" s="8"/>
      <c r="K284" s="8"/>
      <c r="L284" s="8"/>
    </row>
    <row r="285" spans="3:12" ht="12.5" x14ac:dyDescent="0.25">
      <c r="C285" s="5"/>
      <c r="E285" s="8"/>
      <c r="F285" s="8"/>
      <c r="G285" s="8"/>
      <c r="H285" s="8"/>
      <c r="I285" s="8"/>
      <c r="J285" s="8"/>
      <c r="K285" s="8"/>
      <c r="L285" s="8"/>
    </row>
    <row r="286" spans="3:12" ht="12.5" x14ac:dyDescent="0.25">
      <c r="C286" s="5"/>
      <c r="E286" s="8"/>
      <c r="F286" s="8"/>
      <c r="G286" s="8"/>
      <c r="H286" s="8"/>
      <c r="I286" s="8"/>
      <c r="J286" s="8"/>
      <c r="K286" s="8"/>
      <c r="L286" s="8"/>
    </row>
    <row r="287" spans="3:12" ht="12.5" x14ac:dyDescent="0.25">
      <c r="C287" s="5"/>
      <c r="E287" s="8"/>
      <c r="F287" s="8"/>
      <c r="G287" s="8"/>
      <c r="H287" s="8"/>
      <c r="I287" s="8"/>
      <c r="J287" s="8"/>
      <c r="K287" s="8"/>
      <c r="L287" s="8"/>
    </row>
    <row r="288" spans="3:12" ht="12.5" x14ac:dyDescent="0.25">
      <c r="C288" s="5"/>
      <c r="E288" s="8"/>
      <c r="F288" s="8"/>
      <c r="G288" s="8"/>
      <c r="H288" s="8"/>
      <c r="I288" s="8"/>
      <c r="J288" s="8"/>
      <c r="K288" s="8"/>
      <c r="L288" s="8"/>
    </row>
    <row r="289" spans="3:12" ht="12.5" x14ac:dyDescent="0.25">
      <c r="C289" s="5"/>
      <c r="E289" s="8"/>
      <c r="F289" s="8"/>
      <c r="G289" s="8"/>
      <c r="H289" s="8"/>
      <c r="I289" s="8"/>
      <c r="J289" s="8"/>
      <c r="K289" s="8"/>
      <c r="L289" s="8"/>
    </row>
    <row r="290" spans="3:12" ht="12.5" x14ac:dyDescent="0.25">
      <c r="C290" s="5"/>
      <c r="E290" s="8"/>
      <c r="F290" s="8"/>
      <c r="G290" s="8"/>
      <c r="H290" s="8"/>
      <c r="I290" s="8"/>
      <c r="J290" s="8"/>
      <c r="K290" s="8"/>
      <c r="L290" s="8"/>
    </row>
    <row r="291" spans="3:12" ht="12.5" x14ac:dyDescent="0.25">
      <c r="C291" s="5"/>
      <c r="E291" s="8"/>
      <c r="F291" s="8"/>
      <c r="G291" s="8"/>
      <c r="H291" s="8"/>
      <c r="I291" s="8"/>
      <c r="J291" s="8"/>
      <c r="K291" s="8"/>
      <c r="L291" s="8"/>
    </row>
    <row r="292" spans="3:12" ht="12.5" x14ac:dyDescent="0.25">
      <c r="C292" s="5"/>
      <c r="E292" s="8"/>
      <c r="F292" s="8"/>
      <c r="G292" s="8"/>
      <c r="H292" s="8"/>
      <c r="I292" s="8"/>
      <c r="J292" s="8"/>
      <c r="K292" s="8"/>
      <c r="L292" s="8"/>
    </row>
    <row r="293" spans="3:12" ht="12.5" x14ac:dyDescent="0.25">
      <c r="C293" s="5"/>
      <c r="E293" s="8"/>
      <c r="F293" s="8"/>
      <c r="G293" s="8"/>
      <c r="H293" s="8"/>
      <c r="I293" s="8"/>
      <c r="J293" s="8"/>
      <c r="K293" s="8"/>
      <c r="L293" s="8"/>
    </row>
    <row r="294" spans="3:12" ht="12.5" x14ac:dyDescent="0.25">
      <c r="C294" s="5"/>
      <c r="E294" s="8"/>
      <c r="F294" s="8"/>
      <c r="G294" s="8"/>
      <c r="H294" s="8"/>
      <c r="I294" s="8"/>
      <c r="J294" s="8"/>
      <c r="K294" s="8"/>
      <c r="L294" s="8"/>
    </row>
    <row r="295" spans="3:12" ht="12.5" x14ac:dyDescent="0.25">
      <c r="C295" s="5"/>
      <c r="E295" s="8"/>
      <c r="F295" s="8"/>
      <c r="G295" s="8"/>
      <c r="H295" s="8"/>
      <c r="I295" s="8"/>
      <c r="J295" s="8"/>
      <c r="K295" s="8"/>
      <c r="L295" s="8"/>
    </row>
    <row r="296" spans="3:12" ht="12.5" x14ac:dyDescent="0.25">
      <c r="C296" s="5"/>
      <c r="E296" s="8"/>
      <c r="F296" s="8"/>
      <c r="G296" s="8"/>
      <c r="H296" s="8"/>
      <c r="I296" s="8"/>
      <c r="J296" s="8"/>
      <c r="K296" s="8"/>
      <c r="L296" s="8"/>
    </row>
    <row r="297" spans="3:12" ht="12.5" x14ac:dyDescent="0.25">
      <c r="C297" s="5"/>
      <c r="E297" s="8"/>
      <c r="F297" s="8"/>
      <c r="G297" s="8"/>
      <c r="H297" s="8"/>
      <c r="I297" s="8"/>
      <c r="J297" s="8"/>
      <c r="K297" s="8"/>
      <c r="L297" s="8"/>
    </row>
    <row r="298" spans="3:12" ht="12.5" x14ac:dyDescent="0.25">
      <c r="C298" s="5"/>
      <c r="E298" s="8"/>
      <c r="F298" s="8"/>
      <c r="G298" s="8"/>
      <c r="H298" s="8"/>
      <c r="I298" s="8"/>
      <c r="J298" s="8"/>
      <c r="K298" s="8"/>
      <c r="L298" s="8"/>
    </row>
    <row r="299" spans="3:12" ht="12.5" x14ac:dyDescent="0.25">
      <c r="C299" s="5"/>
      <c r="E299" s="8"/>
      <c r="F299" s="8"/>
      <c r="G299" s="8"/>
      <c r="H299" s="8"/>
      <c r="I299" s="8"/>
      <c r="J299" s="8"/>
      <c r="K299" s="8"/>
      <c r="L299" s="8"/>
    </row>
    <row r="300" spans="3:12" ht="12.5" x14ac:dyDescent="0.25">
      <c r="C300" s="5"/>
      <c r="E300" s="8"/>
      <c r="F300" s="8"/>
      <c r="G300" s="8"/>
      <c r="H300" s="8"/>
      <c r="I300" s="8"/>
      <c r="J300" s="8"/>
      <c r="K300" s="8"/>
      <c r="L300" s="8"/>
    </row>
    <row r="301" spans="3:12" ht="12.5" x14ac:dyDescent="0.25">
      <c r="C301" s="5"/>
      <c r="E301" s="8"/>
      <c r="F301" s="8"/>
      <c r="G301" s="8"/>
      <c r="H301" s="8"/>
      <c r="I301" s="8"/>
      <c r="J301" s="8"/>
      <c r="K301" s="8"/>
      <c r="L301" s="8"/>
    </row>
    <row r="302" spans="3:12" ht="12.5" x14ac:dyDescent="0.25">
      <c r="C302" s="5"/>
      <c r="E302" s="8"/>
      <c r="F302" s="8"/>
      <c r="G302" s="8"/>
      <c r="H302" s="8"/>
      <c r="I302" s="8"/>
      <c r="J302" s="8"/>
      <c r="K302" s="8"/>
      <c r="L302" s="8"/>
    </row>
    <row r="303" spans="3:12" ht="12.5" x14ac:dyDescent="0.25">
      <c r="C303" s="5"/>
      <c r="E303" s="8"/>
      <c r="F303" s="8"/>
      <c r="G303" s="8"/>
      <c r="H303" s="8"/>
      <c r="I303" s="8"/>
      <c r="J303" s="8"/>
      <c r="K303" s="8"/>
      <c r="L303" s="8"/>
    </row>
    <row r="304" spans="3:12" ht="12.5" x14ac:dyDescent="0.25">
      <c r="C304" s="5"/>
      <c r="E304" s="8"/>
      <c r="F304" s="8"/>
      <c r="G304" s="8"/>
      <c r="H304" s="8"/>
      <c r="I304" s="8"/>
      <c r="J304" s="8"/>
      <c r="K304" s="8"/>
      <c r="L304" s="8"/>
    </row>
    <row r="305" spans="3:12" ht="12.5" x14ac:dyDescent="0.25">
      <c r="C305" s="5"/>
      <c r="E305" s="8"/>
      <c r="F305" s="8"/>
      <c r="G305" s="8"/>
      <c r="H305" s="8"/>
      <c r="I305" s="8"/>
      <c r="J305" s="8"/>
      <c r="K305" s="8"/>
      <c r="L305" s="8"/>
    </row>
    <row r="306" spans="3:12" ht="12.5" x14ac:dyDescent="0.25">
      <c r="C306" s="5"/>
      <c r="E306" s="8"/>
      <c r="F306" s="8"/>
      <c r="G306" s="8"/>
      <c r="H306" s="8"/>
      <c r="I306" s="8"/>
      <c r="J306" s="8"/>
      <c r="K306" s="8"/>
      <c r="L306" s="8"/>
    </row>
    <row r="307" spans="3:12" ht="12.5" x14ac:dyDescent="0.25">
      <c r="C307" s="5"/>
      <c r="E307" s="8"/>
      <c r="F307" s="8"/>
      <c r="G307" s="8"/>
      <c r="H307" s="8"/>
      <c r="I307" s="8"/>
      <c r="J307" s="8"/>
      <c r="K307" s="8"/>
      <c r="L307" s="8"/>
    </row>
    <row r="308" spans="3:12" ht="12.5" x14ac:dyDescent="0.25">
      <c r="C308" s="5"/>
      <c r="E308" s="8"/>
      <c r="F308" s="8"/>
      <c r="G308" s="8"/>
      <c r="H308" s="8"/>
      <c r="I308" s="8"/>
      <c r="J308" s="8"/>
      <c r="K308" s="8"/>
      <c r="L308" s="8"/>
    </row>
    <row r="309" spans="3:12" ht="12.5" x14ac:dyDescent="0.25">
      <c r="C309" s="5"/>
      <c r="E309" s="8"/>
      <c r="F309" s="8"/>
      <c r="G309" s="8"/>
      <c r="H309" s="8"/>
      <c r="I309" s="8"/>
      <c r="J309" s="8"/>
      <c r="K309" s="8"/>
      <c r="L309" s="8"/>
    </row>
    <row r="310" spans="3:12" ht="12.5" x14ac:dyDescent="0.25">
      <c r="C310" s="5"/>
      <c r="E310" s="8"/>
      <c r="F310" s="8"/>
      <c r="G310" s="8"/>
      <c r="H310" s="8"/>
      <c r="I310" s="8"/>
      <c r="J310" s="8"/>
      <c r="K310" s="8"/>
      <c r="L310" s="8"/>
    </row>
    <row r="311" spans="3:12" ht="12.5" x14ac:dyDescent="0.25">
      <c r="C311" s="5"/>
      <c r="E311" s="8"/>
      <c r="F311" s="8"/>
      <c r="G311" s="8"/>
      <c r="H311" s="8"/>
      <c r="I311" s="8"/>
      <c r="J311" s="8"/>
      <c r="K311" s="8"/>
      <c r="L311" s="8"/>
    </row>
    <row r="312" spans="3:12" ht="12.5" x14ac:dyDescent="0.25">
      <c r="C312" s="5"/>
      <c r="E312" s="8"/>
      <c r="F312" s="8"/>
      <c r="G312" s="8"/>
      <c r="H312" s="8"/>
      <c r="I312" s="8"/>
      <c r="J312" s="8"/>
      <c r="K312" s="8"/>
      <c r="L312" s="8"/>
    </row>
    <row r="313" spans="3:12" ht="12.5" x14ac:dyDescent="0.25">
      <c r="C313" s="5"/>
      <c r="E313" s="8"/>
      <c r="F313" s="8"/>
      <c r="G313" s="8"/>
      <c r="H313" s="8"/>
      <c r="I313" s="8"/>
      <c r="J313" s="8"/>
      <c r="K313" s="8"/>
      <c r="L313" s="8"/>
    </row>
    <row r="314" spans="3:12" ht="12.5" x14ac:dyDescent="0.25">
      <c r="C314" s="5"/>
      <c r="E314" s="8"/>
      <c r="F314" s="8"/>
      <c r="G314" s="8"/>
      <c r="H314" s="8"/>
      <c r="I314" s="8"/>
      <c r="J314" s="8"/>
      <c r="K314" s="8"/>
      <c r="L314" s="8"/>
    </row>
    <row r="315" spans="3:12" ht="12.5" x14ac:dyDescent="0.25">
      <c r="C315" s="5"/>
      <c r="E315" s="8"/>
      <c r="F315" s="8"/>
      <c r="G315" s="8"/>
      <c r="H315" s="8"/>
      <c r="I315" s="8"/>
      <c r="J315" s="8"/>
      <c r="K315" s="8"/>
      <c r="L315" s="8"/>
    </row>
    <row r="316" spans="3:12" ht="12.5" x14ac:dyDescent="0.25">
      <c r="C316" s="5"/>
      <c r="E316" s="8"/>
      <c r="F316" s="8"/>
      <c r="G316" s="8"/>
      <c r="H316" s="8"/>
      <c r="I316" s="8"/>
      <c r="J316" s="8"/>
      <c r="K316" s="8"/>
      <c r="L316" s="8"/>
    </row>
    <row r="317" spans="3:12" ht="12.5" x14ac:dyDescent="0.25">
      <c r="C317" s="5"/>
      <c r="E317" s="8"/>
      <c r="F317" s="8"/>
      <c r="G317" s="8"/>
      <c r="H317" s="8"/>
      <c r="I317" s="8"/>
      <c r="J317" s="8"/>
      <c r="K317" s="8"/>
      <c r="L317" s="8"/>
    </row>
    <row r="318" spans="3:12" ht="12.5" x14ac:dyDescent="0.25">
      <c r="C318" s="5"/>
      <c r="E318" s="8"/>
      <c r="F318" s="8"/>
      <c r="G318" s="8"/>
      <c r="H318" s="8"/>
      <c r="I318" s="8"/>
      <c r="J318" s="8"/>
      <c r="K318" s="8"/>
      <c r="L318" s="8"/>
    </row>
    <row r="319" spans="3:12" ht="12.5" x14ac:dyDescent="0.25">
      <c r="C319" s="5"/>
      <c r="E319" s="8"/>
      <c r="F319" s="8"/>
      <c r="G319" s="8"/>
      <c r="H319" s="8"/>
      <c r="I319" s="8"/>
      <c r="J319" s="8"/>
      <c r="K319" s="8"/>
      <c r="L319" s="8"/>
    </row>
    <row r="320" spans="3:12" ht="12.5" x14ac:dyDescent="0.25">
      <c r="C320" s="5"/>
      <c r="E320" s="8"/>
      <c r="F320" s="8"/>
      <c r="G320" s="8"/>
      <c r="H320" s="8"/>
      <c r="I320" s="8"/>
      <c r="J320" s="8"/>
      <c r="K320" s="8"/>
      <c r="L320" s="8"/>
    </row>
    <row r="321" spans="3:12" ht="12.5" x14ac:dyDescent="0.25">
      <c r="C321" s="5"/>
      <c r="E321" s="8"/>
      <c r="F321" s="8"/>
      <c r="G321" s="8"/>
      <c r="H321" s="8"/>
      <c r="I321" s="8"/>
      <c r="J321" s="8"/>
      <c r="K321" s="8"/>
      <c r="L321" s="8"/>
    </row>
    <row r="322" spans="3:12" ht="12.5" x14ac:dyDescent="0.25">
      <c r="C322" s="5"/>
      <c r="E322" s="8"/>
      <c r="F322" s="8"/>
      <c r="G322" s="8"/>
      <c r="H322" s="8"/>
      <c r="I322" s="8"/>
      <c r="J322" s="8"/>
      <c r="K322" s="8"/>
      <c r="L322" s="8"/>
    </row>
    <row r="323" spans="3:12" ht="12.5" x14ac:dyDescent="0.25">
      <c r="C323" s="5"/>
      <c r="E323" s="8"/>
      <c r="F323" s="8"/>
      <c r="G323" s="8"/>
      <c r="H323" s="8"/>
      <c r="I323" s="8"/>
      <c r="J323" s="8"/>
      <c r="K323" s="8"/>
      <c r="L323" s="8"/>
    </row>
    <row r="324" spans="3:12" ht="12.5" x14ac:dyDescent="0.25">
      <c r="C324" s="5"/>
      <c r="E324" s="8"/>
      <c r="F324" s="8"/>
      <c r="G324" s="8"/>
      <c r="H324" s="8"/>
      <c r="I324" s="8"/>
      <c r="J324" s="8"/>
      <c r="K324" s="8"/>
      <c r="L324" s="8"/>
    </row>
    <row r="325" spans="3:12" ht="12.5" x14ac:dyDescent="0.25">
      <c r="C325" s="5"/>
      <c r="E325" s="8"/>
      <c r="F325" s="8"/>
      <c r="G325" s="8"/>
      <c r="H325" s="8"/>
      <c r="I325" s="8"/>
      <c r="J325" s="8"/>
      <c r="K325" s="8"/>
      <c r="L325" s="8"/>
    </row>
    <row r="326" spans="3:12" ht="12.5" x14ac:dyDescent="0.25">
      <c r="C326" s="5"/>
      <c r="E326" s="8"/>
      <c r="F326" s="8"/>
      <c r="G326" s="8"/>
      <c r="H326" s="8"/>
      <c r="I326" s="8"/>
      <c r="J326" s="8"/>
      <c r="K326" s="8"/>
      <c r="L326" s="8"/>
    </row>
    <row r="327" spans="3:12" ht="12.5" x14ac:dyDescent="0.25">
      <c r="C327" s="5"/>
      <c r="E327" s="8"/>
      <c r="F327" s="8"/>
      <c r="G327" s="8"/>
      <c r="H327" s="8"/>
      <c r="I327" s="8"/>
      <c r="J327" s="8"/>
      <c r="K327" s="8"/>
      <c r="L327" s="8"/>
    </row>
    <row r="328" spans="3:12" ht="12.5" x14ac:dyDescent="0.25">
      <c r="C328" s="5"/>
      <c r="E328" s="8"/>
      <c r="F328" s="8"/>
      <c r="G328" s="8"/>
      <c r="H328" s="8"/>
      <c r="I328" s="8"/>
      <c r="J328" s="8"/>
      <c r="K328" s="8"/>
      <c r="L328" s="8"/>
    </row>
    <row r="329" spans="3:12" ht="12.5" x14ac:dyDescent="0.25">
      <c r="C329" s="5"/>
      <c r="E329" s="8"/>
      <c r="F329" s="8"/>
      <c r="G329" s="8"/>
      <c r="H329" s="8"/>
      <c r="I329" s="8"/>
      <c r="J329" s="8"/>
      <c r="K329" s="8"/>
      <c r="L329" s="8"/>
    </row>
    <row r="330" spans="3:12" ht="12.5" x14ac:dyDescent="0.25">
      <c r="C330" s="5"/>
      <c r="E330" s="8"/>
      <c r="F330" s="8"/>
      <c r="G330" s="8"/>
      <c r="H330" s="8"/>
      <c r="I330" s="8"/>
      <c r="J330" s="8"/>
      <c r="K330" s="8"/>
      <c r="L330" s="8"/>
    </row>
    <row r="331" spans="3:12" ht="12.5" x14ac:dyDescent="0.25">
      <c r="C331" s="5"/>
      <c r="E331" s="8"/>
      <c r="F331" s="8"/>
      <c r="G331" s="8"/>
      <c r="H331" s="8"/>
      <c r="I331" s="8"/>
      <c r="J331" s="8"/>
      <c r="K331" s="8"/>
      <c r="L331" s="8"/>
    </row>
    <row r="332" spans="3:12" ht="12.5" x14ac:dyDescent="0.25">
      <c r="C332" s="5"/>
      <c r="E332" s="8"/>
      <c r="F332" s="8"/>
      <c r="G332" s="8"/>
      <c r="H332" s="8"/>
      <c r="I332" s="8"/>
      <c r="J332" s="8"/>
      <c r="K332" s="8"/>
      <c r="L332" s="8"/>
    </row>
    <row r="333" spans="3:12" ht="12.5" x14ac:dyDescent="0.25">
      <c r="C333" s="5"/>
      <c r="E333" s="8"/>
      <c r="F333" s="8"/>
      <c r="G333" s="8"/>
      <c r="H333" s="8"/>
      <c r="I333" s="8"/>
      <c r="J333" s="8"/>
      <c r="K333" s="8"/>
      <c r="L333" s="8"/>
    </row>
    <row r="334" spans="3:12" ht="12.5" x14ac:dyDescent="0.25">
      <c r="C334" s="5"/>
      <c r="E334" s="8"/>
      <c r="F334" s="8"/>
      <c r="G334" s="8"/>
      <c r="H334" s="8"/>
      <c r="I334" s="8"/>
      <c r="J334" s="8"/>
      <c r="K334" s="8"/>
      <c r="L334" s="8"/>
    </row>
    <row r="335" spans="3:12" ht="12.5" x14ac:dyDescent="0.25">
      <c r="C335" s="5"/>
      <c r="E335" s="8"/>
      <c r="F335" s="8"/>
      <c r="G335" s="8"/>
      <c r="H335" s="8"/>
      <c r="I335" s="8"/>
      <c r="J335" s="8"/>
      <c r="K335" s="8"/>
      <c r="L335" s="8"/>
    </row>
    <row r="336" spans="3:12" ht="12.5" x14ac:dyDescent="0.25">
      <c r="C336" s="5"/>
      <c r="E336" s="8"/>
      <c r="F336" s="8"/>
      <c r="G336" s="8"/>
      <c r="H336" s="8"/>
      <c r="I336" s="8"/>
      <c r="J336" s="8"/>
      <c r="K336" s="8"/>
      <c r="L336" s="8"/>
    </row>
    <row r="337" spans="3:12" ht="12.5" x14ac:dyDescent="0.25">
      <c r="C337" s="5"/>
      <c r="E337" s="8"/>
      <c r="F337" s="8"/>
      <c r="G337" s="8"/>
      <c r="H337" s="8"/>
      <c r="I337" s="8"/>
      <c r="J337" s="8"/>
      <c r="K337" s="8"/>
      <c r="L337" s="8"/>
    </row>
    <row r="338" spans="3:12" ht="12.5" x14ac:dyDescent="0.25">
      <c r="C338" s="5"/>
      <c r="E338" s="8"/>
      <c r="F338" s="8"/>
      <c r="G338" s="8"/>
      <c r="H338" s="8"/>
      <c r="I338" s="8"/>
      <c r="J338" s="8"/>
      <c r="K338" s="8"/>
      <c r="L338" s="8"/>
    </row>
    <row r="339" spans="3:12" ht="12.5" x14ac:dyDescent="0.25">
      <c r="C339" s="5"/>
      <c r="E339" s="8"/>
      <c r="F339" s="8"/>
      <c r="G339" s="8"/>
      <c r="H339" s="8"/>
      <c r="I339" s="8"/>
      <c r="J339" s="8"/>
      <c r="K339" s="8"/>
      <c r="L339" s="8"/>
    </row>
    <row r="340" spans="3:12" ht="12.5" x14ac:dyDescent="0.25">
      <c r="C340" s="5"/>
      <c r="E340" s="8"/>
      <c r="F340" s="8"/>
      <c r="G340" s="8"/>
      <c r="H340" s="8"/>
      <c r="I340" s="8"/>
      <c r="J340" s="8"/>
      <c r="K340" s="8"/>
      <c r="L340" s="8"/>
    </row>
    <row r="341" spans="3:12" ht="12.5" x14ac:dyDescent="0.25">
      <c r="C341" s="5"/>
      <c r="E341" s="8"/>
      <c r="F341" s="8"/>
      <c r="G341" s="8"/>
      <c r="H341" s="8"/>
      <c r="I341" s="8"/>
      <c r="J341" s="8"/>
      <c r="K341" s="8"/>
      <c r="L341" s="8"/>
    </row>
    <row r="342" spans="3:12" ht="12.5" x14ac:dyDescent="0.25">
      <c r="C342" s="5"/>
      <c r="E342" s="8"/>
      <c r="F342" s="8"/>
      <c r="G342" s="8"/>
      <c r="H342" s="8"/>
      <c r="I342" s="8"/>
      <c r="J342" s="8"/>
      <c r="K342" s="8"/>
      <c r="L342" s="8"/>
    </row>
    <row r="343" spans="3:12" ht="12.5" x14ac:dyDescent="0.25">
      <c r="C343" s="5"/>
      <c r="E343" s="8"/>
      <c r="F343" s="8"/>
      <c r="G343" s="8"/>
      <c r="H343" s="8"/>
      <c r="I343" s="8"/>
      <c r="J343" s="8"/>
      <c r="K343" s="8"/>
      <c r="L343" s="8"/>
    </row>
    <row r="344" spans="3:12" ht="12.5" x14ac:dyDescent="0.25">
      <c r="C344" s="5"/>
      <c r="E344" s="8"/>
      <c r="F344" s="8"/>
      <c r="G344" s="8"/>
      <c r="H344" s="8"/>
      <c r="I344" s="8"/>
      <c r="J344" s="8"/>
      <c r="K344" s="8"/>
      <c r="L344" s="8"/>
    </row>
    <row r="345" spans="3:12" ht="12.5" x14ac:dyDescent="0.25">
      <c r="C345" s="5"/>
      <c r="E345" s="8"/>
      <c r="F345" s="8"/>
      <c r="G345" s="8"/>
      <c r="H345" s="8"/>
      <c r="I345" s="8"/>
      <c r="J345" s="8"/>
      <c r="K345" s="8"/>
      <c r="L345" s="8"/>
    </row>
    <row r="346" spans="3:12" ht="12.5" x14ac:dyDescent="0.25">
      <c r="C346" s="5"/>
      <c r="E346" s="8"/>
      <c r="F346" s="8"/>
      <c r="G346" s="8"/>
      <c r="H346" s="8"/>
      <c r="I346" s="8"/>
      <c r="J346" s="8"/>
      <c r="K346" s="8"/>
      <c r="L346" s="8"/>
    </row>
    <row r="347" spans="3:12" ht="12.5" x14ac:dyDescent="0.25">
      <c r="C347" s="5"/>
      <c r="E347" s="8"/>
      <c r="F347" s="8"/>
      <c r="G347" s="8"/>
      <c r="H347" s="8"/>
      <c r="I347" s="8"/>
      <c r="J347" s="8"/>
      <c r="K347" s="8"/>
      <c r="L347" s="8"/>
    </row>
    <row r="348" spans="3:12" ht="12.5" x14ac:dyDescent="0.25">
      <c r="C348" s="5"/>
      <c r="E348" s="8"/>
      <c r="F348" s="8"/>
      <c r="G348" s="8"/>
      <c r="H348" s="8"/>
      <c r="I348" s="8"/>
      <c r="J348" s="8"/>
      <c r="K348" s="8"/>
      <c r="L348" s="8"/>
    </row>
    <row r="349" spans="3:12" ht="12.5" x14ac:dyDescent="0.25">
      <c r="C349" s="5"/>
      <c r="E349" s="8"/>
      <c r="F349" s="8"/>
      <c r="G349" s="8"/>
      <c r="H349" s="8"/>
      <c r="I349" s="8"/>
      <c r="J349" s="8"/>
      <c r="K349" s="8"/>
      <c r="L349" s="8"/>
    </row>
    <row r="350" spans="3:12" ht="12.5" x14ac:dyDescent="0.25">
      <c r="C350" s="5"/>
      <c r="E350" s="8"/>
      <c r="F350" s="8"/>
      <c r="G350" s="8"/>
      <c r="H350" s="8"/>
      <c r="I350" s="8"/>
      <c r="J350" s="8"/>
      <c r="K350" s="8"/>
      <c r="L350" s="8"/>
    </row>
    <row r="351" spans="3:12" ht="12.5" x14ac:dyDescent="0.25">
      <c r="C351" s="5"/>
      <c r="E351" s="8"/>
      <c r="F351" s="8"/>
      <c r="G351" s="8"/>
      <c r="H351" s="8"/>
      <c r="I351" s="8"/>
      <c r="J351" s="8"/>
      <c r="K351" s="8"/>
      <c r="L351" s="8"/>
    </row>
    <row r="352" spans="3:12" ht="12.5" x14ac:dyDescent="0.25">
      <c r="C352" s="5"/>
      <c r="E352" s="8"/>
      <c r="F352" s="8"/>
      <c r="G352" s="8"/>
      <c r="H352" s="8"/>
      <c r="I352" s="8"/>
      <c r="J352" s="8"/>
      <c r="K352" s="8"/>
      <c r="L352" s="8"/>
    </row>
    <row r="353" spans="3:12" ht="12.5" x14ac:dyDescent="0.25">
      <c r="C353" s="5"/>
      <c r="E353" s="8"/>
      <c r="F353" s="8"/>
      <c r="G353" s="8"/>
      <c r="H353" s="8"/>
      <c r="I353" s="8"/>
      <c r="J353" s="8"/>
      <c r="K353" s="8"/>
      <c r="L353" s="8"/>
    </row>
    <row r="354" spans="3:12" ht="12.5" x14ac:dyDescent="0.25">
      <c r="C354" s="5"/>
      <c r="E354" s="8"/>
      <c r="F354" s="8"/>
      <c r="G354" s="8"/>
      <c r="H354" s="8"/>
      <c r="I354" s="8"/>
      <c r="J354" s="8"/>
      <c r="K354" s="8"/>
      <c r="L354" s="8"/>
    </row>
    <row r="355" spans="3:12" ht="12.5" x14ac:dyDescent="0.25">
      <c r="C355" s="5"/>
      <c r="E355" s="8"/>
      <c r="F355" s="8"/>
      <c r="G355" s="8"/>
      <c r="H355" s="8"/>
      <c r="I355" s="8"/>
      <c r="J355" s="8"/>
      <c r="K355" s="8"/>
      <c r="L355" s="8"/>
    </row>
    <row r="356" spans="3:12" ht="12.5" x14ac:dyDescent="0.25">
      <c r="C356" s="5"/>
      <c r="E356" s="8"/>
      <c r="F356" s="8"/>
      <c r="G356" s="8"/>
      <c r="H356" s="8"/>
      <c r="I356" s="8"/>
      <c r="J356" s="8"/>
      <c r="K356" s="8"/>
      <c r="L356" s="8"/>
    </row>
    <row r="357" spans="3:12" ht="12.5" x14ac:dyDescent="0.25">
      <c r="C357" s="5"/>
      <c r="E357" s="8"/>
      <c r="F357" s="8"/>
      <c r="G357" s="8"/>
      <c r="H357" s="8"/>
      <c r="I357" s="8"/>
      <c r="J357" s="8"/>
      <c r="K357" s="8"/>
      <c r="L357" s="8"/>
    </row>
    <row r="358" spans="3:12" ht="12.5" x14ac:dyDescent="0.25">
      <c r="C358" s="5"/>
      <c r="E358" s="8"/>
      <c r="F358" s="8"/>
      <c r="G358" s="8"/>
      <c r="H358" s="8"/>
      <c r="I358" s="8"/>
      <c r="J358" s="8"/>
      <c r="K358" s="8"/>
      <c r="L358" s="8"/>
    </row>
    <row r="359" spans="3:12" ht="12.5" x14ac:dyDescent="0.25">
      <c r="C359" s="5"/>
      <c r="E359" s="8"/>
      <c r="F359" s="8"/>
      <c r="G359" s="8"/>
      <c r="H359" s="8"/>
      <c r="I359" s="8"/>
      <c r="J359" s="8"/>
      <c r="K359" s="8"/>
      <c r="L359" s="8"/>
    </row>
    <row r="360" spans="3:12" ht="12.5" x14ac:dyDescent="0.25">
      <c r="C360" s="5"/>
      <c r="E360" s="8"/>
      <c r="F360" s="8"/>
      <c r="G360" s="8"/>
      <c r="H360" s="8"/>
      <c r="I360" s="8"/>
      <c r="J360" s="8"/>
      <c r="K360" s="8"/>
      <c r="L360" s="8"/>
    </row>
    <row r="361" spans="3:12" ht="12.5" x14ac:dyDescent="0.25">
      <c r="C361" s="5"/>
      <c r="E361" s="8"/>
      <c r="F361" s="8"/>
      <c r="G361" s="8"/>
      <c r="H361" s="8"/>
      <c r="I361" s="8"/>
      <c r="J361" s="8"/>
      <c r="K361" s="8"/>
      <c r="L361" s="8"/>
    </row>
    <row r="362" spans="3:12" ht="12.5" x14ac:dyDescent="0.25">
      <c r="C362" s="5"/>
      <c r="E362" s="8"/>
      <c r="F362" s="8"/>
      <c r="G362" s="8"/>
      <c r="H362" s="8"/>
      <c r="I362" s="8"/>
      <c r="J362" s="8"/>
      <c r="K362" s="8"/>
      <c r="L362" s="8"/>
    </row>
    <row r="363" spans="3:12" ht="12.5" x14ac:dyDescent="0.25">
      <c r="C363" s="5"/>
      <c r="E363" s="8"/>
      <c r="F363" s="8"/>
      <c r="G363" s="8"/>
      <c r="H363" s="8"/>
      <c r="I363" s="8"/>
      <c r="J363" s="8"/>
      <c r="K363" s="8"/>
      <c r="L363" s="8"/>
    </row>
    <row r="364" spans="3:12" ht="12.5" x14ac:dyDescent="0.25">
      <c r="C364" s="5"/>
      <c r="E364" s="8"/>
      <c r="F364" s="8"/>
      <c r="G364" s="8"/>
      <c r="H364" s="8"/>
      <c r="I364" s="8"/>
      <c r="J364" s="8"/>
      <c r="K364" s="8"/>
      <c r="L364" s="8"/>
    </row>
    <row r="365" spans="3:12" ht="12.5" x14ac:dyDescent="0.25">
      <c r="C365" s="5"/>
      <c r="E365" s="8"/>
      <c r="F365" s="8"/>
      <c r="G365" s="8"/>
      <c r="H365" s="8"/>
      <c r="I365" s="8"/>
      <c r="J365" s="8"/>
      <c r="K365" s="8"/>
      <c r="L365" s="8"/>
    </row>
    <row r="366" spans="3:12" ht="12.5" x14ac:dyDescent="0.25">
      <c r="C366" s="5"/>
      <c r="E366" s="8"/>
      <c r="F366" s="8"/>
      <c r="G366" s="8"/>
      <c r="H366" s="8"/>
      <c r="I366" s="8"/>
      <c r="J366" s="8"/>
      <c r="K366" s="8"/>
      <c r="L366" s="8"/>
    </row>
    <row r="367" spans="3:12" ht="12.5" x14ac:dyDescent="0.25">
      <c r="C367" s="5"/>
      <c r="E367" s="8"/>
      <c r="F367" s="8"/>
      <c r="G367" s="8"/>
      <c r="H367" s="8"/>
      <c r="I367" s="8"/>
      <c r="J367" s="8"/>
      <c r="K367" s="8"/>
      <c r="L367" s="8"/>
    </row>
    <row r="368" spans="3:12" ht="12.5" x14ac:dyDescent="0.25">
      <c r="C368" s="5"/>
      <c r="E368" s="8"/>
      <c r="F368" s="8"/>
      <c r="G368" s="8"/>
      <c r="H368" s="8"/>
      <c r="I368" s="8"/>
      <c r="J368" s="8"/>
      <c r="K368" s="8"/>
      <c r="L368" s="8"/>
    </row>
    <row r="369" spans="3:12" ht="12.5" x14ac:dyDescent="0.25">
      <c r="C369" s="5"/>
      <c r="E369" s="8"/>
      <c r="F369" s="8"/>
      <c r="G369" s="8"/>
      <c r="H369" s="8"/>
      <c r="I369" s="8"/>
      <c r="J369" s="8"/>
      <c r="K369" s="8"/>
      <c r="L369" s="8"/>
    </row>
    <row r="370" spans="3:12" ht="12.5" x14ac:dyDescent="0.25">
      <c r="C370" s="5"/>
      <c r="E370" s="8"/>
      <c r="F370" s="8"/>
      <c r="G370" s="8"/>
      <c r="H370" s="8"/>
      <c r="I370" s="8"/>
      <c r="J370" s="8"/>
      <c r="K370" s="8"/>
      <c r="L370" s="8"/>
    </row>
    <row r="371" spans="3:12" ht="12.5" x14ac:dyDescent="0.25">
      <c r="C371" s="5"/>
      <c r="E371" s="8"/>
      <c r="F371" s="8"/>
      <c r="G371" s="8"/>
      <c r="H371" s="8"/>
      <c r="I371" s="8"/>
      <c r="J371" s="8"/>
      <c r="K371" s="8"/>
      <c r="L371" s="8"/>
    </row>
    <row r="372" spans="3:12" ht="12.5" x14ac:dyDescent="0.25">
      <c r="C372" s="5"/>
      <c r="E372" s="8"/>
      <c r="F372" s="8"/>
      <c r="G372" s="8"/>
      <c r="H372" s="8"/>
      <c r="I372" s="8"/>
      <c r="J372" s="8"/>
      <c r="K372" s="8"/>
      <c r="L372" s="8"/>
    </row>
    <row r="373" spans="3:12" ht="12.5" x14ac:dyDescent="0.25">
      <c r="C373" s="5"/>
      <c r="E373" s="8"/>
      <c r="F373" s="8"/>
      <c r="G373" s="8"/>
      <c r="H373" s="8"/>
      <c r="I373" s="8"/>
      <c r="J373" s="8"/>
      <c r="K373" s="8"/>
      <c r="L373" s="8"/>
    </row>
    <row r="374" spans="3:12" ht="12.5" x14ac:dyDescent="0.25">
      <c r="C374" s="5"/>
      <c r="E374" s="8"/>
      <c r="F374" s="8"/>
      <c r="G374" s="8"/>
      <c r="H374" s="8"/>
      <c r="I374" s="8"/>
      <c r="J374" s="8"/>
      <c r="K374" s="8"/>
      <c r="L374" s="8"/>
    </row>
    <row r="375" spans="3:12" ht="12.5" x14ac:dyDescent="0.25">
      <c r="C375" s="5"/>
      <c r="E375" s="8"/>
      <c r="F375" s="8"/>
      <c r="G375" s="8"/>
      <c r="H375" s="8"/>
      <c r="I375" s="8"/>
      <c r="J375" s="8"/>
      <c r="K375" s="8"/>
      <c r="L375" s="8"/>
    </row>
    <row r="376" spans="3:12" ht="12.5" x14ac:dyDescent="0.25">
      <c r="C376" s="5"/>
      <c r="E376" s="8"/>
      <c r="F376" s="8"/>
      <c r="G376" s="8"/>
      <c r="H376" s="8"/>
      <c r="I376" s="8"/>
      <c r="J376" s="8"/>
      <c r="K376" s="8"/>
      <c r="L376" s="8"/>
    </row>
    <row r="377" spans="3:12" ht="12.5" x14ac:dyDescent="0.25">
      <c r="C377" s="5"/>
      <c r="E377" s="8"/>
      <c r="F377" s="8"/>
      <c r="G377" s="8"/>
      <c r="H377" s="8"/>
      <c r="I377" s="8"/>
      <c r="J377" s="8"/>
      <c r="K377" s="8"/>
      <c r="L377" s="8"/>
    </row>
    <row r="378" spans="3:12" ht="12.5" x14ac:dyDescent="0.25">
      <c r="C378" s="5"/>
      <c r="E378" s="8"/>
      <c r="F378" s="8"/>
      <c r="G378" s="8"/>
      <c r="H378" s="8"/>
      <c r="I378" s="8"/>
      <c r="J378" s="8"/>
      <c r="K378" s="8"/>
      <c r="L378" s="8"/>
    </row>
    <row r="379" spans="3:12" ht="12.5" x14ac:dyDescent="0.25">
      <c r="C379" s="5"/>
      <c r="E379" s="8"/>
      <c r="F379" s="8"/>
      <c r="G379" s="8"/>
      <c r="H379" s="8"/>
      <c r="I379" s="8"/>
      <c r="J379" s="8"/>
      <c r="K379" s="8"/>
      <c r="L379" s="8"/>
    </row>
    <row r="380" spans="3:12" ht="12.5" x14ac:dyDescent="0.25">
      <c r="C380" s="5"/>
      <c r="E380" s="8"/>
      <c r="F380" s="8"/>
      <c r="G380" s="8"/>
      <c r="H380" s="8"/>
      <c r="I380" s="8"/>
      <c r="J380" s="8"/>
      <c r="K380" s="8"/>
      <c r="L380" s="8"/>
    </row>
    <row r="381" spans="3:12" ht="12.5" x14ac:dyDescent="0.25">
      <c r="C381" s="5"/>
      <c r="E381" s="8"/>
      <c r="F381" s="8"/>
      <c r="G381" s="8"/>
      <c r="H381" s="8"/>
      <c r="I381" s="8"/>
      <c r="J381" s="8"/>
      <c r="K381" s="8"/>
      <c r="L381" s="8"/>
    </row>
    <row r="382" spans="3:12" ht="12.5" x14ac:dyDescent="0.25">
      <c r="C382" s="5"/>
      <c r="E382" s="8"/>
      <c r="F382" s="8"/>
      <c r="G382" s="8"/>
      <c r="H382" s="8"/>
      <c r="I382" s="8"/>
      <c r="J382" s="8"/>
      <c r="K382" s="8"/>
      <c r="L382" s="8"/>
    </row>
    <row r="383" spans="3:12" ht="12.5" x14ac:dyDescent="0.25">
      <c r="C383" s="5"/>
      <c r="E383" s="8"/>
      <c r="F383" s="8"/>
      <c r="G383" s="8"/>
      <c r="H383" s="8"/>
      <c r="I383" s="8"/>
      <c r="J383" s="8"/>
      <c r="K383" s="8"/>
      <c r="L383" s="8"/>
    </row>
    <row r="384" spans="3:12" ht="12.5" x14ac:dyDescent="0.25">
      <c r="C384" s="5"/>
      <c r="E384" s="8"/>
      <c r="F384" s="8"/>
      <c r="G384" s="8"/>
      <c r="H384" s="8"/>
      <c r="I384" s="8"/>
      <c r="J384" s="8"/>
      <c r="K384" s="8"/>
      <c r="L384" s="8"/>
    </row>
    <row r="385" spans="3:12" ht="12.5" x14ac:dyDescent="0.25">
      <c r="C385" s="5"/>
      <c r="E385" s="8"/>
      <c r="F385" s="8"/>
      <c r="G385" s="8"/>
      <c r="H385" s="8"/>
      <c r="I385" s="8"/>
      <c r="J385" s="8"/>
      <c r="K385" s="8"/>
      <c r="L385" s="8"/>
    </row>
    <row r="386" spans="3:12" ht="12.5" x14ac:dyDescent="0.25">
      <c r="C386" s="5"/>
      <c r="E386" s="8"/>
      <c r="F386" s="8"/>
      <c r="G386" s="8"/>
      <c r="H386" s="8"/>
      <c r="I386" s="8"/>
      <c r="J386" s="8"/>
      <c r="K386" s="8"/>
      <c r="L386" s="8"/>
    </row>
    <row r="387" spans="3:12" ht="12.5" x14ac:dyDescent="0.25">
      <c r="C387" s="5"/>
      <c r="E387" s="8"/>
      <c r="F387" s="8"/>
      <c r="G387" s="8"/>
      <c r="H387" s="8"/>
      <c r="I387" s="8"/>
      <c r="J387" s="8"/>
      <c r="K387" s="8"/>
      <c r="L387" s="8"/>
    </row>
    <row r="388" spans="3:12" ht="12.5" x14ac:dyDescent="0.25">
      <c r="C388" s="5"/>
      <c r="E388" s="8"/>
      <c r="F388" s="8"/>
      <c r="G388" s="8"/>
      <c r="H388" s="8"/>
      <c r="I388" s="8"/>
      <c r="J388" s="8"/>
      <c r="K388" s="8"/>
      <c r="L388" s="8"/>
    </row>
    <row r="389" spans="3:12" ht="12.5" x14ac:dyDescent="0.25">
      <c r="C389" s="5"/>
      <c r="E389" s="8"/>
      <c r="F389" s="8"/>
      <c r="G389" s="8"/>
      <c r="H389" s="8"/>
      <c r="I389" s="8"/>
      <c r="J389" s="8"/>
      <c r="K389" s="8"/>
      <c r="L389" s="8"/>
    </row>
    <row r="390" spans="3:12" ht="12.5" x14ac:dyDescent="0.25">
      <c r="C390" s="5"/>
      <c r="E390" s="8"/>
      <c r="F390" s="8"/>
      <c r="G390" s="8"/>
      <c r="H390" s="8"/>
      <c r="I390" s="8"/>
      <c r="J390" s="8"/>
      <c r="K390" s="8"/>
      <c r="L390" s="8"/>
    </row>
    <row r="391" spans="3:12" ht="12.5" x14ac:dyDescent="0.25">
      <c r="C391" s="5"/>
      <c r="E391" s="8"/>
      <c r="F391" s="8"/>
      <c r="G391" s="8"/>
      <c r="H391" s="8"/>
      <c r="I391" s="8"/>
      <c r="J391" s="8"/>
      <c r="K391" s="8"/>
      <c r="L391" s="8"/>
    </row>
    <row r="392" spans="3:12" ht="12.5" x14ac:dyDescent="0.25">
      <c r="C392" s="5"/>
      <c r="E392" s="8"/>
      <c r="F392" s="8"/>
      <c r="G392" s="8"/>
      <c r="H392" s="8"/>
      <c r="I392" s="8"/>
      <c r="J392" s="8"/>
      <c r="K392" s="8"/>
      <c r="L392" s="8"/>
    </row>
    <row r="393" spans="3:12" ht="12.5" x14ac:dyDescent="0.25">
      <c r="C393" s="5"/>
      <c r="E393" s="8"/>
      <c r="F393" s="8"/>
      <c r="G393" s="8"/>
      <c r="H393" s="8"/>
      <c r="I393" s="8"/>
      <c r="J393" s="8"/>
      <c r="K393" s="8"/>
      <c r="L393" s="8"/>
    </row>
    <row r="394" spans="3:12" ht="12.5" x14ac:dyDescent="0.25">
      <c r="C394" s="5"/>
      <c r="E394" s="8"/>
      <c r="F394" s="8"/>
      <c r="G394" s="8"/>
      <c r="H394" s="8"/>
      <c r="I394" s="8"/>
      <c r="J394" s="8"/>
      <c r="K394" s="8"/>
      <c r="L394" s="8"/>
    </row>
    <row r="395" spans="3:12" ht="12.5" x14ac:dyDescent="0.25">
      <c r="C395" s="5"/>
      <c r="E395" s="8"/>
      <c r="F395" s="8"/>
      <c r="G395" s="8"/>
      <c r="H395" s="8"/>
      <c r="I395" s="8"/>
      <c r="J395" s="8"/>
      <c r="K395" s="8"/>
      <c r="L395" s="8"/>
    </row>
    <row r="396" spans="3:12" ht="12.5" x14ac:dyDescent="0.25">
      <c r="C396" s="5"/>
      <c r="E396" s="8"/>
      <c r="F396" s="8"/>
      <c r="G396" s="8"/>
      <c r="H396" s="8"/>
      <c r="I396" s="8"/>
      <c r="J396" s="8"/>
      <c r="K396" s="8"/>
      <c r="L396" s="8"/>
    </row>
    <row r="397" spans="3:12" ht="12.5" x14ac:dyDescent="0.25">
      <c r="C397" s="5"/>
      <c r="E397" s="8"/>
      <c r="F397" s="8"/>
      <c r="G397" s="8"/>
      <c r="H397" s="8"/>
      <c r="I397" s="8"/>
      <c r="J397" s="8"/>
      <c r="K397" s="8"/>
      <c r="L397" s="8"/>
    </row>
    <row r="398" spans="3:12" ht="12.5" x14ac:dyDescent="0.25">
      <c r="C398" s="5"/>
      <c r="E398" s="8"/>
      <c r="F398" s="8"/>
      <c r="G398" s="8"/>
      <c r="H398" s="8"/>
      <c r="I398" s="8"/>
      <c r="J398" s="8"/>
      <c r="K398" s="8"/>
      <c r="L398" s="8"/>
    </row>
    <row r="399" spans="3:12" ht="12.5" x14ac:dyDescent="0.25">
      <c r="C399" s="5"/>
      <c r="E399" s="8"/>
      <c r="F399" s="8"/>
      <c r="G399" s="8"/>
      <c r="H399" s="8"/>
      <c r="I399" s="8"/>
      <c r="J399" s="8"/>
      <c r="K399" s="8"/>
      <c r="L399" s="8"/>
    </row>
    <row r="400" spans="3:12" ht="12.5" x14ac:dyDescent="0.25">
      <c r="C400" s="5"/>
      <c r="E400" s="8"/>
      <c r="F400" s="8"/>
      <c r="G400" s="8"/>
      <c r="H400" s="8"/>
      <c r="I400" s="8"/>
      <c r="J400" s="8"/>
      <c r="K400" s="8"/>
      <c r="L400" s="8"/>
    </row>
    <row r="401" spans="3:12" ht="12.5" x14ac:dyDescent="0.25">
      <c r="C401" s="5"/>
      <c r="E401" s="8"/>
      <c r="F401" s="8"/>
      <c r="G401" s="8"/>
      <c r="H401" s="8"/>
      <c r="I401" s="8"/>
      <c r="J401" s="8"/>
      <c r="K401" s="8"/>
      <c r="L401" s="8"/>
    </row>
    <row r="402" spans="3:12" ht="12.5" x14ac:dyDescent="0.25">
      <c r="C402" s="5"/>
      <c r="E402" s="8"/>
      <c r="F402" s="8"/>
      <c r="G402" s="8"/>
      <c r="H402" s="8"/>
      <c r="I402" s="8"/>
      <c r="J402" s="8"/>
      <c r="K402" s="8"/>
      <c r="L402" s="8"/>
    </row>
    <row r="403" spans="3:12" ht="12.5" x14ac:dyDescent="0.25">
      <c r="C403" s="5"/>
      <c r="E403" s="8"/>
      <c r="F403" s="8"/>
      <c r="G403" s="8"/>
      <c r="H403" s="8"/>
      <c r="I403" s="8"/>
      <c r="J403" s="8"/>
      <c r="K403" s="8"/>
      <c r="L403" s="8"/>
    </row>
    <row r="404" spans="3:12" ht="12.5" x14ac:dyDescent="0.25">
      <c r="C404" s="5"/>
      <c r="E404" s="8"/>
      <c r="F404" s="8"/>
      <c r="G404" s="8"/>
      <c r="H404" s="8"/>
      <c r="I404" s="8"/>
      <c r="J404" s="8"/>
      <c r="K404" s="8"/>
      <c r="L404" s="8"/>
    </row>
    <row r="405" spans="3:12" ht="12.5" x14ac:dyDescent="0.25">
      <c r="C405" s="5"/>
      <c r="E405" s="8"/>
      <c r="F405" s="8"/>
      <c r="G405" s="8"/>
      <c r="H405" s="8"/>
      <c r="I405" s="8"/>
      <c r="J405" s="8"/>
      <c r="K405" s="8"/>
      <c r="L405" s="8"/>
    </row>
    <row r="406" spans="3:12" ht="12.5" x14ac:dyDescent="0.25">
      <c r="C406" s="5"/>
      <c r="E406" s="8"/>
      <c r="F406" s="8"/>
      <c r="G406" s="8"/>
      <c r="H406" s="8"/>
      <c r="I406" s="8"/>
      <c r="J406" s="8"/>
      <c r="K406" s="8"/>
      <c r="L406" s="8"/>
    </row>
    <row r="407" spans="3:12" ht="12.5" x14ac:dyDescent="0.25">
      <c r="C407" s="5"/>
      <c r="E407" s="8"/>
      <c r="F407" s="8"/>
      <c r="G407" s="8"/>
      <c r="H407" s="8"/>
      <c r="I407" s="8"/>
      <c r="J407" s="8"/>
      <c r="K407" s="8"/>
      <c r="L407" s="8"/>
    </row>
    <row r="408" spans="3:12" ht="12.5" x14ac:dyDescent="0.25">
      <c r="C408" s="5"/>
      <c r="E408" s="8"/>
      <c r="F408" s="8"/>
      <c r="G408" s="8"/>
      <c r="H408" s="8"/>
      <c r="I408" s="8"/>
      <c r="J408" s="8"/>
      <c r="K408" s="8"/>
      <c r="L408" s="8"/>
    </row>
    <row r="409" spans="3:12" ht="12.5" x14ac:dyDescent="0.25">
      <c r="C409" s="5"/>
      <c r="E409" s="8"/>
      <c r="F409" s="8"/>
      <c r="G409" s="8"/>
      <c r="H409" s="8"/>
      <c r="I409" s="8"/>
      <c r="J409" s="8"/>
      <c r="K409" s="8"/>
      <c r="L409" s="8"/>
    </row>
    <row r="410" spans="3:12" ht="12.5" x14ac:dyDescent="0.25">
      <c r="C410" s="5"/>
      <c r="E410" s="8"/>
      <c r="F410" s="8"/>
      <c r="G410" s="8"/>
      <c r="H410" s="8"/>
      <c r="I410" s="8"/>
      <c r="J410" s="8"/>
      <c r="K410" s="8"/>
      <c r="L410" s="8"/>
    </row>
    <row r="411" spans="3:12" ht="12.5" x14ac:dyDescent="0.25">
      <c r="C411" s="5"/>
      <c r="E411" s="8"/>
      <c r="F411" s="8"/>
      <c r="G411" s="8"/>
      <c r="H411" s="8"/>
      <c r="I411" s="8"/>
      <c r="J411" s="8"/>
      <c r="K411" s="8"/>
      <c r="L411" s="8"/>
    </row>
    <row r="412" spans="3:12" ht="12.5" x14ac:dyDescent="0.25">
      <c r="C412" s="5"/>
      <c r="E412" s="8"/>
      <c r="F412" s="8"/>
      <c r="G412" s="8"/>
      <c r="H412" s="8"/>
      <c r="I412" s="8"/>
      <c r="J412" s="8"/>
      <c r="K412" s="8"/>
      <c r="L412" s="8"/>
    </row>
    <row r="413" spans="3:12" ht="12.5" x14ac:dyDescent="0.25">
      <c r="C413" s="5"/>
      <c r="E413" s="8"/>
      <c r="F413" s="8"/>
      <c r="G413" s="8"/>
      <c r="H413" s="8"/>
      <c r="I413" s="8"/>
      <c r="J413" s="8"/>
      <c r="K413" s="8"/>
      <c r="L413" s="8"/>
    </row>
    <row r="414" spans="3:12" ht="12.5" x14ac:dyDescent="0.25">
      <c r="C414" s="5"/>
      <c r="E414" s="8"/>
      <c r="F414" s="8"/>
      <c r="G414" s="8"/>
      <c r="H414" s="8"/>
      <c r="I414" s="8"/>
      <c r="J414" s="8"/>
      <c r="K414" s="8"/>
      <c r="L414" s="8"/>
    </row>
    <row r="415" spans="3:12" ht="12.5" x14ac:dyDescent="0.25">
      <c r="C415" s="5"/>
      <c r="E415" s="8"/>
      <c r="F415" s="8"/>
      <c r="G415" s="8"/>
      <c r="H415" s="8"/>
      <c r="I415" s="8"/>
      <c r="J415" s="8"/>
      <c r="K415" s="8"/>
      <c r="L415" s="8"/>
    </row>
    <row r="416" spans="3:12" ht="12.5" x14ac:dyDescent="0.25">
      <c r="C416" s="5"/>
      <c r="E416" s="8"/>
      <c r="F416" s="8"/>
      <c r="G416" s="8"/>
      <c r="H416" s="8"/>
      <c r="I416" s="8"/>
      <c r="J416" s="8"/>
      <c r="K416" s="8"/>
      <c r="L416" s="8"/>
    </row>
    <row r="417" spans="3:12" ht="12.5" x14ac:dyDescent="0.25">
      <c r="C417" s="5"/>
      <c r="E417" s="8"/>
      <c r="F417" s="8"/>
      <c r="G417" s="8"/>
      <c r="H417" s="8"/>
      <c r="I417" s="8"/>
      <c r="J417" s="8"/>
      <c r="K417" s="8"/>
      <c r="L417" s="8"/>
    </row>
    <row r="418" spans="3:12" ht="12.5" x14ac:dyDescent="0.25">
      <c r="C418" s="5"/>
      <c r="E418" s="8"/>
      <c r="F418" s="8"/>
      <c r="G418" s="8"/>
      <c r="H418" s="8"/>
      <c r="I418" s="8"/>
      <c r="J418" s="8"/>
      <c r="K418" s="8"/>
      <c r="L418" s="8"/>
    </row>
    <row r="419" spans="3:12" ht="12.5" x14ac:dyDescent="0.25">
      <c r="C419" s="5"/>
      <c r="E419" s="8"/>
      <c r="F419" s="8"/>
      <c r="G419" s="8"/>
      <c r="H419" s="8"/>
      <c r="I419" s="8"/>
      <c r="J419" s="8"/>
      <c r="K419" s="8"/>
      <c r="L419" s="8"/>
    </row>
    <row r="420" spans="3:12" ht="12.5" x14ac:dyDescent="0.25">
      <c r="C420" s="5"/>
      <c r="E420" s="8"/>
      <c r="F420" s="8"/>
      <c r="G420" s="8"/>
      <c r="H420" s="8"/>
      <c r="I420" s="8"/>
      <c r="J420" s="8"/>
      <c r="K420" s="8"/>
      <c r="L420" s="8"/>
    </row>
    <row r="421" spans="3:12" ht="12.5" x14ac:dyDescent="0.25">
      <c r="C421" s="5"/>
      <c r="E421" s="8"/>
      <c r="F421" s="8"/>
      <c r="G421" s="8"/>
      <c r="H421" s="8"/>
      <c r="I421" s="8"/>
      <c r="J421" s="8"/>
      <c r="K421" s="8"/>
      <c r="L421" s="8"/>
    </row>
    <row r="422" spans="3:12" ht="12.5" x14ac:dyDescent="0.25">
      <c r="C422" s="5"/>
      <c r="E422" s="8"/>
      <c r="F422" s="8"/>
      <c r="G422" s="8"/>
      <c r="H422" s="8"/>
      <c r="I422" s="8"/>
      <c r="J422" s="8"/>
      <c r="K422" s="8"/>
      <c r="L422" s="8"/>
    </row>
    <row r="423" spans="3:12" ht="12.5" x14ac:dyDescent="0.25">
      <c r="C423" s="5"/>
      <c r="E423" s="8"/>
      <c r="F423" s="8"/>
      <c r="G423" s="8"/>
      <c r="H423" s="8"/>
      <c r="I423" s="8"/>
      <c r="J423" s="8"/>
      <c r="K423" s="8"/>
      <c r="L423" s="8"/>
    </row>
    <row r="424" spans="3:12" ht="12.5" x14ac:dyDescent="0.25">
      <c r="C424" s="5"/>
      <c r="E424" s="8"/>
      <c r="F424" s="8"/>
      <c r="G424" s="8"/>
      <c r="H424" s="8"/>
      <c r="I424" s="8"/>
      <c r="J424" s="8"/>
      <c r="K424" s="8"/>
      <c r="L424" s="8"/>
    </row>
    <row r="425" spans="3:12" ht="12.5" x14ac:dyDescent="0.25">
      <c r="C425" s="5"/>
      <c r="E425" s="8"/>
      <c r="F425" s="8"/>
      <c r="G425" s="8"/>
      <c r="H425" s="8"/>
      <c r="I425" s="8"/>
      <c r="J425" s="8"/>
      <c r="K425" s="8"/>
      <c r="L425" s="8"/>
    </row>
    <row r="426" spans="3:12" ht="12.5" x14ac:dyDescent="0.25">
      <c r="C426" s="5"/>
      <c r="E426" s="8"/>
      <c r="F426" s="8"/>
      <c r="G426" s="8"/>
      <c r="H426" s="8"/>
      <c r="I426" s="8"/>
      <c r="J426" s="8"/>
      <c r="K426" s="8"/>
      <c r="L426" s="8"/>
    </row>
    <row r="427" spans="3:12" ht="12.5" x14ac:dyDescent="0.25">
      <c r="C427" s="5"/>
      <c r="E427" s="8"/>
      <c r="F427" s="8"/>
      <c r="G427" s="8"/>
      <c r="H427" s="8"/>
      <c r="I427" s="8"/>
      <c r="J427" s="8"/>
      <c r="K427" s="8"/>
      <c r="L427" s="8"/>
    </row>
    <row r="428" spans="3:12" ht="12.5" x14ac:dyDescent="0.25">
      <c r="C428" s="5"/>
      <c r="E428" s="8"/>
      <c r="F428" s="8"/>
      <c r="G428" s="8"/>
      <c r="H428" s="8"/>
      <c r="I428" s="8"/>
      <c r="J428" s="8"/>
      <c r="K428" s="8"/>
      <c r="L428" s="8"/>
    </row>
    <row r="429" spans="3:12" ht="12.5" x14ac:dyDescent="0.25">
      <c r="C429" s="5"/>
      <c r="E429" s="8"/>
      <c r="F429" s="8"/>
      <c r="G429" s="8"/>
      <c r="H429" s="8"/>
      <c r="I429" s="8"/>
      <c r="J429" s="8"/>
      <c r="K429" s="8"/>
      <c r="L429" s="8"/>
    </row>
    <row r="430" spans="3:12" ht="12.5" x14ac:dyDescent="0.25">
      <c r="C430" s="5"/>
      <c r="E430" s="8"/>
      <c r="F430" s="8"/>
      <c r="G430" s="8"/>
      <c r="H430" s="8"/>
      <c r="I430" s="8"/>
      <c r="J430" s="8"/>
      <c r="K430" s="8"/>
      <c r="L430" s="8"/>
    </row>
    <row r="431" spans="3:12" ht="12.5" x14ac:dyDescent="0.25">
      <c r="C431" s="5"/>
      <c r="E431" s="8"/>
      <c r="F431" s="8"/>
      <c r="G431" s="8"/>
      <c r="H431" s="8"/>
      <c r="I431" s="8"/>
      <c r="J431" s="8"/>
      <c r="K431" s="8"/>
      <c r="L431" s="8"/>
    </row>
    <row r="432" spans="3:12" ht="12.5" x14ac:dyDescent="0.25">
      <c r="C432" s="5"/>
      <c r="E432" s="8"/>
      <c r="F432" s="8"/>
      <c r="G432" s="8"/>
      <c r="H432" s="8"/>
      <c r="I432" s="8"/>
      <c r="J432" s="8"/>
      <c r="K432" s="8"/>
      <c r="L432" s="8"/>
    </row>
    <row r="433" spans="3:12" ht="12.5" x14ac:dyDescent="0.25">
      <c r="C433" s="5"/>
      <c r="E433" s="8"/>
      <c r="F433" s="8"/>
      <c r="G433" s="8"/>
      <c r="H433" s="8"/>
      <c r="I433" s="8"/>
      <c r="J433" s="8"/>
      <c r="K433" s="8"/>
      <c r="L433" s="8"/>
    </row>
    <row r="434" spans="3:12" ht="12.5" x14ac:dyDescent="0.25">
      <c r="C434" s="5"/>
      <c r="E434" s="8"/>
      <c r="F434" s="8"/>
      <c r="G434" s="8"/>
      <c r="H434" s="8"/>
      <c r="I434" s="8"/>
      <c r="J434" s="8"/>
      <c r="K434" s="8"/>
      <c r="L434" s="8"/>
    </row>
    <row r="435" spans="3:12" ht="12.5" x14ac:dyDescent="0.25">
      <c r="C435" s="5"/>
      <c r="E435" s="8"/>
      <c r="F435" s="8"/>
      <c r="G435" s="8"/>
      <c r="H435" s="8"/>
      <c r="I435" s="8"/>
      <c r="J435" s="8"/>
      <c r="K435" s="8"/>
      <c r="L435" s="8"/>
    </row>
    <row r="436" spans="3:12" ht="12.5" x14ac:dyDescent="0.25">
      <c r="C436" s="5"/>
      <c r="E436" s="8"/>
      <c r="F436" s="8"/>
      <c r="G436" s="8"/>
      <c r="H436" s="8"/>
      <c r="I436" s="8"/>
      <c r="J436" s="8"/>
      <c r="K436" s="8"/>
      <c r="L436" s="8"/>
    </row>
    <row r="437" spans="3:12" ht="12.5" x14ac:dyDescent="0.25">
      <c r="C437" s="5"/>
      <c r="E437" s="8"/>
      <c r="F437" s="8"/>
      <c r="G437" s="8"/>
      <c r="H437" s="8"/>
      <c r="I437" s="8"/>
      <c r="J437" s="8"/>
      <c r="K437" s="8"/>
      <c r="L437" s="8"/>
    </row>
    <row r="438" spans="3:12" ht="12.5" x14ac:dyDescent="0.25">
      <c r="C438" s="5"/>
      <c r="E438" s="8"/>
      <c r="F438" s="8"/>
      <c r="G438" s="8"/>
      <c r="H438" s="8"/>
      <c r="I438" s="8"/>
      <c r="J438" s="8"/>
      <c r="K438" s="8"/>
      <c r="L438" s="8"/>
    </row>
    <row r="439" spans="3:12" ht="12.5" x14ac:dyDescent="0.25">
      <c r="C439" s="5"/>
      <c r="E439" s="8"/>
      <c r="F439" s="8"/>
      <c r="G439" s="8"/>
      <c r="H439" s="8"/>
      <c r="I439" s="8"/>
      <c r="J439" s="8"/>
      <c r="K439" s="8"/>
      <c r="L439" s="8"/>
    </row>
    <row r="440" spans="3:12" ht="12.5" x14ac:dyDescent="0.25">
      <c r="C440" s="5"/>
      <c r="E440" s="8"/>
      <c r="F440" s="8"/>
      <c r="G440" s="8"/>
      <c r="H440" s="8"/>
      <c r="I440" s="8"/>
      <c r="J440" s="8"/>
      <c r="K440" s="8"/>
      <c r="L440" s="8"/>
    </row>
    <row r="441" spans="3:12" ht="12.5" x14ac:dyDescent="0.25">
      <c r="C441" s="5"/>
      <c r="E441" s="8"/>
      <c r="F441" s="8"/>
      <c r="G441" s="8"/>
      <c r="H441" s="8"/>
      <c r="I441" s="8"/>
      <c r="J441" s="8"/>
      <c r="K441" s="8"/>
      <c r="L441" s="8"/>
    </row>
    <row r="442" spans="3:12" ht="12.5" x14ac:dyDescent="0.25">
      <c r="C442" s="5"/>
      <c r="E442" s="8"/>
      <c r="F442" s="8"/>
      <c r="G442" s="8"/>
      <c r="H442" s="8"/>
      <c r="I442" s="8"/>
      <c r="J442" s="8"/>
      <c r="K442" s="8"/>
      <c r="L442" s="8"/>
    </row>
    <row r="443" spans="3:12" ht="12.5" x14ac:dyDescent="0.25">
      <c r="C443" s="5"/>
      <c r="E443" s="8"/>
      <c r="F443" s="8"/>
      <c r="G443" s="8"/>
      <c r="H443" s="8"/>
      <c r="I443" s="8"/>
      <c r="J443" s="8"/>
      <c r="K443" s="8"/>
      <c r="L443" s="8"/>
    </row>
    <row r="444" spans="3:12" ht="12.5" x14ac:dyDescent="0.25">
      <c r="C444" s="5"/>
      <c r="E444" s="8"/>
      <c r="F444" s="8"/>
      <c r="G444" s="8"/>
      <c r="H444" s="8"/>
      <c r="I444" s="8"/>
      <c r="J444" s="8"/>
      <c r="K444" s="8"/>
      <c r="L444" s="8"/>
    </row>
    <row r="445" spans="3:12" ht="12.5" x14ac:dyDescent="0.25">
      <c r="C445" s="5"/>
      <c r="E445" s="8"/>
      <c r="F445" s="8"/>
      <c r="G445" s="8"/>
      <c r="H445" s="8"/>
      <c r="I445" s="8"/>
      <c r="J445" s="8"/>
      <c r="K445" s="8"/>
      <c r="L445" s="8"/>
    </row>
    <row r="446" spans="3:12" ht="12.5" x14ac:dyDescent="0.25">
      <c r="C446" s="5"/>
      <c r="E446" s="8"/>
      <c r="F446" s="8"/>
      <c r="G446" s="8"/>
      <c r="H446" s="8"/>
      <c r="I446" s="8"/>
      <c r="J446" s="8"/>
      <c r="K446" s="8"/>
      <c r="L446" s="8"/>
    </row>
    <row r="447" spans="3:12" ht="12.5" x14ac:dyDescent="0.25">
      <c r="C447" s="5"/>
      <c r="E447" s="8"/>
      <c r="F447" s="8"/>
      <c r="G447" s="8"/>
      <c r="H447" s="8"/>
      <c r="I447" s="8"/>
      <c r="J447" s="8"/>
      <c r="K447" s="8"/>
      <c r="L447" s="8"/>
    </row>
    <row r="448" spans="3:12" ht="12.5" x14ac:dyDescent="0.25">
      <c r="C448" s="5"/>
      <c r="E448" s="8"/>
      <c r="F448" s="8"/>
      <c r="G448" s="8"/>
      <c r="H448" s="8"/>
      <c r="I448" s="8"/>
      <c r="J448" s="8"/>
      <c r="K448" s="8"/>
      <c r="L448" s="8"/>
    </row>
    <row r="449" spans="3:12" ht="12.5" x14ac:dyDescent="0.25">
      <c r="C449" s="5"/>
      <c r="E449" s="8"/>
      <c r="F449" s="8"/>
      <c r="G449" s="8"/>
      <c r="H449" s="8"/>
      <c r="I449" s="8"/>
      <c r="J449" s="8"/>
      <c r="K449" s="8"/>
      <c r="L449" s="8"/>
    </row>
    <row r="450" spans="3:12" ht="12.5" x14ac:dyDescent="0.25">
      <c r="C450" s="5"/>
      <c r="E450" s="8"/>
      <c r="F450" s="8"/>
      <c r="G450" s="8"/>
      <c r="H450" s="8"/>
      <c r="I450" s="8"/>
      <c r="J450" s="8"/>
      <c r="K450" s="8"/>
      <c r="L450" s="8"/>
    </row>
    <row r="451" spans="3:12" ht="12.5" x14ac:dyDescent="0.25">
      <c r="C451" s="5"/>
      <c r="E451" s="8"/>
      <c r="F451" s="8"/>
      <c r="G451" s="8"/>
      <c r="H451" s="8"/>
      <c r="I451" s="8"/>
      <c r="J451" s="8"/>
      <c r="K451" s="8"/>
      <c r="L451" s="8"/>
    </row>
    <row r="452" spans="3:12" ht="12.5" x14ac:dyDescent="0.25">
      <c r="C452" s="5"/>
      <c r="E452" s="8"/>
      <c r="F452" s="8"/>
      <c r="G452" s="8"/>
      <c r="H452" s="8"/>
      <c r="I452" s="8"/>
      <c r="J452" s="8"/>
      <c r="K452" s="8"/>
      <c r="L452" s="8"/>
    </row>
    <row r="453" spans="3:12" ht="12.5" x14ac:dyDescent="0.25">
      <c r="C453" s="5"/>
      <c r="E453" s="8"/>
      <c r="F453" s="8"/>
      <c r="G453" s="8"/>
      <c r="H453" s="8"/>
      <c r="I453" s="8"/>
      <c r="J453" s="8"/>
      <c r="K453" s="8"/>
      <c r="L453" s="8"/>
    </row>
    <row r="454" spans="3:12" ht="12.5" x14ac:dyDescent="0.25">
      <c r="C454" s="5"/>
      <c r="E454" s="8"/>
      <c r="F454" s="8"/>
      <c r="G454" s="8"/>
      <c r="H454" s="8"/>
      <c r="I454" s="8"/>
      <c r="J454" s="8"/>
      <c r="K454" s="8"/>
      <c r="L454" s="8"/>
    </row>
    <row r="455" spans="3:12" ht="12.5" x14ac:dyDescent="0.25">
      <c r="C455" s="5"/>
      <c r="E455" s="8"/>
      <c r="F455" s="8"/>
      <c r="G455" s="8"/>
      <c r="H455" s="8"/>
      <c r="I455" s="8"/>
      <c r="J455" s="8"/>
      <c r="K455" s="8"/>
      <c r="L455" s="8"/>
    </row>
    <row r="456" spans="3:12" ht="12.5" x14ac:dyDescent="0.25">
      <c r="C456" s="5"/>
      <c r="E456" s="8"/>
      <c r="F456" s="8"/>
      <c r="G456" s="8"/>
      <c r="H456" s="8"/>
      <c r="I456" s="8"/>
      <c r="J456" s="8"/>
      <c r="K456" s="8"/>
      <c r="L456" s="8"/>
    </row>
    <row r="457" spans="3:12" ht="12.5" x14ac:dyDescent="0.25">
      <c r="C457" s="5"/>
      <c r="E457" s="8"/>
      <c r="F457" s="8"/>
      <c r="G457" s="8"/>
      <c r="H457" s="8"/>
      <c r="I457" s="8"/>
      <c r="J457" s="8"/>
      <c r="K457" s="8"/>
      <c r="L457" s="8"/>
    </row>
    <row r="458" spans="3:12" ht="12.5" x14ac:dyDescent="0.25">
      <c r="C458" s="5"/>
      <c r="E458" s="8"/>
      <c r="F458" s="8"/>
      <c r="G458" s="8"/>
      <c r="H458" s="8"/>
      <c r="I458" s="8"/>
      <c r="J458" s="8"/>
      <c r="K458" s="8"/>
      <c r="L458" s="8"/>
    </row>
    <row r="459" spans="3:12" ht="12.5" x14ac:dyDescent="0.25">
      <c r="C459" s="5"/>
      <c r="E459" s="8"/>
      <c r="F459" s="8"/>
      <c r="G459" s="8"/>
      <c r="H459" s="8"/>
      <c r="I459" s="8"/>
      <c r="J459" s="8"/>
      <c r="K459" s="8"/>
      <c r="L459" s="8"/>
    </row>
    <row r="460" spans="3:12" ht="12.5" x14ac:dyDescent="0.25">
      <c r="C460" s="5"/>
      <c r="E460" s="8"/>
      <c r="F460" s="8"/>
      <c r="G460" s="8"/>
      <c r="H460" s="8"/>
      <c r="I460" s="8"/>
      <c r="J460" s="8"/>
      <c r="K460" s="8"/>
      <c r="L460" s="8"/>
    </row>
    <row r="461" spans="3:12" ht="12.5" x14ac:dyDescent="0.25">
      <c r="C461" s="5"/>
      <c r="E461" s="8"/>
      <c r="F461" s="8"/>
      <c r="G461" s="8"/>
      <c r="H461" s="8"/>
      <c r="I461" s="8"/>
      <c r="J461" s="8"/>
      <c r="K461" s="8"/>
      <c r="L461" s="8"/>
    </row>
    <row r="462" spans="3:12" ht="12.5" x14ac:dyDescent="0.25">
      <c r="C462" s="5"/>
      <c r="E462" s="8"/>
      <c r="F462" s="8"/>
      <c r="G462" s="8"/>
      <c r="H462" s="8"/>
      <c r="I462" s="8"/>
      <c r="J462" s="8"/>
      <c r="K462" s="8"/>
      <c r="L462" s="8"/>
    </row>
    <row r="463" spans="3:12" ht="12.5" x14ac:dyDescent="0.25">
      <c r="C463" s="5"/>
      <c r="E463" s="8"/>
      <c r="F463" s="8"/>
      <c r="G463" s="8"/>
      <c r="H463" s="8"/>
      <c r="I463" s="8"/>
      <c r="J463" s="8"/>
      <c r="K463" s="8"/>
      <c r="L463" s="8"/>
    </row>
    <row r="464" spans="3:12" ht="12.5" x14ac:dyDescent="0.25">
      <c r="C464" s="5"/>
      <c r="E464" s="8"/>
      <c r="F464" s="8"/>
      <c r="G464" s="8"/>
      <c r="H464" s="8"/>
      <c r="I464" s="8"/>
      <c r="J464" s="8"/>
      <c r="K464" s="8"/>
      <c r="L464" s="8"/>
    </row>
    <row r="465" spans="3:12" ht="12.5" x14ac:dyDescent="0.25">
      <c r="C465" s="5"/>
      <c r="E465" s="8"/>
      <c r="F465" s="8"/>
      <c r="G465" s="8"/>
      <c r="H465" s="8"/>
      <c r="I465" s="8"/>
      <c r="J465" s="8"/>
      <c r="K465" s="8"/>
      <c r="L465" s="8"/>
    </row>
    <row r="466" spans="3:12" ht="12.5" x14ac:dyDescent="0.25">
      <c r="C466" s="5"/>
      <c r="E466" s="8"/>
      <c r="F466" s="8"/>
      <c r="G466" s="8"/>
      <c r="H466" s="8"/>
      <c r="I466" s="8"/>
      <c r="J466" s="8"/>
      <c r="K466" s="8"/>
      <c r="L466" s="8"/>
    </row>
    <row r="467" spans="3:12" ht="12.5" x14ac:dyDescent="0.25">
      <c r="C467" s="5"/>
      <c r="E467" s="8"/>
      <c r="F467" s="8"/>
      <c r="G467" s="8"/>
      <c r="H467" s="8"/>
      <c r="I467" s="8"/>
      <c r="J467" s="8"/>
      <c r="K467" s="8"/>
      <c r="L467" s="8"/>
    </row>
    <row r="468" spans="3:12" ht="12.5" x14ac:dyDescent="0.25">
      <c r="C468" s="5"/>
      <c r="E468" s="8"/>
      <c r="F468" s="8"/>
      <c r="G468" s="8"/>
      <c r="H468" s="8"/>
      <c r="I468" s="8"/>
      <c r="J468" s="8"/>
      <c r="K468" s="8"/>
      <c r="L468" s="8"/>
    </row>
    <row r="469" spans="3:12" ht="12.5" x14ac:dyDescent="0.25">
      <c r="C469" s="5"/>
      <c r="E469" s="8"/>
      <c r="F469" s="8"/>
      <c r="G469" s="8"/>
      <c r="H469" s="8"/>
      <c r="I469" s="8"/>
      <c r="J469" s="8"/>
      <c r="K469" s="8"/>
      <c r="L469" s="8"/>
    </row>
    <row r="470" spans="3:12" ht="12.5" x14ac:dyDescent="0.25">
      <c r="C470" s="5"/>
      <c r="E470" s="8"/>
      <c r="F470" s="8"/>
      <c r="G470" s="8"/>
      <c r="H470" s="8"/>
      <c r="I470" s="8"/>
      <c r="J470" s="8"/>
      <c r="K470" s="8"/>
      <c r="L470" s="8"/>
    </row>
    <row r="471" spans="3:12" ht="12.5" x14ac:dyDescent="0.25">
      <c r="C471" s="5"/>
      <c r="E471" s="8"/>
      <c r="F471" s="8"/>
      <c r="G471" s="8"/>
      <c r="H471" s="8"/>
      <c r="I471" s="8"/>
      <c r="J471" s="8"/>
      <c r="K471" s="8"/>
      <c r="L471" s="8"/>
    </row>
    <row r="472" spans="3:12" ht="12.5" x14ac:dyDescent="0.25">
      <c r="C472" s="5"/>
      <c r="E472" s="8"/>
      <c r="F472" s="8"/>
      <c r="G472" s="8"/>
      <c r="H472" s="8"/>
      <c r="I472" s="8"/>
      <c r="J472" s="8"/>
      <c r="K472" s="8"/>
      <c r="L472" s="8"/>
    </row>
    <row r="473" spans="3:12" ht="12.5" x14ac:dyDescent="0.25">
      <c r="C473" s="5"/>
      <c r="E473" s="8"/>
      <c r="F473" s="8"/>
      <c r="G473" s="8"/>
      <c r="H473" s="8"/>
      <c r="I473" s="8"/>
      <c r="J473" s="8"/>
      <c r="K473" s="8"/>
      <c r="L473" s="8"/>
    </row>
    <row r="474" spans="3:12" ht="12.5" x14ac:dyDescent="0.25">
      <c r="C474" s="5"/>
      <c r="E474" s="8"/>
      <c r="F474" s="8"/>
      <c r="G474" s="8"/>
      <c r="H474" s="8"/>
      <c r="I474" s="8"/>
      <c r="J474" s="8"/>
      <c r="K474" s="8"/>
      <c r="L474" s="8"/>
    </row>
    <row r="475" spans="3:12" ht="12.5" x14ac:dyDescent="0.25">
      <c r="C475" s="5"/>
      <c r="E475" s="8"/>
      <c r="F475" s="8"/>
      <c r="G475" s="8"/>
      <c r="H475" s="8"/>
      <c r="I475" s="8"/>
      <c r="J475" s="8"/>
      <c r="K475" s="8"/>
      <c r="L475" s="8"/>
    </row>
    <row r="476" spans="3:12" ht="12.5" x14ac:dyDescent="0.25">
      <c r="C476" s="5"/>
      <c r="E476" s="8"/>
      <c r="F476" s="8"/>
      <c r="G476" s="8"/>
      <c r="H476" s="8"/>
      <c r="I476" s="8"/>
      <c r="J476" s="8"/>
      <c r="K476" s="8"/>
      <c r="L476" s="8"/>
    </row>
    <row r="477" spans="3:12" ht="12.5" x14ac:dyDescent="0.25">
      <c r="C477" s="5"/>
      <c r="E477" s="8"/>
      <c r="F477" s="8"/>
      <c r="G477" s="8"/>
      <c r="H477" s="8"/>
      <c r="I477" s="8"/>
      <c r="J477" s="8"/>
      <c r="K477" s="8"/>
      <c r="L477" s="8"/>
    </row>
    <row r="478" spans="3:12" ht="12.5" x14ac:dyDescent="0.25">
      <c r="C478" s="5"/>
      <c r="E478" s="8"/>
      <c r="F478" s="8"/>
      <c r="G478" s="8"/>
      <c r="H478" s="8"/>
      <c r="I478" s="8"/>
      <c r="J478" s="8"/>
      <c r="K478" s="8"/>
      <c r="L478" s="8"/>
    </row>
    <row r="479" spans="3:12" ht="12.5" x14ac:dyDescent="0.25">
      <c r="C479" s="5"/>
      <c r="E479" s="8"/>
      <c r="F479" s="8"/>
      <c r="G479" s="8"/>
      <c r="H479" s="8"/>
      <c r="I479" s="8"/>
      <c r="J479" s="8"/>
      <c r="K479" s="8"/>
      <c r="L479" s="8"/>
    </row>
    <row r="480" spans="3:12" ht="12.5" x14ac:dyDescent="0.25">
      <c r="C480" s="5"/>
      <c r="E480" s="8"/>
      <c r="F480" s="8"/>
      <c r="G480" s="8"/>
      <c r="H480" s="8"/>
      <c r="I480" s="8"/>
      <c r="J480" s="8"/>
      <c r="K480" s="8"/>
      <c r="L480" s="8"/>
    </row>
    <row r="481" spans="3:12" ht="12.5" x14ac:dyDescent="0.25">
      <c r="C481" s="5"/>
      <c r="E481" s="8"/>
      <c r="F481" s="8"/>
      <c r="G481" s="8"/>
      <c r="H481" s="8"/>
      <c r="I481" s="8"/>
      <c r="J481" s="8"/>
      <c r="K481" s="8"/>
      <c r="L481" s="8"/>
    </row>
    <row r="482" spans="3:12" ht="12.5" x14ac:dyDescent="0.25">
      <c r="C482" s="5"/>
      <c r="E482" s="8"/>
      <c r="F482" s="8"/>
      <c r="G482" s="8"/>
      <c r="H482" s="8"/>
      <c r="I482" s="8"/>
      <c r="J482" s="8"/>
      <c r="K482" s="8"/>
      <c r="L482" s="8"/>
    </row>
    <row r="483" spans="3:12" ht="12.5" x14ac:dyDescent="0.25">
      <c r="C483" s="5"/>
      <c r="E483" s="8"/>
      <c r="F483" s="8"/>
      <c r="G483" s="8"/>
      <c r="H483" s="8"/>
      <c r="I483" s="8"/>
      <c r="J483" s="8"/>
      <c r="K483" s="8"/>
      <c r="L483" s="8"/>
    </row>
    <row r="484" spans="3:12" ht="12.5" x14ac:dyDescent="0.25">
      <c r="C484" s="5"/>
      <c r="E484" s="8"/>
      <c r="F484" s="8"/>
      <c r="G484" s="8"/>
      <c r="H484" s="8"/>
      <c r="I484" s="8"/>
      <c r="J484" s="8"/>
      <c r="K484" s="8"/>
      <c r="L484" s="8"/>
    </row>
    <row r="485" spans="3:12" ht="12.5" x14ac:dyDescent="0.25">
      <c r="C485" s="5"/>
      <c r="E485" s="8"/>
      <c r="F485" s="8"/>
      <c r="G485" s="8"/>
      <c r="H485" s="8"/>
      <c r="I485" s="8"/>
      <c r="J485" s="8"/>
      <c r="K485" s="8"/>
      <c r="L485" s="8"/>
    </row>
    <row r="486" spans="3:12" ht="12.5" x14ac:dyDescent="0.25">
      <c r="C486" s="5"/>
      <c r="E486" s="8"/>
      <c r="F486" s="8"/>
      <c r="G486" s="8"/>
      <c r="H486" s="8"/>
      <c r="I486" s="8"/>
      <c r="J486" s="8"/>
      <c r="K486" s="8"/>
      <c r="L486" s="8"/>
    </row>
    <row r="487" spans="3:12" ht="12.5" x14ac:dyDescent="0.25">
      <c r="C487" s="5"/>
      <c r="E487" s="8"/>
      <c r="F487" s="8"/>
      <c r="G487" s="8"/>
      <c r="H487" s="8"/>
      <c r="I487" s="8"/>
      <c r="J487" s="8"/>
      <c r="K487" s="8"/>
      <c r="L487" s="8"/>
    </row>
    <row r="488" spans="3:12" ht="12.5" x14ac:dyDescent="0.25">
      <c r="C488" s="5"/>
      <c r="E488" s="8"/>
      <c r="F488" s="8"/>
      <c r="G488" s="8"/>
      <c r="H488" s="8"/>
      <c r="I488" s="8"/>
      <c r="J488" s="8"/>
      <c r="K488" s="8"/>
      <c r="L488" s="8"/>
    </row>
    <row r="489" spans="3:12" ht="12.5" x14ac:dyDescent="0.25">
      <c r="C489" s="5"/>
      <c r="E489" s="8"/>
      <c r="F489" s="8"/>
      <c r="G489" s="8"/>
      <c r="H489" s="8"/>
      <c r="I489" s="8"/>
      <c r="J489" s="8"/>
      <c r="K489" s="8"/>
      <c r="L489" s="8"/>
    </row>
    <row r="490" spans="3:12" ht="12.5" x14ac:dyDescent="0.25">
      <c r="C490" s="5"/>
      <c r="E490" s="8"/>
      <c r="F490" s="8"/>
      <c r="G490" s="8"/>
      <c r="H490" s="8"/>
      <c r="I490" s="8"/>
      <c r="J490" s="8"/>
      <c r="K490" s="8"/>
      <c r="L490" s="8"/>
    </row>
    <row r="491" spans="3:12" ht="12.5" x14ac:dyDescent="0.25">
      <c r="C491" s="5"/>
      <c r="E491" s="8"/>
      <c r="F491" s="8"/>
      <c r="G491" s="8"/>
      <c r="H491" s="8"/>
      <c r="I491" s="8"/>
      <c r="J491" s="8"/>
      <c r="K491" s="8"/>
      <c r="L491" s="8"/>
    </row>
    <row r="492" spans="3:12" ht="12.5" x14ac:dyDescent="0.25">
      <c r="C492" s="5"/>
      <c r="E492" s="8"/>
      <c r="F492" s="8"/>
      <c r="G492" s="8"/>
      <c r="H492" s="8"/>
      <c r="I492" s="8"/>
      <c r="J492" s="8"/>
      <c r="K492" s="8"/>
      <c r="L492" s="8"/>
    </row>
    <row r="493" spans="3:12" ht="12.5" x14ac:dyDescent="0.25">
      <c r="C493" s="5"/>
      <c r="E493" s="8"/>
      <c r="F493" s="8"/>
      <c r="G493" s="8"/>
      <c r="H493" s="8"/>
      <c r="I493" s="8"/>
      <c r="J493" s="8"/>
      <c r="K493" s="8"/>
      <c r="L493" s="8"/>
    </row>
    <row r="494" spans="3:12" ht="12.5" x14ac:dyDescent="0.25">
      <c r="C494" s="5"/>
      <c r="E494" s="8"/>
      <c r="F494" s="8"/>
      <c r="G494" s="8"/>
      <c r="H494" s="8"/>
      <c r="I494" s="8"/>
      <c r="J494" s="8"/>
      <c r="K494" s="8"/>
      <c r="L494" s="8"/>
    </row>
    <row r="495" spans="3:12" ht="12.5" x14ac:dyDescent="0.25">
      <c r="C495" s="5"/>
      <c r="E495" s="8"/>
      <c r="F495" s="8"/>
      <c r="G495" s="8"/>
      <c r="H495" s="8"/>
      <c r="I495" s="8"/>
      <c r="J495" s="8"/>
      <c r="K495" s="8"/>
      <c r="L495" s="8"/>
    </row>
    <row r="496" spans="3:12" ht="12.5" x14ac:dyDescent="0.25">
      <c r="C496" s="5"/>
      <c r="E496" s="8"/>
      <c r="F496" s="8"/>
      <c r="G496" s="8"/>
      <c r="H496" s="8"/>
      <c r="I496" s="8"/>
      <c r="J496" s="8"/>
      <c r="K496" s="8"/>
      <c r="L496" s="8"/>
    </row>
    <row r="497" spans="3:12" ht="12.5" x14ac:dyDescent="0.25">
      <c r="C497" s="5"/>
      <c r="E497" s="8"/>
      <c r="F497" s="8"/>
      <c r="G497" s="8"/>
      <c r="H497" s="8"/>
      <c r="I497" s="8"/>
      <c r="J497" s="8"/>
      <c r="K497" s="8"/>
      <c r="L497" s="8"/>
    </row>
    <row r="498" spans="3:12" ht="12.5" x14ac:dyDescent="0.25">
      <c r="C498" s="5"/>
      <c r="E498" s="8"/>
      <c r="F498" s="8"/>
      <c r="G498" s="8"/>
      <c r="H498" s="8"/>
      <c r="I498" s="8"/>
      <c r="J498" s="8"/>
      <c r="K498" s="8"/>
      <c r="L498" s="8"/>
    </row>
    <row r="499" spans="3:12" ht="12.5" x14ac:dyDescent="0.25">
      <c r="C499" s="5"/>
      <c r="E499" s="8"/>
      <c r="F499" s="8"/>
      <c r="G499" s="8"/>
      <c r="H499" s="8"/>
      <c r="I499" s="8"/>
      <c r="J499" s="8"/>
      <c r="K499" s="8"/>
      <c r="L499" s="8"/>
    </row>
    <row r="500" spans="3:12" ht="12.5" x14ac:dyDescent="0.25">
      <c r="C500" s="5"/>
      <c r="E500" s="8"/>
      <c r="F500" s="8"/>
      <c r="G500" s="8"/>
      <c r="H500" s="8"/>
      <c r="I500" s="8"/>
      <c r="J500" s="8"/>
      <c r="K500" s="8"/>
      <c r="L500" s="8"/>
    </row>
    <row r="501" spans="3:12" ht="12.5" x14ac:dyDescent="0.25">
      <c r="C501" s="5"/>
      <c r="E501" s="8"/>
      <c r="F501" s="8"/>
      <c r="G501" s="8"/>
      <c r="H501" s="8"/>
      <c r="I501" s="8"/>
      <c r="J501" s="8"/>
      <c r="K501" s="8"/>
      <c r="L501" s="8"/>
    </row>
    <row r="502" spans="3:12" ht="12.5" x14ac:dyDescent="0.25">
      <c r="C502" s="5"/>
      <c r="E502" s="8"/>
      <c r="F502" s="8"/>
      <c r="G502" s="8"/>
      <c r="H502" s="8"/>
      <c r="I502" s="8"/>
      <c r="J502" s="8"/>
      <c r="K502" s="8"/>
      <c r="L502" s="8"/>
    </row>
    <row r="503" spans="3:12" ht="12.5" x14ac:dyDescent="0.25">
      <c r="C503" s="5"/>
      <c r="E503" s="8"/>
      <c r="F503" s="8"/>
      <c r="G503" s="8"/>
      <c r="H503" s="8"/>
      <c r="I503" s="8"/>
      <c r="J503" s="8"/>
      <c r="K503" s="8"/>
      <c r="L503" s="8"/>
    </row>
    <row r="504" spans="3:12" ht="12.5" x14ac:dyDescent="0.25">
      <c r="C504" s="5"/>
      <c r="E504" s="8"/>
      <c r="F504" s="8"/>
      <c r="G504" s="8"/>
      <c r="H504" s="8"/>
      <c r="I504" s="8"/>
      <c r="J504" s="8"/>
      <c r="K504" s="8"/>
      <c r="L504" s="8"/>
    </row>
    <row r="505" spans="3:12" ht="12.5" x14ac:dyDescent="0.25">
      <c r="C505" s="5"/>
      <c r="E505" s="8"/>
      <c r="F505" s="8"/>
      <c r="G505" s="8"/>
      <c r="H505" s="8"/>
      <c r="I505" s="8"/>
      <c r="J505" s="8"/>
      <c r="K505" s="8"/>
      <c r="L505" s="8"/>
    </row>
    <row r="506" spans="3:12" ht="12.5" x14ac:dyDescent="0.25">
      <c r="C506" s="5"/>
      <c r="E506" s="8"/>
      <c r="F506" s="8"/>
      <c r="G506" s="8"/>
      <c r="H506" s="8"/>
      <c r="I506" s="8"/>
      <c r="J506" s="8"/>
      <c r="K506" s="8"/>
      <c r="L506" s="8"/>
    </row>
    <row r="507" spans="3:12" ht="12.5" x14ac:dyDescent="0.25">
      <c r="C507" s="5"/>
      <c r="E507" s="8"/>
      <c r="F507" s="8"/>
      <c r="G507" s="8"/>
      <c r="H507" s="8"/>
      <c r="I507" s="8"/>
      <c r="J507" s="8"/>
      <c r="K507" s="8"/>
      <c r="L507" s="8"/>
    </row>
    <row r="508" spans="3:12" ht="12.5" x14ac:dyDescent="0.25">
      <c r="C508" s="5"/>
      <c r="E508" s="8"/>
      <c r="F508" s="8"/>
      <c r="G508" s="8"/>
      <c r="H508" s="8"/>
      <c r="I508" s="8"/>
      <c r="J508" s="8"/>
      <c r="K508" s="8"/>
      <c r="L508" s="8"/>
    </row>
    <row r="509" spans="3:12" ht="12.5" x14ac:dyDescent="0.25">
      <c r="C509" s="5"/>
      <c r="E509" s="8"/>
      <c r="F509" s="8"/>
      <c r="G509" s="8"/>
      <c r="H509" s="8"/>
      <c r="I509" s="8"/>
      <c r="J509" s="8"/>
      <c r="K509" s="8"/>
      <c r="L509" s="8"/>
    </row>
    <row r="510" spans="3:12" ht="12.5" x14ac:dyDescent="0.25">
      <c r="C510" s="5"/>
      <c r="E510" s="8"/>
      <c r="F510" s="8"/>
      <c r="G510" s="8"/>
      <c r="H510" s="8"/>
      <c r="I510" s="8"/>
      <c r="J510" s="8"/>
      <c r="K510" s="8"/>
      <c r="L510" s="8"/>
    </row>
    <row r="511" spans="3:12" ht="12.5" x14ac:dyDescent="0.25">
      <c r="C511" s="5"/>
      <c r="E511" s="8"/>
      <c r="F511" s="8"/>
      <c r="G511" s="8"/>
      <c r="H511" s="8"/>
      <c r="I511" s="8"/>
      <c r="J511" s="8"/>
      <c r="K511" s="8"/>
      <c r="L511" s="8"/>
    </row>
    <row r="512" spans="3:12" ht="12.5" x14ac:dyDescent="0.25">
      <c r="C512" s="5"/>
      <c r="E512" s="8"/>
      <c r="F512" s="8"/>
      <c r="G512" s="8"/>
      <c r="H512" s="8"/>
      <c r="I512" s="8"/>
      <c r="J512" s="8"/>
      <c r="K512" s="8"/>
      <c r="L512" s="8"/>
    </row>
    <row r="513" spans="3:12" ht="12.5" x14ac:dyDescent="0.25">
      <c r="C513" s="5"/>
      <c r="E513" s="8"/>
      <c r="F513" s="8"/>
      <c r="G513" s="8"/>
      <c r="H513" s="8"/>
      <c r="I513" s="8"/>
      <c r="J513" s="8"/>
      <c r="K513" s="8"/>
      <c r="L513" s="8"/>
    </row>
    <row r="514" spans="3:12" ht="12.5" x14ac:dyDescent="0.25">
      <c r="C514" s="5"/>
      <c r="E514" s="8"/>
      <c r="F514" s="8"/>
      <c r="G514" s="8"/>
      <c r="H514" s="8"/>
      <c r="I514" s="8"/>
      <c r="J514" s="8"/>
      <c r="K514" s="8"/>
      <c r="L514" s="8"/>
    </row>
    <row r="515" spans="3:12" ht="12.5" x14ac:dyDescent="0.25">
      <c r="C515" s="5"/>
      <c r="E515" s="8"/>
      <c r="F515" s="8"/>
      <c r="G515" s="8"/>
      <c r="H515" s="8"/>
      <c r="I515" s="8"/>
      <c r="J515" s="8"/>
      <c r="K515" s="8"/>
      <c r="L515" s="8"/>
    </row>
    <row r="516" spans="3:12" ht="12.5" x14ac:dyDescent="0.25">
      <c r="C516" s="5"/>
      <c r="E516" s="8"/>
      <c r="F516" s="8"/>
      <c r="G516" s="8"/>
      <c r="H516" s="8"/>
      <c r="I516" s="8"/>
      <c r="J516" s="8"/>
      <c r="K516" s="8"/>
      <c r="L516" s="8"/>
    </row>
    <row r="517" spans="3:12" ht="12.5" x14ac:dyDescent="0.25">
      <c r="C517" s="5"/>
      <c r="E517" s="8"/>
      <c r="F517" s="8"/>
      <c r="G517" s="8"/>
      <c r="H517" s="8"/>
      <c r="I517" s="8"/>
      <c r="J517" s="8"/>
      <c r="K517" s="8"/>
      <c r="L517" s="8"/>
    </row>
    <row r="518" spans="3:12" ht="12.5" x14ac:dyDescent="0.25">
      <c r="C518" s="5"/>
      <c r="E518" s="8"/>
      <c r="F518" s="8"/>
      <c r="G518" s="8"/>
      <c r="H518" s="8"/>
      <c r="I518" s="8"/>
      <c r="J518" s="8"/>
      <c r="K518" s="8"/>
      <c r="L518" s="8"/>
    </row>
    <row r="519" spans="3:12" ht="12.5" x14ac:dyDescent="0.25">
      <c r="C519" s="5"/>
      <c r="E519" s="8"/>
      <c r="F519" s="8"/>
      <c r="G519" s="8"/>
      <c r="H519" s="8"/>
      <c r="I519" s="8"/>
      <c r="J519" s="8"/>
      <c r="K519" s="8"/>
      <c r="L519" s="8"/>
    </row>
    <row r="520" spans="3:12" ht="12.5" x14ac:dyDescent="0.25">
      <c r="C520" s="5"/>
      <c r="E520" s="8"/>
      <c r="F520" s="8"/>
      <c r="G520" s="8"/>
      <c r="H520" s="8"/>
      <c r="I520" s="8"/>
      <c r="J520" s="8"/>
      <c r="K520" s="8"/>
      <c r="L520" s="8"/>
    </row>
    <row r="521" spans="3:12" ht="12.5" x14ac:dyDescent="0.25">
      <c r="C521" s="5"/>
      <c r="E521" s="8"/>
      <c r="F521" s="8"/>
      <c r="G521" s="8"/>
      <c r="H521" s="8"/>
      <c r="I521" s="8"/>
      <c r="J521" s="8"/>
      <c r="K521" s="8"/>
      <c r="L521" s="8"/>
    </row>
    <row r="522" spans="3:12" ht="12.5" x14ac:dyDescent="0.25">
      <c r="C522" s="5"/>
      <c r="E522" s="8"/>
      <c r="F522" s="8"/>
      <c r="G522" s="8"/>
      <c r="H522" s="8"/>
      <c r="I522" s="8"/>
      <c r="J522" s="8"/>
      <c r="K522" s="8"/>
      <c r="L522" s="8"/>
    </row>
    <row r="523" spans="3:12" ht="12.5" x14ac:dyDescent="0.25">
      <c r="C523" s="5"/>
      <c r="E523" s="8"/>
      <c r="F523" s="8"/>
      <c r="G523" s="8"/>
      <c r="H523" s="8"/>
      <c r="I523" s="8"/>
      <c r="J523" s="8"/>
      <c r="K523" s="8"/>
      <c r="L523" s="8"/>
    </row>
    <row r="524" spans="3:12" ht="12.5" x14ac:dyDescent="0.25">
      <c r="C524" s="5"/>
      <c r="E524" s="8"/>
      <c r="F524" s="8"/>
      <c r="G524" s="8"/>
      <c r="H524" s="8"/>
      <c r="I524" s="8"/>
      <c r="J524" s="8"/>
      <c r="K524" s="8"/>
      <c r="L524" s="8"/>
    </row>
    <row r="525" spans="3:12" ht="12.5" x14ac:dyDescent="0.25">
      <c r="C525" s="5"/>
      <c r="E525" s="8"/>
      <c r="F525" s="8"/>
      <c r="G525" s="8"/>
      <c r="H525" s="8"/>
      <c r="I525" s="8"/>
      <c r="J525" s="8"/>
      <c r="K525" s="8"/>
      <c r="L525" s="8"/>
    </row>
    <row r="526" spans="3:12" ht="12.5" x14ac:dyDescent="0.25">
      <c r="C526" s="5"/>
      <c r="E526" s="8"/>
      <c r="F526" s="8"/>
      <c r="G526" s="8"/>
      <c r="H526" s="8"/>
      <c r="I526" s="8"/>
      <c r="J526" s="8"/>
      <c r="K526" s="8"/>
      <c r="L526" s="8"/>
    </row>
    <row r="527" spans="3:12" ht="12.5" x14ac:dyDescent="0.25">
      <c r="C527" s="5"/>
      <c r="E527" s="8"/>
      <c r="F527" s="8"/>
      <c r="G527" s="8"/>
      <c r="H527" s="8"/>
      <c r="I527" s="8"/>
      <c r="J527" s="8"/>
      <c r="K527" s="8"/>
      <c r="L527" s="8"/>
    </row>
    <row r="528" spans="3:12" ht="12.5" x14ac:dyDescent="0.25">
      <c r="C528" s="5"/>
      <c r="E528" s="8"/>
      <c r="F528" s="8"/>
      <c r="G528" s="8"/>
      <c r="H528" s="8"/>
      <c r="I528" s="8"/>
      <c r="J528" s="8"/>
      <c r="K528" s="8"/>
      <c r="L528" s="8"/>
    </row>
    <row r="529" spans="3:12" ht="12.5" x14ac:dyDescent="0.25">
      <c r="C529" s="5"/>
      <c r="E529" s="8"/>
      <c r="F529" s="8"/>
      <c r="G529" s="8"/>
      <c r="H529" s="8"/>
      <c r="I529" s="8"/>
      <c r="J529" s="8"/>
      <c r="K529" s="8"/>
      <c r="L529" s="8"/>
    </row>
    <row r="530" spans="3:12" ht="12.5" x14ac:dyDescent="0.25">
      <c r="C530" s="5"/>
      <c r="E530" s="8"/>
      <c r="F530" s="8"/>
      <c r="G530" s="8"/>
      <c r="H530" s="8"/>
      <c r="I530" s="8"/>
      <c r="J530" s="8"/>
      <c r="K530" s="8"/>
      <c r="L530" s="8"/>
    </row>
    <row r="531" spans="3:12" ht="12.5" x14ac:dyDescent="0.25">
      <c r="C531" s="5"/>
      <c r="E531" s="8"/>
      <c r="F531" s="8"/>
      <c r="G531" s="8"/>
      <c r="H531" s="8"/>
      <c r="I531" s="8"/>
      <c r="J531" s="8"/>
      <c r="K531" s="8"/>
      <c r="L531" s="8"/>
    </row>
    <row r="532" spans="3:12" ht="12.5" x14ac:dyDescent="0.25">
      <c r="C532" s="5"/>
      <c r="E532" s="8"/>
      <c r="F532" s="8"/>
      <c r="G532" s="8"/>
      <c r="H532" s="8"/>
      <c r="I532" s="8"/>
      <c r="J532" s="8"/>
      <c r="K532" s="8"/>
      <c r="L532" s="8"/>
    </row>
    <row r="533" spans="3:12" ht="12.5" x14ac:dyDescent="0.25">
      <c r="C533" s="5"/>
      <c r="E533" s="8"/>
      <c r="F533" s="8"/>
      <c r="G533" s="8"/>
      <c r="H533" s="8"/>
      <c r="I533" s="8"/>
      <c r="J533" s="8"/>
      <c r="K533" s="8"/>
      <c r="L533" s="8"/>
    </row>
    <row r="534" spans="3:12" ht="12.5" x14ac:dyDescent="0.25">
      <c r="C534" s="5"/>
      <c r="E534" s="8"/>
      <c r="F534" s="8"/>
      <c r="G534" s="8"/>
      <c r="H534" s="8"/>
      <c r="I534" s="8"/>
      <c r="J534" s="8"/>
      <c r="K534" s="8"/>
      <c r="L534" s="8"/>
    </row>
    <row r="535" spans="3:12" ht="12.5" x14ac:dyDescent="0.25">
      <c r="C535" s="5"/>
      <c r="E535" s="8"/>
      <c r="F535" s="8"/>
      <c r="G535" s="8"/>
      <c r="H535" s="8"/>
      <c r="I535" s="8"/>
      <c r="J535" s="8"/>
      <c r="K535" s="8"/>
      <c r="L535" s="8"/>
    </row>
    <row r="536" spans="3:12" ht="12.5" x14ac:dyDescent="0.25">
      <c r="C536" s="5"/>
      <c r="E536" s="8"/>
      <c r="F536" s="8"/>
      <c r="G536" s="8"/>
      <c r="H536" s="8"/>
      <c r="I536" s="8"/>
      <c r="J536" s="8"/>
      <c r="K536" s="8"/>
      <c r="L536" s="8"/>
    </row>
    <row r="537" spans="3:12" ht="12.5" x14ac:dyDescent="0.25">
      <c r="C537" s="5"/>
      <c r="E537" s="8"/>
      <c r="F537" s="8"/>
      <c r="G537" s="8"/>
      <c r="H537" s="8"/>
      <c r="I537" s="8"/>
      <c r="J537" s="8"/>
      <c r="K537" s="8"/>
      <c r="L537" s="8"/>
    </row>
    <row r="538" spans="3:12" ht="12.5" x14ac:dyDescent="0.25">
      <c r="C538" s="5"/>
      <c r="E538" s="8"/>
      <c r="F538" s="8"/>
      <c r="G538" s="8"/>
      <c r="H538" s="8"/>
      <c r="I538" s="8"/>
      <c r="J538" s="8"/>
      <c r="K538" s="8"/>
      <c r="L538" s="8"/>
    </row>
    <row r="539" spans="3:12" ht="12.5" x14ac:dyDescent="0.25">
      <c r="C539" s="5"/>
      <c r="E539" s="8"/>
      <c r="F539" s="8"/>
      <c r="G539" s="8"/>
      <c r="H539" s="8"/>
      <c r="I539" s="8"/>
      <c r="J539" s="8"/>
      <c r="K539" s="8"/>
      <c r="L539" s="8"/>
    </row>
    <row r="540" spans="3:12" ht="12.5" x14ac:dyDescent="0.25">
      <c r="C540" s="5"/>
      <c r="E540" s="8"/>
      <c r="F540" s="8"/>
      <c r="G540" s="8"/>
      <c r="H540" s="8"/>
      <c r="I540" s="8"/>
      <c r="J540" s="8"/>
      <c r="K540" s="8"/>
      <c r="L540" s="8"/>
    </row>
    <row r="541" spans="3:12" ht="12.5" x14ac:dyDescent="0.25">
      <c r="C541" s="5"/>
      <c r="E541" s="8"/>
      <c r="F541" s="8"/>
      <c r="G541" s="8"/>
      <c r="H541" s="8"/>
      <c r="I541" s="8"/>
      <c r="J541" s="8"/>
      <c r="K541" s="8"/>
      <c r="L541" s="8"/>
    </row>
    <row r="542" spans="3:12" ht="12.5" x14ac:dyDescent="0.25">
      <c r="C542" s="5"/>
      <c r="E542" s="8"/>
      <c r="F542" s="8"/>
      <c r="G542" s="8"/>
      <c r="H542" s="8"/>
      <c r="I542" s="8"/>
      <c r="J542" s="8"/>
      <c r="K542" s="8"/>
      <c r="L542" s="8"/>
    </row>
    <row r="543" spans="3:12" ht="12.5" x14ac:dyDescent="0.25">
      <c r="C543" s="5"/>
      <c r="E543" s="8"/>
      <c r="F543" s="8"/>
      <c r="G543" s="8"/>
      <c r="H543" s="8"/>
      <c r="I543" s="8"/>
      <c r="J543" s="8"/>
      <c r="K543" s="8"/>
      <c r="L543" s="8"/>
    </row>
    <row r="544" spans="3:12" ht="12.5" x14ac:dyDescent="0.25">
      <c r="C544" s="5"/>
      <c r="E544" s="8"/>
      <c r="F544" s="8"/>
      <c r="G544" s="8"/>
      <c r="H544" s="8"/>
      <c r="I544" s="8"/>
      <c r="J544" s="8"/>
      <c r="K544" s="8"/>
      <c r="L544" s="8"/>
    </row>
    <row r="545" spans="3:12" ht="12.5" x14ac:dyDescent="0.25">
      <c r="C545" s="5"/>
      <c r="E545" s="8"/>
      <c r="F545" s="8"/>
      <c r="G545" s="8"/>
      <c r="H545" s="8"/>
      <c r="I545" s="8"/>
      <c r="J545" s="8"/>
      <c r="K545" s="8"/>
      <c r="L545" s="8"/>
    </row>
    <row r="546" spans="3:12" ht="12.5" x14ac:dyDescent="0.25">
      <c r="C546" s="5"/>
      <c r="E546" s="8"/>
      <c r="F546" s="8"/>
      <c r="G546" s="8"/>
      <c r="H546" s="8"/>
      <c r="I546" s="8"/>
      <c r="J546" s="8"/>
      <c r="K546" s="8"/>
      <c r="L546" s="8"/>
    </row>
    <row r="547" spans="3:12" ht="12.5" x14ac:dyDescent="0.25">
      <c r="C547" s="5"/>
      <c r="E547" s="8"/>
      <c r="F547" s="8"/>
      <c r="G547" s="8"/>
      <c r="H547" s="8"/>
      <c r="I547" s="8"/>
      <c r="J547" s="8"/>
      <c r="K547" s="8"/>
      <c r="L547" s="8"/>
    </row>
    <row r="548" spans="3:12" ht="12.5" x14ac:dyDescent="0.25">
      <c r="C548" s="5"/>
      <c r="E548" s="8"/>
      <c r="F548" s="8"/>
      <c r="G548" s="8"/>
      <c r="H548" s="8"/>
      <c r="I548" s="8"/>
      <c r="J548" s="8"/>
      <c r="K548" s="8"/>
      <c r="L548" s="8"/>
    </row>
    <row r="549" spans="3:12" ht="12.5" x14ac:dyDescent="0.25">
      <c r="C549" s="5"/>
      <c r="E549" s="8"/>
      <c r="F549" s="8"/>
      <c r="G549" s="8"/>
      <c r="H549" s="8"/>
      <c r="I549" s="8"/>
      <c r="J549" s="8"/>
      <c r="K549" s="8"/>
      <c r="L549" s="8"/>
    </row>
    <row r="550" spans="3:12" ht="12.5" x14ac:dyDescent="0.25">
      <c r="C550" s="5"/>
      <c r="E550" s="8"/>
      <c r="F550" s="8"/>
      <c r="G550" s="8"/>
      <c r="H550" s="8"/>
      <c r="I550" s="8"/>
      <c r="J550" s="8"/>
      <c r="K550" s="8"/>
      <c r="L550" s="8"/>
    </row>
    <row r="551" spans="3:12" ht="12.5" x14ac:dyDescent="0.25">
      <c r="C551" s="5"/>
      <c r="E551" s="8"/>
      <c r="F551" s="8"/>
      <c r="G551" s="8"/>
      <c r="H551" s="8"/>
      <c r="I551" s="8"/>
      <c r="J551" s="8"/>
      <c r="K551" s="8"/>
      <c r="L551" s="8"/>
    </row>
    <row r="552" spans="3:12" ht="12.5" x14ac:dyDescent="0.25">
      <c r="C552" s="5"/>
      <c r="E552" s="8"/>
      <c r="F552" s="8"/>
      <c r="G552" s="8"/>
      <c r="H552" s="8"/>
      <c r="I552" s="8"/>
      <c r="J552" s="8"/>
      <c r="K552" s="8"/>
      <c r="L552" s="8"/>
    </row>
    <row r="553" spans="3:12" ht="12.5" x14ac:dyDescent="0.25">
      <c r="C553" s="5"/>
      <c r="E553" s="8"/>
      <c r="F553" s="8"/>
      <c r="G553" s="8"/>
      <c r="H553" s="8"/>
      <c r="I553" s="8"/>
      <c r="J553" s="8"/>
      <c r="K553" s="8"/>
      <c r="L553" s="8"/>
    </row>
    <row r="554" spans="3:12" ht="12.5" x14ac:dyDescent="0.25">
      <c r="C554" s="5"/>
      <c r="E554" s="8"/>
      <c r="F554" s="8"/>
      <c r="G554" s="8"/>
      <c r="H554" s="8"/>
      <c r="I554" s="8"/>
      <c r="J554" s="8"/>
      <c r="K554" s="8"/>
      <c r="L554" s="8"/>
    </row>
    <row r="555" spans="3:12" ht="12.5" x14ac:dyDescent="0.25">
      <c r="C555" s="5"/>
      <c r="E555" s="8"/>
      <c r="F555" s="8"/>
      <c r="G555" s="8"/>
      <c r="H555" s="8"/>
      <c r="I555" s="8"/>
      <c r="J555" s="8"/>
      <c r="K555" s="8"/>
      <c r="L555" s="8"/>
    </row>
    <row r="556" spans="3:12" ht="12.5" x14ac:dyDescent="0.25">
      <c r="C556" s="5"/>
      <c r="E556" s="8"/>
      <c r="F556" s="8"/>
      <c r="G556" s="8"/>
      <c r="H556" s="8"/>
      <c r="I556" s="8"/>
      <c r="J556" s="8"/>
      <c r="K556" s="8"/>
      <c r="L556" s="8"/>
    </row>
    <row r="557" spans="3:12" ht="12.5" x14ac:dyDescent="0.25">
      <c r="C557" s="5"/>
      <c r="E557" s="8"/>
      <c r="F557" s="8"/>
      <c r="G557" s="8"/>
      <c r="H557" s="8"/>
      <c r="I557" s="8"/>
      <c r="J557" s="8"/>
      <c r="K557" s="8"/>
      <c r="L557" s="8"/>
    </row>
    <row r="558" spans="3:12" ht="12.5" x14ac:dyDescent="0.25">
      <c r="C558" s="5"/>
      <c r="E558" s="8"/>
      <c r="F558" s="8"/>
      <c r="G558" s="8"/>
      <c r="H558" s="8"/>
      <c r="I558" s="8"/>
      <c r="J558" s="8"/>
      <c r="K558" s="8"/>
      <c r="L558" s="8"/>
    </row>
    <row r="559" spans="3:12" ht="12.5" x14ac:dyDescent="0.25">
      <c r="C559" s="5"/>
      <c r="E559" s="8"/>
      <c r="F559" s="8"/>
      <c r="G559" s="8"/>
      <c r="H559" s="8"/>
      <c r="I559" s="8"/>
      <c r="J559" s="8"/>
      <c r="K559" s="8"/>
      <c r="L559" s="8"/>
    </row>
    <row r="560" spans="3:12" ht="12.5" x14ac:dyDescent="0.25">
      <c r="C560" s="5"/>
      <c r="E560" s="8"/>
      <c r="F560" s="8"/>
      <c r="G560" s="8"/>
      <c r="H560" s="8"/>
      <c r="I560" s="8"/>
      <c r="J560" s="8"/>
      <c r="K560" s="8"/>
      <c r="L560" s="8"/>
    </row>
    <row r="561" spans="3:12" ht="12.5" x14ac:dyDescent="0.25">
      <c r="C561" s="5"/>
      <c r="E561" s="8"/>
      <c r="F561" s="8"/>
      <c r="G561" s="8"/>
      <c r="H561" s="8"/>
      <c r="I561" s="8"/>
      <c r="J561" s="8"/>
      <c r="K561" s="8"/>
      <c r="L561" s="8"/>
    </row>
    <row r="562" spans="3:12" ht="12.5" x14ac:dyDescent="0.25">
      <c r="C562" s="5"/>
      <c r="E562" s="8"/>
      <c r="F562" s="8"/>
      <c r="G562" s="8"/>
      <c r="H562" s="8"/>
      <c r="I562" s="8"/>
      <c r="J562" s="8"/>
      <c r="K562" s="8"/>
      <c r="L562" s="8"/>
    </row>
    <row r="563" spans="3:12" ht="12.5" x14ac:dyDescent="0.25">
      <c r="C563" s="5"/>
      <c r="E563" s="8"/>
      <c r="F563" s="8"/>
      <c r="G563" s="8"/>
      <c r="H563" s="8"/>
      <c r="I563" s="8"/>
      <c r="J563" s="8"/>
      <c r="K563" s="8"/>
      <c r="L563" s="8"/>
    </row>
    <row r="564" spans="3:12" ht="12.5" x14ac:dyDescent="0.25">
      <c r="C564" s="5"/>
      <c r="E564" s="8"/>
      <c r="F564" s="8"/>
      <c r="G564" s="8"/>
      <c r="H564" s="8"/>
      <c r="I564" s="8"/>
      <c r="J564" s="8"/>
      <c r="K564" s="8"/>
      <c r="L564" s="8"/>
    </row>
    <row r="565" spans="3:12" ht="12.5" x14ac:dyDescent="0.25">
      <c r="C565" s="5"/>
      <c r="E565" s="8"/>
      <c r="F565" s="8"/>
      <c r="G565" s="8"/>
      <c r="H565" s="8"/>
      <c r="I565" s="8"/>
      <c r="J565" s="8"/>
      <c r="K565" s="8"/>
      <c r="L565" s="8"/>
    </row>
    <row r="566" spans="3:12" ht="12.5" x14ac:dyDescent="0.25">
      <c r="C566" s="5"/>
      <c r="E566" s="8"/>
      <c r="F566" s="8"/>
      <c r="G566" s="8"/>
      <c r="H566" s="8"/>
      <c r="I566" s="8"/>
      <c r="J566" s="8"/>
      <c r="K566" s="8"/>
      <c r="L566" s="8"/>
    </row>
    <row r="567" spans="3:12" ht="12.5" x14ac:dyDescent="0.25">
      <c r="C567" s="5"/>
      <c r="E567" s="8"/>
      <c r="F567" s="8"/>
      <c r="G567" s="8"/>
      <c r="H567" s="8"/>
      <c r="I567" s="8"/>
      <c r="J567" s="8"/>
      <c r="K567" s="8"/>
      <c r="L567" s="8"/>
    </row>
    <row r="568" spans="3:12" ht="12.5" x14ac:dyDescent="0.25">
      <c r="C568" s="5"/>
      <c r="E568" s="8"/>
      <c r="F568" s="8"/>
      <c r="G568" s="8"/>
      <c r="H568" s="8"/>
      <c r="I568" s="8"/>
      <c r="J568" s="8"/>
      <c r="K568" s="8"/>
      <c r="L568" s="8"/>
    </row>
    <row r="569" spans="3:12" ht="12.5" x14ac:dyDescent="0.25">
      <c r="C569" s="5"/>
      <c r="E569" s="8"/>
      <c r="F569" s="8"/>
      <c r="G569" s="8"/>
      <c r="H569" s="8"/>
      <c r="I569" s="8"/>
      <c r="J569" s="8"/>
      <c r="K569" s="8"/>
      <c r="L569" s="8"/>
    </row>
    <row r="570" spans="3:12" ht="12.5" x14ac:dyDescent="0.25">
      <c r="C570" s="5"/>
      <c r="E570" s="8"/>
      <c r="F570" s="8"/>
      <c r="G570" s="8"/>
      <c r="H570" s="8"/>
      <c r="I570" s="8"/>
      <c r="J570" s="8"/>
      <c r="K570" s="8"/>
      <c r="L570" s="8"/>
    </row>
    <row r="571" spans="3:12" ht="12.5" x14ac:dyDescent="0.25">
      <c r="C571" s="5"/>
      <c r="E571" s="8"/>
      <c r="F571" s="8"/>
      <c r="G571" s="8"/>
      <c r="H571" s="8"/>
      <c r="I571" s="8"/>
      <c r="J571" s="8"/>
      <c r="K571" s="8"/>
      <c r="L571" s="8"/>
    </row>
    <row r="572" spans="3:12" ht="12.5" x14ac:dyDescent="0.25">
      <c r="C572" s="5"/>
      <c r="E572" s="8"/>
      <c r="F572" s="8"/>
      <c r="G572" s="8"/>
      <c r="H572" s="8"/>
      <c r="I572" s="8"/>
      <c r="J572" s="8"/>
      <c r="K572" s="8"/>
      <c r="L572" s="8"/>
    </row>
    <row r="573" spans="3:12" ht="12.5" x14ac:dyDescent="0.25">
      <c r="C573" s="5"/>
      <c r="E573" s="8"/>
      <c r="F573" s="8"/>
      <c r="G573" s="8"/>
      <c r="H573" s="8"/>
      <c r="I573" s="8"/>
      <c r="J573" s="8"/>
      <c r="K573" s="8"/>
      <c r="L573" s="8"/>
    </row>
    <row r="574" spans="3:12" ht="12.5" x14ac:dyDescent="0.25">
      <c r="C574" s="5"/>
      <c r="E574" s="8"/>
      <c r="F574" s="8"/>
      <c r="G574" s="8"/>
      <c r="H574" s="8"/>
      <c r="I574" s="8"/>
      <c r="J574" s="8"/>
      <c r="K574" s="8"/>
      <c r="L574" s="8"/>
    </row>
    <row r="575" spans="3:12" ht="12.5" x14ac:dyDescent="0.25">
      <c r="C575" s="5"/>
      <c r="E575" s="8"/>
      <c r="F575" s="8"/>
      <c r="G575" s="8"/>
      <c r="H575" s="8"/>
      <c r="I575" s="8"/>
      <c r="J575" s="8"/>
      <c r="K575" s="8"/>
      <c r="L575" s="8"/>
    </row>
    <row r="576" spans="3:12" ht="12.5" x14ac:dyDescent="0.25">
      <c r="C576" s="5"/>
      <c r="E576" s="8"/>
      <c r="F576" s="8"/>
      <c r="G576" s="8"/>
      <c r="H576" s="8"/>
      <c r="I576" s="8"/>
      <c r="J576" s="8"/>
      <c r="K576" s="8"/>
      <c r="L576" s="8"/>
    </row>
    <row r="577" spans="3:12" ht="12.5" x14ac:dyDescent="0.25">
      <c r="C577" s="5"/>
      <c r="E577" s="8"/>
      <c r="F577" s="8"/>
      <c r="G577" s="8"/>
      <c r="H577" s="8"/>
      <c r="I577" s="8"/>
      <c r="J577" s="8"/>
      <c r="K577" s="8"/>
      <c r="L577" s="8"/>
    </row>
    <row r="578" spans="3:12" ht="12.5" x14ac:dyDescent="0.25">
      <c r="C578" s="5"/>
      <c r="E578" s="8"/>
      <c r="F578" s="8"/>
      <c r="G578" s="8"/>
      <c r="H578" s="8"/>
      <c r="I578" s="8"/>
      <c r="J578" s="8"/>
      <c r="K578" s="8"/>
      <c r="L578" s="8"/>
    </row>
    <row r="579" spans="3:12" ht="12.5" x14ac:dyDescent="0.25">
      <c r="C579" s="5"/>
      <c r="E579" s="8"/>
      <c r="F579" s="8"/>
      <c r="G579" s="8"/>
      <c r="H579" s="8"/>
      <c r="I579" s="8"/>
      <c r="J579" s="8"/>
      <c r="K579" s="8"/>
      <c r="L579" s="8"/>
    </row>
    <row r="580" spans="3:12" ht="12.5" x14ac:dyDescent="0.25">
      <c r="C580" s="5"/>
      <c r="E580" s="8"/>
      <c r="F580" s="8"/>
      <c r="G580" s="8"/>
      <c r="H580" s="8"/>
      <c r="I580" s="8"/>
      <c r="J580" s="8"/>
      <c r="K580" s="8"/>
      <c r="L580" s="8"/>
    </row>
    <row r="581" spans="3:12" ht="12.5" x14ac:dyDescent="0.25">
      <c r="C581" s="5"/>
      <c r="E581" s="8"/>
      <c r="F581" s="8"/>
      <c r="G581" s="8"/>
      <c r="H581" s="8"/>
      <c r="I581" s="8"/>
      <c r="J581" s="8"/>
      <c r="K581" s="8"/>
      <c r="L581" s="8"/>
    </row>
    <row r="582" spans="3:12" ht="12.5" x14ac:dyDescent="0.25">
      <c r="C582" s="5"/>
      <c r="E582" s="8"/>
      <c r="F582" s="8"/>
      <c r="G582" s="8"/>
      <c r="H582" s="8"/>
      <c r="I582" s="8"/>
      <c r="J582" s="8"/>
      <c r="K582" s="8"/>
      <c r="L582" s="8"/>
    </row>
    <row r="583" spans="3:12" ht="12.5" x14ac:dyDescent="0.25">
      <c r="C583" s="5"/>
      <c r="E583" s="8"/>
      <c r="F583" s="8"/>
      <c r="G583" s="8"/>
      <c r="H583" s="8"/>
      <c r="I583" s="8"/>
      <c r="J583" s="8"/>
      <c r="K583" s="8"/>
      <c r="L583" s="8"/>
    </row>
    <row r="584" spans="3:12" ht="12.5" x14ac:dyDescent="0.25">
      <c r="C584" s="5"/>
      <c r="E584" s="8"/>
      <c r="F584" s="8"/>
      <c r="G584" s="8"/>
      <c r="H584" s="8"/>
      <c r="I584" s="8"/>
      <c r="J584" s="8"/>
      <c r="K584" s="8"/>
      <c r="L584" s="8"/>
    </row>
    <row r="585" spans="3:12" ht="12.5" x14ac:dyDescent="0.25">
      <c r="C585" s="5"/>
      <c r="E585" s="8"/>
      <c r="F585" s="8"/>
      <c r="G585" s="8"/>
      <c r="H585" s="8"/>
      <c r="I585" s="8"/>
      <c r="J585" s="8"/>
      <c r="K585" s="8"/>
      <c r="L585" s="8"/>
    </row>
    <row r="586" spans="3:12" ht="12.5" x14ac:dyDescent="0.25">
      <c r="C586" s="5"/>
      <c r="E586" s="8"/>
      <c r="F586" s="8"/>
      <c r="G586" s="8"/>
      <c r="H586" s="8"/>
      <c r="I586" s="8"/>
      <c r="J586" s="8"/>
      <c r="K586" s="8"/>
      <c r="L586" s="8"/>
    </row>
    <row r="587" spans="3:12" ht="12.5" x14ac:dyDescent="0.25">
      <c r="C587" s="5"/>
      <c r="E587" s="8"/>
      <c r="F587" s="8"/>
      <c r="G587" s="8"/>
      <c r="H587" s="8"/>
      <c r="I587" s="8"/>
      <c r="J587" s="8"/>
      <c r="K587" s="8"/>
      <c r="L587" s="8"/>
    </row>
    <row r="588" spans="3:12" ht="12.5" x14ac:dyDescent="0.25">
      <c r="C588" s="5"/>
      <c r="E588" s="8"/>
      <c r="F588" s="8"/>
      <c r="G588" s="8"/>
      <c r="H588" s="8"/>
      <c r="I588" s="8"/>
      <c r="J588" s="8"/>
      <c r="K588" s="8"/>
      <c r="L588" s="8"/>
    </row>
    <row r="589" spans="3:12" ht="12.5" x14ac:dyDescent="0.25">
      <c r="C589" s="5"/>
      <c r="E589" s="8"/>
      <c r="F589" s="8"/>
      <c r="G589" s="8"/>
      <c r="H589" s="8"/>
      <c r="I589" s="8"/>
      <c r="J589" s="8"/>
      <c r="K589" s="8"/>
      <c r="L589" s="8"/>
    </row>
    <row r="590" spans="3:12" ht="12.5" x14ac:dyDescent="0.25">
      <c r="C590" s="5"/>
      <c r="E590" s="8"/>
      <c r="F590" s="8"/>
      <c r="G590" s="8"/>
      <c r="H590" s="8"/>
      <c r="I590" s="8"/>
      <c r="J590" s="8"/>
      <c r="K590" s="8"/>
      <c r="L590" s="8"/>
    </row>
    <row r="591" spans="3:12" ht="12.5" x14ac:dyDescent="0.25">
      <c r="C591" s="5"/>
      <c r="E591" s="8"/>
      <c r="F591" s="8"/>
      <c r="G591" s="8"/>
      <c r="H591" s="8"/>
      <c r="I591" s="8"/>
      <c r="J591" s="8"/>
      <c r="K591" s="8"/>
      <c r="L591" s="8"/>
    </row>
    <row r="592" spans="3:12" ht="12.5" x14ac:dyDescent="0.25">
      <c r="C592" s="5"/>
      <c r="E592" s="8"/>
      <c r="F592" s="8"/>
      <c r="G592" s="8"/>
      <c r="H592" s="8"/>
      <c r="I592" s="8"/>
      <c r="J592" s="8"/>
      <c r="K592" s="8"/>
      <c r="L592" s="8"/>
    </row>
    <row r="593" spans="3:12" ht="12.5" x14ac:dyDescent="0.25">
      <c r="C593" s="5"/>
      <c r="E593" s="8"/>
      <c r="F593" s="8"/>
      <c r="G593" s="8"/>
      <c r="H593" s="8"/>
      <c r="I593" s="8"/>
      <c r="J593" s="8"/>
      <c r="K593" s="8"/>
      <c r="L593" s="8"/>
    </row>
    <row r="594" spans="3:12" ht="12.5" x14ac:dyDescent="0.25">
      <c r="C594" s="5"/>
      <c r="E594" s="8"/>
      <c r="F594" s="8"/>
      <c r="G594" s="8"/>
      <c r="H594" s="8"/>
      <c r="I594" s="8"/>
      <c r="J594" s="8"/>
      <c r="K594" s="8"/>
      <c r="L594" s="8"/>
    </row>
    <row r="595" spans="3:12" ht="12.5" x14ac:dyDescent="0.25">
      <c r="C595" s="5"/>
      <c r="E595" s="8"/>
      <c r="F595" s="8"/>
      <c r="G595" s="8"/>
      <c r="H595" s="8"/>
      <c r="I595" s="8"/>
      <c r="J595" s="8"/>
      <c r="K595" s="8"/>
      <c r="L595" s="8"/>
    </row>
    <row r="596" spans="3:12" ht="12.5" x14ac:dyDescent="0.25">
      <c r="C596" s="5"/>
      <c r="E596" s="8"/>
      <c r="F596" s="8"/>
      <c r="G596" s="8"/>
      <c r="H596" s="8"/>
      <c r="I596" s="8"/>
      <c r="J596" s="8"/>
      <c r="K596" s="8"/>
      <c r="L596" s="8"/>
    </row>
    <row r="597" spans="3:12" ht="12.5" x14ac:dyDescent="0.25">
      <c r="C597" s="5"/>
      <c r="E597" s="8"/>
      <c r="F597" s="8"/>
      <c r="G597" s="8"/>
      <c r="H597" s="8"/>
      <c r="I597" s="8"/>
      <c r="J597" s="8"/>
      <c r="K597" s="8"/>
      <c r="L597" s="8"/>
    </row>
    <row r="598" spans="3:12" ht="12.5" x14ac:dyDescent="0.25">
      <c r="C598" s="5"/>
      <c r="E598" s="8"/>
      <c r="F598" s="8"/>
      <c r="G598" s="8"/>
      <c r="H598" s="8"/>
      <c r="I598" s="8"/>
      <c r="J598" s="8"/>
      <c r="K598" s="8"/>
      <c r="L598" s="8"/>
    </row>
    <row r="599" spans="3:12" ht="12.5" x14ac:dyDescent="0.25">
      <c r="C599" s="5"/>
      <c r="E599" s="8"/>
      <c r="F599" s="8"/>
      <c r="G599" s="8"/>
      <c r="H599" s="8"/>
      <c r="I599" s="8"/>
      <c r="J599" s="8"/>
      <c r="K599" s="8"/>
      <c r="L599" s="8"/>
    </row>
    <row r="600" spans="3:12" ht="12.5" x14ac:dyDescent="0.25">
      <c r="C600" s="5"/>
      <c r="E600" s="8"/>
      <c r="F600" s="8"/>
      <c r="G600" s="8"/>
      <c r="H600" s="8"/>
      <c r="I600" s="8"/>
      <c r="J600" s="8"/>
      <c r="K600" s="8"/>
      <c r="L600" s="8"/>
    </row>
    <row r="601" spans="3:12" ht="12.5" x14ac:dyDescent="0.25">
      <c r="C601" s="5"/>
      <c r="E601" s="8"/>
      <c r="F601" s="8"/>
      <c r="G601" s="8"/>
      <c r="H601" s="8"/>
      <c r="I601" s="8"/>
      <c r="J601" s="8"/>
      <c r="K601" s="8"/>
      <c r="L601" s="8"/>
    </row>
    <row r="602" spans="3:12" ht="12.5" x14ac:dyDescent="0.25">
      <c r="C602" s="5"/>
      <c r="E602" s="8"/>
      <c r="F602" s="8"/>
      <c r="G602" s="8"/>
      <c r="H602" s="8"/>
      <c r="I602" s="8"/>
      <c r="J602" s="8"/>
      <c r="K602" s="8"/>
      <c r="L602" s="8"/>
    </row>
    <row r="603" spans="3:12" ht="12.5" x14ac:dyDescent="0.25">
      <c r="C603" s="5"/>
      <c r="E603" s="8"/>
      <c r="F603" s="8"/>
      <c r="G603" s="8"/>
      <c r="H603" s="8"/>
      <c r="I603" s="8"/>
      <c r="J603" s="8"/>
      <c r="K603" s="8"/>
      <c r="L603" s="8"/>
    </row>
    <row r="604" spans="3:12" ht="12.5" x14ac:dyDescent="0.25">
      <c r="C604" s="5"/>
      <c r="E604" s="8"/>
      <c r="F604" s="8"/>
      <c r="G604" s="8"/>
      <c r="H604" s="8"/>
      <c r="I604" s="8"/>
      <c r="J604" s="8"/>
      <c r="K604" s="8"/>
      <c r="L604" s="8"/>
    </row>
    <row r="605" spans="3:12" ht="12.5" x14ac:dyDescent="0.25">
      <c r="C605" s="5"/>
      <c r="E605" s="8"/>
      <c r="F605" s="8"/>
      <c r="G605" s="8"/>
      <c r="H605" s="8"/>
      <c r="I605" s="8"/>
      <c r="J605" s="8"/>
      <c r="K605" s="8"/>
      <c r="L605" s="8"/>
    </row>
    <row r="606" spans="3:12" ht="12.5" x14ac:dyDescent="0.25">
      <c r="C606" s="5"/>
      <c r="E606" s="8"/>
      <c r="F606" s="8"/>
      <c r="G606" s="8"/>
      <c r="H606" s="8"/>
      <c r="I606" s="8"/>
      <c r="J606" s="8"/>
      <c r="K606" s="8"/>
      <c r="L606" s="8"/>
    </row>
    <row r="607" spans="3:12" ht="12.5" x14ac:dyDescent="0.25">
      <c r="C607" s="5"/>
      <c r="E607" s="8"/>
      <c r="F607" s="8"/>
      <c r="G607" s="8"/>
      <c r="H607" s="8"/>
      <c r="I607" s="8"/>
      <c r="J607" s="8"/>
      <c r="K607" s="8"/>
      <c r="L607" s="8"/>
    </row>
    <row r="608" spans="3:12" ht="12.5" x14ac:dyDescent="0.25">
      <c r="C608" s="5"/>
      <c r="E608" s="8"/>
      <c r="F608" s="8"/>
      <c r="G608" s="8"/>
      <c r="H608" s="8"/>
      <c r="I608" s="8"/>
      <c r="J608" s="8"/>
      <c r="K608" s="8"/>
      <c r="L608" s="8"/>
    </row>
    <row r="609" spans="3:12" ht="12.5" x14ac:dyDescent="0.25">
      <c r="C609" s="5"/>
      <c r="E609" s="8"/>
      <c r="F609" s="8"/>
      <c r="G609" s="8"/>
      <c r="H609" s="8"/>
      <c r="I609" s="8"/>
      <c r="J609" s="8"/>
      <c r="K609" s="8"/>
      <c r="L609" s="8"/>
    </row>
    <row r="610" spans="3:12" ht="12.5" x14ac:dyDescent="0.25">
      <c r="C610" s="5"/>
      <c r="E610" s="8"/>
      <c r="F610" s="8"/>
      <c r="G610" s="8"/>
      <c r="H610" s="8"/>
      <c r="I610" s="8"/>
      <c r="J610" s="8"/>
      <c r="K610" s="8"/>
      <c r="L610" s="8"/>
    </row>
    <row r="611" spans="3:12" ht="12.5" x14ac:dyDescent="0.25">
      <c r="C611" s="5"/>
      <c r="E611" s="8"/>
      <c r="F611" s="8"/>
      <c r="G611" s="8"/>
      <c r="H611" s="8"/>
      <c r="I611" s="8"/>
      <c r="J611" s="8"/>
      <c r="K611" s="8"/>
      <c r="L611" s="8"/>
    </row>
    <row r="612" spans="3:12" ht="12.5" x14ac:dyDescent="0.25">
      <c r="C612" s="5"/>
      <c r="E612" s="8"/>
      <c r="F612" s="8"/>
      <c r="G612" s="8"/>
      <c r="H612" s="8"/>
      <c r="I612" s="8"/>
      <c r="J612" s="8"/>
      <c r="K612" s="8"/>
      <c r="L612" s="8"/>
    </row>
    <row r="613" spans="3:12" ht="12.5" x14ac:dyDescent="0.25">
      <c r="C613" s="5"/>
      <c r="E613" s="8"/>
      <c r="F613" s="8"/>
      <c r="G613" s="8"/>
      <c r="H613" s="8"/>
      <c r="I613" s="8"/>
      <c r="J613" s="8"/>
      <c r="K613" s="8"/>
      <c r="L613" s="8"/>
    </row>
    <row r="614" spans="3:12" ht="12.5" x14ac:dyDescent="0.25">
      <c r="C614" s="5"/>
      <c r="E614" s="8"/>
      <c r="F614" s="8"/>
      <c r="G614" s="8"/>
      <c r="H614" s="8"/>
      <c r="I614" s="8"/>
      <c r="J614" s="8"/>
      <c r="K614" s="8"/>
      <c r="L614" s="8"/>
    </row>
    <row r="615" spans="3:12" ht="12.5" x14ac:dyDescent="0.25">
      <c r="C615" s="5"/>
      <c r="E615" s="8"/>
      <c r="F615" s="8"/>
      <c r="G615" s="8"/>
      <c r="H615" s="8"/>
      <c r="I615" s="8"/>
      <c r="J615" s="8"/>
      <c r="K615" s="8"/>
      <c r="L615" s="8"/>
    </row>
    <row r="616" spans="3:12" ht="12.5" x14ac:dyDescent="0.25">
      <c r="C616" s="5"/>
      <c r="E616" s="8"/>
      <c r="F616" s="8"/>
      <c r="G616" s="8"/>
      <c r="H616" s="8"/>
      <c r="I616" s="8"/>
      <c r="J616" s="8"/>
      <c r="K616" s="8"/>
      <c r="L616" s="8"/>
    </row>
    <row r="617" spans="3:12" ht="12.5" x14ac:dyDescent="0.25">
      <c r="C617" s="5"/>
      <c r="E617" s="8"/>
      <c r="F617" s="8"/>
      <c r="G617" s="8"/>
      <c r="H617" s="8"/>
      <c r="I617" s="8"/>
      <c r="J617" s="8"/>
      <c r="K617" s="8"/>
      <c r="L617" s="8"/>
    </row>
    <row r="618" spans="3:12" ht="12.5" x14ac:dyDescent="0.25">
      <c r="C618" s="5"/>
      <c r="E618" s="8"/>
      <c r="F618" s="8"/>
      <c r="G618" s="8"/>
      <c r="H618" s="8"/>
      <c r="I618" s="8"/>
      <c r="J618" s="8"/>
      <c r="K618" s="8"/>
      <c r="L618" s="8"/>
    </row>
    <row r="619" spans="3:12" ht="12.5" x14ac:dyDescent="0.25">
      <c r="C619" s="5"/>
      <c r="E619" s="8"/>
      <c r="F619" s="8"/>
      <c r="G619" s="8"/>
      <c r="H619" s="8"/>
      <c r="I619" s="8"/>
      <c r="J619" s="8"/>
      <c r="K619" s="8"/>
      <c r="L619" s="8"/>
    </row>
    <row r="620" spans="3:12" ht="12.5" x14ac:dyDescent="0.25">
      <c r="C620" s="5"/>
      <c r="E620" s="8"/>
      <c r="F620" s="8"/>
      <c r="G620" s="8"/>
      <c r="H620" s="8"/>
      <c r="I620" s="8"/>
      <c r="J620" s="8"/>
      <c r="K620" s="8"/>
      <c r="L620" s="8"/>
    </row>
    <row r="621" spans="3:12" ht="12.5" x14ac:dyDescent="0.25">
      <c r="C621" s="5"/>
      <c r="E621" s="8"/>
      <c r="F621" s="8"/>
      <c r="G621" s="8"/>
      <c r="H621" s="8"/>
      <c r="I621" s="8"/>
      <c r="J621" s="8"/>
      <c r="K621" s="8"/>
      <c r="L621" s="8"/>
    </row>
    <row r="622" spans="3:12" ht="12.5" x14ac:dyDescent="0.25">
      <c r="C622" s="5"/>
      <c r="E622" s="8"/>
      <c r="F622" s="8"/>
      <c r="G622" s="8"/>
      <c r="H622" s="8"/>
      <c r="I622" s="8"/>
      <c r="J622" s="8"/>
      <c r="K622" s="8"/>
      <c r="L622" s="8"/>
    </row>
    <row r="623" spans="3:12" ht="12.5" x14ac:dyDescent="0.25">
      <c r="C623" s="5"/>
      <c r="E623" s="8"/>
      <c r="F623" s="8"/>
      <c r="G623" s="8"/>
      <c r="H623" s="8"/>
      <c r="I623" s="8"/>
      <c r="J623" s="8"/>
      <c r="K623" s="8"/>
      <c r="L623" s="8"/>
    </row>
    <row r="624" spans="3:12" ht="12.5" x14ac:dyDescent="0.25">
      <c r="C624" s="5"/>
      <c r="E624" s="8"/>
      <c r="F624" s="8"/>
      <c r="G624" s="8"/>
      <c r="H624" s="8"/>
      <c r="I624" s="8"/>
      <c r="J624" s="8"/>
      <c r="K624" s="8"/>
      <c r="L624" s="8"/>
    </row>
    <row r="625" spans="3:12" ht="12.5" x14ac:dyDescent="0.25">
      <c r="C625" s="5"/>
      <c r="E625" s="8"/>
      <c r="F625" s="8"/>
      <c r="G625" s="8"/>
      <c r="H625" s="8"/>
      <c r="I625" s="8"/>
      <c r="J625" s="8"/>
      <c r="K625" s="8"/>
      <c r="L625" s="8"/>
    </row>
    <row r="626" spans="3:12" ht="12.5" x14ac:dyDescent="0.25">
      <c r="C626" s="5"/>
      <c r="E626" s="8"/>
      <c r="F626" s="8"/>
      <c r="G626" s="8"/>
      <c r="H626" s="8"/>
      <c r="I626" s="8"/>
      <c r="J626" s="8"/>
      <c r="K626" s="8"/>
      <c r="L626" s="8"/>
    </row>
    <row r="627" spans="3:12" ht="12.5" x14ac:dyDescent="0.25">
      <c r="C627" s="5"/>
      <c r="E627" s="8"/>
      <c r="F627" s="8"/>
      <c r="G627" s="8"/>
      <c r="H627" s="8"/>
      <c r="I627" s="8"/>
      <c r="J627" s="8"/>
      <c r="K627" s="8"/>
      <c r="L627" s="8"/>
    </row>
    <row r="628" spans="3:12" ht="12.5" x14ac:dyDescent="0.25">
      <c r="C628" s="5"/>
      <c r="E628" s="8"/>
      <c r="F628" s="8"/>
      <c r="G628" s="8"/>
      <c r="H628" s="8"/>
      <c r="I628" s="8"/>
      <c r="J628" s="8"/>
      <c r="K628" s="8"/>
      <c r="L628" s="8"/>
    </row>
    <row r="629" spans="3:12" ht="12.5" x14ac:dyDescent="0.25">
      <c r="C629" s="5"/>
      <c r="E629" s="8"/>
      <c r="F629" s="8"/>
      <c r="G629" s="8"/>
      <c r="H629" s="8"/>
      <c r="I629" s="8"/>
      <c r="J629" s="8"/>
      <c r="K629" s="8"/>
      <c r="L629" s="8"/>
    </row>
    <row r="630" spans="3:12" ht="12.5" x14ac:dyDescent="0.25">
      <c r="C630" s="5"/>
      <c r="E630" s="8"/>
      <c r="F630" s="8"/>
      <c r="G630" s="8"/>
      <c r="H630" s="8"/>
      <c r="I630" s="8"/>
      <c r="J630" s="8"/>
      <c r="K630" s="8"/>
      <c r="L630" s="8"/>
    </row>
    <row r="631" spans="3:12" ht="12.5" x14ac:dyDescent="0.25">
      <c r="C631" s="5"/>
      <c r="E631" s="8"/>
      <c r="F631" s="8"/>
      <c r="G631" s="8"/>
      <c r="H631" s="8"/>
      <c r="I631" s="8"/>
      <c r="J631" s="8"/>
      <c r="K631" s="8"/>
      <c r="L631" s="8"/>
    </row>
    <row r="632" spans="3:12" ht="12.5" x14ac:dyDescent="0.25">
      <c r="C632" s="5"/>
      <c r="E632" s="8"/>
      <c r="F632" s="8"/>
      <c r="G632" s="8"/>
      <c r="H632" s="8"/>
      <c r="I632" s="8"/>
      <c r="J632" s="8"/>
      <c r="K632" s="8"/>
      <c r="L632" s="8"/>
    </row>
    <row r="633" spans="3:12" ht="12.5" x14ac:dyDescent="0.25">
      <c r="C633" s="5"/>
      <c r="E633" s="8"/>
      <c r="F633" s="8"/>
      <c r="G633" s="8"/>
      <c r="H633" s="8"/>
      <c r="I633" s="8"/>
      <c r="J633" s="8"/>
      <c r="K633" s="8"/>
      <c r="L633" s="8"/>
    </row>
    <row r="634" spans="3:12" ht="12.5" x14ac:dyDescent="0.25">
      <c r="C634" s="5"/>
      <c r="E634" s="8"/>
      <c r="F634" s="8"/>
      <c r="G634" s="8"/>
      <c r="H634" s="8"/>
      <c r="I634" s="8"/>
      <c r="J634" s="8"/>
      <c r="K634" s="8"/>
      <c r="L634" s="8"/>
    </row>
    <row r="635" spans="3:12" ht="12.5" x14ac:dyDescent="0.25">
      <c r="C635" s="5"/>
      <c r="E635" s="8"/>
      <c r="F635" s="8"/>
      <c r="G635" s="8"/>
      <c r="H635" s="8"/>
      <c r="I635" s="8"/>
      <c r="J635" s="8"/>
      <c r="K635" s="8"/>
      <c r="L635" s="8"/>
    </row>
    <row r="636" spans="3:12" ht="12.5" x14ac:dyDescent="0.25">
      <c r="C636" s="5"/>
      <c r="E636" s="8"/>
      <c r="F636" s="8"/>
      <c r="G636" s="8"/>
      <c r="H636" s="8"/>
      <c r="I636" s="8"/>
      <c r="J636" s="8"/>
      <c r="K636" s="8"/>
      <c r="L636" s="8"/>
    </row>
    <row r="637" spans="3:12" ht="12.5" x14ac:dyDescent="0.25">
      <c r="C637" s="5"/>
      <c r="E637" s="8"/>
      <c r="F637" s="8"/>
      <c r="G637" s="8"/>
      <c r="H637" s="8"/>
      <c r="I637" s="8"/>
      <c r="J637" s="8"/>
      <c r="K637" s="8"/>
      <c r="L637" s="8"/>
    </row>
    <row r="638" spans="3:12" ht="12.5" x14ac:dyDescent="0.25">
      <c r="C638" s="5"/>
      <c r="E638" s="8"/>
      <c r="F638" s="8"/>
      <c r="G638" s="8"/>
      <c r="H638" s="8"/>
      <c r="I638" s="8"/>
      <c r="J638" s="8"/>
      <c r="K638" s="8"/>
      <c r="L638" s="8"/>
    </row>
    <row r="639" spans="3:12" ht="12.5" x14ac:dyDescent="0.25">
      <c r="C639" s="5"/>
      <c r="E639" s="8"/>
      <c r="F639" s="8"/>
      <c r="G639" s="8"/>
      <c r="H639" s="8"/>
      <c r="I639" s="8"/>
      <c r="J639" s="8"/>
      <c r="K639" s="8"/>
      <c r="L639" s="8"/>
    </row>
    <row r="640" spans="3:12" ht="12.5" x14ac:dyDescent="0.25">
      <c r="C640" s="5"/>
      <c r="E640" s="8"/>
      <c r="F640" s="8"/>
      <c r="G640" s="8"/>
      <c r="H640" s="8"/>
      <c r="I640" s="8"/>
      <c r="J640" s="8"/>
      <c r="K640" s="8"/>
      <c r="L640" s="8"/>
    </row>
    <row r="641" spans="3:12" ht="12.5" x14ac:dyDescent="0.25">
      <c r="C641" s="5"/>
      <c r="E641" s="8"/>
      <c r="F641" s="8"/>
      <c r="G641" s="8"/>
      <c r="H641" s="8"/>
      <c r="I641" s="8"/>
      <c r="J641" s="8"/>
      <c r="K641" s="8"/>
      <c r="L641" s="8"/>
    </row>
    <row r="642" spans="3:12" ht="12.5" x14ac:dyDescent="0.25">
      <c r="C642" s="5"/>
      <c r="E642" s="8"/>
      <c r="F642" s="8"/>
      <c r="G642" s="8"/>
      <c r="H642" s="8"/>
      <c r="I642" s="8"/>
      <c r="J642" s="8"/>
      <c r="K642" s="8"/>
      <c r="L642" s="8"/>
    </row>
    <row r="643" spans="3:12" ht="12.5" x14ac:dyDescent="0.25">
      <c r="C643" s="5"/>
      <c r="E643" s="8"/>
      <c r="F643" s="8"/>
      <c r="G643" s="8"/>
      <c r="H643" s="8"/>
      <c r="I643" s="8"/>
      <c r="J643" s="8"/>
      <c r="K643" s="8"/>
      <c r="L643" s="8"/>
    </row>
    <row r="644" spans="3:12" ht="12.5" x14ac:dyDescent="0.25">
      <c r="C644" s="5"/>
      <c r="E644" s="8"/>
      <c r="F644" s="8"/>
      <c r="G644" s="8"/>
      <c r="H644" s="8"/>
      <c r="I644" s="8"/>
      <c r="J644" s="8"/>
      <c r="K644" s="8"/>
      <c r="L644" s="8"/>
    </row>
    <row r="645" spans="3:12" ht="12.5" x14ac:dyDescent="0.25">
      <c r="C645" s="5"/>
      <c r="E645" s="8"/>
      <c r="F645" s="8"/>
      <c r="G645" s="8"/>
      <c r="H645" s="8"/>
      <c r="I645" s="8"/>
      <c r="J645" s="8"/>
      <c r="K645" s="8"/>
      <c r="L645" s="8"/>
    </row>
    <row r="646" spans="3:12" ht="12.5" x14ac:dyDescent="0.25">
      <c r="C646" s="5"/>
      <c r="E646" s="8"/>
      <c r="F646" s="8"/>
      <c r="G646" s="8"/>
      <c r="H646" s="8"/>
      <c r="I646" s="8"/>
      <c r="J646" s="8"/>
      <c r="K646" s="8"/>
      <c r="L646" s="8"/>
    </row>
    <row r="647" spans="3:12" ht="12.5" x14ac:dyDescent="0.25">
      <c r="C647" s="5"/>
      <c r="E647" s="8"/>
      <c r="F647" s="8"/>
      <c r="G647" s="8"/>
      <c r="H647" s="8"/>
      <c r="I647" s="8"/>
      <c r="J647" s="8"/>
      <c r="K647" s="8"/>
      <c r="L647" s="8"/>
    </row>
    <row r="648" spans="3:12" ht="12.5" x14ac:dyDescent="0.25">
      <c r="C648" s="5"/>
      <c r="E648" s="8"/>
      <c r="F648" s="8"/>
      <c r="G648" s="8"/>
      <c r="H648" s="8"/>
      <c r="I648" s="8"/>
      <c r="J648" s="8"/>
      <c r="K648" s="8"/>
      <c r="L648" s="8"/>
    </row>
    <row r="649" spans="3:12" ht="12.5" x14ac:dyDescent="0.25">
      <c r="C649" s="5"/>
      <c r="E649" s="8"/>
      <c r="F649" s="8"/>
      <c r="G649" s="8"/>
      <c r="H649" s="8"/>
      <c r="I649" s="8"/>
      <c r="J649" s="8"/>
      <c r="K649" s="8"/>
      <c r="L649" s="8"/>
    </row>
    <row r="650" spans="3:12" ht="12.5" x14ac:dyDescent="0.25">
      <c r="C650" s="5"/>
      <c r="E650" s="8"/>
      <c r="F650" s="8"/>
      <c r="G650" s="8"/>
      <c r="H650" s="8"/>
      <c r="I650" s="8"/>
      <c r="J650" s="8"/>
      <c r="K650" s="8"/>
      <c r="L650" s="8"/>
    </row>
    <row r="651" spans="3:12" ht="12.5" x14ac:dyDescent="0.25">
      <c r="C651" s="5"/>
      <c r="E651" s="8"/>
      <c r="F651" s="8"/>
      <c r="G651" s="8"/>
      <c r="H651" s="8"/>
      <c r="I651" s="8"/>
      <c r="J651" s="8"/>
      <c r="K651" s="8"/>
      <c r="L651" s="8"/>
    </row>
    <row r="652" spans="3:12" ht="12.5" x14ac:dyDescent="0.25">
      <c r="C652" s="5"/>
      <c r="E652" s="8"/>
      <c r="F652" s="8"/>
      <c r="G652" s="8"/>
      <c r="H652" s="8"/>
      <c r="I652" s="8"/>
      <c r="J652" s="8"/>
      <c r="K652" s="8"/>
      <c r="L652" s="8"/>
    </row>
    <row r="653" spans="3:12" ht="12.5" x14ac:dyDescent="0.25">
      <c r="C653" s="5"/>
      <c r="E653" s="8"/>
      <c r="F653" s="8"/>
      <c r="G653" s="8"/>
      <c r="H653" s="8"/>
      <c r="I653" s="8"/>
      <c r="J653" s="8"/>
      <c r="K653" s="8"/>
      <c r="L653" s="8"/>
    </row>
    <row r="654" spans="3:12" ht="12.5" x14ac:dyDescent="0.25">
      <c r="C654" s="5"/>
      <c r="E654" s="8"/>
      <c r="F654" s="8"/>
      <c r="G654" s="8"/>
      <c r="H654" s="8"/>
      <c r="I654" s="8"/>
      <c r="J654" s="8"/>
      <c r="K654" s="8"/>
      <c r="L654" s="8"/>
    </row>
    <row r="655" spans="3:12" ht="12.5" x14ac:dyDescent="0.25">
      <c r="C655" s="5"/>
      <c r="E655" s="8"/>
      <c r="F655" s="8"/>
      <c r="G655" s="8"/>
      <c r="H655" s="8"/>
      <c r="I655" s="8"/>
      <c r="J655" s="8"/>
      <c r="K655" s="8"/>
      <c r="L655" s="8"/>
    </row>
    <row r="656" spans="3:12" ht="12.5" x14ac:dyDescent="0.25">
      <c r="C656" s="5"/>
      <c r="E656" s="8"/>
      <c r="F656" s="8"/>
      <c r="G656" s="8"/>
      <c r="H656" s="8"/>
      <c r="I656" s="8"/>
      <c r="J656" s="8"/>
      <c r="K656" s="8"/>
      <c r="L656" s="8"/>
    </row>
    <row r="657" spans="3:12" ht="12.5" x14ac:dyDescent="0.25">
      <c r="C657" s="5"/>
      <c r="E657" s="8"/>
      <c r="F657" s="8"/>
      <c r="G657" s="8"/>
      <c r="H657" s="8"/>
      <c r="I657" s="8"/>
      <c r="J657" s="8"/>
      <c r="K657" s="8"/>
      <c r="L657" s="8"/>
    </row>
    <row r="658" spans="3:12" ht="12.5" x14ac:dyDescent="0.25">
      <c r="C658" s="5"/>
      <c r="E658" s="8"/>
      <c r="F658" s="8"/>
      <c r="G658" s="8"/>
      <c r="H658" s="8"/>
      <c r="I658" s="8"/>
      <c r="J658" s="8"/>
      <c r="K658" s="8"/>
      <c r="L658" s="8"/>
    </row>
    <row r="659" spans="3:12" ht="12.5" x14ac:dyDescent="0.25">
      <c r="C659" s="5"/>
      <c r="E659" s="8"/>
      <c r="F659" s="8"/>
      <c r="G659" s="8"/>
      <c r="H659" s="8"/>
      <c r="I659" s="8"/>
      <c r="J659" s="8"/>
      <c r="K659" s="8"/>
      <c r="L659" s="8"/>
    </row>
    <row r="660" spans="3:12" ht="12.5" x14ac:dyDescent="0.25">
      <c r="C660" s="5"/>
      <c r="E660" s="8"/>
      <c r="F660" s="8"/>
      <c r="G660" s="8"/>
      <c r="H660" s="8"/>
      <c r="I660" s="8"/>
      <c r="J660" s="8"/>
      <c r="K660" s="8"/>
      <c r="L660" s="8"/>
    </row>
    <row r="661" spans="3:12" ht="12.5" x14ac:dyDescent="0.25">
      <c r="C661" s="5"/>
      <c r="E661" s="8"/>
      <c r="F661" s="8"/>
      <c r="G661" s="8"/>
      <c r="H661" s="8"/>
      <c r="I661" s="8"/>
      <c r="J661" s="8"/>
      <c r="K661" s="8"/>
      <c r="L661" s="8"/>
    </row>
    <row r="662" spans="3:12" ht="12.5" x14ac:dyDescent="0.25">
      <c r="C662" s="5"/>
      <c r="E662" s="8"/>
      <c r="F662" s="8"/>
      <c r="G662" s="8"/>
      <c r="H662" s="8"/>
      <c r="I662" s="8"/>
      <c r="J662" s="8"/>
      <c r="K662" s="8"/>
      <c r="L662" s="8"/>
    </row>
    <row r="663" spans="3:12" ht="12.5" x14ac:dyDescent="0.25">
      <c r="C663" s="5"/>
      <c r="E663" s="8"/>
      <c r="F663" s="8"/>
      <c r="G663" s="8"/>
      <c r="H663" s="8"/>
      <c r="I663" s="8"/>
      <c r="J663" s="8"/>
      <c r="K663" s="8"/>
      <c r="L663" s="8"/>
    </row>
    <row r="664" spans="3:12" ht="12.5" x14ac:dyDescent="0.25">
      <c r="C664" s="5"/>
      <c r="E664" s="8"/>
      <c r="F664" s="8"/>
      <c r="G664" s="8"/>
      <c r="H664" s="8"/>
      <c r="I664" s="8"/>
      <c r="J664" s="8"/>
      <c r="K664" s="8"/>
      <c r="L664" s="8"/>
    </row>
    <row r="665" spans="3:12" ht="12.5" x14ac:dyDescent="0.25">
      <c r="C665" s="5"/>
      <c r="E665" s="8"/>
      <c r="F665" s="8"/>
      <c r="G665" s="8"/>
      <c r="H665" s="8"/>
      <c r="I665" s="8"/>
      <c r="J665" s="8"/>
      <c r="K665" s="8"/>
      <c r="L665" s="8"/>
    </row>
    <row r="666" spans="3:12" ht="12.5" x14ac:dyDescent="0.25">
      <c r="C666" s="5"/>
      <c r="E666" s="8"/>
      <c r="F666" s="8"/>
      <c r="G666" s="8"/>
      <c r="H666" s="8"/>
      <c r="I666" s="8"/>
      <c r="J666" s="8"/>
      <c r="K666" s="8"/>
      <c r="L666" s="8"/>
    </row>
    <row r="667" spans="3:12" ht="12.5" x14ac:dyDescent="0.25">
      <c r="C667" s="5"/>
      <c r="E667" s="8"/>
      <c r="F667" s="8"/>
      <c r="G667" s="8"/>
      <c r="H667" s="8"/>
      <c r="I667" s="8"/>
      <c r="J667" s="8"/>
      <c r="K667" s="8"/>
      <c r="L667" s="8"/>
    </row>
    <row r="668" spans="3:12" ht="12.5" x14ac:dyDescent="0.25">
      <c r="C668" s="5"/>
      <c r="E668" s="8"/>
      <c r="F668" s="8"/>
      <c r="G668" s="8"/>
      <c r="H668" s="8"/>
      <c r="I668" s="8"/>
      <c r="J668" s="8"/>
      <c r="K668" s="8"/>
      <c r="L668" s="8"/>
    </row>
    <row r="669" spans="3:12" ht="12.5" x14ac:dyDescent="0.25">
      <c r="C669" s="5"/>
      <c r="E669" s="8"/>
      <c r="F669" s="8"/>
      <c r="G669" s="8"/>
      <c r="H669" s="8"/>
      <c r="I669" s="8"/>
      <c r="J669" s="8"/>
      <c r="K669" s="8"/>
      <c r="L669" s="8"/>
    </row>
    <row r="670" spans="3:12" ht="12.5" x14ac:dyDescent="0.25">
      <c r="C670" s="5"/>
      <c r="E670" s="8"/>
      <c r="F670" s="8"/>
      <c r="G670" s="8"/>
      <c r="H670" s="8"/>
      <c r="I670" s="8"/>
      <c r="J670" s="8"/>
      <c r="K670" s="8"/>
      <c r="L670" s="8"/>
    </row>
    <row r="671" spans="3:12" ht="12.5" x14ac:dyDescent="0.25">
      <c r="C671" s="5"/>
      <c r="E671" s="8"/>
      <c r="F671" s="8"/>
      <c r="G671" s="8"/>
      <c r="H671" s="8"/>
      <c r="I671" s="8"/>
      <c r="J671" s="8"/>
      <c r="K671" s="8"/>
      <c r="L671" s="8"/>
    </row>
    <row r="672" spans="3:12" ht="12.5" x14ac:dyDescent="0.25">
      <c r="C672" s="5"/>
      <c r="E672" s="8"/>
      <c r="F672" s="8"/>
      <c r="G672" s="8"/>
      <c r="H672" s="8"/>
      <c r="I672" s="8"/>
      <c r="J672" s="8"/>
      <c r="K672" s="8"/>
      <c r="L672" s="8"/>
    </row>
    <row r="673" spans="3:12" ht="12.5" x14ac:dyDescent="0.25">
      <c r="C673" s="5"/>
      <c r="E673" s="8"/>
      <c r="F673" s="8"/>
      <c r="G673" s="8"/>
      <c r="H673" s="8"/>
      <c r="I673" s="8"/>
      <c r="J673" s="8"/>
      <c r="K673" s="8"/>
      <c r="L673" s="8"/>
    </row>
    <row r="674" spans="3:12" ht="12.5" x14ac:dyDescent="0.25">
      <c r="C674" s="5"/>
      <c r="E674" s="8"/>
      <c r="F674" s="8"/>
      <c r="G674" s="8"/>
      <c r="H674" s="8"/>
      <c r="I674" s="8"/>
      <c r="J674" s="8"/>
      <c r="K674" s="8"/>
      <c r="L674" s="8"/>
    </row>
    <row r="675" spans="3:12" ht="12.5" x14ac:dyDescent="0.25">
      <c r="C675" s="5"/>
      <c r="E675" s="8"/>
      <c r="F675" s="8"/>
      <c r="G675" s="8"/>
      <c r="H675" s="8"/>
      <c r="I675" s="8"/>
      <c r="J675" s="8"/>
      <c r="K675" s="8"/>
      <c r="L675" s="8"/>
    </row>
    <row r="676" spans="3:12" ht="12.5" x14ac:dyDescent="0.25">
      <c r="C676" s="5"/>
      <c r="E676" s="8"/>
      <c r="F676" s="8"/>
      <c r="G676" s="8"/>
      <c r="H676" s="8"/>
      <c r="I676" s="8"/>
      <c r="J676" s="8"/>
      <c r="K676" s="8"/>
      <c r="L676" s="8"/>
    </row>
    <row r="677" spans="3:12" ht="12.5" x14ac:dyDescent="0.25">
      <c r="C677" s="5"/>
      <c r="E677" s="8"/>
      <c r="F677" s="8"/>
      <c r="G677" s="8"/>
      <c r="H677" s="8"/>
      <c r="I677" s="8"/>
      <c r="J677" s="8"/>
      <c r="K677" s="8"/>
      <c r="L677" s="8"/>
    </row>
    <row r="678" spans="3:12" ht="12.5" x14ac:dyDescent="0.25">
      <c r="C678" s="5"/>
      <c r="E678" s="8"/>
      <c r="F678" s="8"/>
      <c r="G678" s="8"/>
      <c r="H678" s="8"/>
      <c r="I678" s="8"/>
      <c r="J678" s="8"/>
      <c r="K678" s="8"/>
      <c r="L678" s="8"/>
    </row>
    <row r="679" spans="3:12" ht="12.5" x14ac:dyDescent="0.25">
      <c r="C679" s="5"/>
      <c r="E679" s="8"/>
      <c r="F679" s="8"/>
      <c r="G679" s="8"/>
      <c r="H679" s="8"/>
      <c r="I679" s="8"/>
      <c r="J679" s="8"/>
      <c r="K679" s="8"/>
      <c r="L679" s="8"/>
    </row>
    <row r="680" spans="3:12" ht="12.5" x14ac:dyDescent="0.25">
      <c r="C680" s="5"/>
      <c r="E680" s="8"/>
      <c r="F680" s="8"/>
      <c r="G680" s="8"/>
      <c r="H680" s="8"/>
      <c r="I680" s="8"/>
      <c r="J680" s="8"/>
      <c r="K680" s="8"/>
      <c r="L680" s="8"/>
    </row>
    <row r="681" spans="3:12" ht="12.5" x14ac:dyDescent="0.25">
      <c r="C681" s="5"/>
      <c r="E681" s="8"/>
      <c r="F681" s="8"/>
      <c r="G681" s="8"/>
      <c r="H681" s="8"/>
      <c r="I681" s="8"/>
      <c r="J681" s="8"/>
      <c r="K681" s="8"/>
      <c r="L681" s="8"/>
    </row>
    <row r="682" spans="3:12" ht="12.5" x14ac:dyDescent="0.25">
      <c r="C682" s="5"/>
      <c r="E682" s="8"/>
      <c r="F682" s="8"/>
      <c r="G682" s="8"/>
      <c r="H682" s="8"/>
      <c r="I682" s="8"/>
      <c r="J682" s="8"/>
      <c r="K682" s="8"/>
      <c r="L682" s="8"/>
    </row>
    <row r="683" spans="3:12" ht="12.5" x14ac:dyDescent="0.25">
      <c r="C683" s="5"/>
      <c r="E683" s="8"/>
      <c r="F683" s="8"/>
      <c r="G683" s="8"/>
      <c r="H683" s="8"/>
      <c r="I683" s="8"/>
      <c r="J683" s="8"/>
      <c r="K683" s="8"/>
      <c r="L683" s="8"/>
    </row>
    <row r="684" spans="3:12" ht="12.5" x14ac:dyDescent="0.25">
      <c r="C684" s="5"/>
      <c r="E684" s="8"/>
      <c r="F684" s="8"/>
      <c r="G684" s="8"/>
      <c r="H684" s="8"/>
      <c r="I684" s="8"/>
      <c r="J684" s="8"/>
      <c r="K684" s="8"/>
      <c r="L684" s="8"/>
    </row>
    <row r="685" spans="3:12" ht="12.5" x14ac:dyDescent="0.25">
      <c r="C685" s="5"/>
      <c r="E685" s="8"/>
      <c r="F685" s="8"/>
      <c r="G685" s="8"/>
      <c r="H685" s="8"/>
      <c r="I685" s="8"/>
      <c r="J685" s="8"/>
      <c r="K685" s="8"/>
      <c r="L685" s="8"/>
    </row>
    <row r="686" spans="3:12" ht="12.5" x14ac:dyDescent="0.25">
      <c r="C686" s="5"/>
      <c r="E686" s="8"/>
      <c r="F686" s="8"/>
      <c r="G686" s="8"/>
      <c r="H686" s="8"/>
      <c r="I686" s="8"/>
      <c r="J686" s="8"/>
      <c r="K686" s="8"/>
      <c r="L686" s="8"/>
    </row>
    <row r="687" spans="3:12" ht="12.5" x14ac:dyDescent="0.25">
      <c r="C687" s="5"/>
      <c r="E687" s="8"/>
      <c r="F687" s="8"/>
      <c r="G687" s="8"/>
      <c r="H687" s="8"/>
      <c r="I687" s="8"/>
      <c r="J687" s="8"/>
      <c r="K687" s="8"/>
      <c r="L687" s="8"/>
    </row>
    <row r="688" spans="3:12" ht="12.5" x14ac:dyDescent="0.25">
      <c r="C688" s="5"/>
      <c r="E688" s="8"/>
      <c r="F688" s="8"/>
      <c r="G688" s="8"/>
      <c r="H688" s="8"/>
      <c r="I688" s="8"/>
      <c r="J688" s="8"/>
      <c r="K688" s="8"/>
      <c r="L688" s="8"/>
    </row>
    <row r="689" spans="3:12" ht="12.5" x14ac:dyDescent="0.25">
      <c r="C689" s="5"/>
      <c r="E689" s="8"/>
      <c r="F689" s="8"/>
      <c r="G689" s="8"/>
      <c r="H689" s="8"/>
      <c r="I689" s="8"/>
      <c r="J689" s="8"/>
      <c r="K689" s="8"/>
      <c r="L689" s="8"/>
    </row>
    <row r="690" spans="3:12" ht="12.5" x14ac:dyDescent="0.25">
      <c r="C690" s="5"/>
      <c r="E690" s="8"/>
      <c r="F690" s="8"/>
      <c r="G690" s="8"/>
      <c r="H690" s="8"/>
      <c r="I690" s="8"/>
      <c r="J690" s="8"/>
      <c r="K690" s="8"/>
      <c r="L690" s="8"/>
    </row>
    <row r="691" spans="3:12" ht="12.5" x14ac:dyDescent="0.25">
      <c r="C691" s="5"/>
      <c r="E691" s="8"/>
      <c r="F691" s="8"/>
      <c r="G691" s="8"/>
      <c r="H691" s="8"/>
      <c r="I691" s="8"/>
      <c r="J691" s="8"/>
      <c r="K691" s="8"/>
      <c r="L691" s="8"/>
    </row>
    <row r="692" spans="3:12" ht="12.5" x14ac:dyDescent="0.25">
      <c r="C692" s="5"/>
      <c r="E692" s="8"/>
      <c r="F692" s="8"/>
      <c r="G692" s="8"/>
      <c r="H692" s="8"/>
      <c r="I692" s="8"/>
      <c r="J692" s="8"/>
      <c r="K692" s="8"/>
      <c r="L692" s="8"/>
    </row>
    <row r="693" spans="3:12" ht="12.5" x14ac:dyDescent="0.25">
      <c r="C693" s="5"/>
      <c r="E693" s="8"/>
      <c r="F693" s="8"/>
      <c r="G693" s="8"/>
      <c r="H693" s="8"/>
      <c r="I693" s="8"/>
      <c r="J693" s="8"/>
      <c r="K693" s="8"/>
      <c r="L693" s="8"/>
    </row>
    <row r="694" spans="3:12" ht="12.5" x14ac:dyDescent="0.25">
      <c r="C694" s="5"/>
      <c r="E694" s="8"/>
      <c r="F694" s="8"/>
      <c r="G694" s="8"/>
      <c r="H694" s="8"/>
      <c r="I694" s="8"/>
      <c r="J694" s="8"/>
      <c r="K694" s="8"/>
      <c r="L694" s="8"/>
    </row>
    <row r="695" spans="3:12" ht="12.5" x14ac:dyDescent="0.25">
      <c r="C695" s="5"/>
      <c r="E695" s="8"/>
      <c r="F695" s="8"/>
      <c r="G695" s="8"/>
      <c r="H695" s="8"/>
      <c r="I695" s="8"/>
      <c r="J695" s="8"/>
      <c r="K695" s="8"/>
      <c r="L695" s="8"/>
    </row>
    <row r="696" spans="3:12" ht="12.5" x14ac:dyDescent="0.25">
      <c r="C696" s="5"/>
      <c r="E696" s="8"/>
      <c r="F696" s="8"/>
      <c r="G696" s="8"/>
      <c r="H696" s="8"/>
      <c r="I696" s="8"/>
      <c r="J696" s="8"/>
      <c r="K696" s="8"/>
      <c r="L696" s="8"/>
    </row>
    <row r="697" spans="3:12" ht="12.5" x14ac:dyDescent="0.25">
      <c r="C697" s="5"/>
      <c r="E697" s="8"/>
      <c r="F697" s="8"/>
      <c r="G697" s="8"/>
      <c r="H697" s="8"/>
      <c r="I697" s="8"/>
      <c r="J697" s="8"/>
      <c r="K697" s="8"/>
      <c r="L697" s="8"/>
    </row>
    <row r="698" spans="3:12" ht="12.5" x14ac:dyDescent="0.25">
      <c r="C698" s="5"/>
      <c r="E698" s="8"/>
      <c r="F698" s="8"/>
      <c r="G698" s="8"/>
      <c r="H698" s="8"/>
      <c r="I698" s="8"/>
      <c r="J698" s="8"/>
      <c r="K698" s="8"/>
      <c r="L698" s="8"/>
    </row>
    <row r="699" spans="3:12" ht="12.5" x14ac:dyDescent="0.25">
      <c r="C699" s="5"/>
      <c r="E699" s="8"/>
      <c r="F699" s="8"/>
      <c r="G699" s="8"/>
      <c r="H699" s="8"/>
      <c r="I699" s="8"/>
      <c r="J699" s="8"/>
      <c r="K699" s="8"/>
      <c r="L699" s="8"/>
    </row>
    <row r="700" spans="3:12" ht="12.5" x14ac:dyDescent="0.25">
      <c r="C700" s="5"/>
      <c r="E700" s="8"/>
      <c r="F700" s="8"/>
      <c r="G700" s="8"/>
      <c r="H700" s="8"/>
      <c r="I700" s="8"/>
      <c r="J700" s="8"/>
      <c r="K700" s="8"/>
      <c r="L700" s="8"/>
    </row>
    <row r="701" spans="3:12" ht="12.5" x14ac:dyDescent="0.25">
      <c r="C701" s="5"/>
      <c r="E701" s="8"/>
      <c r="F701" s="8"/>
      <c r="G701" s="8"/>
      <c r="H701" s="8"/>
      <c r="I701" s="8"/>
      <c r="J701" s="8"/>
      <c r="K701" s="8"/>
      <c r="L701" s="8"/>
    </row>
    <row r="702" spans="3:12" ht="12.5" x14ac:dyDescent="0.25">
      <c r="C702" s="5"/>
      <c r="E702" s="8"/>
      <c r="F702" s="8"/>
      <c r="G702" s="8"/>
      <c r="H702" s="8"/>
      <c r="I702" s="8"/>
      <c r="J702" s="8"/>
      <c r="K702" s="8"/>
      <c r="L702" s="8"/>
    </row>
    <row r="703" spans="3:12" ht="12.5" x14ac:dyDescent="0.25">
      <c r="C703" s="5"/>
      <c r="E703" s="8"/>
      <c r="F703" s="8"/>
      <c r="G703" s="8"/>
      <c r="H703" s="8"/>
      <c r="I703" s="8"/>
      <c r="J703" s="8"/>
      <c r="K703" s="8"/>
      <c r="L703" s="8"/>
    </row>
    <row r="704" spans="3:12" ht="12.5" x14ac:dyDescent="0.25">
      <c r="C704" s="5"/>
      <c r="E704" s="8"/>
      <c r="F704" s="8"/>
      <c r="G704" s="8"/>
      <c r="H704" s="8"/>
      <c r="I704" s="8"/>
      <c r="J704" s="8"/>
      <c r="K704" s="8"/>
      <c r="L704" s="8"/>
    </row>
    <row r="705" spans="3:12" ht="12.5" x14ac:dyDescent="0.25">
      <c r="C705" s="5"/>
      <c r="E705" s="8"/>
      <c r="F705" s="8"/>
      <c r="G705" s="8"/>
      <c r="H705" s="8"/>
      <c r="I705" s="8"/>
      <c r="J705" s="8"/>
      <c r="K705" s="8"/>
      <c r="L705" s="8"/>
    </row>
    <row r="706" spans="3:12" ht="12.5" x14ac:dyDescent="0.25">
      <c r="C706" s="5"/>
      <c r="E706" s="8"/>
      <c r="F706" s="8"/>
      <c r="G706" s="8"/>
      <c r="H706" s="8"/>
      <c r="I706" s="8"/>
      <c r="J706" s="8"/>
      <c r="K706" s="8"/>
      <c r="L706" s="8"/>
    </row>
    <row r="707" spans="3:12" ht="12.5" x14ac:dyDescent="0.25">
      <c r="C707" s="5"/>
      <c r="E707" s="8"/>
      <c r="F707" s="8"/>
      <c r="G707" s="8"/>
      <c r="H707" s="8"/>
      <c r="I707" s="8"/>
      <c r="J707" s="8"/>
      <c r="K707" s="8"/>
      <c r="L707" s="8"/>
    </row>
    <row r="708" spans="3:12" ht="12.5" x14ac:dyDescent="0.25">
      <c r="C708" s="5"/>
      <c r="E708" s="8"/>
      <c r="F708" s="8"/>
      <c r="G708" s="8"/>
      <c r="H708" s="8"/>
      <c r="I708" s="8"/>
      <c r="J708" s="8"/>
      <c r="K708" s="8"/>
      <c r="L708" s="8"/>
    </row>
    <row r="709" spans="3:12" ht="12.5" x14ac:dyDescent="0.25">
      <c r="C709" s="5"/>
      <c r="E709" s="8"/>
      <c r="F709" s="8"/>
      <c r="G709" s="8"/>
      <c r="H709" s="8"/>
      <c r="I709" s="8"/>
      <c r="J709" s="8"/>
      <c r="K709" s="8"/>
      <c r="L709" s="8"/>
    </row>
    <row r="710" spans="3:12" ht="12.5" x14ac:dyDescent="0.25">
      <c r="C710" s="5"/>
      <c r="E710" s="8"/>
      <c r="F710" s="8"/>
      <c r="G710" s="8"/>
      <c r="H710" s="8"/>
      <c r="I710" s="8"/>
      <c r="J710" s="8"/>
      <c r="K710" s="8"/>
      <c r="L710" s="8"/>
    </row>
    <row r="711" spans="3:12" ht="12.5" x14ac:dyDescent="0.25">
      <c r="C711" s="5"/>
      <c r="E711" s="8"/>
      <c r="F711" s="8"/>
      <c r="G711" s="8"/>
      <c r="H711" s="8"/>
      <c r="I711" s="8"/>
      <c r="J711" s="8"/>
      <c r="K711" s="8"/>
      <c r="L711" s="8"/>
    </row>
    <row r="712" spans="3:12" ht="12.5" x14ac:dyDescent="0.25">
      <c r="C712" s="5"/>
      <c r="E712" s="8"/>
      <c r="F712" s="8"/>
      <c r="G712" s="8"/>
      <c r="H712" s="8"/>
      <c r="I712" s="8"/>
      <c r="J712" s="8"/>
      <c r="K712" s="8"/>
      <c r="L712" s="8"/>
    </row>
    <row r="713" spans="3:12" ht="12.5" x14ac:dyDescent="0.25">
      <c r="C713" s="5"/>
      <c r="E713" s="8"/>
      <c r="F713" s="8"/>
      <c r="G713" s="8"/>
      <c r="H713" s="8"/>
      <c r="I713" s="8"/>
      <c r="J713" s="8"/>
      <c r="K713" s="8"/>
      <c r="L713" s="8"/>
    </row>
    <row r="714" spans="3:12" ht="12.5" x14ac:dyDescent="0.25">
      <c r="C714" s="5"/>
      <c r="E714" s="8"/>
      <c r="F714" s="8"/>
      <c r="G714" s="8"/>
      <c r="H714" s="8"/>
      <c r="I714" s="8"/>
      <c r="J714" s="8"/>
      <c r="K714" s="8"/>
      <c r="L714" s="8"/>
    </row>
    <row r="715" spans="3:12" ht="12.5" x14ac:dyDescent="0.25">
      <c r="C715" s="5"/>
      <c r="E715" s="8"/>
      <c r="F715" s="8"/>
      <c r="G715" s="8"/>
      <c r="H715" s="8"/>
      <c r="I715" s="8"/>
      <c r="J715" s="8"/>
      <c r="K715" s="8"/>
      <c r="L715" s="8"/>
    </row>
    <row r="716" spans="3:12" ht="12.5" x14ac:dyDescent="0.25">
      <c r="C716" s="5"/>
      <c r="E716" s="8"/>
      <c r="F716" s="8"/>
      <c r="G716" s="8"/>
      <c r="H716" s="8"/>
      <c r="I716" s="8"/>
      <c r="J716" s="8"/>
      <c r="K716" s="8"/>
      <c r="L716" s="8"/>
    </row>
    <row r="717" spans="3:12" ht="12.5" x14ac:dyDescent="0.25">
      <c r="C717" s="5"/>
      <c r="E717" s="8"/>
      <c r="F717" s="8"/>
      <c r="G717" s="8"/>
      <c r="H717" s="8"/>
      <c r="I717" s="8"/>
      <c r="J717" s="8"/>
      <c r="K717" s="8"/>
      <c r="L717" s="8"/>
    </row>
    <row r="718" spans="3:12" ht="12.5" x14ac:dyDescent="0.25">
      <c r="C718" s="5"/>
      <c r="E718" s="8"/>
      <c r="F718" s="8"/>
      <c r="G718" s="8"/>
      <c r="H718" s="8"/>
      <c r="I718" s="8"/>
      <c r="J718" s="8"/>
      <c r="K718" s="8"/>
      <c r="L718" s="8"/>
    </row>
    <row r="719" spans="3:12" ht="12.5" x14ac:dyDescent="0.25">
      <c r="C719" s="5"/>
      <c r="E719" s="8"/>
      <c r="F719" s="8"/>
      <c r="G719" s="8"/>
      <c r="H719" s="8"/>
      <c r="I719" s="8"/>
      <c r="J719" s="8"/>
      <c r="K719" s="8"/>
      <c r="L719" s="8"/>
    </row>
    <row r="720" spans="3:12" ht="12.5" x14ac:dyDescent="0.25">
      <c r="C720" s="5"/>
      <c r="E720" s="8"/>
      <c r="F720" s="8"/>
      <c r="G720" s="8"/>
      <c r="H720" s="8"/>
      <c r="I720" s="8"/>
      <c r="J720" s="8"/>
      <c r="K720" s="8"/>
      <c r="L720" s="8"/>
    </row>
    <row r="721" spans="3:12" ht="12.5" x14ac:dyDescent="0.25">
      <c r="C721" s="5"/>
      <c r="E721" s="8"/>
      <c r="F721" s="8"/>
      <c r="G721" s="8"/>
      <c r="H721" s="8"/>
      <c r="I721" s="8"/>
      <c r="J721" s="8"/>
      <c r="K721" s="8"/>
      <c r="L721" s="8"/>
    </row>
    <row r="722" spans="3:12" ht="12.5" x14ac:dyDescent="0.25">
      <c r="C722" s="5"/>
      <c r="E722" s="8"/>
      <c r="F722" s="8"/>
      <c r="G722" s="8"/>
      <c r="H722" s="8"/>
      <c r="I722" s="8"/>
      <c r="J722" s="8"/>
      <c r="K722" s="8"/>
      <c r="L722" s="8"/>
    </row>
    <row r="723" spans="3:12" ht="12.5" x14ac:dyDescent="0.25">
      <c r="C723" s="5"/>
      <c r="E723" s="8"/>
      <c r="F723" s="8"/>
      <c r="G723" s="8"/>
      <c r="H723" s="8"/>
      <c r="I723" s="8"/>
      <c r="J723" s="8"/>
      <c r="K723" s="8"/>
      <c r="L723" s="8"/>
    </row>
    <row r="724" spans="3:12" ht="12.5" x14ac:dyDescent="0.25">
      <c r="C724" s="5"/>
      <c r="E724" s="8"/>
      <c r="F724" s="8"/>
      <c r="G724" s="8"/>
      <c r="H724" s="8"/>
      <c r="I724" s="8"/>
      <c r="J724" s="8"/>
      <c r="K724" s="8"/>
      <c r="L724" s="8"/>
    </row>
    <row r="725" spans="3:12" ht="12.5" x14ac:dyDescent="0.25">
      <c r="C725" s="5"/>
      <c r="E725" s="8"/>
      <c r="F725" s="8"/>
      <c r="G725" s="8"/>
      <c r="H725" s="8"/>
      <c r="I725" s="8"/>
      <c r="J725" s="8"/>
      <c r="K725" s="8"/>
      <c r="L725" s="8"/>
    </row>
    <row r="726" spans="3:12" ht="12.5" x14ac:dyDescent="0.25">
      <c r="C726" s="5"/>
      <c r="E726" s="8"/>
      <c r="F726" s="8"/>
      <c r="G726" s="8"/>
      <c r="H726" s="8"/>
      <c r="I726" s="8"/>
      <c r="J726" s="8"/>
      <c r="K726" s="8"/>
      <c r="L726" s="8"/>
    </row>
    <row r="727" spans="3:12" ht="12.5" x14ac:dyDescent="0.25">
      <c r="C727" s="5"/>
      <c r="E727" s="8"/>
      <c r="F727" s="8"/>
      <c r="G727" s="8"/>
      <c r="H727" s="8"/>
      <c r="I727" s="8"/>
      <c r="J727" s="8"/>
      <c r="K727" s="8"/>
      <c r="L727" s="8"/>
    </row>
    <row r="728" spans="3:12" ht="12.5" x14ac:dyDescent="0.25">
      <c r="C728" s="5"/>
      <c r="E728" s="8"/>
      <c r="F728" s="8"/>
      <c r="G728" s="8"/>
      <c r="H728" s="8"/>
      <c r="I728" s="8"/>
      <c r="J728" s="8"/>
      <c r="K728" s="8"/>
      <c r="L728" s="8"/>
    </row>
    <row r="729" spans="3:12" ht="12.5" x14ac:dyDescent="0.25">
      <c r="C729" s="5"/>
      <c r="E729" s="8"/>
      <c r="F729" s="8"/>
      <c r="G729" s="8"/>
      <c r="H729" s="8"/>
      <c r="I729" s="8"/>
      <c r="J729" s="8"/>
      <c r="K729" s="8"/>
      <c r="L729" s="8"/>
    </row>
    <row r="730" spans="3:12" ht="12.5" x14ac:dyDescent="0.25">
      <c r="C730" s="5"/>
      <c r="E730" s="8"/>
      <c r="F730" s="8"/>
      <c r="G730" s="8"/>
      <c r="H730" s="8"/>
      <c r="I730" s="8"/>
      <c r="J730" s="8"/>
      <c r="K730" s="8"/>
      <c r="L730" s="8"/>
    </row>
    <row r="731" spans="3:12" ht="12.5" x14ac:dyDescent="0.25">
      <c r="C731" s="5"/>
      <c r="E731" s="8"/>
      <c r="F731" s="8"/>
      <c r="G731" s="8"/>
      <c r="H731" s="8"/>
      <c r="I731" s="8"/>
      <c r="J731" s="8"/>
      <c r="K731" s="8"/>
      <c r="L731" s="8"/>
    </row>
    <row r="732" spans="3:12" ht="12.5" x14ac:dyDescent="0.25">
      <c r="C732" s="5"/>
      <c r="E732" s="8"/>
      <c r="F732" s="8"/>
      <c r="G732" s="8"/>
      <c r="H732" s="8"/>
      <c r="I732" s="8"/>
      <c r="J732" s="8"/>
      <c r="K732" s="8"/>
      <c r="L732" s="8"/>
    </row>
    <row r="733" spans="3:12" ht="12.5" x14ac:dyDescent="0.25">
      <c r="C733" s="5"/>
      <c r="E733" s="8"/>
      <c r="F733" s="8"/>
      <c r="G733" s="8"/>
      <c r="H733" s="8"/>
      <c r="I733" s="8"/>
      <c r="J733" s="8"/>
      <c r="K733" s="8"/>
      <c r="L733" s="8"/>
    </row>
    <row r="734" spans="3:12" ht="12.5" x14ac:dyDescent="0.25">
      <c r="C734" s="5"/>
      <c r="E734" s="8"/>
      <c r="F734" s="8"/>
      <c r="G734" s="8"/>
      <c r="H734" s="8"/>
      <c r="I734" s="8"/>
      <c r="J734" s="8"/>
      <c r="K734" s="8"/>
      <c r="L734" s="8"/>
    </row>
    <row r="735" spans="3:12" ht="12.5" x14ac:dyDescent="0.25">
      <c r="C735" s="5"/>
      <c r="E735" s="8"/>
      <c r="F735" s="8"/>
      <c r="G735" s="8"/>
      <c r="H735" s="8"/>
      <c r="I735" s="8"/>
      <c r="J735" s="8"/>
      <c r="K735" s="8"/>
      <c r="L735" s="8"/>
    </row>
    <row r="736" spans="3:12" ht="12.5" x14ac:dyDescent="0.25">
      <c r="C736" s="5"/>
      <c r="E736" s="8"/>
      <c r="F736" s="8"/>
      <c r="G736" s="8"/>
      <c r="H736" s="8"/>
      <c r="I736" s="8"/>
      <c r="J736" s="8"/>
      <c r="K736" s="8"/>
      <c r="L736" s="8"/>
    </row>
    <row r="737" spans="3:12" ht="12.5" x14ac:dyDescent="0.25">
      <c r="C737" s="5"/>
      <c r="E737" s="8"/>
      <c r="F737" s="8"/>
      <c r="G737" s="8"/>
      <c r="H737" s="8"/>
      <c r="I737" s="8"/>
      <c r="J737" s="8"/>
      <c r="K737" s="8"/>
      <c r="L737" s="8"/>
    </row>
    <row r="738" spans="3:12" ht="12.5" x14ac:dyDescent="0.25">
      <c r="C738" s="5"/>
      <c r="E738" s="8"/>
      <c r="F738" s="8"/>
      <c r="G738" s="8"/>
      <c r="H738" s="8"/>
      <c r="I738" s="8"/>
      <c r="J738" s="8"/>
      <c r="K738" s="8"/>
      <c r="L738" s="8"/>
    </row>
    <row r="739" spans="3:12" ht="12.5" x14ac:dyDescent="0.25">
      <c r="C739" s="5"/>
      <c r="E739" s="8"/>
      <c r="F739" s="8"/>
      <c r="G739" s="8"/>
      <c r="H739" s="8"/>
      <c r="I739" s="8"/>
      <c r="J739" s="8"/>
      <c r="K739" s="8"/>
      <c r="L739" s="8"/>
    </row>
    <row r="740" spans="3:12" ht="12.5" x14ac:dyDescent="0.25">
      <c r="C740" s="5"/>
      <c r="E740" s="8"/>
      <c r="F740" s="8"/>
      <c r="G740" s="8"/>
      <c r="H740" s="8"/>
      <c r="I740" s="8"/>
      <c r="J740" s="8"/>
      <c r="K740" s="8"/>
      <c r="L740" s="8"/>
    </row>
    <row r="741" spans="3:12" ht="12.5" x14ac:dyDescent="0.25">
      <c r="C741" s="5"/>
      <c r="E741" s="8"/>
      <c r="F741" s="8"/>
      <c r="G741" s="8"/>
      <c r="H741" s="8"/>
      <c r="I741" s="8"/>
      <c r="J741" s="8"/>
      <c r="K741" s="8"/>
      <c r="L741" s="8"/>
    </row>
    <row r="742" spans="3:12" ht="12.5" x14ac:dyDescent="0.25">
      <c r="C742" s="5"/>
      <c r="E742" s="8"/>
      <c r="F742" s="8"/>
      <c r="G742" s="8"/>
      <c r="H742" s="8"/>
      <c r="I742" s="8"/>
      <c r="J742" s="8"/>
      <c r="K742" s="8"/>
      <c r="L742" s="8"/>
    </row>
    <row r="743" spans="3:12" ht="12.5" x14ac:dyDescent="0.25">
      <c r="C743" s="5"/>
      <c r="E743" s="8"/>
      <c r="F743" s="8"/>
      <c r="G743" s="8"/>
      <c r="H743" s="8"/>
      <c r="I743" s="8"/>
      <c r="J743" s="8"/>
      <c r="K743" s="8"/>
      <c r="L743" s="8"/>
    </row>
    <row r="744" spans="3:12" ht="12.5" x14ac:dyDescent="0.25">
      <c r="C744" s="5"/>
      <c r="E744" s="8"/>
      <c r="F744" s="8"/>
      <c r="G744" s="8"/>
      <c r="H744" s="8"/>
      <c r="I744" s="8"/>
      <c r="J744" s="8"/>
      <c r="K744" s="8"/>
      <c r="L744" s="8"/>
    </row>
    <row r="745" spans="3:12" ht="12.5" x14ac:dyDescent="0.25">
      <c r="C745" s="5"/>
      <c r="E745" s="8"/>
      <c r="F745" s="8"/>
      <c r="G745" s="8"/>
      <c r="H745" s="8"/>
      <c r="I745" s="8"/>
      <c r="J745" s="8"/>
      <c r="K745" s="8"/>
      <c r="L745" s="8"/>
    </row>
    <row r="746" spans="3:12" ht="12.5" x14ac:dyDescent="0.25">
      <c r="C746" s="5"/>
      <c r="E746" s="8"/>
      <c r="F746" s="8"/>
      <c r="G746" s="8"/>
      <c r="H746" s="8"/>
      <c r="I746" s="8"/>
      <c r="J746" s="8"/>
      <c r="K746" s="8"/>
      <c r="L746" s="8"/>
    </row>
    <row r="747" spans="3:12" ht="12.5" x14ac:dyDescent="0.25">
      <c r="C747" s="5"/>
      <c r="E747" s="8"/>
      <c r="F747" s="8"/>
      <c r="G747" s="8"/>
      <c r="H747" s="8"/>
      <c r="I747" s="8"/>
      <c r="J747" s="8"/>
      <c r="K747" s="8"/>
      <c r="L747" s="8"/>
    </row>
    <row r="748" spans="3:12" ht="12.5" x14ac:dyDescent="0.25">
      <c r="C748" s="5"/>
      <c r="E748" s="8"/>
      <c r="F748" s="8"/>
      <c r="G748" s="8"/>
      <c r="H748" s="8"/>
      <c r="I748" s="8"/>
      <c r="J748" s="8"/>
      <c r="K748" s="8"/>
      <c r="L748" s="8"/>
    </row>
    <row r="749" spans="3:12" ht="12.5" x14ac:dyDescent="0.25">
      <c r="C749" s="5"/>
      <c r="E749" s="8"/>
      <c r="F749" s="8"/>
      <c r="G749" s="8"/>
      <c r="H749" s="8"/>
      <c r="I749" s="8"/>
      <c r="J749" s="8"/>
      <c r="K749" s="8"/>
      <c r="L749" s="8"/>
    </row>
    <row r="750" spans="3:12" ht="12.5" x14ac:dyDescent="0.25">
      <c r="C750" s="5"/>
      <c r="E750" s="8"/>
      <c r="F750" s="8"/>
      <c r="G750" s="8"/>
      <c r="H750" s="8"/>
      <c r="I750" s="8"/>
      <c r="J750" s="8"/>
      <c r="K750" s="8"/>
      <c r="L750" s="8"/>
    </row>
    <row r="751" spans="3:12" ht="12.5" x14ac:dyDescent="0.25">
      <c r="C751" s="5"/>
      <c r="E751" s="8"/>
      <c r="F751" s="8"/>
      <c r="G751" s="8"/>
      <c r="H751" s="8"/>
      <c r="I751" s="8"/>
      <c r="J751" s="8"/>
      <c r="K751" s="8"/>
      <c r="L751" s="8"/>
    </row>
    <row r="752" spans="3:12" ht="12.5" x14ac:dyDescent="0.25">
      <c r="C752" s="5"/>
      <c r="E752" s="8"/>
      <c r="F752" s="8"/>
      <c r="G752" s="8"/>
      <c r="H752" s="8"/>
      <c r="I752" s="8"/>
      <c r="J752" s="8"/>
      <c r="K752" s="8"/>
      <c r="L752" s="8"/>
    </row>
    <row r="753" spans="3:12" ht="12.5" x14ac:dyDescent="0.25">
      <c r="C753" s="5"/>
      <c r="E753" s="8"/>
      <c r="F753" s="8"/>
      <c r="G753" s="8"/>
      <c r="H753" s="8"/>
      <c r="I753" s="8"/>
      <c r="J753" s="8"/>
      <c r="K753" s="8"/>
      <c r="L753" s="8"/>
    </row>
    <row r="754" spans="3:12" ht="12.5" x14ac:dyDescent="0.25">
      <c r="C754" s="5"/>
      <c r="E754" s="8"/>
      <c r="F754" s="8"/>
      <c r="G754" s="8"/>
      <c r="H754" s="8"/>
      <c r="I754" s="8"/>
      <c r="J754" s="8"/>
      <c r="K754" s="8"/>
      <c r="L754" s="8"/>
    </row>
    <row r="755" spans="3:12" ht="12.5" x14ac:dyDescent="0.25">
      <c r="C755" s="5"/>
      <c r="E755" s="8"/>
      <c r="F755" s="8"/>
      <c r="G755" s="8"/>
      <c r="H755" s="8"/>
      <c r="I755" s="8"/>
      <c r="J755" s="8"/>
      <c r="K755" s="8"/>
      <c r="L755" s="8"/>
    </row>
    <row r="756" spans="3:12" ht="12.5" x14ac:dyDescent="0.25">
      <c r="C756" s="5"/>
      <c r="E756" s="8"/>
      <c r="F756" s="8"/>
      <c r="G756" s="8"/>
      <c r="H756" s="8"/>
      <c r="I756" s="8"/>
      <c r="J756" s="8"/>
      <c r="K756" s="8"/>
      <c r="L756" s="8"/>
    </row>
    <row r="757" spans="3:12" ht="12.5" x14ac:dyDescent="0.25">
      <c r="C757" s="5"/>
      <c r="E757" s="8"/>
      <c r="F757" s="8"/>
      <c r="G757" s="8"/>
      <c r="H757" s="8"/>
      <c r="I757" s="8"/>
      <c r="J757" s="8"/>
      <c r="K757" s="8"/>
      <c r="L757" s="8"/>
    </row>
    <row r="758" spans="3:12" ht="12.5" x14ac:dyDescent="0.25">
      <c r="C758" s="5"/>
      <c r="E758" s="8"/>
      <c r="F758" s="8"/>
      <c r="G758" s="8"/>
      <c r="H758" s="8"/>
      <c r="I758" s="8"/>
      <c r="J758" s="8"/>
      <c r="K758" s="8"/>
      <c r="L758" s="8"/>
    </row>
    <row r="759" spans="3:12" ht="12.5" x14ac:dyDescent="0.25">
      <c r="C759" s="5"/>
      <c r="E759" s="8"/>
      <c r="F759" s="8"/>
      <c r="G759" s="8"/>
      <c r="H759" s="8"/>
      <c r="I759" s="8"/>
      <c r="J759" s="8"/>
      <c r="K759" s="8"/>
      <c r="L759" s="8"/>
    </row>
    <row r="760" spans="3:12" ht="12.5" x14ac:dyDescent="0.25">
      <c r="C760" s="5"/>
      <c r="E760" s="8"/>
      <c r="F760" s="8"/>
      <c r="G760" s="8"/>
      <c r="H760" s="8"/>
      <c r="I760" s="8"/>
      <c r="J760" s="8"/>
      <c r="K760" s="8"/>
      <c r="L760" s="8"/>
    </row>
    <row r="761" spans="3:12" ht="12.5" x14ac:dyDescent="0.25">
      <c r="C761" s="5"/>
      <c r="E761" s="8"/>
      <c r="F761" s="8"/>
      <c r="G761" s="8"/>
      <c r="H761" s="8"/>
      <c r="I761" s="8"/>
      <c r="J761" s="8"/>
      <c r="K761" s="8"/>
      <c r="L761" s="8"/>
    </row>
    <row r="762" spans="3:12" ht="12.5" x14ac:dyDescent="0.25">
      <c r="C762" s="5"/>
      <c r="E762" s="8"/>
      <c r="F762" s="8"/>
      <c r="G762" s="8"/>
      <c r="H762" s="8"/>
      <c r="I762" s="8"/>
      <c r="J762" s="8"/>
      <c r="K762" s="8"/>
      <c r="L762" s="8"/>
    </row>
    <row r="763" spans="3:12" ht="12.5" x14ac:dyDescent="0.25">
      <c r="C763" s="5"/>
      <c r="E763" s="8"/>
      <c r="F763" s="8"/>
      <c r="G763" s="8"/>
      <c r="H763" s="8"/>
      <c r="I763" s="8"/>
      <c r="J763" s="8"/>
      <c r="K763" s="8"/>
      <c r="L763" s="8"/>
    </row>
    <row r="764" spans="3:12" ht="12.5" x14ac:dyDescent="0.25">
      <c r="C764" s="5"/>
      <c r="E764" s="8"/>
      <c r="F764" s="8"/>
      <c r="G764" s="8"/>
      <c r="H764" s="8"/>
      <c r="I764" s="8"/>
      <c r="J764" s="8"/>
      <c r="K764" s="8"/>
      <c r="L764" s="8"/>
    </row>
    <row r="765" spans="3:12" ht="12.5" x14ac:dyDescent="0.25">
      <c r="C765" s="5"/>
      <c r="E765" s="8"/>
      <c r="F765" s="8"/>
      <c r="G765" s="8"/>
      <c r="H765" s="8"/>
      <c r="I765" s="8"/>
      <c r="J765" s="8"/>
      <c r="K765" s="8"/>
      <c r="L765" s="8"/>
    </row>
    <row r="766" spans="3:12" ht="12.5" x14ac:dyDescent="0.25">
      <c r="C766" s="5"/>
      <c r="E766" s="8"/>
      <c r="F766" s="8"/>
      <c r="G766" s="8"/>
      <c r="H766" s="8"/>
      <c r="I766" s="8"/>
      <c r="J766" s="8"/>
      <c r="K766" s="8"/>
      <c r="L766" s="8"/>
    </row>
    <row r="767" spans="3:12" ht="12.5" x14ac:dyDescent="0.25">
      <c r="C767" s="5"/>
      <c r="E767" s="8"/>
      <c r="F767" s="8"/>
      <c r="G767" s="8"/>
      <c r="H767" s="8"/>
      <c r="I767" s="8"/>
      <c r="J767" s="8"/>
      <c r="K767" s="8"/>
      <c r="L767" s="8"/>
    </row>
    <row r="768" spans="3:12" ht="12.5" x14ac:dyDescent="0.25">
      <c r="C768" s="5"/>
      <c r="E768" s="8"/>
      <c r="F768" s="8"/>
      <c r="G768" s="8"/>
      <c r="H768" s="8"/>
      <c r="I768" s="8"/>
      <c r="J768" s="8"/>
      <c r="K768" s="8"/>
      <c r="L768" s="8"/>
    </row>
    <row r="769" spans="3:12" ht="12.5" x14ac:dyDescent="0.25">
      <c r="C769" s="5"/>
      <c r="E769" s="8"/>
      <c r="F769" s="8"/>
      <c r="G769" s="8"/>
      <c r="H769" s="8"/>
      <c r="I769" s="8"/>
      <c r="J769" s="8"/>
      <c r="K769" s="8"/>
      <c r="L769" s="8"/>
    </row>
    <row r="770" spans="3:12" ht="12.5" x14ac:dyDescent="0.25">
      <c r="C770" s="5"/>
      <c r="E770" s="8"/>
      <c r="F770" s="8"/>
      <c r="G770" s="8"/>
      <c r="H770" s="8"/>
      <c r="I770" s="8"/>
      <c r="J770" s="8"/>
      <c r="K770" s="8"/>
      <c r="L770" s="8"/>
    </row>
    <row r="771" spans="3:12" ht="12.5" x14ac:dyDescent="0.25">
      <c r="C771" s="5"/>
      <c r="E771" s="8"/>
      <c r="F771" s="8"/>
      <c r="G771" s="8"/>
      <c r="H771" s="8"/>
      <c r="I771" s="8"/>
      <c r="J771" s="8"/>
      <c r="K771" s="8"/>
      <c r="L771" s="8"/>
    </row>
    <row r="772" spans="3:12" ht="12.5" x14ac:dyDescent="0.25">
      <c r="C772" s="5"/>
      <c r="E772" s="8"/>
      <c r="F772" s="8"/>
      <c r="G772" s="8"/>
      <c r="H772" s="8"/>
      <c r="I772" s="8"/>
      <c r="J772" s="8"/>
      <c r="K772" s="8"/>
      <c r="L772" s="8"/>
    </row>
    <row r="773" spans="3:12" ht="12.5" x14ac:dyDescent="0.25">
      <c r="C773" s="5"/>
      <c r="E773" s="8"/>
      <c r="F773" s="8"/>
      <c r="G773" s="8"/>
      <c r="H773" s="8"/>
      <c r="I773" s="8"/>
      <c r="J773" s="8"/>
      <c r="K773" s="8"/>
      <c r="L773" s="8"/>
    </row>
    <row r="774" spans="3:12" ht="12.5" x14ac:dyDescent="0.25">
      <c r="C774" s="5"/>
      <c r="E774" s="8"/>
      <c r="F774" s="8"/>
      <c r="G774" s="8"/>
      <c r="H774" s="8"/>
      <c r="I774" s="8"/>
      <c r="J774" s="8"/>
      <c r="K774" s="8"/>
      <c r="L774" s="8"/>
    </row>
    <row r="775" spans="3:12" ht="12.5" x14ac:dyDescent="0.25">
      <c r="C775" s="5"/>
      <c r="E775" s="8"/>
      <c r="F775" s="8"/>
      <c r="G775" s="8"/>
      <c r="H775" s="8"/>
      <c r="I775" s="8"/>
      <c r="J775" s="8"/>
      <c r="K775" s="8"/>
      <c r="L775" s="8"/>
    </row>
    <row r="776" spans="3:12" ht="12.5" x14ac:dyDescent="0.25">
      <c r="C776" s="5"/>
      <c r="E776" s="8"/>
      <c r="F776" s="8"/>
      <c r="G776" s="8"/>
      <c r="H776" s="8"/>
      <c r="I776" s="8"/>
      <c r="J776" s="8"/>
      <c r="K776" s="8"/>
      <c r="L776" s="8"/>
    </row>
    <row r="777" spans="3:12" ht="12.5" x14ac:dyDescent="0.25">
      <c r="C777" s="5"/>
      <c r="E777" s="8"/>
      <c r="F777" s="8"/>
      <c r="G777" s="8"/>
      <c r="H777" s="8"/>
      <c r="I777" s="8"/>
      <c r="J777" s="8"/>
      <c r="K777" s="8"/>
      <c r="L777" s="8"/>
    </row>
    <row r="778" spans="3:12" ht="12.5" x14ac:dyDescent="0.25">
      <c r="C778" s="5"/>
      <c r="E778" s="8"/>
      <c r="F778" s="8"/>
      <c r="G778" s="8"/>
      <c r="H778" s="8"/>
      <c r="I778" s="8"/>
      <c r="J778" s="8"/>
      <c r="K778" s="8"/>
      <c r="L778" s="8"/>
    </row>
    <row r="779" spans="3:12" ht="12.5" x14ac:dyDescent="0.25">
      <c r="C779" s="5"/>
      <c r="E779" s="8"/>
      <c r="F779" s="8"/>
      <c r="G779" s="8"/>
      <c r="H779" s="8"/>
      <c r="I779" s="8"/>
      <c r="J779" s="8"/>
      <c r="K779" s="8"/>
      <c r="L779" s="8"/>
    </row>
    <row r="780" spans="3:12" ht="12.5" x14ac:dyDescent="0.25">
      <c r="C780" s="5"/>
      <c r="E780" s="8"/>
      <c r="F780" s="8"/>
      <c r="G780" s="8"/>
      <c r="H780" s="8"/>
      <c r="I780" s="8"/>
      <c r="J780" s="8"/>
      <c r="K780" s="8"/>
      <c r="L780" s="8"/>
    </row>
    <row r="781" spans="3:12" ht="12.5" x14ac:dyDescent="0.25">
      <c r="C781" s="5"/>
      <c r="E781" s="8"/>
      <c r="F781" s="8"/>
      <c r="G781" s="8"/>
      <c r="H781" s="8"/>
      <c r="I781" s="8"/>
      <c r="J781" s="8"/>
      <c r="K781" s="8"/>
      <c r="L781" s="8"/>
    </row>
    <row r="782" spans="3:12" ht="12.5" x14ac:dyDescent="0.25">
      <c r="C782" s="5"/>
      <c r="E782" s="8"/>
      <c r="F782" s="8"/>
      <c r="G782" s="8"/>
      <c r="H782" s="8"/>
      <c r="I782" s="8"/>
      <c r="J782" s="8"/>
      <c r="K782" s="8"/>
      <c r="L782" s="8"/>
    </row>
    <row r="783" spans="3:12" ht="12.5" x14ac:dyDescent="0.25">
      <c r="C783" s="5"/>
      <c r="E783" s="8"/>
      <c r="F783" s="8"/>
      <c r="G783" s="8"/>
      <c r="H783" s="8"/>
      <c r="I783" s="8"/>
      <c r="J783" s="8"/>
      <c r="K783" s="8"/>
      <c r="L783" s="8"/>
    </row>
    <row r="784" spans="3:12" ht="12.5" x14ac:dyDescent="0.25">
      <c r="C784" s="5"/>
      <c r="E784" s="8"/>
      <c r="F784" s="8"/>
      <c r="G784" s="8"/>
      <c r="H784" s="8"/>
      <c r="I784" s="8"/>
      <c r="J784" s="8"/>
      <c r="K784" s="8"/>
      <c r="L784" s="8"/>
    </row>
    <row r="785" spans="3:12" ht="12.5" x14ac:dyDescent="0.25">
      <c r="C785" s="5"/>
      <c r="E785" s="8"/>
      <c r="F785" s="8"/>
      <c r="G785" s="8"/>
      <c r="H785" s="8"/>
      <c r="I785" s="8"/>
      <c r="J785" s="8"/>
      <c r="K785" s="8"/>
      <c r="L785" s="8"/>
    </row>
    <row r="786" spans="3:12" ht="12.5" x14ac:dyDescent="0.25">
      <c r="C786" s="5"/>
      <c r="E786" s="8"/>
      <c r="F786" s="8"/>
      <c r="G786" s="8"/>
      <c r="H786" s="8"/>
      <c r="I786" s="8"/>
      <c r="J786" s="8"/>
      <c r="K786" s="8"/>
      <c r="L786" s="8"/>
    </row>
    <row r="787" spans="3:12" ht="12.5" x14ac:dyDescent="0.25">
      <c r="C787" s="5"/>
      <c r="E787" s="8"/>
      <c r="F787" s="8"/>
      <c r="G787" s="8"/>
      <c r="H787" s="8"/>
      <c r="I787" s="8"/>
      <c r="J787" s="8"/>
      <c r="K787" s="8"/>
      <c r="L787" s="8"/>
    </row>
    <row r="788" spans="3:12" ht="12.5" x14ac:dyDescent="0.25">
      <c r="C788" s="5"/>
      <c r="E788" s="8"/>
      <c r="F788" s="8"/>
      <c r="G788" s="8"/>
      <c r="H788" s="8"/>
      <c r="I788" s="8"/>
      <c r="J788" s="8"/>
      <c r="K788" s="8"/>
      <c r="L788" s="8"/>
    </row>
    <row r="789" spans="3:12" ht="12.5" x14ac:dyDescent="0.25">
      <c r="C789" s="5"/>
      <c r="E789" s="8"/>
      <c r="F789" s="8"/>
      <c r="G789" s="8"/>
      <c r="H789" s="8"/>
      <c r="I789" s="8"/>
      <c r="J789" s="8"/>
      <c r="K789" s="8"/>
      <c r="L789" s="8"/>
    </row>
    <row r="790" spans="3:12" ht="12.5" x14ac:dyDescent="0.25">
      <c r="C790" s="5"/>
      <c r="E790" s="8"/>
      <c r="F790" s="8"/>
      <c r="G790" s="8"/>
      <c r="H790" s="8"/>
      <c r="I790" s="8"/>
      <c r="J790" s="8"/>
      <c r="K790" s="8"/>
      <c r="L790" s="8"/>
    </row>
    <row r="791" spans="3:12" ht="12.5" x14ac:dyDescent="0.25">
      <c r="C791" s="5"/>
      <c r="E791" s="8"/>
      <c r="F791" s="8"/>
      <c r="G791" s="8"/>
      <c r="H791" s="8"/>
      <c r="I791" s="8"/>
      <c r="J791" s="8"/>
      <c r="K791" s="8"/>
      <c r="L791" s="8"/>
    </row>
    <row r="792" spans="3:12" ht="12.5" x14ac:dyDescent="0.25">
      <c r="C792" s="5"/>
      <c r="E792" s="8"/>
      <c r="F792" s="8"/>
      <c r="G792" s="8"/>
      <c r="H792" s="8"/>
      <c r="I792" s="8"/>
      <c r="J792" s="8"/>
      <c r="K792" s="8"/>
      <c r="L792" s="8"/>
    </row>
    <row r="793" spans="3:12" ht="12.5" x14ac:dyDescent="0.25">
      <c r="C793" s="5"/>
      <c r="E793" s="8"/>
      <c r="F793" s="8"/>
      <c r="G793" s="8"/>
      <c r="H793" s="8"/>
      <c r="I793" s="8"/>
      <c r="J793" s="8"/>
      <c r="K793" s="8"/>
      <c r="L793" s="8"/>
    </row>
    <row r="794" spans="3:12" ht="12.5" x14ac:dyDescent="0.25">
      <c r="C794" s="5"/>
      <c r="E794" s="8"/>
      <c r="F794" s="8"/>
      <c r="G794" s="8"/>
      <c r="H794" s="8"/>
      <c r="I794" s="8"/>
      <c r="J794" s="8"/>
      <c r="K794" s="8"/>
      <c r="L794" s="8"/>
    </row>
    <row r="795" spans="3:12" ht="12.5" x14ac:dyDescent="0.25">
      <c r="C795" s="5"/>
      <c r="E795" s="8"/>
      <c r="F795" s="8"/>
      <c r="G795" s="8"/>
      <c r="H795" s="8"/>
      <c r="I795" s="8"/>
      <c r="J795" s="8"/>
      <c r="K795" s="8"/>
      <c r="L795" s="8"/>
    </row>
    <row r="796" spans="3:12" ht="12.5" x14ac:dyDescent="0.25">
      <c r="C796" s="5"/>
      <c r="E796" s="8"/>
      <c r="F796" s="8"/>
      <c r="G796" s="8"/>
      <c r="H796" s="8"/>
      <c r="I796" s="8"/>
      <c r="J796" s="8"/>
      <c r="K796" s="8"/>
      <c r="L796" s="8"/>
    </row>
    <row r="797" spans="3:12" ht="12.5" x14ac:dyDescent="0.25">
      <c r="C797" s="5"/>
      <c r="E797" s="8"/>
      <c r="F797" s="8"/>
      <c r="G797" s="8"/>
      <c r="H797" s="8"/>
      <c r="I797" s="8"/>
      <c r="J797" s="8"/>
      <c r="K797" s="8"/>
      <c r="L797" s="8"/>
    </row>
    <row r="798" spans="3:12" ht="12.5" x14ac:dyDescent="0.25">
      <c r="C798" s="5"/>
      <c r="E798" s="8"/>
      <c r="F798" s="8"/>
      <c r="G798" s="8"/>
      <c r="H798" s="8"/>
      <c r="I798" s="8"/>
      <c r="J798" s="8"/>
      <c r="K798" s="8"/>
      <c r="L798" s="8"/>
    </row>
    <row r="799" spans="3:12" ht="12.5" x14ac:dyDescent="0.25">
      <c r="C799" s="5"/>
      <c r="E799" s="8"/>
      <c r="F799" s="8"/>
      <c r="G799" s="8"/>
      <c r="H799" s="8"/>
      <c r="I799" s="8"/>
      <c r="J799" s="8"/>
      <c r="K799" s="8"/>
      <c r="L799" s="8"/>
    </row>
    <row r="800" spans="3:12" ht="12.5" x14ac:dyDescent="0.25">
      <c r="C800" s="5"/>
      <c r="E800" s="8"/>
      <c r="F800" s="8"/>
      <c r="G800" s="8"/>
      <c r="H800" s="8"/>
      <c r="I800" s="8"/>
      <c r="J800" s="8"/>
      <c r="K800" s="8"/>
      <c r="L800" s="8"/>
    </row>
    <row r="801" spans="3:12" ht="12.5" x14ac:dyDescent="0.25">
      <c r="C801" s="5"/>
      <c r="E801" s="8"/>
      <c r="F801" s="8"/>
      <c r="G801" s="8"/>
      <c r="H801" s="8"/>
      <c r="I801" s="8"/>
      <c r="J801" s="8"/>
      <c r="K801" s="8"/>
      <c r="L801" s="8"/>
    </row>
    <row r="802" spans="3:12" ht="12.5" x14ac:dyDescent="0.25">
      <c r="C802" s="5"/>
      <c r="E802" s="8"/>
      <c r="F802" s="8"/>
      <c r="G802" s="8"/>
      <c r="H802" s="8"/>
      <c r="I802" s="8"/>
      <c r="J802" s="8"/>
      <c r="K802" s="8"/>
      <c r="L802" s="8"/>
    </row>
    <row r="803" spans="3:12" ht="12.5" x14ac:dyDescent="0.25">
      <c r="C803" s="5"/>
      <c r="E803" s="8"/>
      <c r="F803" s="8"/>
      <c r="G803" s="8"/>
      <c r="H803" s="8"/>
      <c r="I803" s="8"/>
      <c r="J803" s="8"/>
      <c r="K803" s="8"/>
      <c r="L803" s="8"/>
    </row>
    <row r="804" spans="3:12" ht="12.5" x14ac:dyDescent="0.25">
      <c r="C804" s="5"/>
      <c r="E804" s="8"/>
      <c r="F804" s="8"/>
      <c r="G804" s="8"/>
      <c r="H804" s="8"/>
      <c r="I804" s="8"/>
      <c r="J804" s="8"/>
      <c r="K804" s="8"/>
      <c r="L804" s="8"/>
    </row>
    <row r="805" spans="3:12" ht="12.5" x14ac:dyDescent="0.25">
      <c r="C805" s="5"/>
      <c r="E805" s="8"/>
      <c r="F805" s="8"/>
      <c r="G805" s="8"/>
      <c r="H805" s="8"/>
      <c r="I805" s="8"/>
      <c r="J805" s="8"/>
      <c r="K805" s="8"/>
      <c r="L805" s="8"/>
    </row>
    <row r="806" spans="3:12" ht="12.5" x14ac:dyDescent="0.25">
      <c r="C806" s="5"/>
      <c r="E806" s="8"/>
      <c r="F806" s="8"/>
      <c r="G806" s="8"/>
      <c r="H806" s="8"/>
      <c r="I806" s="8"/>
      <c r="J806" s="8"/>
      <c r="K806" s="8"/>
      <c r="L806" s="8"/>
    </row>
    <row r="807" spans="3:12" ht="12.5" x14ac:dyDescent="0.25">
      <c r="C807" s="5"/>
      <c r="E807" s="8"/>
      <c r="F807" s="8"/>
      <c r="G807" s="8"/>
      <c r="H807" s="8"/>
      <c r="I807" s="8"/>
      <c r="J807" s="8"/>
      <c r="K807" s="8"/>
      <c r="L807" s="8"/>
    </row>
    <row r="808" spans="3:12" ht="12.5" x14ac:dyDescent="0.25">
      <c r="C808" s="5"/>
      <c r="E808" s="8"/>
      <c r="F808" s="8"/>
      <c r="G808" s="8"/>
      <c r="H808" s="8"/>
      <c r="I808" s="8"/>
      <c r="J808" s="8"/>
      <c r="K808" s="8"/>
      <c r="L808" s="8"/>
    </row>
    <row r="809" spans="3:12" ht="12.5" x14ac:dyDescent="0.25">
      <c r="C809" s="5"/>
      <c r="E809" s="8"/>
      <c r="F809" s="8"/>
      <c r="G809" s="8"/>
      <c r="H809" s="8"/>
      <c r="I809" s="8"/>
      <c r="J809" s="8"/>
      <c r="K809" s="8"/>
      <c r="L809" s="8"/>
    </row>
    <row r="810" spans="3:12" ht="12.5" x14ac:dyDescent="0.25">
      <c r="C810" s="5"/>
      <c r="E810" s="8"/>
      <c r="F810" s="8"/>
      <c r="G810" s="8"/>
      <c r="H810" s="8"/>
      <c r="I810" s="8"/>
      <c r="J810" s="8"/>
      <c r="K810" s="8"/>
      <c r="L810" s="8"/>
    </row>
    <row r="811" spans="3:12" ht="12.5" x14ac:dyDescent="0.25">
      <c r="C811" s="5"/>
      <c r="E811" s="8"/>
      <c r="F811" s="8"/>
      <c r="G811" s="8"/>
      <c r="H811" s="8"/>
      <c r="I811" s="8"/>
      <c r="J811" s="8"/>
      <c r="K811" s="8"/>
      <c r="L811" s="8"/>
    </row>
    <row r="812" spans="3:12" ht="12.5" x14ac:dyDescent="0.25">
      <c r="C812" s="5"/>
      <c r="E812" s="8"/>
      <c r="F812" s="8"/>
      <c r="G812" s="8"/>
      <c r="H812" s="8"/>
      <c r="I812" s="8"/>
      <c r="J812" s="8"/>
      <c r="K812" s="8"/>
      <c r="L812" s="8"/>
    </row>
    <row r="813" spans="3:12" ht="12.5" x14ac:dyDescent="0.25">
      <c r="C813" s="5"/>
      <c r="E813" s="8"/>
      <c r="F813" s="8"/>
      <c r="G813" s="8"/>
      <c r="H813" s="8"/>
      <c r="I813" s="8"/>
      <c r="J813" s="8"/>
      <c r="K813" s="8"/>
      <c r="L813" s="8"/>
    </row>
    <row r="814" spans="3:12" ht="12.5" x14ac:dyDescent="0.25">
      <c r="C814" s="5"/>
      <c r="E814" s="8"/>
      <c r="F814" s="8"/>
      <c r="G814" s="8"/>
      <c r="H814" s="8"/>
      <c r="I814" s="8"/>
      <c r="J814" s="8"/>
      <c r="K814" s="8"/>
      <c r="L814" s="8"/>
    </row>
    <row r="815" spans="3:12" ht="12.5" x14ac:dyDescent="0.25">
      <c r="C815" s="5"/>
      <c r="E815" s="8"/>
      <c r="F815" s="8"/>
      <c r="G815" s="8"/>
      <c r="H815" s="8"/>
      <c r="I815" s="8"/>
      <c r="J815" s="8"/>
      <c r="K815" s="8"/>
      <c r="L815" s="8"/>
    </row>
    <row r="816" spans="3:12" ht="12.5" x14ac:dyDescent="0.25">
      <c r="C816" s="5"/>
      <c r="E816" s="8"/>
      <c r="F816" s="8"/>
      <c r="G816" s="8"/>
      <c r="H816" s="8"/>
      <c r="I816" s="8"/>
      <c r="J816" s="8"/>
      <c r="K816" s="8"/>
      <c r="L816" s="8"/>
    </row>
    <row r="817" spans="3:12" ht="12.5" x14ac:dyDescent="0.25">
      <c r="C817" s="5"/>
      <c r="E817" s="8"/>
      <c r="F817" s="8"/>
      <c r="G817" s="8"/>
      <c r="H817" s="8"/>
      <c r="I817" s="8"/>
      <c r="J817" s="8"/>
      <c r="K817" s="8"/>
      <c r="L817" s="8"/>
    </row>
    <row r="818" spans="3:12" ht="12.5" x14ac:dyDescent="0.25">
      <c r="C818" s="5"/>
      <c r="E818" s="8"/>
      <c r="F818" s="8"/>
      <c r="G818" s="8"/>
      <c r="H818" s="8"/>
      <c r="I818" s="8"/>
      <c r="J818" s="8"/>
      <c r="K818" s="8"/>
      <c r="L818" s="8"/>
    </row>
    <row r="819" spans="3:12" ht="12.5" x14ac:dyDescent="0.25">
      <c r="C819" s="5"/>
      <c r="E819" s="8"/>
      <c r="F819" s="8"/>
      <c r="G819" s="8"/>
      <c r="H819" s="8"/>
      <c r="I819" s="8"/>
      <c r="J819" s="8"/>
      <c r="K819" s="8"/>
      <c r="L819" s="8"/>
    </row>
    <row r="820" spans="3:12" ht="12.5" x14ac:dyDescent="0.25">
      <c r="C820" s="5"/>
      <c r="E820" s="8"/>
      <c r="F820" s="8"/>
      <c r="G820" s="8"/>
      <c r="H820" s="8"/>
      <c r="I820" s="8"/>
      <c r="J820" s="8"/>
      <c r="K820" s="8"/>
      <c r="L820" s="8"/>
    </row>
    <row r="821" spans="3:12" ht="12.5" x14ac:dyDescent="0.25">
      <c r="C821" s="5"/>
      <c r="E821" s="8"/>
      <c r="F821" s="8"/>
      <c r="G821" s="8"/>
      <c r="H821" s="8"/>
      <c r="I821" s="8"/>
      <c r="J821" s="8"/>
      <c r="K821" s="8"/>
      <c r="L821" s="8"/>
    </row>
    <row r="822" spans="3:12" ht="12.5" x14ac:dyDescent="0.25">
      <c r="C822" s="5"/>
      <c r="E822" s="8"/>
      <c r="F822" s="8"/>
      <c r="G822" s="8"/>
      <c r="H822" s="8"/>
      <c r="I822" s="8"/>
      <c r="J822" s="8"/>
      <c r="K822" s="8"/>
      <c r="L822" s="8"/>
    </row>
    <row r="823" spans="3:12" ht="12.5" x14ac:dyDescent="0.25">
      <c r="C823" s="5"/>
      <c r="E823" s="8"/>
      <c r="F823" s="8"/>
      <c r="G823" s="8"/>
      <c r="H823" s="8"/>
      <c r="I823" s="8"/>
      <c r="J823" s="8"/>
      <c r="K823" s="8"/>
      <c r="L823" s="8"/>
    </row>
    <row r="824" spans="3:12" ht="12.5" x14ac:dyDescent="0.25">
      <c r="C824" s="5"/>
      <c r="E824" s="8"/>
      <c r="F824" s="8"/>
      <c r="G824" s="8"/>
      <c r="H824" s="8"/>
      <c r="I824" s="8"/>
      <c r="J824" s="8"/>
      <c r="K824" s="8"/>
      <c r="L824" s="8"/>
    </row>
    <row r="825" spans="3:12" ht="12.5" x14ac:dyDescent="0.25">
      <c r="C825" s="5"/>
      <c r="E825" s="8"/>
      <c r="F825" s="8"/>
      <c r="G825" s="8"/>
      <c r="H825" s="8"/>
      <c r="I825" s="8"/>
      <c r="J825" s="8"/>
      <c r="K825" s="8"/>
      <c r="L825" s="8"/>
    </row>
    <row r="826" spans="3:12" ht="12.5" x14ac:dyDescent="0.25">
      <c r="C826" s="5"/>
      <c r="E826" s="8"/>
      <c r="F826" s="8"/>
      <c r="G826" s="8"/>
      <c r="H826" s="8"/>
      <c r="I826" s="8"/>
      <c r="J826" s="8"/>
      <c r="K826" s="8"/>
      <c r="L826" s="8"/>
    </row>
    <row r="827" spans="3:12" ht="12.5" x14ac:dyDescent="0.25">
      <c r="C827" s="5"/>
      <c r="E827" s="8"/>
      <c r="F827" s="8"/>
      <c r="G827" s="8"/>
      <c r="H827" s="8"/>
      <c r="I827" s="8"/>
      <c r="J827" s="8"/>
      <c r="K827" s="8"/>
      <c r="L827" s="8"/>
    </row>
    <row r="828" spans="3:12" ht="12.5" x14ac:dyDescent="0.25">
      <c r="C828" s="5"/>
      <c r="E828" s="8"/>
      <c r="F828" s="8"/>
      <c r="G828" s="8"/>
      <c r="H828" s="8"/>
      <c r="I828" s="8"/>
      <c r="J828" s="8"/>
      <c r="K828" s="8"/>
      <c r="L828" s="8"/>
    </row>
    <row r="829" spans="3:12" ht="12.5" x14ac:dyDescent="0.25">
      <c r="C829" s="5"/>
      <c r="E829" s="8"/>
      <c r="F829" s="8"/>
      <c r="G829" s="8"/>
      <c r="H829" s="8"/>
      <c r="I829" s="8"/>
      <c r="J829" s="8"/>
      <c r="K829" s="8"/>
      <c r="L829" s="8"/>
    </row>
    <row r="830" spans="3:12" ht="12.5" x14ac:dyDescent="0.25">
      <c r="C830" s="5"/>
      <c r="E830" s="8"/>
      <c r="F830" s="8"/>
      <c r="G830" s="8"/>
      <c r="H830" s="8"/>
      <c r="I830" s="8"/>
      <c r="J830" s="8"/>
      <c r="K830" s="8"/>
      <c r="L830" s="8"/>
    </row>
    <row r="831" spans="3:12" ht="12.5" x14ac:dyDescent="0.25">
      <c r="C831" s="5"/>
      <c r="E831" s="8"/>
      <c r="F831" s="8"/>
      <c r="G831" s="8"/>
      <c r="H831" s="8"/>
      <c r="I831" s="8"/>
      <c r="J831" s="8"/>
      <c r="K831" s="8"/>
      <c r="L831" s="8"/>
    </row>
    <row r="832" spans="3:12" ht="12.5" x14ac:dyDescent="0.25">
      <c r="C832" s="5"/>
      <c r="E832" s="8"/>
      <c r="F832" s="8"/>
      <c r="G832" s="8"/>
      <c r="H832" s="8"/>
      <c r="I832" s="8"/>
      <c r="J832" s="8"/>
      <c r="K832" s="8"/>
      <c r="L832" s="8"/>
    </row>
    <row r="833" spans="3:12" ht="12.5" x14ac:dyDescent="0.25">
      <c r="C833" s="5"/>
      <c r="E833" s="8"/>
      <c r="F833" s="8"/>
      <c r="G833" s="8"/>
      <c r="H833" s="8"/>
      <c r="I833" s="8"/>
      <c r="J833" s="8"/>
      <c r="K833" s="8"/>
      <c r="L833" s="8"/>
    </row>
    <row r="834" spans="3:12" ht="12.5" x14ac:dyDescent="0.25">
      <c r="C834" s="5"/>
      <c r="E834" s="8"/>
      <c r="F834" s="8"/>
      <c r="G834" s="8"/>
      <c r="H834" s="8"/>
      <c r="I834" s="8"/>
      <c r="J834" s="8"/>
      <c r="K834" s="8"/>
      <c r="L834" s="8"/>
    </row>
    <row r="835" spans="3:12" ht="12.5" x14ac:dyDescent="0.25">
      <c r="C835" s="5"/>
      <c r="E835" s="8"/>
      <c r="F835" s="8"/>
      <c r="G835" s="8"/>
      <c r="H835" s="8"/>
      <c r="I835" s="8"/>
      <c r="J835" s="8"/>
      <c r="K835" s="8"/>
      <c r="L835" s="8"/>
    </row>
    <row r="836" spans="3:12" ht="12.5" x14ac:dyDescent="0.25">
      <c r="C836" s="5"/>
      <c r="E836" s="8"/>
      <c r="F836" s="8"/>
      <c r="G836" s="8"/>
      <c r="H836" s="8"/>
      <c r="I836" s="8"/>
      <c r="J836" s="8"/>
      <c r="K836" s="8"/>
      <c r="L836" s="8"/>
    </row>
    <row r="837" spans="3:12" ht="12.5" x14ac:dyDescent="0.25">
      <c r="C837" s="5"/>
      <c r="E837" s="8"/>
      <c r="F837" s="8"/>
      <c r="G837" s="8"/>
      <c r="H837" s="8"/>
      <c r="I837" s="8"/>
      <c r="J837" s="8"/>
      <c r="K837" s="8"/>
      <c r="L837" s="8"/>
    </row>
    <row r="838" spans="3:12" ht="12.5" x14ac:dyDescent="0.25">
      <c r="C838" s="5"/>
      <c r="E838" s="8"/>
      <c r="F838" s="8"/>
      <c r="G838" s="8"/>
      <c r="H838" s="8"/>
      <c r="I838" s="8"/>
      <c r="J838" s="8"/>
      <c r="K838" s="8"/>
      <c r="L838" s="8"/>
    </row>
    <row r="839" spans="3:12" ht="12.5" x14ac:dyDescent="0.25">
      <c r="C839" s="5"/>
      <c r="E839" s="8"/>
      <c r="F839" s="8"/>
      <c r="G839" s="8"/>
      <c r="H839" s="8"/>
      <c r="I839" s="8"/>
      <c r="J839" s="8"/>
      <c r="K839" s="8"/>
      <c r="L839" s="8"/>
    </row>
    <row r="840" spans="3:12" ht="12.5" x14ac:dyDescent="0.25">
      <c r="C840" s="5"/>
      <c r="E840" s="8"/>
      <c r="F840" s="8"/>
      <c r="G840" s="8"/>
      <c r="H840" s="8"/>
      <c r="I840" s="8"/>
      <c r="J840" s="8"/>
      <c r="K840" s="8"/>
      <c r="L840" s="8"/>
    </row>
    <row r="841" spans="3:12" ht="12.5" x14ac:dyDescent="0.25">
      <c r="C841" s="5"/>
      <c r="E841" s="8"/>
      <c r="F841" s="8"/>
      <c r="G841" s="8"/>
      <c r="H841" s="8"/>
      <c r="I841" s="8"/>
      <c r="J841" s="8"/>
      <c r="K841" s="8"/>
      <c r="L841" s="8"/>
    </row>
    <row r="842" spans="3:12" ht="12.5" x14ac:dyDescent="0.25">
      <c r="C842" s="5"/>
      <c r="E842" s="8"/>
      <c r="F842" s="8"/>
      <c r="G842" s="8"/>
      <c r="H842" s="8"/>
      <c r="I842" s="8"/>
      <c r="J842" s="8"/>
      <c r="K842" s="8"/>
      <c r="L842" s="8"/>
    </row>
    <row r="843" spans="3:12" ht="12.5" x14ac:dyDescent="0.25">
      <c r="C843" s="5"/>
      <c r="E843" s="8"/>
      <c r="F843" s="8"/>
      <c r="G843" s="8"/>
      <c r="H843" s="8"/>
      <c r="I843" s="8"/>
      <c r="J843" s="8"/>
      <c r="K843" s="8"/>
      <c r="L843" s="8"/>
    </row>
    <row r="844" spans="3:12" ht="12.5" x14ac:dyDescent="0.25">
      <c r="C844" s="5"/>
      <c r="E844" s="8"/>
      <c r="F844" s="8"/>
      <c r="G844" s="8"/>
      <c r="H844" s="8"/>
      <c r="I844" s="8"/>
      <c r="J844" s="8"/>
      <c r="K844" s="8"/>
      <c r="L844" s="8"/>
    </row>
    <row r="845" spans="3:12" ht="12.5" x14ac:dyDescent="0.25">
      <c r="C845" s="5"/>
      <c r="E845" s="8"/>
      <c r="F845" s="8"/>
      <c r="G845" s="8"/>
      <c r="H845" s="8"/>
      <c r="I845" s="8"/>
      <c r="J845" s="8"/>
      <c r="K845" s="8"/>
      <c r="L845" s="8"/>
    </row>
    <row r="846" spans="3:12" ht="12.5" x14ac:dyDescent="0.25">
      <c r="C846" s="5"/>
      <c r="E846" s="8"/>
      <c r="F846" s="8"/>
      <c r="G846" s="8"/>
      <c r="H846" s="8"/>
      <c r="I846" s="8"/>
      <c r="J846" s="8"/>
      <c r="K846" s="8"/>
      <c r="L846" s="8"/>
    </row>
    <row r="847" spans="3:12" ht="12.5" x14ac:dyDescent="0.25">
      <c r="C847" s="5"/>
      <c r="E847" s="8"/>
      <c r="F847" s="8"/>
      <c r="G847" s="8"/>
      <c r="H847" s="8"/>
      <c r="I847" s="8"/>
      <c r="J847" s="8"/>
      <c r="K847" s="8"/>
      <c r="L847" s="8"/>
    </row>
    <row r="848" spans="3:12" ht="12.5" x14ac:dyDescent="0.25">
      <c r="C848" s="5"/>
      <c r="E848" s="8"/>
      <c r="F848" s="8"/>
      <c r="G848" s="8"/>
      <c r="H848" s="8"/>
      <c r="I848" s="8"/>
      <c r="J848" s="8"/>
      <c r="K848" s="8"/>
      <c r="L848" s="8"/>
    </row>
    <row r="849" spans="3:12" ht="12.5" x14ac:dyDescent="0.25">
      <c r="C849" s="5"/>
      <c r="E849" s="8"/>
      <c r="F849" s="8"/>
      <c r="G849" s="8"/>
      <c r="H849" s="8"/>
      <c r="I849" s="8"/>
      <c r="J849" s="8"/>
      <c r="K849" s="8"/>
      <c r="L849" s="8"/>
    </row>
    <row r="850" spans="3:12" ht="12.5" x14ac:dyDescent="0.25">
      <c r="C850" s="5"/>
      <c r="E850" s="8"/>
      <c r="F850" s="8"/>
      <c r="G850" s="8"/>
      <c r="H850" s="8"/>
      <c r="I850" s="8"/>
      <c r="J850" s="8"/>
      <c r="K850" s="8"/>
      <c r="L850" s="8"/>
    </row>
    <row r="851" spans="3:12" ht="12.5" x14ac:dyDescent="0.25">
      <c r="C851" s="5"/>
      <c r="E851" s="8"/>
      <c r="F851" s="8"/>
      <c r="G851" s="8"/>
      <c r="H851" s="8"/>
      <c r="I851" s="8"/>
      <c r="J851" s="8"/>
      <c r="K851" s="8"/>
      <c r="L851" s="8"/>
    </row>
    <row r="852" spans="3:12" ht="12.5" x14ac:dyDescent="0.25">
      <c r="C852" s="5"/>
      <c r="E852" s="8"/>
      <c r="F852" s="8"/>
      <c r="G852" s="8"/>
      <c r="H852" s="8"/>
      <c r="I852" s="8"/>
      <c r="J852" s="8"/>
      <c r="K852" s="8"/>
      <c r="L852" s="8"/>
    </row>
    <row r="853" spans="3:12" ht="12.5" x14ac:dyDescent="0.25">
      <c r="C853" s="5"/>
      <c r="E853" s="8"/>
      <c r="F853" s="8"/>
      <c r="G853" s="8"/>
      <c r="H853" s="8"/>
      <c r="I853" s="8"/>
      <c r="J853" s="8"/>
      <c r="K853" s="8"/>
      <c r="L853" s="8"/>
    </row>
    <row r="854" spans="3:12" ht="12.5" x14ac:dyDescent="0.25">
      <c r="C854" s="5"/>
      <c r="E854" s="8"/>
      <c r="F854" s="8"/>
      <c r="G854" s="8"/>
      <c r="H854" s="8"/>
      <c r="I854" s="8"/>
      <c r="J854" s="8"/>
      <c r="K854" s="8"/>
      <c r="L854" s="8"/>
    </row>
    <row r="855" spans="3:12" ht="12.5" x14ac:dyDescent="0.25">
      <c r="C855" s="5"/>
      <c r="E855" s="8"/>
      <c r="F855" s="8"/>
      <c r="G855" s="8"/>
      <c r="H855" s="8"/>
      <c r="I855" s="8"/>
      <c r="J855" s="8"/>
      <c r="K855" s="8"/>
      <c r="L855" s="8"/>
    </row>
    <row r="856" spans="3:12" ht="12.5" x14ac:dyDescent="0.25">
      <c r="C856" s="5"/>
      <c r="E856" s="8"/>
      <c r="F856" s="8"/>
      <c r="G856" s="8"/>
      <c r="H856" s="8"/>
      <c r="I856" s="8"/>
      <c r="J856" s="8"/>
      <c r="K856" s="8"/>
      <c r="L856" s="8"/>
    </row>
    <row r="857" spans="3:12" ht="12.5" x14ac:dyDescent="0.25">
      <c r="C857" s="5"/>
      <c r="E857" s="8"/>
      <c r="F857" s="8"/>
      <c r="G857" s="8"/>
      <c r="H857" s="8"/>
      <c r="I857" s="8"/>
      <c r="J857" s="8"/>
      <c r="K857" s="8"/>
      <c r="L857" s="8"/>
    </row>
    <row r="858" spans="3:12" ht="12.5" x14ac:dyDescent="0.25">
      <c r="C858" s="5"/>
      <c r="E858" s="8"/>
      <c r="F858" s="8"/>
      <c r="G858" s="8"/>
      <c r="H858" s="8"/>
      <c r="I858" s="8"/>
      <c r="J858" s="8"/>
      <c r="K858" s="8"/>
      <c r="L858" s="8"/>
    </row>
    <row r="859" spans="3:12" ht="12.5" x14ac:dyDescent="0.25">
      <c r="C859" s="5"/>
      <c r="E859" s="8"/>
      <c r="F859" s="8"/>
      <c r="G859" s="8"/>
      <c r="H859" s="8"/>
      <c r="I859" s="8"/>
      <c r="J859" s="8"/>
      <c r="K859" s="8"/>
      <c r="L859" s="8"/>
    </row>
    <row r="860" spans="3:12" ht="12.5" x14ac:dyDescent="0.25">
      <c r="C860" s="5"/>
      <c r="E860" s="8"/>
      <c r="F860" s="8"/>
      <c r="G860" s="8"/>
      <c r="H860" s="8"/>
      <c r="I860" s="8"/>
      <c r="J860" s="8"/>
      <c r="K860" s="8"/>
      <c r="L860" s="8"/>
    </row>
    <row r="861" spans="3:12" ht="12.5" x14ac:dyDescent="0.25">
      <c r="C861" s="5"/>
      <c r="E861" s="8"/>
      <c r="F861" s="8"/>
      <c r="G861" s="8"/>
      <c r="H861" s="8"/>
      <c r="I861" s="8"/>
      <c r="J861" s="8"/>
      <c r="K861" s="8"/>
      <c r="L861" s="8"/>
    </row>
    <row r="862" spans="3:12" ht="12.5" x14ac:dyDescent="0.25">
      <c r="C862" s="5"/>
      <c r="E862" s="8"/>
      <c r="F862" s="8"/>
      <c r="G862" s="8"/>
      <c r="H862" s="8"/>
      <c r="I862" s="8"/>
      <c r="J862" s="8"/>
      <c r="K862" s="8"/>
      <c r="L862" s="8"/>
    </row>
    <row r="863" spans="3:12" ht="12.5" x14ac:dyDescent="0.25">
      <c r="C863" s="5"/>
      <c r="E863" s="8"/>
      <c r="F863" s="8"/>
      <c r="G863" s="8"/>
      <c r="H863" s="8"/>
      <c r="I863" s="8"/>
      <c r="J863" s="8"/>
      <c r="K863" s="8"/>
      <c r="L863" s="8"/>
    </row>
    <row r="864" spans="3:12" ht="12.5" x14ac:dyDescent="0.25">
      <c r="C864" s="5"/>
      <c r="E864" s="8"/>
      <c r="F864" s="8"/>
      <c r="G864" s="8"/>
      <c r="H864" s="8"/>
      <c r="I864" s="8"/>
      <c r="J864" s="8"/>
      <c r="K864" s="8"/>
      <c r="L864" s="8"/>
    </row>
    <row r="865" spans="3:12" ht="12.5" x14ac:dyDescent="0.25">
      <c r="C865" s="5"/>
      <c r="E865" s="8"/>
      <c r="F865" s="8"/>
      <c r="G865" s="8"/>
      <c r="H865" s="8"/>
      <c r="I865" s="8"/>
      <c r="J865" s="8"/>
      <c r="K865" s="8"/>
      <c r="L865" s="8"/>
    </row>
    <row r="866" spans="3:12" ht="12.5" x14ac:dyDescent="0.25">
      <c r="C866" s="5"/>
      <c r="E866" s="8"/>
      <c r="F866" s="8"/>
      <c r="G866" s="8"/>
      <c r="H866" s="8"/>
      <c r="I866" s="8"/>
      <c r="J866" s="8"/>
      <c r="K866" s="8"/>
      <c r="L866" s="8"/>
    </row>
    <row r="867" spans="3:12" ht="12.5" x14ac:dyDescent="0.25">
      <c r="C867" s="5"/>
      <c r="E867" s="8"/>
      <c r="F867" s="8"/>
      <c r="G867" s="8"/>
      <c r="H867" s="8"/>
      <c r="I867" s="8"/>
      <c r="J867" s="8"/>
      <c r="K867" s="8"/>
      <c r="L867" s="8"/>
    </row>
    <row r="868" spans="3:12" ht="12.5" x14ac:dyDescent="0.25">
      <c r="C868" s="5"/>
      <c r="E868" s="8"/>
      <c r="F868" s="8"/>
      <c r="G868" s="8"/>
      <c r="H868" s="8"/>
      <c r="I868" s="8"/>
      <c r="J868" s="8"/>
      <c r="K868" s="8"/>
      <c r="L868" s="8"/>
    </row>
    <row r="869" spans="3:12" ht="12.5" x14ac:dyDescent="0.25">
      <c r="C869" s="5"/>
      <c r="E869" s="8"/>
      <c r="F869" s="8"/>
      <c r="G869" s="8"/>
      <c r="H869" s="8"/>
      <c r="I869" s="8"/>
      <c r="J869" s="8"/>
      <c r="K869" s="8"/>
      <c r="L869" s="8"/>
    </row>
    <row r="870" spans="3:12" ht="12.5" x14ac:dyDescent="0.25">
      <c r="C870" s="5"/>
      <c r="E870" s="8"/>
      <c r="F870" s="8"/>
      <c r="G870" s="8"/>
      <c r="H870" s="8"/>
      <c r="I870" s="8"/>
      <c r="J870" s="8"/>
      <c r="K870" s="8"/>
      <c r="L870" s="8"/>
    </row>
    <row r="871" spans="3:12" ht="12.5" x14ac:dyDescent="0.25">
      <c r="C871" s="5"/>
      <c r="E871" s="8"/>
      <c r="F871" s="8"/>
      <c r="G871" s="8"/>
      <c r="H871" s="8"/>
      <c r="I871" s="8"/>
      <c r="J871" s="8"/>
      <c r="K871" s="8"/>
      <c r="L871" s="8"/>
    </row>
    <row r="872" spans="3:12" ht="12.5" x14ac:dyDescent="0.25">
      <c r="C872" s="5"/>
      <c r="E872" s="8"/>
      <c r="F872" s="8"/>
      <c r="G872" s="8"/>
      <c r="H872" s="8"/>
      <c r="I872" s="8"/>
      <c r="J872" s="8"/>
      <c r="K872" s="8"/>
      <c r="L872" s="8"/>
    </row>
    <row r="873" spans="3:12" ht="12.5" x14ac:dyDescent="0.25">
      <c r="C873" s="5"/>
      <c r="E873" s="8"/>
      <c r="F873" s="8"/>
      <c r="G873" s="8"/>
      <c r="H873" s="8"/>
      <c r="I873" s="8"/>
      <c r="J873" s="8"/>
      <c r="K873" s="8"/>
      <c r="L873" s="8"/>
    </row>
    <row r="874" spans="3:12" ht="12.5" x14ac:dyDescent="0.25">
      <c r="C874" s="5"/>
      <c r="E874" s="8"/>
      <c r="F874" s="8"/>
      <c r="G874" s="8"/>
      <c r="H874" s="8"/>
      <c r="I874" s="8"/>
      <c r="J874" s="8"/>
      <c r="K874" s="8"/>
      <c r="L874" s="8"/>
    </row>
    <row r="875" spans="3:12" ht="12.5" x14ac:dyDescent="0.25">
      <c r="C875" s="5"/>
      <c r="E875" s="8"/>
      <c r="F875" s="8"/>
      <c r="G875" s="8"/>
      <c r="H875" s="8"/>
      <c r="I875" s="8"/>
      <c r="J875" s="8"/>
      <c r="K875" s="8"/>
      <c r="L875" s="8"/>
    </row>
    <row r="876" spans="3:12" ht="12.5" x14ac:dyDescent="0.25">
      <c r="C876" s="5"/>
      <c r="E876" s="8"/>
      <c r="F876" s="8"/>
      <c r="G876" s="8"/>
      <c r="H876" s="8"/>
      <c r="I876" s="8"/>
      <c r="J876" s="8"/>
      <c r="K876" s="8"/>
      <c r="L876" s="8"/>
    </row>
    <row r="877" spans="3:12" ht="12.5" x14ac:dyDescent="0.25">
      <c r="C877" s="5"/>
      <c r="E877" s="8"/>
      <c r="F877" s="8"/>
      <c r="G877" s="8"/>
      <c r="H877" s="8"/>
      <c r="I877" s="8"/>
      <c r="J877" s="8"/>
      <c r="K877" s="8"/>
      <c r="L877" s="8"/>
    </row>
    <row r="878" spans="3:12" ht="12.5" x14ac:dyDescent="0.25">
      <c r="C878" s="5"/>
      <c r="E878" s="8"/>
      <c r="F878" s="8"/>
      <c r="G878" s="8"/>
      <c r="H878" s="8"/>
      <c r="I878" s="8"/>
      <c r="J878" s="8"/>
      <c r="K878" s="8"/>
      <c r="L878" s="8"/>
    </row>
    <row r="879" spans="3:12" ht="12.5" x14ac:dyDescent="0.25">
      <c r="C879" s="5"/>
      <c r="E879" s="8"/>
      <c r="F879" s="8"/>
      <c r="G879" s="8"/>
      <c r="H879" s="8"/>
      <c r="I879" s="8"/>
      <c r="J879" s="8"/>
      <c r="K879" s="8"/>
      <c r="L879" s="8"/>
    </row>
    <row r="880" spans="3:12" ht="12.5" x14ac:dyDescent="0.25">
      <c r="C880" s="5"/>
      <c r="E880" s="8"/>
      <c r="F880" s="8"/>
      <c r="G880" s="8"/>
      <c r="H880" s="8"/>
      <c r="I880" s="8"/>
      <c r="J880" s="8"/>
      <c r="K880" s="8"/>
      <c r="L880" s="8"/>
    </row>
    <row r="881" spans="3:12" ht="12.5" x14ac:dyDescent="0.25">
      <c r="C881" s="5"/>
      <c r="E881" s="8"/>
      <c r="F881" s="8"/>
      <c r="G881" s="8"/>
      <c r="H881" s="8"/>
      <c r="I881" s="8"/>
      <c r="J881" s="8"/>
      <c r="K881" s="8"/>
      <c r="L881" s="8"/>
    </row>
    <row r="882" spans="3:12" ht="12.5" x14ac:dyDescent="0.25">
      <c r="C882" s="5"/>
      <c r="E882" s="8"/>
      <c r="F882" s="8"/>
      <c r="G882" s="8"/>
      <c r="H882" s="8"/>
      <c r="I882" s="8"/>
      <c r="J882" s="8"/>
      <c r="K882" s="8"/>
      <c r="L882" s="8"/>
    </row>
    <row r="883" spans="3:12" ht="12.5" x14ac:dyDescent="0.25">
      <c r="C883" s="5"/>
      <c r="E883" s="8"/>
      <c r="F883" s="8"/>
      <c r="G883" s="8"/>
      <c r="H883" s="8"/>
      <c r="I883" s="8"/>
      <c r="J883" s="8"/>
      <c r="K883" s="8"/>
      <c r="L883" s="8"/>
    </row>
    <row r="884" spans="3:12" ht="12.5" x14ac:dyDescent="0.25">
      <c r="C884" s="5"/>
      <c r="E884" s="8"/>
      <c r="F884" s="8"/>
      <c r="G884" s="8"/>
      <c r="H884" s="8"/>
      <c r="I884" s="8"/>
      <c r="J884" s="8"/>
      <c r="K884" s="8"/>
      <c r="L884" s="8"/>
    </row>
    <row r="885" spans="3:12" ht="12.5" x14ac:dyDescent="0.25">
      <c r="C885" s="5"/>
      <c r="E885" s="8"/>
      <c r="F885" s="8"/>
      <c r="G885" s="8"/>
      <c r="H885" s="8"/>
      <c r="I885" s="8"/>
      <c r="J885" s="8"/>
      <c r="K885" s="8"/>
      <c r="L885" s="8"/>
    </row>
    <row r="886" spans="3:12" ht="12.5" x14ac:dyDescent="0.25">
      <c r="C886" s="5"/>
      <c r="E886" s="8"/>
      <c r="F886" s="8"/>
      <c r="G886" s="8"/>
      <c r="H886" s="8"/>
      <c r="I886" s="8"/>
      <c r="J886" s="8"/>
      <c r="K886" s="8"/>
      <c r="L886" s="8"/>
    </row>
    <row r="887" spans="3:12" ht="12.5" x14ac:dyDescent="0.25">
      <c r="C887" s="5"/>
      <c r="E887" s="8"/>
      <c r="F887" s="8"/>
      <c r="G887" s="8"/>
      <c r="H887" s="8"/>
      <c r="I887" s="8"/>
      <c r="J887" s="8"/>
      <c r="K887" s="8"/>
      <c r="L887" s="8"/>
    </row>
    <row r="888" spans="3:12" ht="12.5" x14ac:dyDescent="0.25">
      <c r="C888" s="5"/>
      <c r="E888" s="8"/>
      <c r="F888" s="8"/>
      <c r="G888" s="8"/>
      <c r="H888" s="8"/>
      <c r="I888" s="8"/>
      <c r="J888" s="8"/>
      <c r="K888" s="8"/>
      <c r="L888" s="8"/>
    </row>
    <row r="889" spans="3:12" ht="12.5" x14ac:dyDescent="0.25">
      <c r="C889" s="5"/>
      <c r="E889" s="8"/>
      <c r="F889" s="8"/>
      <c r="G889" s="8"/>
      <c r="H889" s="8"/>
      <c r="I889" s="8"/>
      <c r="J889" s="8"/>
      <c r="K889" s="8"/>
      <c r="L889" s="8"/>
    </row>
    <row r="890" spans="3:12" ht="12.5" x14ac:dyDescent="0.25">
      <c r="C890" s="5"/>
      <c r="E890" s="8"/>
      <c r="F890" s="8"/>
      <c r="G890" s="8"/>
      <c r="H890" s="8"/>
      <c r="I890" s="8"/>
      <c r="J890" s="8"/>
      <c r="K890" s="8"/>
      <c r="L890" s="8"/>
    </row>
    <row r="891" spans="3:12" ht="12.5" x14ac:dyDescent="0.25">
      <c r="C891" s="5"/>
      <c r="E891" s="8"/>
      <c r="F891" s="8"/>
      <c r="G891" s="8"/>
      <c r="H891" s="8"/>
      <c r="I891" s="8"/>
      <c r="J891" s="8"/>
      <c r="K891" s="8"/>
      <c r="L891" s="8"/>
    </row>
    <row r="892" spans="3:12" ht="12.5" x14ac:dyDescent="0.25">
      <c r="C892" s="5"/>
      <c r="E892" s="8"/>
      <c r="F892" s="8"/>
      <c r="G892" s="8"/>
      <c r="H892" s="8"/>
      <c r="I892" s="8"/>
      <c r="J892" s="8"/>
      <c r="K892" s="8"/>
      <c r="L892" s="8"/>
    </row>
    <row r="893" spans="3:12" ht="12.5" x14ac:dyDescent="0.25">
      <c r="C893" s="5"/>
      <c r="E893" s="8"/>
      <c r="F893" s="8"/>
      <c r="G893" s="8"/>
      <c r="H893" s="8"/>
      <c r="I893" s="8"/>
      <c r="J893" s="8"/>
      <c r="K893" s="8"/>
      <c r="L893" s="8"/>
    </row>
    <row r="894" spans="3:12" ht="12.5" x14ac:dyDescent="0.25">
      <c r="C894" s="5"/>
      <c r="E894" s="8"/>
      <c r="F894" s="8"/>
      <c r="G894" s="8"/>
      <c r="H894" s="8"/>
      <c r="I894" s="8"/>
      <c r="J894" s="8"/>
      <c r="K894" s="8"/>
      <c r="L894" s="8"/>
    </row>
    <row r="895" spans="3:12" ht="12.5" x14ac:dyDescent="0.25">
      <c r="C895" s="5"/>
      <c r="E895" s="8"/>
      <c r="F895" s="8"/>
      <c r="G895" s="8"/>
      <c r="H895" s="8"/>
      <c r="I895" s="8"/>
      <c r="J895" s="8"/>
      <c r="K895" s="8"/>
      <c r="L895" s="8"/>
    </row>
    <row r="896" spans="3:12" ht="12.5" x14ac:dyDescent="0.25">
      <c r="C896" s="5"/>
      <c r="E896" s="8"/>
      <c r="F896" s="8"/>
      <c r="G896" s="8"/>
      <c r="H896" s="8"/>
      <c r="I896" s="8"/>
      <c r="J896" s="8"/>
      <c r="K896" s="8"/>
      <c r="L896" s="8"/>
    </row>
    <row r="897" spans="3:12" ht="12.5" x14ac:dyDescent="0.25">
      <c r="C897" s="5"/>
      <c r="E897" s="8"/>
      <c r="F897" s="8"/>
      <c r="G897" s="8"/>
      <c r="H897" s="8"/>
      <c r="I897" s="8"/>
      <c r="J897" s="8"/>
      <c r="K897" s="8"/>
      <c r="L897" s="8"/>
    </row>
    <row r="898" spans="3:12" ht="12.5" x14ac:dyDescent="0.25">
      <c r="C898" s="5"/>
      <c r="E898" s="8"/>
      <c r="F898" s="8"/>
      <c r="G898" s="8"/>
      <c r="H898" s="8"/>
      <c r="I898" s="8"/>
      <c r="J898" s="8"/>
      <c r="K898" s="8"/>
      <c r="L898" s="8"/>
    </row>
    <row r="899" spans="3:12" ht="12.5" x14ac:dyDescent="0.25">
      <c r="C899" s="5"/>
      <c r="E899" s="8"/>
      <c r="F899" s="8"/>
      <c r="G899" s="8"/>
      <c r="H899" s="8"/>
      <c r="I899" s="8"/>
      <c r="J899" s="8"/>
      <c r="K899" s="8"/>
      <c r="L899" s="8"/>
    </row>
    <row r="900" spans="3:12" ht="12.5" x14ac:dyDescent="0.25">
      <c r="C900" s="5"/>
      <c r="E900" s="8"/>
      <c r="F900" s="8"/>
      <c r="G900" s="8"/>
      <c r="H900" s="8"/>
      <c r="I900" s="8"/>
      <c r="J900" s="8"/>
      <c r="K900" s="8"/>
      <c r="L900" s="8"/>
    </row>
    <row r="901" spans="3:12" ht="12.5" x14ac:dyDescent="0.25">
      <c r="C901" s="5"/>
      <c r="E901" s="8"/>
      <c r="F901" s="8"/>
      <c r="G901" s="8"/>
      <c r="H901" s="8"/>
      <c r="I901" s="8"/>
      <c r="J901" s="8"/>
      <c r="K901" s="8"/>
      <c r="L901" s="8"/>
    </row>
    <row r="902" spans="3:12" ht="12.5" x14ac:dyDescent="0.25">
      <c r="C902" s="5"/>
      <c r="E902" s="8"/>
      <c r="F902" s="8"/>
      <c r="G902" s="8"/>
      <c r="H902" s="8"/>
      <c r="I902" s="8"/>
      <c r="J902" s="8"/>
      <c r="K902" s="8"/>
      <c r="L902" s="8"/>
    </row>
    <row r="903" spans="3:12" ht="12.5" x14ac:dyDescent="0.25">
      <c r="C903" s="5"/>
      <c r="E903" s="8"/>
      <c r="F903" s="8"/>
      <c r="G903" s="8"/>
      <c r="H903" s="8"/>
      <c r="I903" s="8"/>
      <c r="J903" s="8"/>
      <c r="K903" s="8"/>
      <c r="L903" s="8"/>
    </row>
    <row r="904" spans="3:12" ht="12.5" x14ac:dyDescent="0.25">
      <c r="C904" s="5"/>
      <c r="E904" s="8"/>
      <c r="F904" s="8"/>
      <c r="G904" s="8"/>
      <c r="H904" s="8"/>
      <c r="I904" s="8"/>
      <c r="J904" s="8"/>
      <c r="K904" s="8"/>
      <c r="L904" s="8"/>
    </row>
    <row r="905" spans="3:12" ht="12.5" x14ac:dyDescent="0.25">
      <c r="C905" s="5"/>
      <c r="E905" s="8"/>
      <c r="F905" s="8"/>
      <c r="G905" s="8"/>
      <c r="H905" s="8"/>
      <c r="I905" s="8"/>
      <c r="J905" s="8"/>
      <c r="K905" s="8"/>
      <c r="L905" s="8"/>
    </row>
    <row r="906" spans="3:12" ht="12.5" x14ac:dyDescent="0.25">
      <c r="C906" s="5"/>
      <c r="E906" s="8"/>
      <c r="F906" s="8"/>
      <c r="G906" s="8"/>
      <c r="H906" s="8"/>
      <c r="I906" s="8"/>
      <c r="J906" s="8"/>
      <c r="K906" s="8"/>
      <c r="L906" s="8"/>
    </row>
    <row r="907" spans="3:12" ht="12.5" x14ac:dyDescent="0.25">
      <c r="C907" s="5"/>
      <c r="E907" s="8"/>
      <c r="F907" s="8"/>
      <c r="G907" s="8"/>
      <c r="H907" s="8"/>
      <c r="I907" s="8"/>
      <c r="J907" s="8"/>
      <c r="K907" s="8"/>
      <c r="L907" s="8"/>
    </row>
    <row r="908" spans="3:12" ht="12.5" x14ac:dyDescent="0.25">
      <c r="C908" s="5"/>
      <c r="E908" s="8"/>
      <c r="F908" s="8"/>
      <c r="G908" s="8"/>
      <c r="H908" s="8"/>
      <c r="I908" s="8"/>
      <c r="J908" s="8"/>
      <c r="K908" s="8"/>
      <c r="L908" s="8"/>
    </row>
    <row r="909" spans="3:12" ht="12.5" x14ac:dyDescent="0.25">
      <c r="C909" s="5"/>
      <c r="E909" s="8"/>
      <c r="F909" s="8"/>
      <c r="G909" s="8"/>
      <c r="H909" s="8"/>
      <c r="I909" s="8"/>
      <c r="J909" s="8"/>
      <c r="K909" s="8"/>
      <c r="L909" s="8"/>
    </row>
    <row r="910" spans="3:12" ht="12.5" x14ac:dyDescent="0.25">
      <c r="C910" s="5"/>
      <c r="E910" s="8"/>
      <c r="F910" s="8"/>
      <c r="G910" s="8"/>
      <c r="H910" s="8"/>
      <c r="I910" s="8"/>
      <c r="J910" s="8"/>
      <c r="K910" s="8"/>
      <c r="L910" s="8"/>
    </row>
    <row r="911" spans="3:12" ht="12.5" x14ac:dyDescent="0.25">
      <c r="C911" s="5"/>
      <c r="E911" s="8"/>
      <c r="F911" s="8"/>
      <c r="G911" s="8"/>
      <c r="H911" s="8"/>
      <c r="I911" s="8"/>
      <c r="J911" s="8"/>
      <c r="K911" s="8"/>
      <c r="L911" s="8"/>
    </row>
    <row r="912" spans="3:12" ht="12.5" x14ac:dyDescent="0.25">
      <c r="C912" s="5"/>
      <c r="E912" s="8"/>
      <c r="F912" s="8"/>
      <c r="G912" s="8"/>
      <c r="H912" s="8"/>
      <c r="I912" s="8"/>
      <c r="J912" s="8"/>
      <c r="K912" s="8"/>
      <c r="L912" s="8"/>
    </row>
    <row r="913" spans="3:12" ht="12.5" x14ac:dyDescent="0.25">
      <c r="C913" s="5"/>
      <c r="E913" s="8"/>
      <c r="F913" s="8"/>
      <c r="G913" s="8"/>
      <c r="H913" s="8"/>
      <c r="I913" s="8"/>
      <c r="J913" s="8"/>
      <c r="K913" s="8"/>
      <c r="L913" s="8"/>
    </row>
    <row r="914" spans="3:12" ht="12.5" x14ac:dyDescent="0.25">
      <c r="C914" s="5"/>
      <c r="E914" s="8"/>
      <c r="F914" s="8"/>
      <c r="G914" s="8"/>
      <c r="H914" s="8"/>
      <c r="I914" s="8"/>
      <c r="J914" s="8"/>
      <c r="K914" s="8"/>
      <c r="L914" s="8"/>
    </row>
    <row r="915" spans="3:12" ht="12.5" x14ac:dyDescent="0.25">
      <c r="C915" s="5"/>
      <c r="E915" s="8"/>
      <c r="F915" s="8"/>
      <c r="G915" s="8"/>
      <c r="H915" s="8"/>
      <c r="I915" s="8"/>
      <c r="J915" s="8"/>
      <c r="K915" s="8"/>
      <c r="L915" s="8"/>
    </row>
    <row r="916" spans="3:12" ht="12.5" x14ac:dyDescent="0.25">
      <c r="C916" s="5"/>
      <c r="E916" s="8"/>
      <c r="F916" s="8"/>
      <c r="G916" s="8"/>
      <c r="H916" s="8"/>
      <c r="I916" s="8"/>
      <c r="J916" s="8"/>
      <c r="K916" s="8"/>
      <c r="L916" s="8"/>
    </row>
    <row r="917" spans="3:12" ht="12.5" x14ac:dyDescent="0.25">
      <c r="C917" s="5"/>
      <c r="E917" s="8"/>
      <c r="F917" s="8"/>
      <c r="G917" s="8"/>
      <c r="H917" s="8"/>
      <c r="I917" s="8"/>
      <c r="J917" s="8"/>
      <c r="K917" s="8"/>
      <c r="L917" s="8"/>
    </row>
    <row r="918" spans="3:12" ht="12.5" x14ac:dyDescent="0.25">
      <c r="C918" s="5"/>
      <c r="E918" s="8"/>
      <c r="F918" s="8"/>
      <c r="G918" s="8"/>
      <c r="H918" s="8"/>
      <c r="I918" s="8"/>
      <c r="J918" s="8"/>
      <c r="K918" s="8"/>
      <c r="L918" s="8"/>
    </row>
    <row r="919" spans="3:12" ht="12.5" x14ac:dyDescent="0.25">
      <c r="C919" s="5"/>
      <c r="E919" s="8"/>
      <c r="F919" s="8"/>
      <c r="G919" s="8"/>
      <c r="H919" s="8"/>
      <c r="I919" s="8"/>
      <c r="J919" s="8"/>
      <c r="K919" s="8"/>
      <c r="L919" s="8"/>
    </row>
    <row r="920" spans="3:12" ht="12.5" x14ac:dyDescent="0.25">
      <c r="C920" s="5"/>
      <c r="E920" s="8"/>
      <c r="F920" s="8"/>
      <c r="G920" s="8"/>
      <c r="H920" s="8"/>
      <c r="I920" s="8"/>
      <c r="J920" s="8"/>
      <c r="K920" s="8"/>
      <c r="L920" s="8"/>
    </row>
    <row r="921" spans="3:12" ht="12.5" x14ac:dyDescent="0.25">
      <c r="C921" s="5"/>
      <c r="E921" s="8"/>
      <c r="F921" s="8"/>
      <c r="G921" s="8"/>
      <c r="H921" s="8"/>
      <c r="I921" s="8"/>
      <c r="J921" s="8"/>
      <c r="K921" s="8"/>
      <c r="L921" s="8"/>
    </row>
    <row r="922" spans="3:12" ht="12.5" x14ac:dyDescent="0.25">
      <c r="C922" s="5"/>
      <c r="E922" s="8"/>
      <c r="F922" s="8"/>
      <c r="G922" s="8"/>
      <c r="H922" s="8"/>
      <c r="I922" s="8"/>
      <c r="J922" s="8"/>
      <c r="K922" s="8"/>
      <c r="L922" s="8"/>
    </row>
    <row r="923" spans="3:12" ht="12.5" x14ac:dyDescent="0.25">
      <c r="C923" s="5"/>
      <c r="E923" s="8"/>
      <c r="F923" s="8"/>
      <c r="G923" s="8"/>
      <c r="H923" s="8"/>
      <c r="I923" s="8"/>
      <c r="J923" s="8"/>
      <c r="K923" s="8"/>
      <c r="L923" s="8"/>
    </row>
    <row r="924" spans="3:12" ht="12.5" x14ac:dyDescent="0.25">
      <c r="C924" s="5"/>
      <c r="E924" s="8"/>
      <c r="F924" s="8"/>
      <c r="G924" s="8"/>
      <c r="H924" s="8"/>
      <c r="I924" s="8"/>
      <c r="J924" s="8"/>
      <c r="K924" s="8"/>
      <c r="L924" s="8"/>
    </row>
    <row r="925" spans="3:12" ht="12.5" x14ac:dyDescent="0.25">
      <c r="C925" s="5"/>
      <c r="E925" s="8"/>
      <c r="F925" s="8"/>
      <c r="G925" s="8"/>
      <c r="H925" s="8"/>
      <c r="I925" s="8"/>
      <c r="J925" s="8"/>
      <c r="K925" s="8"/>
      <c r="L925" s="8"/>
    </row>
    <row r="926" spans="3:12" ht="12.5" x14ac:dyDescent="0.25">
      <c r="C926" s="5"/>
      <c r="E926" s="8"/>
      <c r="F926" s="8"/>
      <c r="G926" s="8"/>
      <c r="H926" s="8"/>
      <c r="I926" s="8"/>
      <c r="J926" s="8"/>
      <c r="K926" s="8"/>
      <c r="L926" s="8"/>
    </row>
    <row r="927" spans="3:12" ht="12.5" x14ac:dyDescent="0.25">
      <c r="C927" s="5"/>
      <c r="E927" s="8"/>
      <c r="F927" s="8"/>
      <c r="G927" s="8"/>
      <c r="H927" s="8"/>
      <c r="I927" s="8"/>
      <c r="J927" s="8"/>
      <c r="K927" s="8"/>
      <c r="L927" s="8"/>
    </row>
    <row r="928" spans="3:12" ht="12.5" x14ac:dyDescent="0.25">
      <c r="C928" s="5"/>
      <c r="E928" s="8"/>
      <c r="F928" s="8"/>
      <c r="G928" s="8"/>
      <c r="H928" s="8"/>
      <c r="I928" s="8"/>
      <c r="J928" s="8"/>
      <c r="K928" s="8"/>
      <c r="L928" s="8"/>
    </row>
    <row r="929" spans="3:12" ht="12.5" x14ac:dyDescent="0.25">
      <c r="C929" s="5"/>
      <c r="E929" s="8"/>
      <c r="F929" s="8"/>
      <c r="G929" s="8"/>
      <c r="H929" s="8"/>
      <c r="I929" s="8"/>
      <c r="J929" s="8"/>
      <c r="K929" s="8"/>
      <c r="L929" s="8"/>
    </row>
    <row r="930" spans="3:12" ht="12.5" x14ac:dyDescent="0.25">
      <c r="C930" s="5"/>
      <c r="E930" s="8"/>
      <c r="F930" s="8"/>
      <c r="G930" s="8"/>
      <c r="H930" s="8"/>
      <c r="I930" s="8"/>
      <c r="J930" s="8"/>
      <c r="K930" s="8"/>
      <c r="L930" s="8"/>
    </row>
    <row r="931" spans="3:12" ht="12.5" x14ac:dyDescent="0.25">
      <c r="C931" s="5"/>
      <c r="E931" s="8"/>
      <c r="F931" s="8"/>
      <c r="G931" s="8"/>
      <c r="H931" s="8"/>
      <c r="I931" s="8"/>
      <c r="J931" s="8"/>
      <c r="K931" s="8"/>
      <c r="L931" s="8"/>
    </row>
    <row r="932" spans="3:12" ht="12.5" x14ac:dyDescent="0.25">
      <c r="C932" s="5"/>
      <c r="E932" s="8"/>
      <c r="F932" s="8"/>
      <c r="G932" s="8"/>
      <c r="H932" s="8"/>
      <c r="I932" s="8"/>
      <c r="J932" s="8"/>
      <c r="K932" s="8"/>
      <c r="L932" s="8"/>
    </row>
    <row r="933" spans="3:12" ht="12.5" x14ac:dyDescent="0.25">
      <c r="C933" s="5"/>
      <c r="E933" s="8"/>
      <c r="F933" s="8"/>
      <c r="G933" s="8"/>
      <c r="H933" s="8"/>
      <c r="I933" s="8"/>
      <c r="J933" s="8"/>
      <c r="K933" s="8"/>
      <c r="L933" s="8"/>
    </row>
    <row r="934" spans="3:12" ht="12.5" x14ac:dyDescent="0.25">
      <c r="C934" s="5"/>
      <c r="E934" s="8"/>
      <c r="F934" s="8"/>
      <c r="G934" s="8"/>
      <c r="H934" s="8"/>
      <c r="I934" s="8"/>
      <c r="J934" s="8"/>
      <c r="K934" s="8"/>
      <c r="L934" s="8"/>
    </row>
    <row r="935" spans="3:12" ht="12.5" x14ac:dyDescent="0.25">
      <c r="C935" s="5"/>
      <c r="E935" s="8"/>
      <c r="F935" s="8"/>
      <c r="G935" s="8"/>
      <c r="H935" s="8"/>
      <c r="I935" s="8"/>
      <c r="J935" s="8"/>
      <c r="K935" s="8"/>
      <c r="L935" s="8"/>
    </row>
    <row r="936" spans="3:12" ht="12.5" x14ac:dyDescent="0.25">
      <c r="C936" s="5"/>
      <c r="E936" s="8"/>
      <c r="F936" s="8"/>
      <c r="G936" s="8"/>
      <c r="H936" s="8"/>
      <c r="I936" s="8"/>
      <c r="J936" s="8"/>
      <c r="K936" s="8"/>
      <c r="L936" s="8"/>
    </row>
    <row r="937" spans="3:12" ht="12.5" x14ac:dyDescent="0.25">
      <c r="C937" s="5"/>
      <c r="E937" s="8"/>
      <c r="F937" s="8"/>
      <c r="G937" s="8"/>
      <c r="H937" s="8"/>
      <c r="I937" s="8"/>
      <c r="J937" s="8"/>
      <c r="K937" s="8"/>
      <c r="L937" s="8"/>
    </row>
    <row r="938" spans="3:12" ht="12.5" x14ac:dyDescent="0.25">
      <c r="C938" s="5"/>
      <c r="E938" s="8"/>
      <c r="F938" s="8"/>
      <c r="G938" s="8"/>
      <c r="H938" s="8"/>
      <c r="I938" s="8"/>
      <c r="J938" s="8"/>
      <c r="K938" s="8"/>
      <c r="L938" s="8"/>
    </row>
    <row r="939" spans="3:12" ht="12.5" x14ac:dyDescent="0.25">
      <c r="C939" s="5"/>
      <c r="E939" s="8"/>
      <c r="F939" s="8"/>
      <c r="G939" s="8"/>
      <c r="H939" s="8"/>
      <c r="I939" s="8"/>
      <c r="J939" s="8"/>
      <c r="K939" s="8"/>
      <c r="L939" s="8"/>
    </row>
    <row r="940" spans="3:12" ht="12.5" x14ac:dyDescent="0.25">
      <c r="C940" s="5"/>
      <c r="E940" s="8"/>
      <c r="F940" s="8"/>
      <c r="G940" s="8"/>
      <c r="H940" s="8"/>
      <c r="I940" s="8"/>
      <c r="J940" s="8"/>
      <c r="K940" s="8"/>
      <c r="L940" s="8"/>
    </row>
    <row r="941" spans="3:12" ht="12.5" x14ac:dyDescent="0.25">
      <c r="C941" s="5"/>
      <c r="E941" s="8"/>
      <c r="F941" s="8"/>
      <c r="G941" s="8"/>
      <c r="H941" s="8"/>
      <c r="I941" s="8"/>
      <c r="J941" s="8"/>
      <c r="K941" s="8"/>
      <c r="L941" s="8"/>
    </row>
    <row r="942" spans="3:12" ht="12.5" x14ac:dyDescent="0.25">
      <c r="C942" s="5"/>
      <c r="E942" s="8"/>
      <c r="F942" s="8"/>
      <c r="G942" s="8"/>
      <c r="H942" s="8"/>
      <c r="I942" s="8"/>
      <c r="J942" s="8"/>
      <c r="K942" s="8"/>
      <c r="L942" s="8"/>
    </row>
    <row r="943" spans="3:12" ht="12.5" x14ac:dyDescent="0.25">
      <c r="C943" s="5"/>
      <c r="E943" s="8"/>
      <c r="F943" s="8"/>
      <c r="G943" s="8"/>
      <c r="H943" s="8"/>
      <c r="I943" s="8"/>
      <c r="J943" s="8"/>
      <c r="K943" s="8"/>
      <c r="L943" s="8"/>
    </row>
    <row r="944" spans="3:12" ht="12.5" x14ac:dyDescent="0.25">
      <c r="C944" s="5"/>
      <c r="E944" s="8"/>
      <c r="F944" s="8"/>
      <c r="G944" s="8"/>
      <c r="H944" s="8"/>
      <c r="I944" s="8"/>
      <c r="J944" s="8"/>
      <c r="K944" s="8"/>
      <c r="L944" s="8"/>
    </row>
    <row r="945" spans="3:12" ht="12.5" x14ac:dyDescent="0.25">
      <c r="C945" s="5"/>
      <c r="E945" s="8"/>
      <c r="F945" s="8"/>
      <c r="G945" s="8"/>
      <c r="H945" s="8"/>
      <c r="I945" s="8"/>
      <c r="J945" s="8"/>
      <c r="K945" s="8"/>
      <c r="L945" s="8"/>
    </row>
    <row r="946" spans="3:12" ht="12.5" x14ac:dyDescent="0.25">
      <c r="C946" s="5"/>
      <c r="E946" s="8"/>
      <c r="F946" s="8"/>
      <c r="G946" s="8"/>
      <c r="H946" s="8"/>
      <c r="I946" s="8"/>
      <c r="J946" s="8"/>
      <c r="K946" s="8"/>
      <c r="L946" s="8"/>
    </row>
    <row r="947" spans="3:12" ht="12.5" x14ac:dyDescent="0.25">
      <c r="C947" s="5"/>
      <c r="E947" s="8"/>
      <c r="F947" s="8"/>
      <c r="G947" s="8"/>
      <c r="H947" s="8"/>
      <c r="I947" s="8"/>
      <c r="J947" s="8"/>
      <c r="K947" s="8"/>
      <c r="L947" s="8"/>
    </row>
    <row r="948" spans="3:12" ht="12.5" x14ac:dyDescent="0.25">
      <c r="C948" s="5"/>
      <c r="E948" s="8"/>
      <c r="F948" s="8"/>
      <c r="G948" s="8"/>
      <c r="H948" s="8"/>
      <c r="I948" s="8"/>
      <c r="J948" s="8"/>
      <c r="K948" s="8"/>
      <c r="L948" s="8"/>
    </row>
    <row r="949" spans="3:12" ht="12.5" x14ac:dyDescent="0.25">
      <c r="C949" s="5"/>
      <c r="E949" s="8"/>
      <c r="F949" s="8"/>
      <c r="G949" s="8"/>
      <c r="H949" s="8"/>
      <c r="I949" s="8"/>
      <c r="J949" s="8"/>
      <c r="K949" s="8"/>
      <c r="L949" s="8"/>
    </row>
    <row r="950" spans="3:12" ht="12.5" x14ac:dyDescent="0.25">
      <c r="C950" s="5"/>
      <c r="E950" s="8"/>
      <c r="F950" s="8"/>
      <c r="G950" s="8"/>
      <c r="H950" s="8"/>
      <c r="I950" s="8"/>
      <c r="J950" s="8"/>
      <c r="K950" s="8"/>
      <c r="L950" s="8"/>
    </row>
    <row r="951" spans="3:12" ht="12.5" x14ac:dyDescent="0.25">
      <c r="C951" s="5"/>
      <c r="E951" s="8"/>
      <c r="F951" s="8"/>
      <c r="G951" s="8"/>
      <c r="H951" s="8"/>
      <c r="I951" s="8"/>
      <c r="J951" s="8"/>
      <c r="K951" s="8"/>
      <c r="L951" s="8"/>
    </row>
    <row r="952" spans="3:12" ht="12.5" x14ac:dyDescent="0.25">
      <c r="C952" s="5"/>
      <c r="E952" s="8"/>
      <c r="F952" s="8"/>
      <c r="G952" s="8"/>
      <c r="H952" s="8"/>
      <c r="I952" s="8"/>
      <c r="J952" s="8"/>
      <c r="K952" s="8"/>
      <c r="L952" s="8"/>
    </row>
    <row r="953" spans="3:12" ht="12.5" x14ac:dyDescent="0.25">
      <c r="C953" s="5"/>
      <c r="E953" s="8"/>
      <c r="F953" s="8"/>
      <c r="G953" s="8"/>
      <c r="H953" s="8"/>
      <c r="I953" s="8"/>
      <c r="J953" s="8"/>
      <c r="K953" s="8"/>
      <c r="L953" s="8"/>
    </row>
    <row r="954" spans="3:12" ht="12.5" x14ac:dyDescent="0.25">
      <c r="C954" s="5"/>
      <c r="E954" s="8"/>
      <c r="F954" s="8"/>
      <c r="G954" s="8"/>
      <c r="H954" s="8"/>
      <c r="I954" s="8"/>
      <c r="J954" s="8"/>
      <c r="K954" s="8"/>
      <c r="L954" s="8"/>
    </row>
    <row r="955" spans="3:12" ht="12.5" x14ac:dyDescent="0.25">
      <c r="C955" s="5"/>
      <c r="E955" s="8"/>
      <c r="F955" s="8"/>
      <c r="G955" s="8"/>
      <c r="H955" s="8"/>
      <c r="I955" s="8"/>
      <c r="J955" s="8"/>
      <c r="K955" s="8"/>
      <c r="L955" s="8"/>
    </row>
    <row r="956" spans="3:12" ht="12.5" x14ac:dyDescent="0.25">
      <c r="C956" s="5"/>
      <c r="E956" s="8"/>
      <c r="F956" s="8"/>
      <c r="G956" s="8"/>
      <c r="H956" s="8"/>
      <c r="I956" s="8"/>
      <c r="J956" s="8"/>
      <c r="K956" s="8"/>
      <c r="L956" s="8"/>
    </row>
    <row r="957" spans="3:12" ht="12.5" x14ac:dyDescent="0.25">
      <c r="C957" s="5"/>
      <c r="E957" s="8"/>
      <c r="F957" s="8"/>
      <c r="G957" s="8"/>
      <c r="H957" s="8"/>
      <c r="I957" s="8"/>
      <c r="J957" s="8"/>
      <c r="K957" s="8"/>
      <c r="L957" s="8"/>
    </row>
    <row r="958" spans="3:12" ht="12.5" x14ac:dyDescent="0.25">
      <c r="C958" s="5"/>
      <c r="E958" s="8"/>
      <c r="F958" s="8"/>
      <c r="G958" s="8"/>
      <c r="H958" s="8"/>
      <c r="I958" s="8"/>
      <c r="J958" s="8"/>
      <c r="K958" s="8"/>
      <c r="L958" s="8"/>
    </row>
    <row r="959" spans="3:12" ht="12.5" x14ac:dyDescent="0.25">
      <c r="C959" s="5"/>
      <c r="E959" s="8"/>
      <c r="F959" s="8"/>
      <c r="G959" s="8"/>
      <c r="H959" s="8"/>
      <c r="I959" s="8"/>
      <c r="J959" s="8"/>
      <c r="K959" s="8"/>
      <c r="L959" s="8"/>
    </row>
    <row r="960" spans="3:12" ht="12.5" x14ac:dyDescent="0.25">
      <c r="C960" s="5"/>
      <c r="E960" s="8"/>
      <c r="F960" s="8"/>
      <c r="G960" s="8"/>
      <c r="H960" s="8"/>
      <c r="I960" s="8"/>
      <c r="J960" s="8"/>
      <c r="K960" s="8"/>
      <c r="L960" s="8"/>
    </row>
    <row r="961" spans="3:12" ht="12.5" x14ac:dyDescent="0.25">
      <c r="C961" s="5"/>
      <c r="E961" s="8"/>
      <c r="F961" s="8"/>
      <c r="G961" s="8"/>
      <c r="H961" s="8"/>
      <c r="I961" s="8"/>
      <c r="J961" s="8"/>
      <c r="K961" s="8"/>
      <c r="L961" s="8"/>
    </row>
    <row r="962" spans="3:12" ht="12.5" x14ac:dyDescent="0.25">
      <c r="C962" s="5"/>
      <c r="E962" s="8"/>
      <c r="F962" s="8"/>
      <c r="G962" s="8"/>
      <c r="H962" s="8"/>
      <c r="I962" s="8"/>
      <c r="J962" s="8"/>
      <c r="K962" s="8"/>
      <c r="L962" s="8"/>
    </row>
    <row r="963" spans="3:12" ht="12.5" x14ac:dyDescent="0.25">
      <c r="C963" s="5"/>
      <c r="E963" s="8"/>
      <c r="F963" s="8"/>
      <c r="G963" s="8"/>
      <c r="H963" s="8"/>
      <c r="I963" s="8"/>
      <c r="J963" s="8"/>
      <c r="K963" s="8"/>
      <c r="L963" s="8"/>
    </row>
    <row r="964" spans="3:12" ht="12.5" x14ac:dyDescent="0.25">
      <c r="C964" s="5"/>
      <c r="E964" s="8"/>
      <c r="F964" s="8"/>
      <c r="G964" s="8"/>
      <c r="H964" s="8"/>
      <c r="I964" s="8"/>
      <c r="J964" s="8"/>
      <c r="K964" s="8"/>
      <c r="L964" s="8"/>
    </row>
    <row r="965" spans="3:12" ht="12.5" x14ac:dyDescent="0.25">
      <c r="C965" s="5"/>
      <c r="E965" s="8"/>
      <c r="F965" s="8"/>
      <c r="G965" s="8"/>
      <c r="H965" s="8"/>
      <c r="I965" s="8"/>
      <c r="J965" s="8"/>
      <c r="K965" s="8"/>
      <c r="L965" s="8"/>
    </row>
    <row r="966" spans="3:12" ht="12.5" x14ac:dyDescent="0.25">
      <c r="C966" s="5"/>
      <c r="E966" s="8"/>
      <c r="F966" s="8"/>
      <c r="G966" s="8"/>
      <c r="H966" s="8"/>
      <c r="I966" s="8"/>
      <c r="J966" s="8"/>
      <c r="K966" s="8"/>
      <c r="L966" s="8"/>
    </row>
    <row r="967" spans="3:12" ht="12.5" x14ac:dyDescent="0.25">
      <c r="C967" s="5"/>
      <c r="E967" s="8"/>
      <c r="F967" s="8"/>
      <c r="G967" s="8"/>
      <c r="H967" s="8"/>
      <c r="I967" s="8"/>
      <c r="J967" s="8"/>
      <c r="K967" s="8"/>
      <c r="L967" s="8"/>
    </row>
    <row r="968" spans="3:12" ht="12.5" x14ac:dyDescent="0.25">
      <c r="C968" s="5"/>
      <c r="E968" s="8"/>
      <c r="F968" s="8"/>
      <c r="G968" s="8"/>
      <c r="H968" s="8"/>
      <c r="I968" s="8"/>
      <c r="J968" s="8"/>
      <c r="K968" s="8"/>
      <c r="L968" s="8"/>
    </row>
    <row r="969" spans="3:12" ht="12.5" x14ac:dyDescent="0.25">
      <c r="C969" s="5"/>
      <c r="E969" s="8"/>
      <c r="F969" s="8"/>
      <c r="G969" s="8"/>
      <c r="H969" s="8"/>
      <c r="I969" s="8"/>
      <c r="J969" s="8"/>
      <c r="K969" s="8"/>
      <c r="L969" s="8"/>
    </row>
    <row r="970" spans="3:12" ht="12.5" x14ac:dyDescent="0.25">
      <c r="C970" s="5"/>
      <c r="E970" s="8"/>
      <c r="F970" s="8"/>
      <c r="G970" s="8"/>
      <c r="H970" s="8"/>
      <c r="I970" s="8"/>
      <c r="J970" s="8"/>
      <c r="K970" s="8"/>
      <c r="L970" s="8"/>
    </row>
    <row r="971" spans="3:12" ht="12.5" x14ac:dyDescent="0.25">
      <c r="C971" s="5"/>
      <c r="E971" s="8"/>
      <c r="F971" s="8"/>
      <c r="G971" s="8"/>
      <c r="H971" s="8"/>
      <c r="I971" s="8"/>
      <c r="J971" s="8"/>
      <c r="K971" s="8"/>
      <c r="L971" s="8"/>
    </row>
    <row r="972" spans="3:12" ht="12.5" x14ac:dyDescent="0.25">
      <c r="C972" s="5"/>
      <c r="E972" s="8"/>
      <c r="F972" s="8"/>
      <c r="G972" s="8"/>
      <c r="H972" s="8"/>
      <c r="I972" s="8"/>
      <c r="J972" s="8"/>
      <c r="K972" s="8"/>
      <c r="L972" s="8"/>
    </row>
    <row r="973" spans="3:12" ht="12.5" x14ac:dyDescent="0.25">
      <c r="C973" s="5"/>
      <c r="E973" s="8"/>
      <c r="F973" s="8"/>
      <c r="G973" s="8"/>
      <c r="H973" s="8"/>
      <c r="I973" s="8"/>
      <c r="J973" s="8"/>
      <c r="K973" s="8"/>
      <c r="L973" s="8"/>
    </row>
    <row r="974" spans="3:12" ht="12.5" x14ac:dyDescent="0.25">
      <c r="C974" s="5"/>
      <c r="E974" s="8"/>
      <c r="F974" s="8"/>
      <c r="G974" s="8"/>
      <c r="H974" s="8"/>
      <c r="I974" s="8"/>
      <c r="J974" s="8"/>
      <c r="K974" s="8"/>
      <c r="L974" s="8"/>
    </row>
    <row r="975" spans="3:12" ht="12.5" x14ac:dyDescent="0.25">
      <c r="C975" s="5"/>
      <c r="E975" s="8"/>
      <c r="F975" s="8"/>
      <c r="G975" s="8"/>
      <c r="H975" s="8"/>
      <c r="I975" s="8"/>
      <c r="J975" s="8"/>
      <c r="K975" s="8"/>
      <c r="L975" s="8"/>
    </row>
    <row r="976" spans="3:12" ht="12.5" x14ac:dyDescent="0.25">
      <c r="C976" s="5"/>
      <c r="E976" s="8"/>
      <c r="F976" s="8"/>
      <c r="G976" s="8"/>
      <c r="H976" s="8"/>
      <c r="I976" s="8"/>
      <c r="J976" s="8"/>
      <c r="K976" s="8"/>
      <c r="L976" s="8"/>
    </row>
    <row r="977" spans="3:12" ht="12.5" x14ac:dyDescent="0.25">
      <c r="C977" s="5"/>
      <c r="E977" s="8"/>
      <c r="F977" s="8"/>
      <c r="G977" s="8"/>
      <c r="H977" s="8"/>
      <c r="I977" s="8"/>
      <c r="J977" s="8"/>
      <c r="K977" s="8"/>
      <c r="L977" s="8"/>
    </row>
    <row r="978" spans="3:12" ht="12.5" x14ac:dyDescent="0.25">
      <c r="C978" s="5"/>
      <c r="E978" s="8"/>
      <c r="F978" s="8"/>
      <c r="G978" s="8"/>
      <c r="H978" s="8"/>
      <c r="I978" s="8"/>
      <c r="J978" s="8"/>
      <c r="K978" s="8"/>
      <c r="L978" s="8"/>
    </row>
    <row r="979" spans="3:12" ht="12.5" x14ac:dyDescent="0.25">
      <c r="C979" s="5"/>
      <c r="E979" s="8"/>
      <c r="F979" s="8"/>
      <c r="G979" s="8"/>
      <c r="H979" s="8"/>
      <c r="I979" s="8"/>
      <c r="J979" s="8"/>
      <c r="K979" s="8"/>
      <c r="L979" s="8"/>
    </row>
    <row r="980" spans="3:12" ht="12.5" x14ac:dyDescent="0.25">
      <c r="C980" s="5"/>
      <c r="E980" s="8"/>
      <c r="F980" s="8"/>
      <c r="G980" s="8"/>
      <c r="H980" s="8"/>
      <c r="I980" s="8"/>
      <c r="J980" s="8"/>
      <c r="K980" s="8"/>
      <c r="L980" s="8"/>
    </row>
    <row r="981" spans="3:12" ht="12.5" x14ac:dyDescent="0.25">
      <c r="C981" s="5"/>
      <c r="E981" s="8"/>
      <c r="F981" s="8"/>
      <c r="G981" s="8"/>
      <c r="H981" s="8"/>
      <c r="I981" s="8"/>
      <c r="J981" s="8"/>
      <c r="K981" s="8"/>
      <c r="L981" s="8"/>
    </row>
    <row r="982" spans="3:12" ht="12.5" x14ac:dyDescent="0.25">
      <c r="C982" s="5"/>
      <c r="E982" s="8"/>
      <c r="F982" s="8"/>
      <c r="G982" s="8"/>
      <c r="H982" s="8"/>
      <c r="I982" s="8"/>
      <c r="J982" s="8"/>
      <c r="K982" s="8"/>
      <c r="L982" s="8"/>
    </row>
    <row r="983" spans="3:12" ht="12.5" x14ac:dyDescent="0.25">
      <c r="C983" s="5"/>
      <c r="E983" s="8"/>
      <c r="F983" s="8"/>
      <c r="G983" s="8"/>
      <c r="H983" s="8"/>
      <c r="I983" s="8"/>
      <c r="J983" s="8"/>
      <c r="K983" s="8"/>
      <c r="L983" s="8"/>
    </row>
    <row r="984" spans="3:12" ht="12.5" x14ac:dyDescent="0.25">
      <c r="C984" s="5"/>
      <c r="E984" s="8"/>
      <c r="F984" s="8"/>
      <c r="G984" s="8"/>
      <c r="H984" s="8"/>
      <c r="I984" s="8"/>
      <c r="J984" s="8"/>
      <c r="K984" s="8"/>
      <c r="L984" s="8"/>
    </row>
    <row r="985" spans="3:12" ht="12.5" x14ac:dyDescent="0.25">
      <c r="C985" s="5"/>
      <c r="E985" s="8"/>
      <c r="F985" s="8"/>
      <c r="G985" s="8"/>
      <c r="H985" s="8"/>
      <c r="I985" s="8"/>
      <c r="J985" s="8"/>
      <c r="K985" s="8"/>
      <c r="L985" s="8"/>
    </row>
    <row r="986" spans="3:12" ht="12.5" x14ac:dyDescent="0.25">
      <c r="C986" s="5"/>
      <c r="E986" s="8"/>
      <c r="F986" s="8"/>
      <c r="G986" s="8"/>
      <c r="H986" s="8"/>
      <c r="I986" s="8"/>
      <c r="J986" s="8"/>
      <c r="K986" s="8"/>
      <c r="L986" s="8"/>
    </row>
    <row r="987" spans="3:12" ht="12.5" x14ac:dyDescent="0.25">
      <c r="C987" s="5"/>
      <c r="E987" s="8"/>
      <c r="F987" s="8"/>
      <c r="G987" s="8"/>
      <c r="H987" s="8"/>
      <c r="I987" s="8"/>
      <c r="J987" s="8"/>
      <c r="K987" s="8"/>
      <c r="L987" s="8"/>
    </row>
    <row r="988" spans="3:12" ht="12.5" x14ac:dyDescent="0.25">
      <c r="C988" s="5"/>
      <c r="E988" s="8"/>
      <c r="F988" s="8"/>
      <c r="G988" s="8"/>
      <c r="H988" s="8"/>
      <c r="I988" s="8"/>
      <c r="J988" s="8"/>
      <c r="K988" s="8"/>
      <c r="L988" s="8"/>
    </row>
    <row r="989" spans="3:12" ht="12.5" x14ac:dyDescent="0.25">
      <c r="C989" s="5"/>
      <c r="E989" s="8"/>
      <c r="F989" s="8"/>
      <c r="G989" s="8"/>
      <c r="H989" s="8"/>
      <c r="I989" s="8"/>
      <c r="J989" s="8"/>
      <c r="K989" s="8"/>
      <c r="L989" s="8"/>
    </row>
    <row r="990" spans="3:12" ht="12.5" x14ac:dyDescent="0.25">
      <c r="C990" s="5"/>
      <c r="E990" s="8"/>
      <c r="F990" s="8"/>
      <c r="G990" s="8"/>
      <c r="H990" s="8"/>
      <c r="I990" s="8"/>
      <c r="J990" s="8"/>
      <c r="K990" s="8"/>
      <c r="L990" s="8"/>
    </row>
    <row r="991" spans="3:12" ht="12.5" x14ac:dyDescent="0.25">
      <c r="C991" s="5"/>
      <c r="E991" s="8"/>
      <c r="F991" s="8"/>
      <c r="G991" s="8"/>
      <c r="H991" s="8"/>
      <c r="I991" s="8"/>
      <c r="J991" s="8"/>
      <c r="K991" s="8"/>
      <c r="L991" s="8"/>
    </row>
    <row r="992" spans="3:12" ht="12.5" x14ac:dyDescent="0.25">
      <c r="C992" s="5"/>
      <c r="E992" s="8"/>
      <c r="F992" s="8"/>
      <c r="G992" s="8"/>
      <c r="H992" s="8"/>
      <c r="I992" s="8"/>
      <c r="J992" s="8"/>
      <c r="K992" s="8"/>
      <c r="L992" s="8"/>
    </row>
    <row r="993" spans="3:12" ht="12.5" x14ac:dyDescent="0.25">
      <c r="C993" s="5"/>
      <c r="E993" s="8"/>
      <c r="F993" s="8"/>
      <c r="G993" s="8"/>
      <c r="H993" s="8"/>
      <c r="I993" s="8"/>
      <c r="J993" s="8"/>
      <c r="K993" s="8"/>
      <c r="L993" s="8"/>
    </row>
    <row r="994" spans="3:12" ht="12.5" x14ac:dyDescent="0.25">
      <c r="C994" s="5"/>
      <c r="E994" s="8"/>
      <c r="F994" s="8"/>
      <c r="G994" s="8"/>
      <c r="H994" s="8"/>
      <c r="I994" s="8"/>
      <c r="J994" s="8"/>
      <c r="K994" s="8"/>
      <c r="L994" s="8"/>
    </row>
    <row r="995" spans="3:12" ht="12.5" x14ac:dyDescent="0.25">
      <c r="C995" s="5"/>
      <c r="E995" s="8"/>
      <c r="F995" s="8"/>
      <c r="G995" s="8"/>
      <c r="H995" s="8"/>
      <c r="I995" s="8"/>
      <c r="J995" s="8"/>
      <c r="K995" s="8"/>
      <c r="L995" s="8"/>
    </row>
    <row r="996" spans="3:12" ht="12.5" x14ac:dyDescent="0.25">
      <c r="C996" s="5"/>
      <c r="E996" s="8"/>
      <c r="F996" s="8"/>
      <c r="G996" s="8"/>
      <c r="H996" s="8"/>
      <c r="I996" s="8"/>
      <c r="J996" s="8"/>
      <c r="K996" s="8"/>
      <c r="L996" s="8"/>
    </row>
    <row r="997" spans="3:12" ht="12.5" x14ac:dyDescent="0.25">
      <c r="C997" s="5"/>
      <c r="E997" s="8"/>
      <c r="F997" s="8"/>
      <c r="G997" s="8"/>
      <c r="H997" s="8"/>
      <c r="I997" s="8"/>
      <c r="J997" s="8"/>
      <c r="K997" s="8"/>
      <c r="L997" s="8"/>
    </row>
    <row r="998" spans="3:12" ht="12.5" x14ac:dyDescent="0.25">
      <c r="C998" s="5"/>
      <c r="E998" s="8"/>
      <c r="F998" s="8"/>
      <c r="G998" s="8"/>
      <c r="H998" s="8"/>
      <c r="I998" s="8"/>
      <c r="J998" s="8"/>
      <c r="K998" s="8"/>
      <c r="L998" s="8"/>
    </row>
    <row r="999" spans="3:12" ht="12.5" x14ac:dyDescent="0.25">
      <c r="C999" s="5"/>
      <c r="E999" s="8"/>
      <c r="F999" s="8"/>
      <c r="G999" s="8"/>
      <c r="H999" s="8"/>
      <c r="I999" s="8"/>
      <c r="J999" s="8"/>
      <c r="K999" s="8"/>
      <c r="L999" s="8"/>
    </row>
    <row r="1000" spans="3:12" ht="12.5" x14ac:dyDescent="0.25">
      <c r="C1000" s="5"/>
      <c r="E1000" s="8"/>
      <c r="F1000" s="8"/>
      <c r="G1000" s="8"/>
      <c r="H1000" s="8"/>
      <c r="I1000" s="8"/>
      <c r="J1000" s="8"/>
      <c r="K1000" s="8"/>
      <c r="L1000" s="8"/>
    </row>
    <row r="1001" spans="3:12" ht="12.5" x14ac:dyDescent="0.25">
      <c r="C1001" s="5"/>
      <c r="E1001" s="8"/>
      <c r="F1001" s="8"/>
      <c r="G1001" s="8"/>
      <c r="H1001" s="8"/>
      <c r="I1001" s="8"/>
      <c r="J1001" s="8"/>
      <c r="K1001" s="8"/>
      <c r="L1001" s="8"/>
    </row>
    <row r="1002" spans="3:12" ht="12.5" x14ac:dyDescent="0.25">
      <c r="C1002" s="5"/>
      <c r="E1002" s="8"/>
      <c r="F1002" s="8"/>
      <c r="G1002" s="8"/>
      <c r="H1002" s="8"/>
      <c r="I1002" s="8"/>
      <c r="J1002" s="8"/>
      <c r="K1002" s="8"/>
      <c r="L1002" s="8"/>
    </row>
    <row r="1003" spans="3:12" ht="12.5" x14ac:dyDescent="0.25">
      <c r="C1003" s="5"/>
      <c r="E1003" s="8"/>
      <c r="F1003" s="8"/>
      <c r="G1003" s="8"/>
      <c r="H1003" s="8"/>
      <c r="I1003" s="8"/>
      <c r="J1003" s="8"/>
      <c r="K1003" s="8"/>
      <c r="L1003" s="8"/>
    </row>
    <row r="1004" spans="3:12" ht="12.5" x14ac:dyDescent="0.25">
      <c r="C1004" s="5"/>
      <c r="E1004" s="8"/>
      <c r="F1004" s="8"/>
      <c r="G1004" s="8"/>
      <c r="H1004" s="8"/>
      <c r="I1004" s="8"/>
      <c r="J1004" s="8"/>
      <c r="K1004" s="8"/>
      <c r="L1004" s="8"/>
    </row>
    <row r="1005" spans="3:12" ht="12.5" x14ac:dyDescent="0.25">
      <c r="C1005" s="5"/>
      <c r="E1005" s="8"/>
      <c r="F1005" s="8"/>
      <c r="G1005" s="8"/>
      <c r="H1005" s="8"/>
      <c r="I1005" s="8"/>
      <c r="J1005" s="8"/>
      <c r="K1005" s="8"/>
      <c r="L1005" s="8"/>
    </row>
    <row r="1006" spans="3:12" ht="12.5" x14ac:dyDescent="0.25">
      <c r="C1006" s="5"/>
      <c r="E1006" s="8"/>
      <c r="F1006" s="8"/>
      <c r="G1006" s="8"/>
      <c r="H1006" s="8"/>
      <c r="I1006" s="8"/>
      <c r="J1006" s="8"/>
      <c r="K1006" s="8"/>
      <c r="L1006" s="8"/>
    </row>
    <row r="1007" spans="3:12" ht="12.5" x14ac:dyDescent="0.25">
      <c r="C1007" s="5"/>
      <c r="E1007" s="8"/>
      <c r="F1007" s="8"/>
      <c r="G1007" s="8"/>
      <c r="H1007" s="8"/>
      <c r="I1007" s="8"/>
      <c r="J1007" s="8"/>
      <c r="K1007" s="8"/>
      <c r="L1007" s="8"/>
    </row>
    <row r="1008" spans="3:12" ht="12.5" x14ac:dyDescent="0.25">
      <c r="C1008" s="5"/>
      <c r="E1008" s="8"/>
      <c r="F1008" s="8"/>
      <c r="G1008" s="8"/>
      <c r="H1008" s="8"/>
      <c r="I1008" s="8"/>
      <c r="J1008" s="8"/>
      <c r="K1008" s="8"/>
      <c r="L1008" s="8"/>
    </row>
    <row r="1009" spans="3:12" ht="12.5" x14ac:dyDescent="0.25">
      <c r="C1009" s="5"/>
      <c r="E1009" s="8"/>
      <c r="F1009" s="8"/>
      <c r="G1009" s="8"/>
      <c r="H1009" s="8"/>
      <c r="I1009" s="8"/>
      <c r="J1009" s="8"/>
      <c r="K1009" s="8"/>
      <c r="L100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00"/>
  <sheetViews>
    <sheetView workbookViewId="0">
      <pane ySplit="1" topLeftCell="A2" activePane="bottomLeft" state="frozen"/>
      <selection pane="bottomLeft" activeCell="O14" sqref="O14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2" width="5.26953125" customWidth="1"/>
    <col min="18" max="18" width="3.7265625" customWidth="1"/>
    <col min="22" max="22" width="3.7265625" customWidth="1"/>
  </cols>
  <sheetData>
    <row r="1" spans="1:14" ht="13" x14ac:dyDescent="0.3">
      <c r="A1" s="1" t="s">
        <v>0</v>
      </c>
      <c r="B1" s="1" t="s">
        <v>1</v>
      </c>
      <c r="C1" s="2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4" ht="12.5" x14ac:dyDescent="0.25">
      <c r="A2" s="3">
        <v>44774</v>
      </c>
      <c r="B2" s="5"/>
      <c r="C2" s="4">
        <f>'JUL22'!C18</f>
        <v>233709025</v>
      </c>
      <c r="D2" s="6" t="s">
        <v>355</v>
      </c>
      <c r="E2" s="18">
        <f>'JUL22'!E18</f>
        <v>19</v>
      </c>
      <c r="F2" s="18">
        <f>'JUL22'!F18</f>
        <v>2</v>
      </c>
      <c r="G2" s="18">
        <f>'JUL22'!G18</f>
        <v>1</v>
      </c>
      <c r="H2" s="18">
        <f>'JUL22'!H18</f>
        <v>2</v>
      </c>
      <c r="I2" s="18">
        <f>'JUL22'!I18</f>
        <v>7</v>
      </c>
      <c r="J2" s="18">
        <f>'JUL22'!J18</f>
        <v>0</v>
      </c>
      <c r="K2" s="8"/>
      <c r="L2" s="8"/>
      <c r="M2" s="6"/>
      <c r="N2" s="6"/>
    </row>
    <row r="3" spans="1:14" ht="12.5" x14ac:dyDescent="0.25">
      <c r="A3" s="3">
        <v>44784</v>
      </c>
      <c r="C3" s="5">
        <v>85000</v>
      </c>
      <c r="D3" s="6" t="s">
        <v>356</v>
      </c>
      <c r="E3" s="8"/>
      <c r="F3" s="8"/>
      <c r="G3" s="8"/>
      <c r="H3" s="8">
        <v>1</v>
      </c>
      <c r="I3" s="8"/>
      <c r="J3" s="8"/>
      <c r="K3" s="8">
        <v>1</v>
      </c>
      <c r="L3" s="8"/>
      <c r="M3" s="10" t="s">
        <v>10</v>
      </c>
    </row>
    <row r="4" spans="1:14" ht="12.5" x14ac:dyDescent="0.25">
      <c r="A4" s="3">
        <v>44785</v>
      </c>
      <c r="C4" s="5">
        <v>85000</v>
      </c>
      <c r="D4" s="6" t="s">
        <v>357</v>
      </c>
      <c r="E4" s="8"/>
      <c r="F4" s="8"/>
      <c r="G4" s="8"/>
      <c r="H4" s="8">
        <v>1</v>
      </c>
      <c r="I4" s="8"/>
      <c r="J4" s="8">
        <v>1</v>
      </c>
      <c r="K4" s="8"/>
      <c r="L4" s="8"/>
      <c r="M4" s="10" t="s">
        <v>10</v>
      </c>
    </row>
    <row r="5" spans="1:14" ht="12.5" x14ac:dyDescent="0.25">
      <c r="A5" s="3">
        <v>44793</v>
      </c>
      <c r="C5" s="5">
        <v>65000</v>
      </c>
      <c r="D5" s="6" t="s">
        <v>358</v>
      </c>
      <c r="E5" s="8"/>
      <c r="F5" s="8"/>
      <c r="G5" s="8"/>
      <c r="H5" s="8">
        <v>1</v>
      </c>
      <c r="I5" s="8"/>
      <c r="J5" s="8"/>
      <c r="K5" s="8"/>
      <c r="L5" s="8">
        <v>1</v>
      </c>
      <c r="M5" s="10" t="s">
        <v>10</v>
      </c>
    </row>
    <row r="6" spans="1:14" ht="12.5" x14ac:dyDescent="0.25">
      <c r="A6" s="3">
        <v>44781</v>
      </c>
      <c r="C6" s="5">
        <v>320000</v>
      </c>
      <c r="D6" s="6" t="s">
        <v>79</v>
      </c>
      <c r="E6" s="8"/>
      <c r="F6" s="8">
        <v>2</v>
      </c>
      <c r="G6" s="8"/>
      <c r="H6" s="8"/>
      <c r="I6" s="8"/>
      <c r="J6" s="8">
        <v>4</v>
      </c>
      <c r="K6" s="8"/>
      <c r="L6" s="8"/>
      <c r="M6" s="10" t="s">
        <v>10</v>
      </c>
    </row>
    <row r="7" spans="1:14" ht="12.5" x14ac:dyDescent="0.25">
      <c r="A7" s="3">
        <v>44776</v>
      </c>
      <c r="C7" s="5">
        <v>100000</v>
      </c>
      <c r="D7" s="6" t="s">
        <v>74</v>
      </c>
      <c r="E7" s="8">
        <v>1</v>
      </c>
      <c r="F7" s="8"/>
      <c r="G7" s="8"/>
      <c r="H7" s="8"/>
      <c r="I7" s="8"/>
      <c r="J7" s="8"/>
      <c r="K7" s="8"/>
      <c r="L7" s="8"/>
      <c r="M7" s="10" t="s">
        <v>10</v>
      </c>
    </row>
    <row r="8" spans="1:14" ht="12.5" x14ac:dyDescent="0.25">
      <c r="A8" s="3">
        <v>44776</v>
      </c>
      <c r="C8" s="5">
        <v>100000</v>
      </c>
      <c r="D8" s="6" t="s">
        <v>359</v>
      </c>
      <c r="E8" s="8">
        <v>1</v>
      </c>
      <c r="F8" s="8"/>
      <c r="G8" s="8"/>
      <c r="H8" s="8"/>
      <c r="I8" s="8"/>
      <c r="J8" s="8"/>
      <c r="K8" s="8"/>
      <c r="L8" s="8"/>
      <c r="M8" s="10" t="s">
        <v>10</v>
      </c>
    </row>
    <row r="9" spans="1:14" ht="12.5" x14ac:dyDescent="0.25">
      <c r="A9" s="3">
        <v>44786</v>
      </c>
      <c r="B9" s="5"/>
      <c r="C9" s="5">
        <v>245000</v>
      </c>
      <c r="D9" s="6" t="s">
        <v>360</v>
      </c>
      <c r="E9" s="7">
        <v>2</v>
      </c>
      <c r="F9" s="7"/>
      <c r="G9" s="7"/>
      <c r="H9" s="7">
        <v>1</v>
      </c>
      <c r="I9" s="7"/>
      <c r="J9" s="7"/>
      <c r="K9" s="8"/>
      <c r="L9" s="8"/>
      <c r="M9" s="10" t="s">
        <v>10</v>
      </c>
    </row>
    <row r="10" spans="1:14" ht="12.5" x14ac:dyDescent="0.25">
      <c r="A10" s="3">
        <v>44776</v>
      </c>
      <c r="B10" s="5"/>
      <c r="C10" s="5">
        <v>570000</v>
      </c>
      <c r="D10" s="6" t="s">
        <v>361</v>
      </c>
      <c r="E10" s="7">
        <v>2</v>
      </c>
      <c r="F10" s="7">
        <v>4</v>
      </c>
      <c r="G10" s="7"/>
      <c r="H10" s="7">
        <v>2</v>
      </c>
      <c r="I10" s="7"/>
      <c r="J10" s="7"/>
      <c r="K10" s="8"/>
      <c r="L10" s="8"/>
      <c r="M10" s="10" t="s">
        <v>10</v>
      </c>
    </row>
    <row r="11" spans="1:14" ht="12.5" x14ac:dyDescent="0.25">
      <c r="A11" s="3">
        <v>44786</v>
      </c>
      <c r="B11" s="5"/>
      <c r="C11" s="5">
        <v>590000</v>
      </c>
      <c r="D11" s="6" t="s">
        <v>292</v>
      </c>
      <c r="E11" s="7">
        <v>5</v>
      </c>
      <c r="F11" s="7">
        <v>2</v>
      </c>
      <c r="G11" s="7"/>
      <c r="H11" s="7"/>
      <c r="I11" s="7"/>
      <c r="J11" s="7"/>
      <c r="K11" s="8"/>
      <c r="L11" s="8"/>
      <c r="M11" s="10" t="s">
        <v>10</v>
      </c>
    </row>
    <row r="12" spans="1:14" ht="12.5" x14ac:dyDescent="0.25">
      <c r="A12" s="3">
        <v>44783</v>
      </c>
      <c r="C12" s="5">
        <v>40000</v>
      </c>
      <c r="D12" s="6" t="s">
        <v>362</v>
      </c>
      <c r="E12" s="8"/>
      <c r="F12" s="8"/>
      <c r="G12" s="8">
        <v>1</v>
      </c>
      <c r="H12" s="8"/>
      <c r="I12" s="8"/>
      <c r="J12" s="8"/>
      <c r="K12" s="8"/>
      <c r="L12" s="8"/>
      <c r="M12" s="11" t="s">
        <v>11</v>
      </c>
    </row>
    <row r="13" spans="1:14" ht="12.5" x14ac:dyDescent="0.25">
      <c r="A13" s="3">
        <v>44793</v>
      </c>
      <c r="C13" s="5">
        <f>200000+40000</f>
        <v>240000</v>
      </c>
      <c r="D13" s="6" t="s">
        <v>319</v>
      </c>
      <c r="E13" s="8">
        <v>2</v>
      </c>
      <c r="F13" s="8"/>
      <c r="G13" s="8"/>
      <c r="H13" s="8"/>
      <c r="I13" s="8"/>
      <c r="J13" s="8"/>
      <c r="K13" s="8">
        <v>1</v>
      </c>
      <c r="L13" s="8"/>
      <c r="M13" s="11" t="s">
        <v>11</v>
      </c>
    </row>
    <row r="14" spans="1:14" ht="12.5" x14ac:dyDescent="0.25">
      <c r="A14" s="3">
        <v>44829</v>
      </c>
      <c r="C14" s="5">
        <v>100000</v>
      </c>
      <c r="D14" s="6" t="s">
        <v>363</v>
      </c>
      <c r="E14" s="8">
        <v>1</v>
      </c>
      <c r="F14" s="8"/>
      <c r="G14" s="8"/>
      <c r="H14" s="8"/>
      <c r="I14" s="8"/>
      <c r="J14" s="8"/>
      <c r="K14" s="8"/>
      <c r="L14" s="8"/>
      <c r="M14" s="10" t="s">
        <v>10</v>
      </c>
    </row>
    <row r="15" spans="1:14" ht="12.5" x14ac:dyDescent="0.25">
      <c r="A15" s="3">
        <v>44811</v>
      </c>
      <c r="C15" s="5">
        <v>85000</v>
      </c>
      <c r="D15" s="6" t="s">
        <v>357</v>
      </c>
      <c r="E15" s="8"/>
      <c r="F15" s="8"/>
      <c r="G15" s="8"/>
      <c r="H15" s="8">
        <v>1</v>
      </c>
      <c r="I15" s="8"/>
      <c r="J15" s="8">
        <v>1</v>
      </c>
      <c r="K15" s="8"/>
      <c r="L15" s="8"/>
      <c r="M15" s="10" t="s">
        <v>10</v>
      </c>
    </row>
    <row r="16" spans="1:14" ht="12.5" x14ac:dyDescent="0.25">
      <c r="A16" s="3">
        <v>44804</v>
      </c>
      <c r="C16" s="5">
        <v>45000</v>
      </c>
      <c r="D16" s="6" t="s">
        <v>314</v>
      </c>
      <c r="E16" s="8"/>
      <c r="F16" s="8"/>
      <c r="G16" s="8"/>
      <c r="H16" s="8">
        <v>1</v>
      </c>
      <c r="I16" s="8"/>
      <c r="J16" s="8"/>
      <c r="K16" s="8"/>
      <c r="L16" s="8"/>
      <c r="M16" s="10" t="s">
        <v>10</v>
      </c>
    </row>
    <row r="17" spans="1:13" ht="12.5" x14ac:dyDescent="0.25">
      <c r="A17" s="3">
        <v>44797</v>
      </c>
      <c r="C17" s="5">
        <v>140000</v>
      </c>
      <c r="D17" s="40" t="s">
        <v>364</v>
      </c>
      <c r="E17" s="8">
        <v>1</v>
      </c>
      <c r="F17" s="8"/>
      <c r="G17" s="8"/>
      <c r="H17" s="8"/>
      <c r="I17" s="8"/>
      <c r="J17" s="8">
        <v>1</v>
      </c>
      <c r="K17" s="8"/>
      <c r="L17" s="8"/>
      <c r="M17" s="10" t="s">
        <v>10</v>
      </c>
    </row>
    <row r="18" spans="1:13" ht="12.5" x14ac:dyDescent="0.25">
      <c r="A18" s="3">
        <v>44795</v>
      </c>
      <c r="C18" s="5">
        <v>85000</v>
      </c>
      <c r="D18" s="6" t="s">
        <v>365</v>
      </c>
      <c r="E18" s="8"/>
      <c r="F18" s="8"/>
      <c r="G18" s="8">
        <v>1</v>
      </c>
      <c r="H18" s="8">
        <v>1</v>
      </c>
      <c r="I18" s="8"/>
      <c r="J18" s="8"/>
      <c r="K18" s="8"/>
      <c r="L18" s="8"/>
      <c r="M18" s="10" t="s">
        <v>10</v>
      </c>
    </row>
    <row r="19" spans="1:13" ht="12.5" x14ac:dyDescent="0.25">
      <c r="A19" s="19">
        <v>44876</v>
      </c>
      <c r="C19" s="5">
        <v>250000</v>
      </c>
      <c r="D19" s="6" t="s">
        <v>364</v>
      </c>
      <c r="E19" s="8"/>
      <c r="F19" s="8"/>
      <c r="G19" s="8">
        <v>1</v>
      </c>
      <c r="H19" s="8">
        <v>2</v>
      </c>
      <c r="I19" s="8"/>
      <c r="J19" s="8">
        <v>2</v>
      </c>
      <c r="K19" s="8">
        <v>1</v>
      </c>
      <c r="L19" s="8"/>
      <c r="M19" s="10" t="s">
        <v>10</v>
      </c>
    </row>
    <row r="20" spans="1:13" ht="12.5" x14ac:dyDescent="0.25">
      <c r="B20" s="5"/>
      <c r="C20" s="5"/>
      <c r="E20" s="7"/>
      <c r="F20" s="7"/>
      <c r="G20" s="7"/>
      <c r="H20" s="7"/>
      <c r="I20" s="7"/>
      <c r="J20" s="7"/>
      <c r="K20" s="7"/>
      <c r="L20" s="7"/>
      <c r="M20" s="8"/>
    </row>
    <row r="21" spans="1:13" ht="12.5" x14ac:dyDescent="0.25">
      <c r="B21" s="5" t="e">
        <f>SUM(#REF!)</f>
        <v>#REF!</v>
      </c>
      <c r="C21" s="5">
        <f>SUM(C1:C20)</f>
        <v>236854025</v>
      </c>
      <c r="E21" s="7">
        <f t="shared" ref="E21:L21" si="0">SUM(E3:E20)</f>
        <v>15</v>
      </c>
      <c r="F21" s="7">
        <f t="shared" si="0"/>
        <v>8</v>
      </c>
      <c r="G21" s="7">
        <f t="shared" si="0"/>
        <v>3</v>
      </c>
      <c r="H21" s="7">
        <f t="shared" si="0"/>
        <v>11</v>
      </c>
      <c r="I21" s="7">
        <f t="shared" si="0"/>
        <v>0</v>
      </c>
      <c r="J21" s="7">
        <f t="shared" si="0"/>
        <v>9</v>
      </c>
      <c r="K21" s="7">
        <f t="shared" si="0"/>
        <v>3</v>
      </c>
      <c r="L21" s="7">
        <f t="shared" si="0"/>
        <v>1</v>
      </c>
      <c r="M21" s="8" t="s">
        <v>269</v>
      </c>
    </row>
    <row r="22" spans="1:13" ht="12.5" x14ac:dyDescent="0.25">
      <c r="B22" s="27" t="s">
        <v>270</v>
      </c>
      <c r="C22" s="5" t="e">
        <f>C21-B21</f>
        <v>#REF!</v>
      </c>
      <c r="E22" s="7"/>
      <c r="F22" s="7"/>
      <c r="G22" s="7"/>
      <c r="H22" s="8"/>
      <c r="I22" s="8"/>
      <c r="J22" s="8"/>
      <c r="K22" s="8"/>
      <c r="L22" s="8"/>
    </row>
    <row r="23" spans="1:13" ht="12.5" x14ac:dyDescent="0.25">
      <c r="B23" s="28"/>
      <c r="C23" s="5"/>
      <c r="E23" s="7"/>
      <c r="F23" s="7"/>
      <c r="G23" s="7"/>
      <c r="H23" s="8"/>
      <c r="I23" s="8"/>
      <c r="J23" s="8"/>
      <c r="K23" s="8"/>
      <c r="L23" s="8"/>
    </row>
    <row r="24" spans="1:13" ht="12.5" x14ac:dyDescent="0.25">
      <c r="B24" s="5"/>
      <c r="C24" s="5"/>
      <c r="E24" s="7"/>
      <c r="F24" s="7"/>
      <c r="G24" s="7"/>
      <c r="H24" s="8"/>
      <c r="I24" s="8"/>
      <c r="J24" s="8"/>
      <c r="K24" s="8"/>
      <c r="L24" s="8"/>
    </row>
    <row r="25" spans="1:13" ht="12.5" x14ac:dyDescent="0.25">
      <c r="B25" s="29" t="s">
        <v>271</v>
      </c>
      <c r="C25" s="5"/>
      <c r="E25" s="7"/>
      <c r="F25" s="7"/>
      <c r="G25" s="7"/>
      <c r="H25" s="8"/>
      <c r="I25" s="8"/>
      <c r="J25" s="8"/>
      <c r="K25" s="8"/>
      <c r="L25" s="8"/>
    </row>
    <row r="26" spans="1:13" ht="12.5" x14ac:dyDescent="0.25">
      <c r="B26" s="5" t="s">
        <v>272</v>
      </c>
      <c r="C26" s="5"/>
      <c r="E26" s="7"/>
      <c r="F26" s="7"/>
      <c r="G26" s="7"/>
      <c r="H26" s="8"/>
      <c r="I26" s="8"/>
      <c r="J26" s="8"/>
      <c r="K26" s="8"/>
      <c r="L26" s="8"/>
    </row>
    <row r="27" spans="1:13" ht="12.5" x14ac:dyDescent="0.25">
      <c r="B27" s="5"/>
      <c r="C27" s="5"/>
      <c r="E27" s="7"/>
      <c r="F27" s="7"/>
      <c r="G27" s="7"/>
      <c r="H27" s="8"/>
      <c r="I27" s="8"/>
      <c r="J27" s="8"/>
      <c r="K27" s="8"/>
      <c r="L27" s="8"/>
    </row>
    <row r="28" spans="1:13" ht="12.5" x14ac:dyDescent="0.25">
      <c r="B28" s="5" t="s">
        <v>273</v>
      </c>
      <c r="C28" s="5"/>
      <c r="E28" s="7"/>
      <c r="F28" s="7"/>
      <c r="G28" s="7"/>
      <c r="H28" s="8"/>
      <c r="I28" s="8"/>
      <c r="J28" s="8"/>
      <c r="K28" s="8"/>
      <c r="L28" s="8"/>
    </row>
    <row r="29" spans="1:13" ht="12.5" x14ac:dyDescent="0.25">
      <c r="B29" s="5" t="s">
        <v>274</v>
      </c>
      <c r="C29" s="5" t="s">
        <v>300</v>
      </c>
      <c r="D29" s="30" t="s">
        <v>276</v>
      </c>
      <c r="E29" s="30">
        <f>'JAN21'!E107+'FEB21'!E137+'MAR21'!E87+'APR21'!E100+'MAY21'!E75+'JUN21'!E45+'JUL21'!E71+'AUG21'!E45+'SEP21'!E44+'OCT21'!E22+'NOV21'!E36+'DEC21'!E31+'JAN22'!E19+'FEB22'!E37+'MAR22'!E24+'APR22'!E72+'MAY22'!E14+'JUN22'!E24+'JUL22'!E18+E21</f>
        <v>868</v>
      </c>
      <c r="F29" s="30">
        <f>'JAN21'!F107+'FEB21'!F137+'MAR21'!F87+'APR21'!F100+'MAY21'!F75+'JUN21'!F45+'JUL21'!F71+'AUG21'!F45+'SEP21'!F44+'OCT21'!F22+'NOV21'!F36+'DEC21'!F31+'JAN22'!F19+'FEB22'!F37+'MAR22'!F24+'APR22'!F72+'MAY22'!F14+'JUN22'!F24+'JUL22'!F18+F21</f>
        <v>353</v>
      </c>
      <c r="G29" s="30">
        <f>'JAN21'!G107+'FEB21'!G137+'MAR21'!G87+'APR21'!G100+'MAY21'!G75+'JUN21'!G45+'JUL21'!G71+'AUG21'!G45+'SEP21'!G44+'OCT21'!G22+'NOV21'!G36+'DEC21'!G31+'JAN22'!G19+'FEB22'!G37+'MAR22'!G24+'APR22'!G72+'MAY22'!G14+'JUN22'!G24+'JUL22'!G18+G21</f>
        <v>465</v>
      </c>
      <c r="H29" s="30">
        <f>'FEB21'!H137+'MAR21'!H87+'APR21'!H100+'MAY21'!H75+'JUN21'!H45+'JUL21'!H71+'AUG21'!H45+'SEP21'!H44+'OCT21'!H22+'NOV21'!H36+'DEC21'!H31+'JAN22'!H19+'FEB22'!H37+'MAR22'!H24+'APR22'!H72+'MAY22'!H14+'JUN22'!H24+'JUL22'!H18+H21</f>
        <v>998</v>
      </c>
      <c r="I29" s="32">
        <f>'MAY21'!I75+'JUN21'!I45+'JUL21'!I71+'AUG21'!I45+'SEP21'!I44+'OCT21'!I22+'NOV21'!I36+'DEC21'!I31+'JAN22'!I19+'FEB22'!I37+'MAR22'!I24+'APR22'!I72+'MAY22'!I14+'JUN22'!I24+'JUL22'!I18+I21</f>
        <v>324</v>
      </c>
      <c r="J29" s="32">
        <f>'FEB22'!G37+'MAR22'!J24+'APR22'!J72+'MAY22'!J14+'JUN22'!J24+'JUL22'!J18+J21</f>
        <v>36</v>
      </c>
      <c r="K29" s="32">
        <f t="shared" ref="K29:L29" si="1">K21</f>
        <v>3</v>
      </c>
      <c r="L29" s="32">
        <f t="shared" si="1"/>
        <v>1</v>
      </c>
    </row>
    <row r="30" spans="1:13" ht="12.5" x14ac:dyDescent="0.25">
      <c r="C30" s="5" t="s">
        <v>277</v>
      </c>
      <c r="D30" s="30">
        <f>E30+F30+G30+H30</f>
        <v>47730</v>
      </c>
      <c r="E30" s="7">
        <f>30*E29</f>
        <v>26040</v>
      </c>
      <c r="F30" s="7">
        <f>20*F29</f>
        <v>7060</v>
      </c>
      <c r="G30" s="7">
        <f t="shared" ref="G30:H30" si="2">10*G29</f>
        <v>4650</v>
      </c>
      <c r="H30" s="7">
        <f t="shared" si="2"/>
        <v>9980</v>
      </c>
      <c r="I30" s="8"/>
      <c r="J30" s="8"/>
      <c r="K30" s="8"/>
      <c r="L30" s="8"/>
    </row>
    <row r="31" spans="1:13" ht="12.5" x14ac:dyDescent="0.25">
      <c r="B31" s="5"/>
      <c r="C31" s="5" t="s">
        <v>278</v>
      </c>
      <c r="E31" s="7"/>
      <c r="F31" s="7"/>
      <c r="G31" s="7"/>
      <c r="H31" s="8"/>
      <c r="I31" s="8"/>
      <c r="J31" s="8"/>
      <c r="K31" s="8"/>
      <c r="L31" s="8"/>
    </row>
    <row r="32" spans="1:13" ht="12.5" x14ac:dyDescent="0.25">
      <c r="B32" s="5"/>
      <c r="C32" s="5" t="s">
        <v>301</v>
      </c>
      <c r="D32" s="5"/>
      <c r="E32" s="7"/>
      <c r="F32" s="7"/>
      <c r="G32" s="7"/>
      <c r="H32" s="8"/>
      <c r="I32" s="8"/>
      <c r="J32" s="8"/>
      <c r="K32" s="8"/>
      <c r="L32" s="8"/>
    </row>
    <row r="33" spans="2:12" ht="12.5" x14ac:dyDescent="0.25">
      <c r="B33" s="5" t="s">
        <v>280</v>
      </c>
      <c r="C33" s="5" t="s">
        <v>302</v>
      </c>
      <c r="E33" s="7"/>
      <c r="F33" s="7"/>
      <c r="G33" s="7"/>
      <c r="H33" s="8"/>
      <c r="I33" s="8"/>
      <c r="J33" s="8"/>
      <c r="K33" s="8"/>
      <c r="L33" s="8"/>
    </row>
    <row r="34" spans="2:12" ht="12.5" x14ac:dyDescent="0.25">
      <c r="B34" s="5"/>
      <c r="C34" s="5"/>
      <c r="E34" s="7"/>
      <c r="F34" s="7"/>
      <c r="G34" s="7"/>
      <c r="H34" s="8"/>
      <c r="I34" s="8"/>
      <c r="J34" s="8"/>
      <c r="K34" s="8"/>
      <c r="L34" s="8"/>
    </row>
    <row r="35" spans="2:12" ht="12.5" x14ac:dyDescent="0.25">
      <c r="B35" s="5"/>
      <c r="C35" s="5" t="s">
        <v>337</v>
      </c>
      <c r="E35" s="7"/>
      <c r="F35" s="7"/>
      <c r="G35" s="7"/>
      <c r="H35" s="7"/>
      <c r="I35" s="8"/>
      <c r="J35" s="8"/>
      <c r="K35" s="8"/>
      <c r="L35" s="8"/>
    </row>
    <row r="36" spans="2:12" ht="12.5" x14ac:dyDescent="0.25">
      <c r="B36" s="5"/>
      <c r="C36" s="5"/>
      <c r="D36" s="6"/>
      <c r="E36" s="7"/>
      <c r="F36" s="7"/>
      <c r="G36" s="7"/>
      <c r="H36" s="7"/>
      <c r="I36" s="8"/>
      <c r="J36" s="8"/>
      <c r="K36" s="8"/>
      <c r="L36" s="8"/>
    </row>
    <row r="37" spans="2:12" ht="12.5" x14ac:dyDescent="0.25">
      <c r="B37" s="5" t="s">
        <v>284</v>
      </c>
      <c r="C37" s="5"/>
      <c r="D37" s="6">
        <v>600</v>
      </c>
      <c r="E37" s="7">
        <f>30*15</f>
        <v>450</v>
      </c>
      <c r="F37" s="7">
        <f>20*4</f>
        <v>80</v>
      </c>
      <c r="G37" s="7">
        <f>10*7</f>
        <v>70</v>
      </c>
      <c r="H37" s="7"/>
      <c r="I37" s="8"/>
      <c r="J37" s="8"/>
      <c r="K37" s="8"/>
      <c r="L37" s="8"/>
    </row>
    <row r="38" spans="2:12" ht="12.5" x14ac:dyDescent="0.25">
      <c r="C38" s="5"/>
      <c r="E38" s="8"/>
      <c r="F38" s="8"/>
      <c r="G38" s="8"/>
      <c r="H38" s="8"/>
      <c r="I38" s="8"/>
      <c r="J38" s="8"/>
      <c r="K38" s="8"/>
      <c r="L38" s="8"/>
    </row>
    <row r="39" spans="2:12" ht="12.5" x14ac:dyDescent="0.25">
      <c r="C39" s="5"/>
      <c r="E39" s="8"/>
      <c r="F39" s="8"/>
      <c r="G39" s="8"/>
      <c r="H39" s="8"/>
      <c r="I39" s="8"/>
      <c r="J39" s="8"/>
      <c r="K39" s="8"/>
      <c r="L39" s="8"/>
    </row>
    <row r="40" spans="2:12" ht="12.5" x14ac:dyDescent="0.25">
      <c r="C40" s="5"/>
      <c r="E40" s="8"/>
      <c r="F40" s="8"/>
      <c r="G40" s="8"/>
      <c r="H40" s="8"/>
      <c r="I40" s="8"/>
      <c r="J40" s="8"/>
      <c r="K40" s="8"/>
      <c r="L40" s="8"/>
    </row>
    <row r="41" spans="2:12" ht="12.5" x14ac:dyDescent="0.25">
      <c r="B41" s="6" t="s">
        <v>285</v>
      </c>
      <c r="C41" s="5"/>
      <c r="E41" s="8"/>
      <c r="F41" s="8"/>
      <c r="G41" s="8"/>
      <c r="H41" s="8"/>
      <c r="I41" s="8"/>
      <c r="J41" s="8"/>
      <c r="K41" s="8"/>
      <c r="L41" s="8"/>
    </row>
    <row r="42" spans="2:12" ht="12.5" x14ac:dyDescent="0.25">
      <c r="B42" s="6" t="s">
        <v>10</v>
      </c>
      <c r="C42" s="5" t="s">
        <v>304</v>
      </c>
      <c r="E42" s="8"/>
      <c r="F42" s="8"/>
      <c r="G42" s="8"/>
      <c r="H42" s="8"/>
      <c r="I42" s="8"/>
      <c r="J42" s="8"/>
      <c r="K42" s="8"/>
      <c r="L42" s="8"/>
    </row>
    <row r="43" spans="2:12" ht="12.5" x14ac:dyDescent="0.25">
      <c r="C43" s="5"/>
      <c r="E43" s="8"/>
      <c r="F43" s="8"/>
      <c r="G43" s="8"/>
      <c r="H43" s="8"/>
      <c r="I43" s="8"/>
      <c r="J43" s="8"/>
      <c r="K43" s="8"/>
      <c r="L43" s="8"/>
    </row>
    <row r="44" spans="2:12" ht="12.5" x14ac:dyDescent="0.25">
      <c r="B44" s="6" t="s">
        <v>11</v>
      </c>
      <c r="C44" s="5" t="s">
        <v>288</v>
      </c>
      <c r="D44" s="6">
        <v>280</v>
      </c>
      <c r="E44" s="8"/>
      <c r="F44" s="8"/>
      <c r="G44" s="8"/>
      <c r="H44" s="8"/>
      <c r="I44" s="8"/>
      <c r="J44" s="8"/>
      <c r="K44" s="8"/>
      <c r="L44" s="8"/>
    </row>
    <row r="45" spans="2:12" ht="12.5" x14ac:dyDescent="0.25">
      <c r="C45" s="5" t="s">
        <v>289</v>
      </c>
      <c r="D45" s="6">
        <v>200</v>
      </c>
      <c r="E45" s="8"/>
      <c r="F45" s="8"/>
      <c r="G45" s="8"/>
      <c r="H45" s="8"/>
      <c r="I45" s="8"/>
      <c r="J45" s="8"/>
      <c r="K45" s="8"/>
      <c r="L45" s="8"/>
    </row>
    <row r="46" spans="2:12" ht="12.5" x14ac:dyDescent="0.25">
      <c r="C46" s="5" t="s">
        <v>290</v>
      </c>
      <c r="D46" s="6">
        <v>15</v>
      </c>
      <c r="E46" s="8"/>
      <c r="F46" s="8"/>
      <c r="G46" s="8"/>
      <c r="H46" s="8"/>
      <c r="I46" s="8"/>
      <c r="J46" s="8"/>
      <c r="K46" s="8"/>
      <c r="L46" s="8"/>
    </row>
    <row r="47" spans="2:12" ht="12.5" x14ac:dyDescent="0.25">
      <c r="C47" s="5"/>
      <c r="E47" s="8"/>
      <c r="F47" s="8"/>
      <c r="G47" s="8"/>
      <c r="H47" s="8"/>
      <c r="I47" s="8"/>
      <c r="J47" s="8"/>
      <c r="K47" s="8"/>
      <c r="L47" s="8"/>
    </row>
    <row r="48" spans="2:12" ht="12.5" x14ac:dyDescent="0.25">
      <c r="C48" s="5"/>
      <c r="E48" s="8"/>
      <c r="F48" s="8"/>
      <c r="G48" s="8"/>
      <c r="H48" s="8"/>
      <c r="I48" s="8"/>
      <c r="J48" s="8"/>
      <c r="K48" s="8"/>
      <c r="L48" s="8"/>
    </row>
    <row r="49" spans="2:12" ht="12.5" x14ac:dyDescent="0.25">
      <c r="C49" s="5"/>
      <c r="E49" s="8"/>
      <c r="F49" s="8"/>
      <c r="G49" s="8"/>
      <c r="H49" s="8"/>
      <c r="I49" s="8"/>
      <c r="J49" s="8"/>
      <c r="K49" s="8"/>
      <c r="L49" s="8"/>
    </row>
    <row r="50" spans="2:12" ht="12.5" x14ac:dyDescent="0.25">
      <c r="C50" s="5"/>
      <c r="E50" s="8"/>
      <c r="F50" s="8"/>
      <c r="G50" s="8"/>
      <c r="H50" s="8"/>
      <c r="I50" s="8"/>
      <c r="J50" s="8"/>
      <c r="K50" s="8"/>
      <c r="L50" s="8"/>
    </row>
    <row r="51" spans="2:12" ht="12.5" x14ac:dyDescent="0.25">
      <c r="C51" s="5"/>
      <c r="E51" s="8"/>
      <c r="F51" s="8"/>
      <c r="G51" s="8"/>
      <c r="H51" s="8"/>
      <c r="I51" s="8"/>
      <c r="J51" s="8"/>
      <c r="K51" s="8"/>
      <c r="L51" s="8"/>
    </row>
    <row r="52" spans="2:12" ht="12.5" x14ac:dyDescent="0.25">
      <c r="C52" s="5"/>
      <c r="E52" s="8"/>
      <c r="F52" s="8"/>
      <c r="G52" s="8"/>
      <c r="H52" s="8"/>
      <c r="I52" s="8"/>
      <c r="J52" s="8"/>
      <c r="K52" s="8"/>
      <c r="L52" s="8"/>
    </row>
    <row r="53" spans="2:12" ht="12.5" x14ac:dyDescent="0.25">
      <c r="C53" s="5"/>
      <c r="E53" s="8"/>
      <c r="F53" s="8"/>
      <c r="G53" s="8"/>
      <c r="H53" s="8"/>
      <c r="I53" s="8"/>
      <c r="J53" s="8"/>
      <c r="K53" s="8"/>
      <c r="L53" s="8"/>
    </row>
    <row r="54" spans="2:12" ht="12.5" x14ac:dyDescent="0.25">
      <c r="C54" s="5"/>
      <c r="E54" s="8"/>
      <c r="F54" s="8"/>
      <c r="G54" s="8"/>
      <c r="H54" s="8"/>
      <c r="I54" s="8"/>
      <c r="J54" s="8"/>
      <c r="K54" s="8"/>
      <c r="L54" s="8"/>
    </row>
    <row r="55" spans="2:12" ht="12.5" x14ac:dyDescent="0.25">
      <c r="C55" s="5"/>
      <c r="E55" s="8"/>
      <c r="F55" s="8"/>
      <c r="G55" s="8"/>
      <c r="H55" s="8"/>
      <c r="I55" s="8"/>
      <c r="J55" s="8"/>
      <c r="K55" s="8"/>
      <c r="L55" s="8"/>
    </row>
    <row r="56" spans="2:12" ht="12.5" x14ac:dyDescent="0.25">
      <c r="B56" s="5"/>
      <c r="C56" s="5"/>
      <c r="E56" s="7"/>
      <c r="F56" s="7"/>
      <c r="G56" s="7"/>
      <c r="H56" s="8"/>
      <c r="I56" s="8"/>
      <c r="J56" s="8"/>
      <c r="K56" s="8"/>
      <c r="L56" s="8"/>
    </row>
    <row r="57" spans="2:12" ht="12.5" x14ac:dyDescent="0.25">
      <c r="B57" s="5"/>
      <c r="C57" s="5"/>
      <c r="E57" s="7"/>
      <c r="F57" s="7"/>
      <c r="G57" s="7"/>
      <c r="H57" s="8"/>
      <c r="I57" s="8"/>
      <c r="J57" s="8"/>
      <c r="K57" s="8"/>
      <c r="L57" s="8"/>
    </row>
    <row r="58" spans="2:12" ht="12.5" x14ac:dyDescent="0.25">
      <c r="B58" s="5"/>
      <c r="C58" s="5"/>
      <c r="E58" s="7"/>
      <c r="F58" s="7"/>
      <c r="G58" s="7"/>
      <c r="H58" s="8"/>
      <c r="I58" s="8"/>
      <c r="J58" s="8"/>
      <c r="K58" s="8"/>
      <c r="L58" s="8"/>
    </row>
    <row r="59" spans="2:12" ht="12.5" x14ac:dyDescent="0.25">
      <c r="B59" s="5"/>
      <c r="C59" s="5"/>
      <c r="E59" s="7"/>
      <c r="F59" s="7"/>
      <c r="G59" s="7"/>
      <c r="H59" s="8"/>
      <c r="I59" s="8"/>
      <c r="J59" s="8"/>
      <c r="K59" s="8"/>
      <c r="L59" s="8"/>
    </row>
    <row r="60" spans="2:12" ht="12.5" x14ac:dyDescent="0.25">
      <c r="B60" s="5"/>
      <c r="C60" s="5"/>
      <c r="E60" s="7"/>
      <c r="F60" s="7"/>
      <c r="G60" s="7"/>
      <c r="H60" s="8"/>
      <c r="I60" s="8"/>
      <c r="J60" s="8"/>
      <c r="K60" s="8"/>
      <c r="L60" s="8"/>
    </row>
    <row r="61" spans="2:12" ht="12.5" x14ac:dyDescent="0.25">
      <c r="B61" s="5"/>
      <c r="C61" s="5"/>
      <c r="D61" s="6"/>
      <c r="E61" s="7"/>
      <c r="F61" s="7"/>
      <c r="G61" s="7"/>
      <c r="H61" s="8"/>
      <c r="I61" s="8"/>
      <c r="J61" s="8"/>
      <c r="K61" s="8"/>
      <c r="L61" s="8"/>
    </row>
    <row r="62" spans="2:12" ht="12.5" x14ac:dyDescent="0.25">
      <c r="B62" s="5"/>
      <c r="C62" s="5"/>
      <c r="E62" s="7"/>
      <c r="F62" s="7"/>
      <c r="G62" s="7"/>
      <c r="H62" s="8"/>
      <c r="I62" s="8"/>
      <c r="J62" s="8"/>
      <c r="K62" s="8"/>
      <c r="L62" s="8"/>
    </row>
    <row r="63" spans="2:12" ht="12.5" x14ac:dyDescent="0.25">
      <c r="C63" s="5"/>
      <c r="E63" s="7"/>
      <c r="F63" s="7"/>
      <c r="G63" s="7"/>
      <c r="H63" s="8"/>
      <c r="I63" s="8"/>
      <c r="J63" s="8"/>
      <c r="K63" s="8"/>
      <c r="L63" s="8"/>
    </row>
    <row r="64" spans="2:12" ht="12.5" x14ac:dyDescent="0.25">
      <c r="C64" s="5"/>
      <c r="E64" s="8"/>
      <c r="F64" s="8"/>
      <c r="G64" s="8"/>
      <c r="H64" s="8"/>
      <c r="I64" s="8"/>
      <c r="J64" s="8"/>
      <c r="K64" s="8"/>
      <c r="L64" s="8"/>
    </row>
    <row r="65" spans="3:12" ht="12.5" x14ac:dyDescent="0.25">
      <c r="C65" s="5"/>
      <c r="E65" s="8"/>
      <c r="F65" s="8"/>
      <c r="G65" s="8"/>
      <c r="H65" s="8"/>
      <c r="I65" s="8"/>
      <c r="J65" s="8"/>
      <c r="K65" s="8"/>
      <c r="L65" s="8"/>
    </row>
    <row r="66" spans="3:12" ht="12.5" x14ac:dyDescent="0.25">
      <c r="C66" s="5"/>
      <c r="E66" s="8"/>
      <c r="F66" s="8"/>
      <c r="G66" s="8"/>
      <c r="H66" s="8"/>
      <c r="I66" s="8"/>
      <c r="J66" s="8"/>
      <c r="K66" s="8"/>
      <c r="L66" s="8"/>
    </row>
    <row r="67" spans="3:12" ht="12.5" x14ac:dyDescent="0.25">
      <c r="C67" s="5"/>
      <c r="E67" s="8"/>
      <c r="F67" s="8"/>
      <c r="G67" s="8"/>
      <c r="H67" s="8"/>
      <c r="I67" s="8"/>
      <c r="J67" s="8"/>
      <c r="K67" s="8"/>
      <c r="L67" s="8"/>
    </row>
    <row r="68" spans="3:12" ht="12.5" x14ac:dyDescent="0.25">
      <c r="C68" s="5"/>
      <c r="E68" s="8"/>
      <c r="F68" s="8"/>
      <c r="G68" s="8"/>
      <c r="H68" s="8"/>
      <c r="I68" s="8"/>
      <c r="J68" s="8"/>
      <c r="K68" s="8"/>
      <c r="L68" s="8"/>
    </row>
    <row r="69" spans="3:12" ht="12.5" x14ac:dyDescent="0.25">
      <c r="C69" s="5"/>
      <c r="E69" s="8"/>
      <c r="F69" s="8"/>
      <c r="G69" s="8"/>
      <c r="H69" s="8"/>
      <c r="I69" s="8"/>
      <c r="J69" s="8"/>
      <c r="K69" s="8"/>
      <c r="L69" s="8"/>
    </row>
    <row r="70" spans="3:12" ht="12.5" x14ac:dyDescent="0.25">
      <c r="C70" s="5"/>
      <c r="E70" s="8"/>
      <c r="F70" s="8"/>
      <c r="G70" s="8"/>
      <c r="H70" s="8"/>
      <c r="I70" s="8"/>
      <c r="J70" s="8"/>
      <c r="K70" s="8"/>
      <c r="L70" s="8"/>
    </row>
    <row r="71" spans="3:12" ht="12.5" x14ac:dyDescent="0.25">
      <c r="C71" s="5"/>
      <c r="E71" s="8"/>
      <c r="F71" s="8"/>
      <c r="G71" s="8"/>
      <c r="H71" s="8"/>
      <c r="I71" s="8"/>
      <c r="J71" s="8"/>
      <c r="K71" s="8"/>
      <c r="L71" s="8"/>
    </row>
    <row r="72" spans="3:12" ht="12.5" x14ac:dyDescent="0.25">
      <c r="C72" s="5"/>
      <c r="E72" s="8"/>
      <c r="F72" s="8"/>
      <c r="G72" s="8"/>
      <c r="H72" s="8"/>
      <c r="I72" s="8"/>
      <c r="J72" s="8"/>
      <c r="K72" s="8"/>
      <c r="L72" s="8"/>
    </row>
    <row r="73" spans="3:12" ht="12.5" x14ac:dyDescent="0.25">
      <c r="C73" s="5"/>
      <c r="E73" s="8"/>
      <c r="F73" s="8"/>
      <c r="G73" s="8"/>
      <c r="H73" s="8"/>
      <c r="I73" s="8"/>
      <c r="J73" s="8"/>
      <c r="K73" s="8"/>
      <c r="L73" s="8"/>
    </row>
    <row r="74" spans="3:12" ht="12.5" x14ac:dyDescent="0.25">
      <c r="C74" s="5"/>
      <c r="E74" s="8"/>
      <c r="F74" s="8"/>
      <c r="G74" s="8"/>
      <c r="H74" s="8"/>
      <c r="I74" s="8"/>
      <c r="J74" s="8"/>
      <c r="K74" s="8"/>
      <c r="L74" s="8"/>
    </row>
    <row r="75" spans="3:12" ht="12.5" x14ac:dyDescent="0.25">
      <c r="C75" s="5"/>
      <c r="E75" s="8"/>
      <c r="F75" s="8"/>
      <c r="G75" s="8"/>
      <c r="H75" s="8"/>
      <c r="I75" s="8"/>
      <c r="J75" s="8"/>
      <c r="K75" s="8"/>
      <c r="L75" s="8"/>
    </row>
    <row r="76" spans="3:12" ht="12.5" x14ac:dyDescent="0.25">
      <c r="C76" s="5"/>
      <c r="E76" s="8"/>
      <c r="F76" s="8"/>
      <c r="G76" s="8"/>
      <c r="H76" s="8"/>
      <c r="I76" s="8"/>
      <c r="J76" s="8"/>
      <c r="K76" s="8"/>
      <c r="L76" s="8"/>
    </row>
    <row r="77" spans="3:12" ht="12.5" x14ac:dyDescent="0.25">
      <c r="C77" s="5"/>
      <c r="E77" s="8"/>
      <c r="F77" s="8"/>
      <c r="G77" s="8"/>
      <c r="H77" s="8"/>
      <c r="I77" s="8"/>
      <c r="J77" s="8"/>
      <c r="K77" s="8"/>
      <c r="L77" s="8"/>
    </row>
    <row r="78" spans="3:12" ht="12.5" x14ac:dyDescent="0.25">
      <c r="C78" s="5"/>
      <c r="E78" s="8"/>
      <c r="F78" s="8"/>
      <c r="G78" s="8"/>
      <c r="H78" s="8"/>
      <c r="I78" s="8"/>
      <c r="J78" s="8"/>
      <c r="K78" s="8"/>
      <c r="L78" s="8"/>
    </row>
    <row r="79" spans="3:12" ht="12.5" x14ac:dyDescent="0.25">
      <c r="C79" s="5"/>
      <c r="E79" s="8"/>
      <c r="F79" s="8"/>
      <c r="G79" s="8"/>
      <c r="H79" s="8"/>
      <c r="I79" s="8"/>
      <c r="J79" s="8"/>
      <c r="K79" s="8"/>
      <c r="L79" s="8"/>
    </row>
    <row r="80" spans="3:12" ht="12.5" x14ac:dyDescent="0.25">
      <c r="C80" s="5"/>
      <c r="E80" s="8"/>
      <c r="F80" s="8"/>
      <c r="G80" s="8"/>
      <c r="H80" s="8"/>
      <c r="I80" s="8"/>
      <c r="J80" s="8"/>
      <c r="K80" s="8"/>
      <c r="L80" s="8"/>
    </row>
    <row r="81" spans="3:12" ht="12.5" x14ac:dyDescent="0.25">
      <c r="C81" s="5"/>
      <c r="E81" s="8"/>
      <c r="F81" s="8"/>
      <c r="G81" s="8"/>
      <c r="H81" s="8"/>
      <c r="I81" s="8"/>
      <c r="J81" s="8"/>
      <c r="K81" s="8"/>
      <c r="L81" s="8"/>
    </row>
    <row r="82" spans="3:12" ht="12.5" x14ac:dyDescent="0.25">
      <c r="C82" s="5"/>
      <c r="E82" s="8"/>
      <c r="F82" s="8"/>
      <c r="G82" s="8"/>
      <c r="H82" s="8"/>
      <c r="I82" s="8"/>
      <c r="J82" s="8"/>
      <c r="K82" s="8"/>
      <c r="L82" s="8"/>
    </row>
    <row r="83" spans="3:12" ht="12.5" x14ac:dyDescent="0.25">
      <c r="C83" s="5"/>
      <c r="E83" s="8"/>
      <c r="F83" s="8"/>
      <c r="G83" s="8"/>
      <c r="H83" s="8"/>
      <c r="I83" s="8"/>
      <c r="J83" s="8"/>
      <c r="K83" s="8"/>
      <c r="L83" s="8"/>
    </row>
    <row r="84" spans="3:12" ht="12.5" x14ac:dyDescent="0.25">
      <c r="C84" s="5"/>
      <c r="E84" s="8"/>
      <c r="F84" s="8"/>
      <c r="G84" s="8"/>
      <c r="H84" s="8"/>
      <c r="I84" s="8"/>
      <c r="J84" s="8"/>
      <c r="K84" s="8"/>
      <c r="L84" s="8"/>
    </row>
    <row r="85" spans="3:12" ht="12.5" x14ac:dyDescent="0.25">
      <c r="C85" s="5"/>
      <c r="E85" s="8"/>
      <c r="F85" s="8"/>
      <c r="G85" s="8"/>
      <c r="H85" s="8"/>
      <c r="I85" s="8"/>
      <c r="J85" s="8"/>
      <c r="K85" s="8"/>
      <c r="L85" s="8"/>
    </row>
    <row r="86" spans="3:12" ht="12.5" x14ac:dyDescent="0.25">
      <c r="C86" s="5"/>
      <c r="E86" s="8"/>
      <c r="F86" s="8"/>
      <c r="G86" s="8"/>
      <c r="H86" s="8"/>
      <c r="I86" s="8"/>
      <c r="J86" s="8"/>
      <c r="K86" s="8"/>
      <c r="L86" s="8"/>
    </row>
    <row r="87" spans="3:12" ht="12.5" x14ac:dyDescent="0.25">
      <c r="C87" s="5"/>
      <c r="E87" s="8"/>
      <c r="F87" s="8"/>
      <c r="G87" s="8"/>
      <c r="H87" s="8"/>
      <c r="I87" s="8"/>
      <c r="J87" s="8"/>
      <c r="K87" s="8"/>
      <c r="L87" s="8"/>
    </row>
    <row r="88" spans="3:12" ht="12.5" x14ac:dyDescent="0.25">
      <c r="C88" s="5"/>
      <c r="E88" s="8"/>
      <c r="F88" s="8"/>
      <c r="G88" s="8"/>
      <c r="H88" s="8"/>
      <c r="I88" s="8"/>
      <c r="J88" s="8"/>
      <c r="K88" s="8"/>
      <c r="L88" s="8"/>
    </row>
    <row r="89" spans="3:12" ht="12.5" x14ac:dyDescent="0.25">
      <c r="C89" s="5"/>
      <c r="E89" s="8"/>
      <c r="F89" s="8"/>
      <c r="G89" s="8"/>
      <c r="H89" s="8"/>
      <c r="I89" s="8"/>
      <c r="J89" s="8"/>
      <c r="K89" s="8"/>
      <c r="L89" s="8"/>
    </row>
    <row r="90" spans="3:12" ht="12.5" x14ac:dyDescent="0.25">
      <c r="C90" s="5"/>
      <c r="E90" s="8"/>
      <c r="F90" s="8"/>
      <c r="G90" s="8"/>
      <c r="H90" s="8"/>
      <c r="I90" s="8"/>
      <c r="J90" s="8"/>
      <c r="K90" s="8"/>
      <c r="L90" s="8"/>
    </row>
    <row r="91" spans="3:12" ht="12.5" x14ac:dyDescent="0.25">
      <c r="C91" s="5"/>
      <c r="E91" s="8"/>
      <c r="F91" s="8"/>
      <c r="G91" s="8"/>
      <c r="H91" s="8"/>
      <c r="I91" s="8"/>
      <c r="J91" s="8"/>
      <c r="K91" s="8"/>
      <c r="L91" s="8"/>
    </row>
    <row r="92" spans="3:12" ht="12.5" x14ac:dyDescent="0.25">
      <c r="C92" s="5"/>
      <c r="E92" s="8"/>
      <c r="F92" s="8"/>
      <c r="G92" s="8"/>
      <c r="H92" s="8"/>
      <c r="I92" s="8"/>
      <c r="J92" s="8"/>
      <c r="K92" s="8"/>
      <c r="L92" s="8"/>
    </row>
    <row r="93" spans="3:12" ht="12.5" x14ac:dyDescent="0.25">
      <c r="C93" s="5"/>
      <c r="E93" s="8"/>
      <c r="F93" s="8"/>
      <c r="G93" s="8"/>
      <c r="H93" s="8"/>
      <c r="I93" s="8"/>
      <c r="J93" s="8"/>
      <c r="K93" s="8"/>
      <c r="L93" s="8"/>
    </row>
    <row r="94" spans="3:12" ht="12.5" x14ac:dyDescent="0.25">
      <c r="C94" s="5"/>
      <c r="E94" s="8"/>
      <c r="F94" s="8"/>
      <c r="G94" s="8"/>
      <c r="H94" s="8"/>
      <c r="I94" s="8"/>
      <c r="J94" s="8"/>
      <c r="K94" s="8"/>
      <c r="L94" s="8"/>
    </row>
    <row r="95" spans="3:12" ht="12.5" x14ac:dyDescent="0.25">
      <c r="C95" s="5"/>
      <c r="E95" s="8"/>
      <c r="F95" s="8"/>
      <c r="G95" s="8"/>
      <c r="H95" s="8"/>
      <c r="I95" s="8"/>
      <c r="J95" s="8"/>
      <c r="K95" s="8"/>
      <c r="L95" s="8"/>
    </row>
    <row r="96" spans="3:12" ht="12.5" x14ac:dyDescent="0.25">
      <c r="C96" s="5"/>
      <c r="E96" s="8"/>
      <c r="F96" s="8"/>
      <c r="G96" s="8"/>
      <c r="H96" s="8"/>
      <c r="I96" s="8"/>
      <c r="J96" s="8"/>
      <c r="K96" s="8"/>
      <c r="L96" s="8"/>
    </row>
    <row r="97" spans="3:12" ht="12.5" x14ac:dyDescent="0.25">
      <c r="C97" s="5"/>
      <c r="E97" s="8"/>
      <c r="F97" s="8"/>
      <c r="G97" s="8"/>
      <c r="H97" s="8"/>
      <c r="I97" s="8"/>
      <c r="J97" s="8"/>
      <c r="K97" s="8"/>
      <c r="L97" s="8"/>
    </row>
    <row r="98" spans="3:12" ht="12.5" x14ac:dyDescent="0.25">
      <c r="C98" s="5"/>
      <c r="E98" s="8"/>
      <c r="F98" s="8"/>
      <c r="G98" s="8"/>
      <c r="H98" s="8"/>
      <c r="I98" s="8"/>
      <c r="J98" s="8"/>
      <c r="K98" s="8"/>
      <c r="L98" s="8"/>
    </row>
    <row r="99" spans="3:12" ht="12.5" x14ac:dyDescent="0.25">
      <c r="C99" s="5"/>
      <c r="E99" s="8"/>
      <c r="F99" s="8"/>
      <c r="G99" s="8"/>
      <c r="H99" s="8"/>
      <c r="I99" s="8"/>
      <c r="J99" s="8"/>
      <c r="K99" s="8"/>
      <c r="L99" s="8"/>
    </row>
    <row r="100" spans="3:12" ht="12.5" x14ac:dyDescent="0.25">
      <c r="C100" s="5"/>
      <c r="E100" s="8"/>
      <c r="F100" s="8"/>
      <c r="G100" s="8"/>
      <c r="H100" s="8"/>
      <c r="I100" s="8"/>
      <c r="J100" s="8"/>
      <c r="K100" s="8"/>
      <c r="L100" s="8"/>
    </row>
    <row r="101" spans="3:12" ht="12.5" x14ac:dyDescent="0.25">
      <c r="C101" s="5"/>
      <c r="E101" s="8"/>
      <c r="F101" s="8"/>
      <c r="G101" s="8"/>
      <c r="H101" s="8"/>
      <c r="I101" s="8"/>
      <c r="J101" s="8"/>
      <c r="K101" s="8"/>
      <c r="L101" s="8"/>
    </row>
    <row r="102" spans="3:12" ht="12.5" x14ac:dyDescent="0.25">
      <c r="C102" s="5"/>
      <c r="E102" s="8"/>
      <c r="F102" s="8"/>
      <c r="G102" s="8"/>
      <c r="H102" s="8"/>
      <c r="I102" s="8"/>
      <c r="J102" s="8"/>
      <c r="K102" s="8"/>
      <c r="L102" s="8"/>
    </row>
    <row r="103" spans="3:12" ht="12.5" x14ac:dyDescent="0.25">
      <c r="C103" s="5"/>
      <c r="E103" s="8"/>
      <c r="F103" s="8"/>
      <c r="G103" s="8"/>
      <c r="H103" s="8"/>
      <c r="I103" s="8"/>
      <c r="J103" s="8"/>
      <c r="K103" s="8"/>
      <c r="L103" s="8"/>
    </row>
    <row r="104" spans="3:12" ht="12.5" x14ac:dyDescent="0.25">
      <c r="C104" s="5"/>
      <c r="E104" s="8"/>
      <c r="F104" s="8"/>
      <c r="G104" s="8"/>
      <c r="H104" s="8"/>
      <c r="I104" s="8"/>
      <c r="J104" s="8"/>
      <c r="K104" s="8"/>
      <c r="L104" s="8"/>
    </row>
    <row r="105" spans="3:12" ht="12.5" x14ac:dyDescent="0.25">
      <c r="C105" s="5"/>
      <c r="E105" s="8"/>
      <c r="F105" s="8"/>
      <c r="G105" s="8"/>
      <c r="H105" s="8"/>
      <c r="I105" s="8"/>
      <c r="J105" s="8"/>
      <c r="K105" s="8"/>
      <c r="L105" s="8"/>
    </row>
    <row r="106" spans="3:12" ht="12.5" x14ac:dyDescent="0.25">
      <c r="C106" s="5"/>
      <c r="E106" s="8"/>
      <c r="F106" s="8"/>
      <c r="G106" s="8"/>
      <c r="H106" s="8"/>
      <c r="I106" s="8"/>
      <c r="J106" s="8"/>
      <c r="K106" s="8"/>
      <c r="L106" s="8"/>
    </row>
    <row r="107" spans="3:12" ht="12.5" x14ac:dyDescent="0.25">
      <c r="C107" s="5"/>
      <c r="E107" s="8"/>
      <c r="F107" s="8"/>
      <c r="G107" s="8"/>
      <c r="H107" s="8"/>
      <c r="I107" s="8"/>
      <c r="J107" s="8"/>
      <c r="K107" s="8"/>
      <c r="L107" s="8"/>
    </row>
    <row r="108" spans="3:12" ht="12.5" x14ac:dyDescent="0.25">
      <c r="C108" s="5"/>
      <c r="E108" s="8"/>
      <c r="F108" s="8"/>
      <c r="G108" s="8"/>
      <c r="H108" s="8"/>
      <c r="I108" s="8"/>
      <c r="J108" s="8"/>
      <c r="K108" s="8"/>
      <c r="L108" s="8"/>
    </row>
    <row r="109" spans="3:12" ht="12.5" x14ac:dyDescent="0.25">
      <c r="C109" s="5"/>
      <c r="E109" s="8"/>
      <c r="F109" s="8"/>
      <c r="G109" s="8"/>
      <c r="H109" s="8"/>
      <c r="I109" s="8"/>
      <c r="J109" s="8"/>
      <c r="K109" s="8"/>
      <c r="L109" s="8"/>
    </row>
    <row r="110" spans="3:12" ht="12.5" x14ac:dyDescent="0.25">
      <c r="C110" s="5"/>
      <c r="E110" s="8"/>
      <c r="F110" s="8"/>
      <c r="G110" s="8"/>
      <c r="H110" s="8"/>
      <c r="I110" s="8"/>
      <c r="J110" s="8"/>
      <c r="K110" s="8"/>
      <c r="L110" s="8"/>
    </row>
    <row r="111" spans="3:12" ht="12.5" x14ac:dyDescent="0.25">
      <c r="C111" s="5"/>
      <c r="E111" s="8"/>
      <c r="F111" s="8"/>
      <c r="G111" s="8"/>
      <c r="H111" s="8"/>
      <c r="I111" s="8"/>
      <c r="J111" s="8"/>
      <c r="K111" s="8"/>
      <c r="L111" s="8"/>
    </row>
    <row r="112" spans="3:12" ht="12.5" x14ac:dyDescent="0.25">
      <c r="C112" s="5"/>
      <c r="E112" s="8"/>
      <c r="F112" s="8"/>
      <c r="G112" s="8"/>
      <c r="H112" s="8"/>
      <c r="I112" s="8"/>
      <c r="J112" s="8"/>
      <c r="K112" s="8"/>
      <c r="L112" s="8"/>
    </row>
    <row r="113" spans="3:12" ht="12.5" x14ac:dyDescent="0.25">
      <c r="C113" s="5"/>
      <c r="E113" s="8"/>
      <c r="F113" s="8"/>
      <c r="G113" s="8"/>
      <c r="H113" s="8"/>
      <c r="I113" s="8"/>
      <c r="J113" s="8"/>
      <c r="K113" s="8"/>
      <c r="L113" s="8"/>
    </row>
    <row r="114" spans="3:12" ht="12.5" x14ac:dyDescent="0.25">
      <c r="C114" s="5"/>
      <c r="E114" s="8"/>
      <c r="F114" s="8"/>
      <c r="G114" s="8"/>
      <c r="H114" s="8"/>
      <c r="I114" s="8"/>
      <c r="J114" s="8"/>
      <c r="K114" s="8"/>
      <c r="L114" s="8"/>
    </row>
    <row r="115" spans="3:12" ht="12.5" x14ac:dyDescent="0.25">
      <c r="C115" s="5"/>
      <c r="E115" s="8"/>
      <c r="F115" s="8"/>
      <c r="G115" s="8"/>
      <c r="H115" s="8"/>
      <c r="I115" s="8"/>
      <c r="J115" s="8"/>
      <c r="K115" s="8"/>
      <c r="L115" s="8"/>
    </row>
    <row r="116" spans="3:12" ht="12.5" x14ac:dyDescent="0.25">
      <c r="C116" s="5"/>
      <c r="E116" s="8"/>
      <c r="F116" s="8"/>
      <c r="G116" s="8"/>
      <c r="H116" s="8"/>
      <c r="I116" s="8"/>
      <c r="J116" s="8"/>
      <c r="K116" s="8"/>
      <c r="L116" s="8"/>
    </row>
    <row r="117" spans="3:12" ht="12.5" x14ac:dyDescent="0.25">
      <c r="C117" s="5"/>
      <c r="E117" s="8"/>
      <c r="F117" s="8"/>
      <c r="G117" s="8"/>
      <c r="H117" s="8"/>
      <c r="I117" s="8"/>
      <c r="J117" s="8"/>
      <c r="K117" s="8"/>
      <c r="L117" s="8"/>
    </row>
    <row r="118" spans="3:12" ht="12.5" x14ac:dyDescent="0.25">
      <c r="C118" s="5"/>
      <c r="E118" s="8"/>
      <c r="F118" s="8"/>
      <c r="G118" s="8"/>
      <c r="H118" s="8"/>
      <c r="I118" s="8"/>
      <c r="J118" s="8"/>
      <c r="K118" s="8"/>
      <c r="L118" s="8"/>
    </row>
    <row r="119" spans="3:12" ht="12.5" x14ac:dyDescent="0.25">
      <c r="C119" s="5"/>
      <c r="E119" s="8"/>
      <c r="F119" s="8"/>
      <c r="G119" s="8"/>
      <c r="H119" s="8"/>
      <c r="I119" s="8"/>
      <c r="J119" s="8"/>
      <c r="K119" s="8"/>
      <c r="L119" s="8"/>
    </row>
    <row r="120" spans="3:12" ht="12.5" x14ac:dyDescent="0.25">
      <c r="C120" s="5"/>
      <c r="E120" s="8"/>
      <c r="F120" s="8"/>
      <c r="G120" s="8"/>
      <c r="H120" s="8"/>
      <c r="I120" s="8"/>
      <c r="J120" s="8"/>
      <c r="K120" s="8"/>
      <c r="L120" s="8"/>
    </row>
    <row r="121" spans="3:12" ht="12.5" x14ac:dyDescent="0.25">
      <c r="C121" s="5"/>
      <c r="E121" s="8"/>
      <c r="F121" s="8"/>
      <c r="G121" s="8"/>
      <c r="H121" s="8"/>
      <c r="I121" s="8"/>
      <c r="J121" s="8"/>
      <c r="K121" s="8"/>
      <c r="L121" s="8"/>
    </row>
    <row r="122" spans="3:12" ht="12.5" x14ac:dyDescent="0.25">
      <c r="C122" s="5"/>
      <c r="E122" s="8"/>
      <c r="F122" s="8"/>
      <c r="G122" s="8"/>
      <c r="H122" s="8"/>
      <c r="I122" s="8"/>
      <c r="J122" s="8"/>
      <c r="K122" s="8"/>
      <c r="L122" s="8"/>
    </row>
    <row r="123" spans="3:12" ht="12.5" x14ac:dyDescent="0.25">
      <c r="C123" s="5"/>
      <c r="E123" s="8"/>
      <c r="F123" s="8"/>
      <c r="G123" s="8"/>
      <c r="H123" s="8"/>
      <c r="I123" s="8"/>
      <c r="J123" s="8"/>
      <c r="K123" s="8"/>
      <c r="L123" s="8"/>
    </row>
    <row r="124" spans="3:12" ht="12.5" x14ac:dyDescent="0.25">
      <c r="C124" s="5"/>
      <c r="E124" s="8"/>
      <c r="F124" s="8"/>
      <c r="G124" s="8"/>
      <c r="H124" s="8"/>
      <c r="I124" s="8"/>
      <c r="J124" s="8"/>
      <c r="K124" s="8"/>
      <c r="L124" s="8"/>
    </row>
    <row r="125" spans="3:12" ht="12.5" x14ac:dyDescent="0.25">
      <c r="C125" s="5"/>
      <c r="E125" s="8"/>
      <c r="F125" s="8"/>
      <c r="G125" s="8"/>
      <c r="H125" s="8"/>
      <c r="I125" s="8"/>
      <c r="J125" s="8"/>
      <c r="K125" s="8"/>
      <c r="L125" s="8"/>
    </row>
    <row r="126" spans="3:12" ht="12.5" x14ac:dyDescent="0.25">
      <c r="C126" s="5"/>
      <c r="E126" s="8"/>
      <c r="F126" s="8"/>
      <c r="G126" s="8"/>
      <c r="H126" s="8"/>
      <c r="I126" s="8"/>
      <c r="J126" s="8"/>
      <c r="K126" s="8"/>
      <c r="L126" s="8"/>
    </row>
    <row r="127" spans="3:12" ht="12.5" x14ac:dyDescent="0.25">
      <c r="C127" s="5"/>
      <c r="E127" s="8"/>
      <c r="F127" s="8"/>
      <c r="G127" s="8"/>
      <c r="H127" s="8"/>
      <c r="I127" s="8"/>
      <c r="J127" s="8"/>
      <c r="K127" s="8"/>
      <c r="L127" s="8"/>
    </row>
    <row r="128" spans="3:12" ht="12.5" x14ac:dyDescent="0.25">
      <c r="C128" s="5"/>
      <c r="E128" s="8"/>
      <c r="F128" s="8"/>
      <c r="G128" s="8"/>
      <c r="H128" s="8"/>
      <c r="I128" s="8"/>
      <c r="J128" s="8"/>
      <c r="K128" s="8"/>
      <c r="L128" s="8"/>
    </row>
    <row r="129" spans="3:12" ht="12.5" x14ac:dyDescent="0.25">
      <c r="C129" s="5"/>
      <c r="E129" s="8"/>
      <c r="F129" s="8"/>
      <c r="G129" s="8"/>
      <c r="H129" s="8"/>
      <c r="I129" s="8"/>
      <c r="J129" s="8"/>
      <c r="K129" s="8"/>
      <c r="L129" s="8"/>
    </row>
    <row r="130" spans="3:12" ht="12.5" x14ac:dyDescent="0.25">
      <c r="C130" s="5"/>
      <c r="E130" s="8"/>
      <c r="F130" s="8"/>
      <c r="G130" s="8"/>
      <c r="H130" s="8"/>
      <c r="I130" s="8"/>
      <c r="J130" s="8"/>
      <c r="K130" s="8"/>
      <c r="L130" s="8"/>
    </row>
    <row r="131" spans="3:12" ht="12.5" x14ac:dyDescent="0.25">
      <c r="C131" s="5"/>
      <c r="E131" s="8"/>
      <c r="F131" s="8"/>
      <c r="G131" s="8"/>
      <c r="H131" s="8"/>
      <c r="I131" s="8"/>
      <c r="J131" s="8"/>
      <c r="K131" s="8"/>
      <c r="L131" s="8"/>
    </row>
    <row r="132" spans="3:12" ht="12.5" x14ac:dyDescent="0.25">
      <c r="C132" s="5"/>
      <c r="E132" s="8"/>
      <c r="F132" s="8"/>
      <c r="G132" s="8"/>
      <c r="H132" s="8"/>
      <c r="I132" s="8"/>
      <c r="J132" s="8"/>
      <c r="K132" s="8"/>
      <c r="L132" s="8"/>
    </row>
    <row r="133" spans="3:12" ht="12.5" x14ac:dyDescent="0.25">
      <c r="C133" s="5"/>
      <c r="E133" s="8"/>
      <c r="F133" s="8"/>
      <c r="G133" s="8"/>
      <c r="H133" s="8"/>
      <c r="I133" s="8"/>
      <c r="J133" s="8"/>
      <c r="K133" s="8"/>
      <c r="L133" s="8"/>
    </row>
    <row r="134" spans="3:12" ht="12.5" x14ac:dyDescent="0.25">
      <c r="C134" s="5"/>
      <c r="E134" s="8"/>
      <c r="F134" s="8"/>
      <c r="G134" s="8"/>
      <c r="H134" s="8"/>
      <c r="I134" s="8"/>
      <c r="J134" s="8"/>
      <c r="K134" s="8"/>
      <c r="L134" s="8"/>
    </row>
    <row r="135" spans="3:12" ht="12.5" x14ac:dyDescent="0.25">
      <c r="C135" s="5"/>
      <c r="E135" s="8"/>
      <c r="F135" s="8"/>
      <c r="G135" s="8"/>
      <c r="H135" s="8"/>
      <c r="I135" s="8"/>
      <c r="J135" s="8"/>
      <c r="K135" s="8"/>
      <c r="L135" s="8"/>
    </row>
    <row r="136" spans="3:12" ht="12.5" x14ac:dyDescent="0.25">
      <c r="C136" s="5"/>
      <c r="E136" s="8"/>
      <c r="F136" s="8"/>
      <c r="G136" s="8"/>
      <c r="H136" s="8"/>
      <c r="I136" s="8"/>
      <c r="J136" s="8"/>
      <c r="K136" s="8"/>
      <c r="L136" s="8"/>
    </row>
    <row r="137" spans="3:12" ht="12.5" x14ac:dyDescent="0.25">
      <c r="C137" s="5"/>
      <c r="E137" s="8"/>
      <c r="F137" s="8"/>
      <c r="G137" s="8"/>
      <c r="H137" s="8"/>
      <c r="I137" s="8"/>
      <c r="J137" s="8"/>
      <c r="K137" s="8"/>
      <c r="L137" s="8"/>
    </row>
    <row r="138" spans="3:12" ht="12.5" x14ac:dyDescent="0.25">
      <c r="C138" s="5"/>
      <c r="E138" s="8"/>
      <c r="F138" s="8"/>
      <c r="G138" s="8"/>
      <c r="H138" s="8"/>
      <c r="I138" s="8"/>
      <c r="J138" s="8"/>
      <c r="K138" s="8"/>
      <c r="L138" s="8"/>
    </row>
    <row r="139" spans="3:12" ht="12.5" x14ac:dyDescent="0.25">
      <c r="C139" s="5"/>
      <c r="E139" s="8"/>
      <c r="F139" s="8"/>
      <c r="G139" s="8"/>
      <c r="H139" s="8"/>
      <c r="I139" s="8"/>
      <c r="J139" s="8"/>
      <c r="K139" s="8"/>
      <c r="L139" s="8"/>
    </row>
    <row r="140" spans="3:12" ht="12.5" x14ac:dyDescent="0.25">
      <c r="C140" s="5"/>
      <c r="E140" s="8"/>
      <c r="F140" s="8"/>
      <c r="G140" s="8"/>
      <c r="H140" s="8"/>
      <c r="I140" s="8"/>
      <c r="J140" s="8"/>
      <c r="K140" s="8"/>
      <c r="L140" s="8"/>
    </row>
    <row r="141" spans="3:12" ht="12.5" x14ac:dyDescent="0.25">
      <c r="C141" s="5"/>
      <c r="E141" s="8"/>
      <c r="F141" s="8"/>
      <c r="G141" s="8"/>
      <c r="H141" s="8"/>
      <c r="I141" s="8"/>
      <c r="J141" s="8"/>
      <c r="K141" s="8"/>
      <c r="L141" s="8"/>
    </row>
    <row r="142" spans="3:12" ht="12.5" x14ac:dyDescent="0.25">
      <c r="C142" s="5"/>
      <c r="E142" s="8"/>
      <c r="F142" s="8"/>
      <c r="G142" s="8"/>
      <c r="H142" s="8"/>
      <c r="I142" s="8"/>
      <c r="J142" s="8"/>
      <c r="K142" s="8"/>
      <c r="L142" s="8"/>
    </row>
    <row r="143" spans="3:12" ht="12.5" x14ac:dyDescent="0.25">
      <c r="C143" s="5"/>
      <c r="E143" s="8"/>
      <c r="F143" s="8"/>
      <c r="G143" s="8"/>
      <c r="H143" s="8"/>
      <c r="I143" s="8"/>
      <c r="J143" s="8"/>
      <c r="K143" s="8"/>
      <c r="L143" s="8"/>
    </row>
    <row r="144" spans="3:12" ht="12.5" x14ac:dyDescent="0.25">
      <c r="C144" s="5"/>
      <c r="E144" s="8"/>
      <c r="F144" s="8"/>
      <c r="G144" s="8"/>
      <c r="H144" s="8"/>
      <c r="I144" s="8"/>
      <c r="J144" s="8"/>
      <c r="K144" s="8"/>
      <c r="L144" s="8"/>
    </row>
    <row r="145" spans="3:12" ht="12.5" x14ac:dyDescent="0.25">
      <c r="C145" s="5"/>
      <c r="E145" s="8"/>
      <c r="F145" s="8"/>
      <c r="G145" s="8"/>
      <c r="H145" s="8"/>
      <c r="I145" s="8"/>
      <c r="J145" s="8"/>
      <c r="K145" s="8"/>
      <c r="L145" s="8"/>
    </row>
    <row r="146" spans="3:12" ht="12.5" x14ac:dyDescent="0.25">
      <c r="C146" s="5"/>
      <c r="E146" s="8"/>
      <c r="F146" s="8"/>
      <c r="G146" s="8"/>
      <c r="H146" s="8"/>
      <c r="I146" s="8"/>
      <c r="J146" s="8"/>
      <c r="K146" s="8"/>
      <c r="L146" s="8"/>
    </row>
    <row r="147" spans="3:12" ht="12.5" x14ac:dyDescent="0.25">
      <c r="C147" s="5"/>
      <c r="E147" s="8"/>
      <c r="F147" s="8"/>
      <c r="G147" s="8"/>
      <c r="H147" s="8"/>
      <c r="I147" s="8"/>
      <c r="J147" s="8"/>
      <c r="K147" s="8"/>
      <c r="L147" s="8"/>
    </row>
    <row r="148" spans="3:12" ht="12.5" x14ac:dyDescent="0.25">
      <c r="C148" s="5"/>
      <c r="E148" s="8"/>
      <c r="F148" s="8"/>
      <c r="G148" s="8"/>
      <c r="H148" s="8"/>
      <c r="I148" s="8"/>
      <c r="J148" s="8"/>
      <c r="K148" s="8"/>
      <c r="L148" s="8"/>
    </row>
    <row r="149" spans="3:12" ht="12.5" x14ac:dyDescent="0.25">
      <c r="C149" s="5"/>
      <c r="E149" s="8"/>
      <c r="F149" s="8"/>
      <c r="G149" s="8"/>
      <c r="H149" s="8"/>
      <c r="I149" s="8"/>
      <c r="J149" s="8"/>
      <c r="K149" s="8"/>
      <c r="L149" s="8"/>
    </row>
    <row r="150" spans="3:12" ht="12.5" x14ac:dyDescent="0.25">
      <c r="C150" s="5"/>
      <c r="E150" s="8"/>
      <c r="F150" s="8"/>
      <c r="G150" s="8"/>
      <c r="H150" s="8"/>
      <c r="I150" s="8"/>
      <c r="J150" s="8"/>
      <c r="K150" s="8"/>
      <c r="L150" s="8"/>
    </row>
    <row r="151" spans="3:12" ht="12.5" x14ac:dyDescent="0.25">
      <c r="C151" s="5"/>
      <c r="E151" s="8"/>
      <c r="F151" s="8"/>
      <c r="G151" s="8"/>
      <c r="H151" s="8"/>
      <c r="I151" s="8"/>
      <c r="J151" s="8"/>
      <c r="K151" s="8"/>
      <c r="L151" s="8"/>
    </row>
    <row r="152" spans="3:12" ht="12.5" x14ac:dyDescent="0.25">
      <c r="C152" s="5"/>
      <c r="E152" s="8"/>
      <c r="F152" s="8"/>
      <c r="G152" s="8"/>
      <c r="H152" s="8"/>
      <c r="I152" s="8"/>
      <c r="J152" s="8"/>
      <c r="K152" s="8"/>
      <c r="L152" s="8"/>
    </row>
    <row r="153" spans="3:12" ht="12.5" x14ac:dyDescent="0.25">
      <c r="C153" s="5"/>
      <c r="E153" s="8"/>
      <c r="F153" s="8"/>
      <c r="G153" s="8"/>
      <c r="H153" s="8"/>
      <c r="I153" s="8"/>
      <c r="J153" s="8"/>
      <c r="K153" s="8"/>
      <c r="L153" s="8"/>
    </row>
    <row r="154" spans="3:12" ht="12.5" x14ac:dyDescent="0.25">
      <c r="C154" s="5"/>
      <c r="E154" s="8"/>
      <c r="F154" s="8"/>
      <c r="G154" s="8"/>
      <c r="H154" s="8"/>
      <c r="I154" s="8"/>
      <c r="J154" s="8"/>
      <c r="K154" s="8"/>
      <c r="L154" s="8"/>
    </row>
    <row r="155" spans="3:12" ht="12.5" x14ac:dyDescent="0.25">
      <c r="C155" s="5"/>
      <c r="E155" s="8"/>
      <c r="F155" s="8"/>
      <c r="G155" s="8"/>
      <c r="H155" s="8"/>
      <c r="I155" s="8"/>
      <c r="J155" s="8"/>
      <c r="K155" s="8"/>
      <c r="L155" s="8"/>
    </row>
    <row r="156" spans="3:12" ht="12.5" x14ac:dyDescent="0.25">
      <c r="C156" s="5"/>
      <c r="E156" s="8"/>
      <c r="F156" s="8"/>
      <c r="G156" s="8"/>
      <c r="H156" s="8"/>
      <c r="I156" s="8"/>
      <c r="J156" s="8"/>
      <c r="K156" s="8"/>
      <c r="L156" s="8"/>
    </row>
    <row r="157" spans="3:12" ht="12.5" x14ac:dyDescent="0.25">
      <c r="C157" s="5"/>
      <c r="E157" s="8"/>
      <c r="F157" s="8"/>
      <c r="G157" s="8"/>
      <c r="H157" s="8"/>
      <c r="I157" s="8"/>
      <c r="J157" s="8"/>
      <c r="K157" s="8"/>
      <c r="L157" s="8"/>
    </row>
    <row r="158" spans="3:12" ht="12.5" x14ac:dyDescent="0.25">
      <c r="C158" s="5"/>
      <c r="E158" s="8"/>
      <c r="F158" s="8"/>
      <c r="G158" s="8"/>
      <c r="H158" s="8"/>
      <c r="I158" s="8"/>
      <c r="J158" s="8"/>
      <c r="K158" s="8"/>
      <c r="L158" s="8"/>
    </row>
    <row r="159" spans="3:12" ht="12.5" x14ac:dyDescent="0.25">
      <c r="C159" s="5"/>
      <c r="E159" s="8"/>
      <c r="F159" s="8"/>
      <c r="G159" s="8"/>
      <c r="H159" s="8"/>
      <c r="I159" s="8"/>
      <c r="J159" s="8"/>
      <c r="K159" s="8"/>
      <c r="L159" s="8"/>
    </row>
    <row r="160" spans="3:12" ht="12.5" x14ac:dyDescent="0.25">
      <c r="C160" s="5"/>
      <c r="E160" s="8"/>
      <c r="F160" s="8"/>
      <c r="G160" s="8"/>
      <c r="H160" s="8"/>
      <c r="I160" s="8"/>
      <c r="J160" s="8"/>
      <c r="K160" s="8"/>
      <c r="L160" s="8"/>
    </row>
    <row r="161" spans="3:12" ht="12.5" x14ac:dyDescent="0.25">
      <c r="C161" s="5"/>
      <c r="E161" s="8"/>
      <c r="F161" s="8"/>
      <c r="G161" s="8"/>
      <c r="H161" s="8"/>
      <c r="I161" s="8"/>
      <c r="J161" s="8"/>
      <c r="K161" s="8"/>
      <c r="L161" s="8"/>
    </row>
    <row r="162" spans="3:12" ht="12.5" x14ac:dyDescent="0.25">
      <c r="C162" s="5"/>
      <c r="E162" s="8"/>
      <c r="F162" s="8"/>
      <c r="G162" s="8"/>
      <c r="H162" s="8"/>
      <c r="I162" s="8"/>
      <c r="J162" s="8"/>
      <c r="K162" s="8"/>
      <c r="L162" s="8"/>
    </row>
    <row r="163" spans="3:12" ht="12.5" x14ac:dyDescent="0.25">
      <c r="C163" s="5"/>
      <c r="E163" s="8"/>
      <c r="F163" s="8"/>
      <c r="G163" s="8"/>
      <c r="H163" s="8"/>
      <c r="I163" s="8"/>
      <c r="J163" s="8"/>
      <c r="K163" s="8"/>
      <c r="L163" s="8"/>
    </row>
    <row r="164" spans="3:12" ht="12.5" x14ac:dyDescent="0.25">
      <c r="C164" s="5"/>
      <c r="E164" s="8"/>
      <c r="F164" s="8"/>
      <c r="G164" s="8"/>
      <c r="H164" s="8"/>
      <c r="I164" s="8"/>
      <c r="J164" s="8"/>
      <c r="K164" s="8"/>
      <c r="L164" s="8"/>
    </row>
    <row r="165" spans="3:12" ht="12.5" x14ac:dyDescent="0.25">
      <c r="C165" s="5"/>
      <c r="E165" s="8"/>
      <c r="F165" s="8"/>
      <c r="G165" s="8"/>
      <c r="H165" s="8"/>
      <c r="I165" s="8"/>
      <c r="J165" s="8"/>
      <c r="K165" s="8"/>
      <c r="L165" s="8"/>
    </row>
    <row r="166" spans="3:12" ht="12.5" x14ac:dyDescent="0.25">
      <c r="C166" s="5"/>
      <c r="E166" s="8"/>
      <c r="F166" s="8"/>
      <c r="G166" s="8"/>
      <c r="H166" s="8"/>
      <c r="I166" s="8"/>
      <c r="J166" s="8"/>
      <c r="K166" s="8"/>
      <c r="L166" s="8"/>
    </row>
    <row r="167" spans="3:12" ht="12.5" x14ac:dyDescent="0.25">
      <c r="C167" s="5"/>
      <c r="E167" s="8"/>
      <c r="F167" s="8"/>
      <c r="G167" s="8"/>
      <c r="H167" s="8"/>
      <c r="I167" s="8"/>
      <c r="J167" s="8"/>
      <c r="K167" s="8"/>
      <c r="L167" s="8"/>
    </row>
    <row r="168" spans="3:12" ht="12.5" x14ac:dyDescent="0.25">
      <c r="C168" s="5"/>
      <c r="E168" s="8"/>
      <c r="F168" s="8"/>
      <c r="G168" s="8"/>
      <c r="H168" s="8"/>
      <c r="I168" s="8"/>
      <c r="J168" s="8"/>
      <c r="K168" s="8"/>
      <c r="L168" s="8"/>
    </row>
    <row r="169" spans="3:12" ht="12.5" x14ac:dyDescent="0.25">
      <c r="C169" s="5"/>
      <c r="E169" s="8"/>
      <c r="F169" s="8"/>
      <c r="G169" s="8"/>
      <c r="H169" s="8"/>
      <c r="I169" s="8"/>
      <c r="J169" s="8"/>
      <c r="K169" s="8"/>
      <c r="L169" s="8"/>
    </row>
    <row r="170" spans="3:12" ht="12.5" x14ac:dyDescent="0.25">
      <c r="C170" s="5"/>
      <c r="E170" s="8"/>
      <c r="F170" s="8"/>
      <c r="G170" s="8"/>
      <c r="H170" s="8"/>
      <c r="I170" s="8"/>
      <c r="J170" s="8"/>
      <c r="K170" s="8"/>
      <c r="L170" s="8"/>
    </row>
    <row r="171" spans="3:12" ht="12.5" x14ac:dyDescent="0.25">
      <c r="C171" s="5"/>
      <c r="E171" s="8"/>
      <c r="F171" s="8"/>
      <c r="G171" s="8"/>
      <c r="H171" s="8"/>
      <c r="I171" s="8"/>
      <c r="J171" s="8"/>
      <c r="K171" s="8"/>
      <c r="L171" s="8"/>
    </row>
    <row r="172" spans="3:12" ht="12.5" x14ac:dyDescent="0.25">
      <c r="C172" s="5"/>
      <c r="E172" s="8"/>
      <c r="F172" s="8"/>
      <c r="G172" s="8"/>
      <c r="H172" s="8"/>
      <c r="I172" s="8"/>
      <c r="J172" s="8"/>
      <c r="K172" s="8"/>
      <c r="L172" s="8"/>
    </row>
    <row r="173" spans="3:12" ht="12.5" x14ac:dyDescent="0.25">
      <c r="C173" s="5"/>
      <c r="E173" s="8"/>
      <c r="F173" s="8"/>
      <c r="G173" s="8"/>
      <c r="H173" s="8"/>
      <c r="I173" s="8"/>
      <c r="J173" s="8"/>
      <c r="K173" s="8"/>
      <c r="L173" s="8"/>
    </row>
    <row r="174" spans="3:12" ht="12.5" x14ac:dyDescent="0.25">
      <c r="C174" s="5"/>
      <c r="E174" s="8"/>
      <c r="F174" s="8"/>
      <c r="G174" s="8"/>
      <c r="H174" s="8"/>
      <c r="I174" s="8"/>
      <c r="J174" s="8"/>
      <c r="K174" s="8"/>
      <c r="L174" s="8"/>
    </row>
    <row r="175" spans="3:12" ht="12.5" x14ac:dyDescent="0.25">
      <c r="C175" s="5"/>
      <c r="E175" s="8"/>
      <c r="F175" s="8"/>
      <c r="G175" s="8"/>
      <c r="H175" s="8"/>
      <c r="I175" s="8"/>
      <c r="J175" s="8"/>
      <c r="K175" s="8"/>
      <c r="L175" s="8"/>
    </row>
    <row r="176" spans="3:12" ht="12.5" x14ac:dyDescent="0.25">
      <c r="C176" s="5"/>
      <c r="E176" s="8"/>
      <c r="F176" s="8"/>
      <c r="G176" s="8"/>
      <c r="H176" s="8"/>
      <c r="I176" s="8"/>
      <c r="J176" s="8"/>
      <c r="K176" s="8"/>
      <c r="L176" s="8"/>
    </row>
    <row r="177" spans="3:12" ht="12.5" x14ac:dyDescent="0.25">
      <c r="C177" s="5"/>
      <c r="E177" s="8"/>
      <c r="F177" s="8"/>
      <c r="G177" s="8"/>
      <c r="H177" s="8"/>
      <c r="I177" s="8"/>
      <c r="J177" s="8"/>
      <c r="K177" s="8"/>
      <c r="L177" s="8"/>
    </row>
    <row r="178" spans="3:12" ht="12.5" x14ac:dyDescent="0.25">
      <c r="C178" s="5"/>
      <c r="E178" s="8"/>
      <c r="F178" s="8"/>
      <c r="G178" s="8"/>
      <c r="H178" s="8"/>
      <c r="I178" s="8"/>
      <c r="J178" s="8"/>
      <c r="K178" s="8"/>
      <c r="L178" s="8"/>
    </row>
    <row r="179" spans="3:12" ht="12.5" x14ac:dyDescent="0.25">
      <c r="C179" s="5"/>
      <c r="E179" s="8"/>
      <c r="F179" s="8"/>
      <c r="G179" s="8"/>
      <c r="H179" s="8"/>
      <c r="I179" s="8"/>
      <c r="J179" s="8"/>
      <c r="K179" s="8"/>
      <c r="L179" s="8"/>
    </row>
    <row r="180" spans="3:12" ht="12.5" x14ac:dyDescent="0.25">
      <c r="C180" s="5"/>
      <c r="E180" s="8"/>
      <c r="F180" s="8"/>
      <c r="G180" s="8"/>
      <c r="H180" s="8"/>
      <c r="I180" s="8"/>
      <c r="J180" s="8"/>
      <c r="K180" s="8"/>
      <c r="L180" s="8"/>
    </row>
    <row r="181" spans="3:12" ht="12.5" x14ac:dyDescent="0.25">
      <c r="C181" s="5"/>
      <c r="E181" s="8"/>
      <c r="F181" s="8"/>
      <c r="G181" s="8"/>
      <c r="H181" s="8"/>
      <c r="I181" s="8"/>
      <c r="J181" s="8"/>
      <c r="K181" s="8"/>
      <c r="L181" s="8"/>
    </row>
    <row r="182" spans="3:12" ht="12.5" x14ac:dyDescent="0.25">
      <c r="C182" s="5"/>
      <c r="E182" s="8"/>
      <c r="F182" s="8"/>
      <c r="G182" s="8"/>
      <c r="H182" s="8"/>
      <c r="I182" s="8"/>
      <c r="J182" s="8"/>
      <c r="K182" s="8"/>
      <c r="L182" s="8"/>
    </row>
    <row r="183" spans="3:12" ht="12.5" x14ac:dyDescent="0.25">
      <c r="C183" s="5"/>
      <c r="E183" s="8"/>
      <c r="F183" s="8"/>
      <c r="G183" s="8"/>
      <c r="H183" s="8"/>
      <c r="I183" s="8"/>
      <c r="J183" s="8"/>
      <c r="K183" s="8"/>
      <c r="L183" s="8"/>
    </row>
    <row r="184" spans="3:12" ht="12.5" x14ac:dyDescent="0.25">
      <c r="C184" s="5"/>
      <c r="E184" s="8"/>
      <c r="F184" s="8"/>
      <c r="G184" s="8"/>
      <c r="H184" s="8"/>
      <c r="I184" s="8"/>
      <c r="J184" s="8"/>
      <c r="K184" s="8"/>
      <c r="L184" s="8"/>
    </row>
    <row r="185" spans="3:12" ht="12.5" x14ac:dyDescent="0.25">
      <c r="C185" s="5"/>
      <c r="E185" s="8"/>
      <c r="F185" s="8"/>
      <c r="G185" s="8"/>
      <c r="H185" s="8"/>
      <c r="I185" s="8"/>
      <c r="J185" s="8"/>
      <c r="K185" s="8"/>
      <c r="L185" s="8"/>
    </row>
    <row r="186" spans="3:12" ht="12.5" x14ac:dyDescent="0.25">
      <c r="C186" s="5"/>
      <c r="E186" s="8"/>
      <c r="F186" s="8"/>
      <c r="G186" s="8"/>
      <c r="H186" s="8"/>
      <c r="I186" s="8"/>
      <c r="J186" s="8"/>
      <c r="K186" s="8"/>
      <c r="L186" s="8"/>
    </row>
    <row r="187" spans="3:12" ht="12.5" x14ac:dyDescent="0.25">
      <c r="C187" s="5"/>
      <c r="E187" s="8"/>
      <c r="F187" s="8"/>
      <c r="G187" s="8"/>
      <c r="H187" s="8"/>
      <c r="I187" s="8"/>
      <c r="J187" s="8"/>
      <c r="K187" s="8"/>
      <c r="L187" s="8"/>
    </row>
    <row r="188" spans="3:12" ht="12.5" x14ac:dyDescent="0.25">
      <c r="C188" s="5"/>
      <c r="E188" s="8"/>
      <c r="F188" s="8"/>
      <c r="G188" s="8"/>
      <c r="H188" s="8"/>
      <c r="I188" s="8"/>
      <c r="J188" s="8"/>
      <c r="K188" s="8"/>
      <c r="L188" s="8"/>
    </row>
    <row r="189" spans="3:12" ht="12.5" x14ac:dyDescent="0.25">
      <c r="C189" s="5"/>
      <c r="E189" s="8"/>
      <c r="F189" s="8"/>
      <c r="G189" s="8"/>
      <c r="H189" s="8"/>
      <c r="I189" s="8"/>
      <c r="J189" s="8"/>
      <c r="K189" s="8"/>
      <c r="L189" s="8"/>
    </row>
    <row r="190" spans="3:12" ht="12.5" x14ac:dyDescent="0.25">
      <c r="C190" s="5"/>
      <c r="E190" s="8"/>
      <c r="F190" s="8"/>
      <c r="G190" s="8"/>
      <c r="H190" s="8"/>
      <c r="I190" s="8"/>
      <c r="J190" s="8"/>
      <c r="K190" s="8"/>
      <c r="L190" s="8"/>
    </row>
    <row r="191" spans="3:12" ht="12.5" x14ac:dyDescent="0.25">
      <c r="C191" s="5"/>
      <c r="E191" s="8"/>
      <c r="F191" s="8"/>
      <c r="G191" s="8"/>
      <c r="H191" s="8"/>
      <c r="I191" s="8"/>
      <c r="J191" s="8"/>
      <c r="K191" s="8"/>
      <c r="L191" s="8"/>
    </row>
    <row r="192" spans="3:12" ht="12.5" x14ac:dyDescent="0.25">
      <c r="C192" s="5"/>
      <c r="E192" s="8"/>
      <c r="F192" s="8"/>
      <c r="G192" s="8"/>
      <c r="H192" s="8"/>
      <c r="I192" s="8"/>
      <c r="J192" s="8"/>
      <c r="K192" s="8"/>
      <c r="L192" s="8"/>
    </row>
    <row r="193" spans="3:12" ht="12.5" x14ac:dyDescent="0.25">
      <c r="C193" s="5"/>
      <c r="E193" s="8"/>
      <c r="F193" s="8"/>
      <c r="G193" s="8"/>
      <c r="H193" s="8"/>
      <c r="I193" s="8"/>
      <c r="J193" s="8"/>
      <c r="K193" s="8"/>
      <c r="L193" s="8"/>
    </row>
    <row r="194" spans="3:12" ht="12.5" x14ac:dyDescent="0.25">
      <c r="C194" s="5"/>
      <c r="E194" s="8"/>
      <c r="F194" s="8"/>
      <c r="G194" s="8"/>
      <c r="H194" s="8"/>
      <c r="I194" s="8"/>
      <c r="J194" s="8"/>
      <c r="K194" s="8"/>
      <c r="L194" s="8"/>
    </row>
    <row r="195" spans="3:12" ht="12.5" x14ac:dyDescent="0.25">
      <c r="C195" s="5"/>
      <c r="E195" s="8"/>
      <c r="F195" s="8"/>
      <c r="G195" s="8"/>
      <c r="H195" s="8"/>
      <c r="I195" s="8"/>
      <c r="J195" s="8"/>
      <c r="K195" s="8"/>
      <c r="L195" s="8"/>
    </row>
    <row r="196" spans="3:12" ht="12.5" x14ac:dyDescent="0.25">
      <c r="C196" s="5"/>
      <c r="E196" s="8"/>
      <c r="F196" s="8"/>
      <c r="G196" s="8"/>
      <c r="H196" s="8"/>
      <c r="I196" s="8"/>
      <c r="J196" s="8"/>
      <c r="K196" s="8"/>
      <c r="L196" s="8"/>
    </row>
    <row r="197" spans="3:12" ht="12.5" x14ac:dyDescent="0.25">
      <c r="C197" s="5"/>
      <c r="E197" s="8"/>
      <c r="F197" s="8"/>
      <c r="G197" s="8"/>
      <c r="H197" s="8"/>
      <c r="I197" s="8"/>
      <c r="J197" s="8"/>
      <c r="K197" s="8"/>
      <c r="L197" s="8"/>
    </row>
    <row r="198" spans="3:12" ht="12.5" x14ac:dyDescent="0.25">
      <c r="C198" s="5"/>
      <c r="E198" s="8"/>
      <c r="F198" s="8"/>
      <c r="G198" s="8"/>
      <c r="H198" s="8"/>
      <c r="I198" s="8"/>
      <c r="J198" s="8"/>
      <c r="K198" s="8"/>
      <c r="L198" s="8"/>
    </row>
    <row r="199" spans="3:12" ht="12.5" x14ac:dyDescent="0.25">
      <c r="C199" s="5"/>
      <c r="E199" s="8"/>
      <c r="F199" s="8"/>
      <c r="G199" s="8"/>
      <c r="H199" s="8"/>
      <c r="I199" s="8"/>
      <c r="J199" s="8"/>
      <c r="K199" s="8"/>
      <c r="L199" s="8"/>
    </row>
    <row r="200" spans="3:12" ht="12.5" x14ac:dyDescent="0.25">
      <c r="C200" s="5"/>
      <c r="E200" s="8"/>
      <c r="F200" s="8"/>
      <c r="G200" s="8"/>
      <c r="H200" s="8"/>
      <c r="I200" s="8"/>
      <c r="J200" s="8"/>
      <c r="K200" s="8"/>
      <c r="L200" s="8"/>
    </row>
    <row r="201" spans="3:12" ht="12.5" x14ac:dyDescent="0.25">
      <c r="C201" s="5"/>
      <c r="E201" s="8"/>
      <c r="F201" s="8"/>
      <c r="G201" s="8"/>
      <c r="H201" s="8"/>
      <c r="I201" s="8"/>
      <c r="J201" s="8"/>
      <c r="K201" s="8"/>
      <c r="L201" s="8"/>
    </row>
    <row r="202" spans="3:12" ht="12.5" x14ac:dyDescent="0.25">
      <c r="C202" s="5"/>
      <c r="E202" s="8"/>
      <c r="F202" s="8"/>
      <c r="G202" s="8"/>
      <c r="H202" s="8"/>
      <c r="I202" s="8"/>
      <c r="J202" s="8"/>
      <c r="K202" s="8"/>
      <c r="L202" s="8"/>
    </row>
    <row r="203" spans="3:12" ht="12.5" x14ac:dyDescent="0.25">
      <c r="C203" s="5"/>
      <c r="E203" s="8"/>
      <c r="F203" s="8"/>
      <c r="G203" s="8"/>
      <c r="H203" s="8"/>
      <c r="I203" s="8"/>
      <c r="J203" s="8"/>
      <c r="K203" s="8"/>
      <c r="L203" s="8"/>
    </row>
    <row r="204" spans="3:12" ht="12.5" x14ac:dyDescent="0.25">
      <c r="C204" s="5"/>
      <c r="E204" s="8"/>
      <c r="F204" s="8"/>
      <c r="G204" s="8"/>
      <c r="H204" s="8"/>
      <c r="I204" s="8"/>
      <c r="J204" s="8"/>
      <c r="K204" s="8"/>
      <c r="L204" s="8"/>
    </row>
    <row r="205" spans="3:12" ht="12.5" x14ac:dyDescent="0.25">
      <c r="C205" s="5"/>
      <c r="E205" s="8"/>
      <c r="F205" s="8"/>
      <c r="G205" s="8"/>
      <c r="H205" s="8"/>
      <c r="I205" s="8"/>
      <c r="J205" s="8"/>
      <c r="K205" s="8"/>
      <c r="L205" s="8"/>
    </row>
    <row r="206" spans="3:12" ht="12.5" x14ac:dyDescent="0.25">
      <c r="C206" s="5"/>
      <c r="E206" s="8"/>
      <c r="F206" s="8"/>
      <c r="G206" s="8"/>
      <c r="H206" s="8"/>
      <c r="I206" s="8"/>
      <c r="J206" s="8"/>
      <c r="K206" s="8"/>
      <c r="L206" s="8"/>
    </row>
    <row r="207" spans="3:12" ht="12.5" x14ac:dyDescent="0.25">
      <c r="C207" s="5"/>
      <c r="E207" s="8"/>
      <c r="F207" s="8"/>
      <c r="G207" s="8"/>
      <c r="H207" s="8"/>
      <c r="I207" s="8"/>
      <c r="J207" s="8"/>
      <c r="K207" s="8"/>
      <c r="L207" s="8"/>
    </row>
    <row r="208" spans="3:12" ht="12.5" x14ac:dyDescent="0.25">
      <c r="C208" s="5"/>
      <c r="E208" s="8"/>
      <c r="F208" s="8"/>
      <c r="G208" s="8"/>
      <c r="H208" s="8"/>
      <c r="I208" s="8"/>
      <c r="J208" s="8"/>
      <c r="K208" s="8"/>
      <c r="L208" s="8"/>
    </row>
    <row r="209" spans="3:12" ht="12.5" x14ac:dyDescent="0.25">
      <c r="C209" s="5"/>
      <c r="E209" s="8"/>
      <c r="F209" s="8"/>
      <c r="G209" s="8"/>
      <c r="H209" s="8"/>
      <c r="I209" s="8"/>
      <c r="J209" s="8"/>
      <c r="K209" s="8"/>
      <c r="L209" s="8"/>
    </row>
    <row r="210" spans="3:12" ht="12.5" x14ac:dyDescent="0.25">
      <c r="C210" s="5"/>
      <c r="E210" s="8"/>
      <c r="F210" s="8"/>
      <c r="G210" s="8"/>
      <c r="H210" s="8"/>
      <c r="I210" s="8"/>
      <c r="J210" s="8"/>
      <c r="K210" s="8"/>
      <c r="L210" s="8"/>
    </row>
    <row r="211" spans="3:12" ht="12.5" x14ac:dyDescent="0.25">
      <c r="C211" s="5"/>
      <c r="E211" s="8"/>
      <c r="F211" s="8"/>
      <c r="G211" s="8"/>
      <c r="H211" s="8"/>
      <c r="I211" s="8"/>
      <c r="J211" s="8"/>
      <c r="K211" s="8"/>
      <c r="L211" s="8"/>
    </row>
    <row r="212" spans="3:12" ht="12.5" x14ac:dyDescent="0.25">
      <c r="C212" s="5"/>
      <c r="E212" s="8"/>
      <c r="F212" s="8"/>
      <c r="G212" s="8"/>
      <c r="H212" s="8"/>
      <c r="I212" s="8"/>
      <c r="J212" s="8"/>
      <c r="K212" s="8"/>
      <c r="L212" s="8"/>
    </row>
    <row r="213" spans="3:12" ht="12.5" x14ac:dyDescent="0.25">
      <c r="C213" s="5"/>
      <c r="E213" s="8"/>
      <c r="F213" s="8"/>
      <c r="G213" s="8"/>
      <c r="H213" s="8"/>
      <c r="I213" s="8"/>
      <c r="J213" s="8"/>
      <c r="K213" s="8"/>
      <c r="L213" s="8"/>
    </row>
    <row r="214" spans="3:12" ht="12.5" x14ac:dyDescent="0.25">
      <c r="C214" s="5"/>
      <c r="E214" s="8"/>
      <c r="F214" s="8"/>
      <c r="G214" s="8"/>
      <c r="H214" s="8"/>
      <c r="I214" s="8"/>
      <c r="J214" s="8"/>
      <c r="K214" s="8"/>
      <c r="L214" s="8"/>
    </row>
    <row r="215" spans="3:12" ht="12.5" x14ac:dyDescent="0.25">
      <c r="C215" s="5"/>
      <c r="E215" s="8"/>
      <c r="F215" s="8"/>
      <c r="G215" s="8"/>
      <c r="H215" s="8"/>
      <c r="I215" s="8"/>
      <c r="J215" s="8"/>
      <c r="K215" s="8"/>
      <c r="L215" s="8"/>
    </row>
    <row r="216" spans="3:12" ht="12.5" x14ac:dyDescent="0.25">
      <c r="C216" s="5"/>
      <c r="E216" s="8"/>
      <c r="F216" s="8"/>
      <c r="G216" s="8"/>
      <c r="H216" s="8"/>
      <c r="I216" s="8"/>
      <c r="J216" s="8"/>
      <c r="K216" s="8"/>
      <c r="L216" s="8"/>
    </row>
    <row r="217" spans="3:12" ht="12.5" x14ac:dyDescent="0.25">
      <c r="C217" s="5"/>
      <c r="E217" s="8"/>
      <c r="F217" s="8"/>
      <c r="G217" s="8"/>
      <c r="H217" s="8"/>
      <c r="I217" s="8"/>
      <c r="J217" s="8"/>
      <c r="K217" s="8"/>
      <c r="L217" s="8"/>
    </row>
    <row r="218" spans="3:12" ht="12.5" x14ac:dyDescent="0.25">
      <c r="C218" s="5"/>
      <c r="E218" s="8"/>
      <c r="F218" s="8"/>
      <c r="G218" s="8"/>
      <c r="H218" s="8"/>
      <c r="I218" s="8"/>
      <c r="J218" s="8"/>
      <c r="K218" s="8"/>
      <c r="L218" s="8"/>
    </row>
    <row r="219" spans="3:12" ht="12.5" x14ac:dyDescent="0.25">
      <c r="C219" s="5"/>
      <c r="E219" s="8"/>
      <c r="F219" s="8"/>
      <c r="G219" s="8"/>
      <c r="H219" s="8"/>
      <c r="I219" s="8"/>
      <c r="J219" s="8"/>
      <c r="K219" s="8"/>
      <c r="L219" s="8"/>
    </row>
    <row r="220" spans="3:12" ht="12.5" x14ac:dyDescent="0.25">
      <c r="C220" s="5"/>
      <c r="E220" s="8"/>
      <c r="F220" s="8"/>
      <c r="G220" s="8"/>
      <c r="H220" s="8"/>
      <c r="I220" s="8"/>
      <c r="J220" s="8"/>
      <c r="K220" s="8"/>
      <c r="L220" s="8"/>
    </row>
    <row r="221" spans="3:12" ht="12.5" x14ac:dyDescent="0.25">
      <c r="C221" s="5"/>
      <c r="E221" s="8"/>
      <c r="F221" s="8"/>
      <c r="G221" s="8"/>
      <c r="H221" s="8"/>
      <c r="I221" s="8"/>
      <c r="J221" s="8"/>
      <c r="K221" s="8"/>
      <c r="L221" s="8"/>
    </row>
    <row r="222" spans="3:12" ht="12.5" x14ac:dyDescent="0.25">
      <c r="C222" s="5"/>
      <c r="E222" s="8"/>
      <c r="F222" s="8"/>
      <c r="G222" s="8"/>
      <c r="H222" s="8"/>
      <c r="I222" s="8"/>
      <c r="J222" s="8"/>
      <c r="K222" s="8"/>
      <c r="L222" s="8"/>
    </row>
    <row r="223" spans="3:12" ht="12.5" x14ac:dyDescent="0.25">
      <c r="C223" s="5"/>
      <c r="E223" s="8"/>
      <c r="F223" s="8"/>
      <c r="G223" s="8"/>
      <c r="H223" s="8"/>
      <c r="I223" s="8"/>
      <c r="J223" s="8"/>
      <c r="K223" s="8"/>
      <c r="L223" s="8"/>
    </row>
    <row r="224" spans="3:12" ht="12.5" x14ac:dyDescent="0.25">
      <c r="C224" s="5"/>
      <c r="E224" s="8"/>
      <c r="F224" s="8"/>
      <c r="G224" s="8"/>
      <c r="H224" s="8"/>
      <c r="I224" s="8"/>
      <c r="J224" s="8"/>
      <c r="K224" s="8"/>
      <c r="L224" s="8"/>
    </row>
    <row r="225" spans="3:12" ht="12.5" x14ac:dyDescent="0.25">
      <c r="C225" s="5"/>
      <c r="E225" s="8"/>
      <c r="F225" s="8"/>
      <c r="G225" s="8"/>
      <c r="H225" s="8"/>
      <c r="I225" s="8"/>
      <c r="J225" s="8"/>
      <c r="K225" s="8"/>
      <c r="L225" s="8"/>
    </row>
    <row r="226" spans="3:12" ht="12.5" x14ac:dyDescent="0.25">
      <c r="C226" s="5"/>
      <c r="E226" s="8"/>
      <c r="F226" s="8"/>
      <c r="G226" s="8"/>
      <c r="H226" s="8"/>
      <c r="I226" s="8"/>
      <c r="J226" s="8"/>
      <c r="K226" s="8"/>
      <c r="L226" s="8"/>
    </row>
    <row r="227" spans="3:12" ht="12.5" x14ac:dyDescent="0.25">
      <c r="C227" s="5"/>
      <c r="E227" s="8"/>
      <c r="F227" s="8"/>
      <c r="G227" s="8"/>
      <c r="H227" s="8"/>
      <c r="I227" s="8"/>
      <c r="J227" s="8"/>
      <c r="K227" s="8"/>
      <c r="L227" s="8"/>
    </row>
    <row r="228" spans="3:12" ht="12.5" x14ac:dyDescent="0.25">
      <c r="C228" s="5"/>
      <c r="E228" s="8"/>
      <c r="F228" s="8"/>
      <c r="G228" s="8"/>
      <c r="H228" s="8"/>
      <c r="I228" s="8"/>
      <c r="J228" s="8"/>
      <c r="K228" s="8"/>
      <c r="L228" s="8"/>
    </row>
    <row r="229" spans="3:12" ht="12.5" x14ac:dyDescent="0.25">
      <c r="C229" s="5"/>
      <c r="E229" s="8"/>
      <c r="F229" s="8"/>
      <c r="G229" s="8"/>
      <c r="H229" s="8"/>
      <c r="I229" s="8"/>
      <c r="J229" s="8"/>
      <c r="K229" s="8"/>
      <c r="L229" s="8"/>
    </row>
    <row r="230" spans="3:12" ht="12.5" x14ac:dyDescent="0.25">
      <c r="C230" s="5"/>
      <c r="E230" s="8"/>
      <c r="F230" s="8"/>
      <c r="G230" s="8"/>
      <c r="H230" s="8"/>
      <c r="I230" s="8"/>
      <c r="J230" s="8"/>
      <c r="K230" s="8"/>
      <c r="L230" s="8"/>
    </row>
    <row r="231" spans="3:12" ht="12.5" x14ac:dyDescent="0.25">
      <c r="C231" s="5"/>
      <c r="E231" s="8"/>
      <c r="F231" s="8"/>
      <c r="G231" s="8"/>
      <c r="H231" s="8"/>
      <c r="I231" s="8"/>
      <c r="J231" s="8"/>
      <c r="K231" s="8"/>
      <c r="L231" s="8"/>
    </row>
    <row r="232" spans="3:12" ht="12.5" x14ac:dyDescent="0.25">
      <c r="C232" s="5"/>
      <c r="E232" s="8"/>
      <c r="F232" s="8"/>
      <c r="G232" s="8"/>
      <c r="H232" s="8"/>
      <c r="I232" s="8"/>
      <c r="J232" s="8"/>
      <c r="K232" s="8"/>
      <c r="L232" s="8"/>
    </row>
    <row r="233" spans="3:12" ht="12.5" x14ac:dyDescent="0.25">
      <c r="C233" s="5"/>
      <c r="E233" s="8"/>
      <c r="F233" s="8"/>
      <c r="G233" s="8"/>
      <c r="H233" s="8"/>
      <c r="I233" s="8"/>
      <c r="J233" s="8"/>
      <c r="K233" s="8"/>
      <c r="L233" s="8"/>
    </row>
    <row r="234" spans="3:12" ht="12.5" x14ac:dyDescent="0.25">
      <c r="C234" s="5"/>
      <c r="E234" s="8"/>
      <c r="F234" s="8"/>
      <c r="G234" s="8"/>
      <c r="H234" s="8"/>
      <c r="I234" s="8"/>
      <c r="J234" s="8"/>
      <c r="K234" s="8"/>
      <c r="L234" s="8"/>
    </row>
    <row r="235" spans="3:12" ht="12.5" x14ac:dyDescent="0.25">
      <c r="C235" s="5"/>
      <c r="E235" s="8"/>
      <c r="F235" s="8"/>
      <c r="G235" s="8"/>
      <c r="H235" s="8"/>
      <c r="I235" s="8"/>
      <c r="J235" s="8"/>
      <c r="K235" s="8"/>
      <c r="L235" s="8"/>
    </row>
    <row r="236" spans="3:12" ht="12.5" x14ac:dyDescent="0.25">
      <c r="C236" s="5"/>
      <c r="E236" s="8"/>
      <c r="F236" s="8"/>
      <c r="G236" s="8"/>
      <c r="H236" s="8"/>
      <c r="I236" s="8"/>
      <c r="J236" s="8"/>
      <c r="K236" s="8"/>
      <c r="L236" s="8"/>
    </row>
    <row r="237" spans="3:12" ht="12.5" x14ac:dyDescent="0.25">
      <c r="C237" s="5"/>
      <c r="E237" s="8"/>
      <c r="F237" s="8"/>
      <c r="G237" s="8"/>
      <c r="H237" s="8"/>
      <c r="I237" s="8"/>
      <c r="J237" s="8"/>
      <c r="K237" s="8"/>
      <c r="L237" s="8"/>
    </row>
    <row r="238" spans="3:12" ht="12.5" x14ac:dyDescent="0.25">
      <c r="C238" s="5"/>
      <c r="E238" s="8"/>
      <c r="F238" s="8"/>
      <c r="G238" s="8"/>
      <c r="H238" s="8"/>
      <c r="I238" s="8"/>
      <c r="J238" s="8"/>
      <c r="K238" s="8"/>
      <c r="L238" s="8"/>
    </row>
    <row r="239" spans="3:12" ht="12.5" x14ac:dyDescent="0.25">
      <c r="C239" s="5"/>
      <c r="E239" s="8"/>
      <c r="F239" s="8"/>
      <c r="G239" s="8"/>
      <c r="H239" s="8"/>
      <c r="I239" s="8"/>
      <c r="J239" s="8"/>
      <c r="K239" s="8"/>
      <c r="L239" s="8"/>
    </row>
    <row r="240" spans="3:12" ht="12.5" x14ac:dyDescent="0.25">
      <c r="C240" s="5"/>
      <c r="E240" s="8"/>
      <c r="F240" s="8"/>
      <c r="G240" s="8"/>
      <c r="H240" s="8"/>
      <c r="I240" s="8"/>
      <c r="J240" s="8"/>
      <c r="K240" s="8"/>
      <c r="L240" s="8"/>
    </row>
    <row r="241" spans="3:12" ht="12.5" x14ac:dyDescent="0.25">
      <c r="C241" s="5"/>
      <c r="E241" s="8"/>
      <c r="F241" s="8"/>
      <c r="G241" s="8"/>
      <c r="H241" s="8"/>
      <c r="I241" s="8"/>
      <c r="J241" s="8"/>
      <c r="K241" s="8"/>
      <c r="L241" s="8"/>
    </row>
    <row r="242" spans="3:12" ht="12.5" x14ac:dyDescent="0.25">
      <c r="C242" s="5"/>
      <c r="E242" s="8"/>
      <c r="F242" s="8"/>
      <c r="G242" s="8"/>
      <c r="H242" s="8"/>
      <c r="I242" s="8"/>
      <c r="J242" s="8"/>
      <c r="K242" s="8"/>
      <c r="L242" s="8"/>
    </row>
    <row r="243" spans="3:12" ht="12.5" x14ac:dyDescent="0.25">
      <c r="C243" s="5"/>
      <c r="E243" s="8"/>
      <c r="F243" s="8"/>
      <c r="G243" s="8"/>
      <c r="H243" s="8"/>
      <c r="I243" s="8"/>
      <c r="J243" s="8"/>
      <c r="K243" s="8"/>
      <c r="L243" s="8"/>
    </row>
    <row r="244" spans="3:12" ht="12.5" x14ac:dyDescent="0.25">
      <c r="C244" s="5"/>
      <c r="E244" s="8"/>
      <c r="F244" s="8"/>
      <c r="G244" s="8"/>
      <c r="H244" s="8"/>
      <c r="I244" s="8"/>
      <c r="J244" s="8"/>
      <c r="K244" s="8"/>
      <c r="L244" s="8"/>
    </row>
    <row r="245" spans="3:12" ht="12.5" x14ac:dyDescent="0.25">
      <c r="C245" s="5"/>
      <c r="E245" s="8"/>
      <c r="F245" s="8"/>
      <c r="G245" s="8"/>
      <c r="H245" s="8"/>
      <c r="I245" s="8"/>
      <c r="J245" s="8"/>
      <c r="K245" s="8"/>
      <c r="L245" s="8"/>
    </row>
    <row r="246" spans="3:12" ht="12.5" x14ac:dyDescent="0.25">
      <c r="C246" s="5"/>
      <c r="E246" s="8"/>
      <c r="F246" s="8"/>
      <c r="G246" s="8"/>
      <c r="H246" s="8"/>
      <c r="I246" s="8"/>
      <c r="J246" s="8"/>
      <c r="K246" s="8"/>
      <c r="L246" s="8"/>
    </row>
    <row r="247" spans="3:12" ht="12.5" x14ac:dyDescent="0.25">
      <c r="C247" s="5"/>
      <c r="E247" s="8"/>
      <c r="F247" s="8"/>
      <c r="G247" s="8"/>
      <c r="H247" s="8"/>
      <c r="I247" s="8"/>
      <c r="J247" s="8"/>
      <c r="K247" s="8"/>
      <c r="L247" s="8"/>
    </row>
    <row r="248" spans="3:12" ht="12.5" x14ac:dyDescent="0.25">
      <c r="C248" s="5"/>
      <c r="E248" s="8"/>
      <c r="F248" s="8"/>
      <c r="G248" s="8"/>
      <c r="H248" s="8"/>
      <c r="I248" s="8"/>
      <c r="J248" s="8"/>
      <c r="K248" s="8"/>
      <c r="L248" s="8"/>
    </row>
    <row r="249" spans="3:12" ht="12.5" x14ac:dyDescent="0.25">
      <c r="C249" s="5"/>
      <c r="E249" s="8"/>
      <c r="F249" s="8"/>
      <c r="G249" s="8"/>
      <c r="H249" s="8"/>
      <c r="I249" s="8"/>
      <c r="J249" s="8"/>
      <c r="K249" s="8"/>
      <c r="L249" s="8"/>
    </row>
    <row r="250" spans="3:12" ht="12.5" x14ac:dyDescent="0.25">
      <c r="C250" s="5"/>
      <c r="E250" s="8"/>
      <c r="F250" s="8"/>
      <c r="G250" s="8"/>
      <c r="H250" s="8"/>
      <c r="I250" s="8"/>
      <c r="J250" s="8"/>
      <c r="K250" s="8"/>
      <c r="L250" s="8"/>
    </row>
    <row r="251" spans="3:12" ht="12.5" x14ac:dyDescent="0.25">
      <c r="C251" s="5"/>
      <c r="E251" s="8"/>
      <c r="F251" s="8"/>
      <c r="G251" s="8"/>
      <c r="H251" s="8"/>
      <c r="I251" s="8"/>
      <c r="J251" s="8"/>
      <c r="K251" s="8"/>
      <c r="L251" s="8"/>
    </row>
    <row r="252" spans="3:12" ht="12.5" x14ac:dyDescent="0.25">
      <c r="C252" s="5"/>
      <c r="E252" s="8"/>
      <c r="F252" s="8"/>
      <c r="G252" s="8"/>
      <c r="H252" s="8"/>
      <c r="I252" s="8"/>
      <c r="J252" s="8"/>
      <c r="K252" s="8"/>
      <c r="L252" s="8"/>
    </row>
    <row r="253" spans="3:12" ht="12.5" x14ac:dyDescent="0.25">
      <c r="C253" s="5"/>
      <c r="E253" s="8"/>
      <c r="F253" s="8"/>
      <c r="G253" s="8"/>
      <c r="H253" s="8"/>
      <c r="I253" s="8"/>
      <c r="J253" s="8"/>
      <c r="K253" s="8"/>
      <c r="L253" s="8"/>
    </row>
    <row r="254" spans="3:12" ht="12.5" x14ac:dyDescent="0.25">
      <c r="C254" s="5"/>
      <c r="E254" s="8"/>
      <c r="F254" s="8"/>
      <c r="G254" s="8"/>
      <c r="H254" s="8"/>
      <c r="I254" s="8"/>
      <c r="J254" s="8"/>
      <c r="K254" s="8"/>
      <c r="L254" s="8"/>
    </row>
    <row r="255" spans="3:12" ht="12.5" x14ac:dyDescent="0.25">
      <c r="C255" s="5"/>
      <c r="E255" s="8"/>
      <c r="F255" s="8"/>
      <c r="G255" s="8"/>
      <c r="H255" s="8"/>
      <c r="I255" s="8"/>
      <c r="J255" s="8"/>
      <c r="K255" s="8"/>
      <c r="L255" s="8"/>
    </row>
    <row r="256" spans="3:12" ht="12.5" x14ac:dyDescent="0.25">
      <c r="C256" s="5"/>
      <c r="E256" s="8"/>
      <c r="F256" s="8"/>
      <c r="G256" s="8"/>
      <c r="H256" s="8"/>
      <c r="I256" s="8"/>
      <c r="J256" s="8"/>
      <c r="K256" s="8"/>
      <c r="L256" s="8"/>
    </row>
    <row r="257" spans="3:12" ht="12.5" x14ac:dyDescent="0.25">
      <c r="C257" s="5"/>
      <c r="E257" s="8"/>
      <c r="F257" s="8"/>
      <c r="G257" s="8"/>
      <c r="H257" s="8"/>
      <c r="I257" s="8"/>
      <c r="J257" s="8"/>
      <c r="K257" s="8"/>
      <c r="L257" s="8"/>
    </row>
    <row r="258" spans="3:12" ht="12.5" x14ac:dyDescent="0.25">
      <c r="C258" s="5"/>
      <c r="E258" s="8"/>
      <c r="F258" s="8"/>
      <c r="G258" s="8"/>
      <c r="H258" s="8"/>
      <c r="I258" s="8"/>
      <c r="J258" s="8"/>
      <c r="K258" s="8"/>
      <c r="L258" s="8"/>
    </row>
    <row r="259" spans="3:12" ht="12.5" x14ac:dyDescent="0.25">
      <c r="C259" s="5"/>
      <c r="E259" s="8"/>
      <c r="F259" s="8"/>
      <c r="G259" s="8"/>
      <c r="H259" s="8"/>
      <c r="I259" s="8"/>
      <c r="J259" s="8"/>
      <c r="K259" s="8"/>
      <c r="L259" s="8"/>
    </row>
    <row r="260" spans="3:12" ht="12.5" x14ac:dyDescent="0.25">
      <c r="C260" s="5"/>
      <c r="E260" s="8"/>
      <c r="F260" s="8"/>
      <c r="G260" s="8"/>
      <c r="H260" s="8"/>
      <c r="I260" s="8"/>
      <c r="J260" s="8"/>
      <c r="K260" s="8"/>
      <c r="L260" s="8"/>
    </row>
    <row r="261" spans="3:12" ht="12.5" x14ac:dyDescent="0.25">
      <c r="C261" s="5"/>
      <c r="E261" s="8"/>
      <c r="F261" s="8"/>
      <c r="G261" s="8"/>
      <c r="H261" s="8"/>
      <c r="I261" s="8"/>
      <c r="J261" s="8"/>
      <c r="K261" s="8"/>
      <c r="L261" s="8"/>
    </row>
    <row r="262" spans="3:12" ht="12.5" x14ac:dyDescent="0.25">
      <c r="C262" s="5"/>
      <c r="E262" s="8"/>
      <c r="F262" s="8"/>
      <c r="G262" s="8"/>
      <c r="H262" s="8"/>
      <c r="I262" s="8"/>
      <c r="J262" s="8"/>
      <c r="K262" s="8"/>
      <c r="L262" s="8"/>
    </row>
    <row r="263" spans="3:12" ht="12.5" x14ac:dyDescent="0.25">
      <c r="C263" s="5"/>
      <c r="E263" s="8"/>
      <c r="F263" s="8"/>
      <c r="G263" s="8"/>
      <c r="H263" s="8"/>
      <c r="I263" s="8"/>
      <c r="J263" s="8"/>
      <c r="K263" s="8"/>
      <c r="L263" s="8"/>
    </row>
    <row r="264" spans="3:12" ht="12.5" x14ac:dyDescent="0.25">
      <c r="C264" s="5"/>
      <c r="E264" s="8"/>
      <c r="F264" s="8"/>
      <c r="G264" s="8"/>
      <c r="H264" s="8"/>
      <c r="I264" s="8"/>
      <c r="J264" s="8"/>
      <c r="K264" s="8"/>
      <c r="L264" s="8"/>
    </row>
    <row r="265" spans="3:12" ht="12.5" x14ac:dyDescent="0.25">
      <c r="C265" s="5"/>
      <c r="E265" s="8"/>
      <c r="F265" s="8"/>
      <c r="G265" s="8"/>
      <c r="H265" s="8"/>
      <c r="I265" s="8"/>
      <c r="J265" s="8"/>
      <c r="K265" s="8"/>
      <c r="L265" s="8"/>
    </row>
    <row r="266" spans="3:12" ht="12.5" x14ac:dyDescent="0.25">
      <c r="C266" s="5"/>
      <c r="E266" s="8"/>
      <c r="F266" s="8"/>
      <c r="G266" s="8"/>
      <c r="H266" s="8"/>
      <c r="I266" s="8"/>
      <c r="J266" s="8"/>
      <c r="K266" s="8"/>
      <c r="L266" s="8"/>
    </row>
    <row r="267" spans="3:12" ht="12.5" x14ac:dyDescent="0.25">
      <c r="C267" s="5"/>
      <c r="E267" s="8"/>
      <c r="F267" s="8"/>
      <c r="G267" s="8"/>
      <c r="H267" s="8"/>
      <c r="I267" s="8"/>
      <c r="J267" s="8"/>
      <c r="K267" s="8"/>
      <c r="L267" s="8"/>
    </row>
    <row r="268" spans="3:12" ht="12.5" x14ac:dyDescent="0.25">
      <c r="C268" s="5"/>
      <c r="E268" s="8"/>
      <c r="F268" s="8"/>
      <c r="G268" s="8"/>
      <c r="H268" s="8"/>
      <c r="I268" s="8"/>
      <c r="J268" s="8"/>
      <c r="K268" s="8"/>
      <c r="L268" s="8"/>
    </row>
    <row r="269" spans="3:12" ht="12.5" x14ac:dyDescent="0.25">
      <c r="C269" s="5"/>
      <c r="E269" s="8"/>
      <c r="F269" s="8"/>
      <c r="G269" s="8"/>
      <c r="H269" s="8"/>
      <c r="I269" s="8"/>
      <c r="J269" s="8"/>
      <c r="K269" s="8"/>
      <c r="L269" s="8"/>
    </row>
    <row r="270" spans="3:12" ht="12.5" x14ac:dyDescent="0.25">
      <c r="C270" s="5"/>
      <c r="E270" s="8"/>
      <c r="F270" s="8"/>
      <c r="G270" s="8"/>
      <c r="H270" s="8"/>
      <c r="I270" s="8"/>
      <c r="J270" s="8"/>
      <c r="K270" s="8"/>
      <c r="L270" s="8"/>
    </row>
    <row r="271" spans="3:12" ht="12.5" x14ac:dyDescent="0.25">
      <c r="C271" s="5"/>
      <c r="E271" s="8"/>
      <c r="F271" s="8"/>
      <c r="G271" s="8"/>
      <c r="H271" s="8"/>
      <c r="I271" s="8"/>
      <c r="J271" s="8"/>
      <c r="K271" s="8"/>
      <c r="L271" s="8"/>
    </row>
    <row r="272" spans="3:12" ht="12.5" x14ac:dyDescent="0.25">
      <c r="C272" s="5"/>
      <c r="E272" s="8"/>
      <c r="F272" s="8"/>
      <c r="G272" s="8"/>
      <c r="H272" s="8"/>
      <c r="I272" s="8"/>
      <c r="J272" s="8"/>
      <c r="K272" s="8"/>
      <c r="L272" s="8"/>
    </row>
    <row r="273" spans="3:12" ht="12.5" x14ac:dyDescent="0.25">
      <c r="C273" s="5"/>
      <c r="E273" s="8"/>
      <c r="F273" s="8"/>
      <c r="G273" s="8"/>
      <c r="H273" s="8"/>
      <c r="I273" s="8"/>
      <c r="J273" s="8"/>
      <c r="K273" s="8"/>
      <c r="L273" s="8"/>
    </row>
    <row r="274" spans="3:12" ht="12.5" x14ac:dyDescent="0.25">
      <c r="C274" s="5"/>
      <c r="E274" s="8"/>
      <c r="F274" s="8"/>
      <c r="G274" s="8"/>
      <c r="H274" s="8"/>
      <c r="I274" s="8"/>
      <c r="J274" s="8"/>
      <c r="K274" s="8"/>
      <c r="L274" s="8"/>
    </row>
    <row r="275" spans="3:12" ht="12.5" x14ac:dyDescent="0.25">
      <c r="C275" s="5"/>
      <c r="E275" s="8"/>
      <c r="F275" s="8"/>
      <c r="G275" s="8"/>
      <c r="H275" s="8"/>
      <c r="I275" s="8"/>
      <c r="J275" s="8"/>
      <c r="K275" s="8"/>
      <c r="L275" s="8"/>
    </row>
    <row r="276" spans="3:12" ht="12.5" x14ac:dyDescent="0.25">
      <c r="C276" s="5"/>
      <c r="E276" s="8"/>
      <c r="F276" s="8"/>
      <c r="G276" s="8"/>
      <c r="H276" s="8"/>
      <c r="I276" s="8"/>
      <c r="J276" s="8"/>
      <c r="K276" s="8"/>
      <c r="L276" s="8"/>
    </row>
    <row r="277" spans="3:12" ht="12.5" x14ac:dyDescent="0.25">
      <c r="C277" s="5"/>
      <c r="E277" s="8"/>
      <c r="F277" s="8"/>
      <c r="G277" s="8"/>
      <c r="H277" s="8"/>
      <c r="I277" s="8"/>
      <c r="J277" s="8"/>
      <c r="K277" s="8"/>
      <c r="L277" s="8"/>
    </row>
    <row r="278" spans="3:12" ht="12.5" x14ac:dyDescent="0.25">
      <c r="C278" s="5"/>
      <c r="E278" s="8"/>
      <c r="F278" s="8"/>
      <c r="G278" s="8"/>
      <c r="H278" s="8"/>
      <c r="I278" s="8"/>
      <c r="J278" s="8"/>
      <c r="K278" s="8"/>
      <c r="L278" s="8"/>
    </row>
    <row r="279" spans="3:12" ht="12.5" x14ac:dyDescent="0.25">
      <c r="C279" s="5"/>
      <c r="E279" s="8"/>
      <c r="F279" s="8"/>
      <c r="G279" s="8"/>
      <c r="H279" s="8"/>
      <c r="I279" s="8"/>
      <c r="J279" s="8"/>
      <c r="K279" s="8"/>
      <c r="L279" s="8"/>
    </row>
    <row r="280" spans="3:12" ht="12.5" x14ac:dyDescent="0.25">
      <c r="C280" s="5"/>
      <c r="E280" s="8"/>
      <c r="F280" s="8"/>
      <c r="G280" s="8"/>
      <c r="H280" s="8"/>
      <c r="I280" s="8"/>
      <c r="J280" s="8"/>
      <c r="K280" s="8"/>
      <c r="L280" s="8"/>
    </row>
    <row r="281" spans="3:12" ht="12.5" x14ac:dyDescent="0.25">
      <c r="C281" s="5"/>
      <c r="E281" s="8"/>
      <c r="F281" s="8"/>
      <c r="G281" s="8"/>
      <c r="H281" s="8"/>
      <c r="I281" s="8"/>
      <c r="J281" s="8"/>
      <c r="K281" s="8"/>
      <c r="L281" s="8"/>
    </row>
    <row r="282" spans="3:12" ht="12.5" x14ac:dyDescent="0.25">
      <c r="C282" s="5"/>
      <c r="E282" s="8"/>
      <c r="F282" s="8"/>
      <c r="G282" s="8"/>
      <c r="H282" s="8"/>
      <c r="I282" s="8"/>
      <c r="J282" s="8"/>
      <c r="K282" s="8"/>
      <c r="L282" s="8"/>
    </row>
    <row r="283" spans="3:12" ht="12.5" x14ac:dyDescent="0.25">
      <c r="C283" s="5"/>
      <c r="E283" s="8"/>
      <c r="F283" s="8"/>
      <c r="G283" s="8"/>
      <c r="H283" s="8"/>
      <c r="I283" s="8"/>
      <c r="J283" s="8"/>
      <c r="K283" s="8"/>
      <c r="L283" s="8"/>
    </row>
    <row r="284" spans="3:12" ht="12.5" x14ac:dyDescent="0.25">
      <c r="C284" s="5"/>
      <c r="E284" s="8"/>
      <c r="F284" s="8"/>
      <c r="G284" s="8"/>
      <c r="H284" s="8"/>
      <c r="I284" s="8"/>
      <c r="J284" s="8"/>
      <c r="K284" s="8"/>
      <c r="L284" s="8"/>
    </row>
    <row r="285" spans="3:12" ht="12.5" x14ac:dyDescent="0.25">
      <c r="C285" s="5"/>
      <c r="E285" s="8"/>
      <c r="F285" s="8"/>
      <c r="G285" s="8"/>
      <c r="H285" s="8"/>
      <c r="I285" s="8"/>
      <c r="J285" s="8"/>
      <c r="K285" s="8"/>
      <c r="L285" s="8"/>
    </row>
    <row r="286" spans="3:12" ht="12.5" x14ac:dyDescent="0.25">
      <c r="C286" s="5"/>
      <c r="E286" s="8"/>
      <c r="F286" s="8"/>
      <c r="G286" s="8"/>
      <c r="H286" s="8"/>
      <c r="I286" s="8"/>
      <c r="J286" s="8"/>
      <c r="K286" s="8"/>
      <c r="L286" s="8"/>
    </row>
    <row r="287" spans="3:12" ht="12.5" x14ac:dyDescent="0.25">
      <c r="C287" s="5"/>
      <c r="E287" s="8"/>
      <c r="F287" s="8"/>
      <c r="G287" s="8"/>
      <c r="H287" s="8"/>
      <c r="I287" s="8"/>
      <c r="J287" s="8"/>
      <c r="K287" s="8"/>
      <c r="L287" s="8"/>
    </row>
    <row r="288" spans="3:12" ht="12.5" x14ac:dyDescent="0.25">
      <c r="C288" s="5"/>
      <c r="E288" s="8"/>
      <c r="F288" s="8"/>
      <c r="G288" s="8"/>
      <c r="H288" s="8"/>
      <c r="I288" s="8"/>
      <c r="J288" s="8"/>
      <c r="K288" s="8"/>
      <c r="L288" s="8"/>
    </row>
    <row r="289" spans="3:12" ht="12.5" x14ac:dyDescent="0.25">
      <c r="C289" s="5"/>
      <c r="E289" s="8"/>
      <c r="F289" s="8"/>
      <c r="G289" s="8"/>
      <c r="H289" s="8"/>
      <c r="I289" s="8"/>
      <c r="J289" s="8"/>
      <c r="K289" s="8"/>
      <c r="L289" s="8"/>
    </row>
    <row r="290" spans="3:12" ht="12.5" x14ac:dyDescent="0.25">
      <c r="C290" s="5"/>
      <c r="E290" s="8"/>
      <c r="F290" s="8"/>
      <c r="G290" s="8"/>
      <c r="H290" s="8"/>
      <c r="I290" s="8"/>
      <c r="J290" s="8"/>
      <c r="K290" s="8"/>
      <c r="L290" s="8"/>
    </row>
    <row r="291" spans="3:12" ht="12.5" x14ac:dyDescent="0.25">
      <c r="C291" s="5"/>
      <c r="E291" s="8"/>
      <c r="F291" s="8"/>
      <c r="G291" s="8"/>
      <c r="H291" s="8"/>
      <c r="I291" s="8"/>
      <c r="J291" s="8"/>
      <c r="K291" s="8"/>
      <c r="L291" s="8"/>
    </row>
    <row r="292" spans="3:12" ht="12.5" x14ac:dyDescent="0.25">
      <c r="C292" s="5"/>
      <c r="E292" s="8"/>
      <c r="F292" s="8"/>
      <c r="G292" s="8"/>
      <c r="H292" s="8"/>
      <c r="I292" s="8"/>
      <c r="J292" s="8"/>
      <c r="K292" s="8"/>
      <c r="L292" s="8"/>
    </row>
    <row r="293" spans="3:12" ht="12.5" x14ac:dyDescent="0.25">
      <c r="C293" s="5"/>
      <c r="E293" s="8"/>
      <c r="F293" s="8"/>
      <c r="G293" s="8"/>
      <c r="H293" s="8"/>
      <c r="I293" s="8"/>
      <c r="J293" s="8"/>
      <c r="K293" s="8"/>
      <c r="L293" s="8"/>
    </row>
    <row r="294" spans="3:12" ht="12.5" x14ac:dyDescent="0.25">
      <c r="C294" s="5"/>
      <c r="E294" s="8"/>
      <c r="F294" s="8"/>
      <c r="G294" s="8"/>
      <c r="H294" s="8"/>
      <c r="I294" s="8"/>
      <c r="J294" s="8"/>
      <c r="K294" s="8"/>
      <c r="L294" s="8"/>
    </row>
    <row r="295" spans="3:12" ht="12.5" x14ac:dyDescent="0.25">
      <c r="C295" s="5"/>
      <c r="E295" s="8"/>
      <c r="F295" s="8"/>
      <c r="G295" s="8"/>
      <c r="H295" s="8"/>
      <c r="I295" s="8"/>
      <c r="J295" s="8"/>
      <c r="K295" s="8"/>
      <c r="L295" s="8"/>
    </row>
    <row r="296" spans="3:12" ht="12.5" x14ac:dyDescent="0.25">
      <c r="C296" s="5"/>
      <c r="E296" s="8"/>
      <c r="F296" s="8"/>
      <c r="G296" s="8"/>
      <c r="H296" s="8"/>
      <c r="I296" s="8"/>
      <c r="J296" s="8"/>
      <c r="K296" s="8"/>
      <c r="L296" s="8"/>
    </row>
    <row r="297" spans="3:12" ht="12.5" x14ac:dyDescent="0.25">
      <c r="C297" s="5"/>
      <c r="E297" s="8"/>
      <c r="F297" s="8"/>
      <c r="G297" s="8"/>
      <c r="H297" s="8"/>
      <c r="I297" s="8"/>
      <c r="J297" s="8"/>
      <c r="K297" s="8"/>
      <c r="L297" s="8"/>
    </row>
    <row r="298" spans="3:12" ht="12.5" x14ac:dyDescent="0.25">
      <c r="C298" s="5"/>
      <c r="E298" s="8"/>
      <c r="F298" s="8"/>
      <c r="G298" s="8"/>
      <c r="H298" s="8"/>
      <c r="I298" s="8"/>
      <c r="J298" s="8"/>
      <c r="K298" s="8"/>
      <c r="L298" s="8"/>
    </row>
    <row r="299" spans="3:12" ht="12.5" x14ac:dyDescent="0.25">
      <c r="C299" s="5"/>
      <c r="E299" s="8"/>
      <c r="F299" s="8"/>
      <c r="G299" s="8"/>
      <c r="H299" s="8"/>
      <c r="I299" s="8"/>
      <c r="J299" s="8"/>
      <c r="K299" s="8"/>
      <c r="L299" s="8"/>
    </row>
    <row r="300" spans="3:12" ht="12.5" x14ac:dyDescent="0.25">
      <c r="C300" s="5"/>
      <c r="E300" s="8"/>
      <c r="F300" s="8"/>
      <c r="G300" s="8"/>
      <c r="H300" s="8"/>
      <c r="I300" s="8"/>
      <c r="J300" s="8"/>
      <c r="K300" s="8"/>
      <c r="L300" s="8"/>
    </row>
    <row r="301" spans="3:12" ht="12.5" x14ac:dyDescent="0.25">
      <c r="C301" s="5"/>
      <c r="E301" s="8"/>
      <c r="F301" s="8"/>
      <c r="G301" s="8"/>
      <c r="H301" s="8"/>
      <c r="I301" s="8"/>
      <c r="J301" s="8"/>
      <c r="K301" s="8"/>
      <c r="L301" s="8"/>
    </row>
    <row r="302" spans="3:12" ht="12.5" x14ac:dyDescent="0.25">
      <c r="C302" s="5"/>
      <c r="E302" s="8"/>
      <c r="F302" s="8"/>
      <c r="G302" s="8"/>
      <c r="H302" s="8"/>
      <c r="I302" s="8"/>
      <c r="J302" s="8"/>
      <c r="K302" s="8"/>
      <c r="L302" s="8"/>
    </row>
    <row r="303" spans="3:12" ht="12.5" x14ac:dyDescent="0.25">
      <c r="C303" s="5"/>
      <c r="E303" s="8"/>
      <c r="F303" s="8"/>
      <c r="G303" s="8"/>
      <c r="H303" s="8"/>
      <c r="I303" s="8"/>
      <c r="J303" s="8"/>
      <c r="K303" s="8"/>
      <c r="L303" s="8"/>
    </row>
    <row r="304" spans="3:12" ht="12.5" x14ac:dyDescent="0.25">
      <c r="C304" s="5"/>
      <c r="E304" s="8"/>
      <c r="F304" s="8"/>
      <c r="G304" s="8"/>
      <c r="H304" s="8"/>
      <c r="I304" s="8"/>
      <c r="J304" s="8"/>
      <c r="K304" s="8"/>
      <c r="L304" s="8"/>
    </row>
    <row r="305" spans="3:12" ht="12.5" x14ac:dyDescent="0.25">
      <c r="C305" s="5"/>
      <c r="E305" s="8"/>
      <c r="F305" s="8"/>
      <c r="G305" s="8"/>
      <c r="H305" s="8"/>
      <c r="I305" s="8"/>
      <c r="J305" s="8"/>
      <c r="K305" s="8"/>
      <c r="L305" s="8"/>
    </row>
    <row r="306" spans="3:12" ht="12.5" x14ac:dyDescent="0.25">
      <c r="C306" s="5"/>
      <c r="E306" s="8"/>
      <c r="F306" s="8"/>
      <c r="G306" s="8"/>
      <c r="H306" s="8"/>
      <c r="I306" s="8"/>
      <c r="J306" s="8"/>
      <c r="K306" s="8"/>
      <c r="L306" s="8"/>
    </row>
    <row r="307" spans="3:12" ht="12.5" x14ac:dyDescent="0.25">
      <c r="C307" s="5"/>
      <c r="E307" s="8"/>
      <c r="F307" s="8"/>
      <c r="G307" s="8"/>
      <c r="H307" s="8"/>
      <c r="I307" s="8"/>
      <c r="J307" s="8"/>
      <c r="K307" s="8"/>
      <c r="L307" s="8"/>
    </row>
    <row r="308" spans="3:12" ht="12.5" x14ac:dyDescent="0.25">
      <c r="C308" s="5"/>
      <c r="E308" s="8"/>
      <c r="F308" s="8"/>
      <c r="G308" s="8"/>
      <c r="H308" s="8"/>
      <c r="I308" s="8"/>
      <c r="J308" s="8"/>
      <c r="K308" s="8"/>
      <c r="L308" s="8"/>
    </row>
    <row r="309" spans="3:12" ht="12.5" x14ac:dyDescent="0.25">
      <c r="C309" s="5"/>
      <c r="E309" s="8"/>
      <c r="F309" s="8"/>
      <c r="G309" s="8"/>
      <c r="H309" s="8"/>
      <c r="I309" s="8"/>
      <c r="J309" s="8"/>
      <c r="K309" s="8"/>
      <c r="L309" s="8"/>
    </row>
    <row r="310" spans="3:12" ht="12.5" x14ac:dyDescent="0.25">
      <c r="C310" s="5"/>
      <c r="E310" s="8"/>
      <c r="F310" s="8"/>
      <c r="G310" s="8"/>
      <c r="H310" s="8"/>
      <c r="I310" s="8"/>
      <c r="J310" s="8"/>
      <c r="K310" s="8"/>
      <c r="L310" s="8"/>
    </row>
    <row r="311" spans="3:12" ht="12.5" x14ac:dyDescent="0.25">
      <c r="C311" s="5"/>
      <c r="E311" s="8"/>
      <c r="F311" s="8"/>
      <c r="G311" s="8"/>
      <c r="H311" s="8"/>
      <c r="I311" s="8"/>
      <c r="J311" s="8"/>
      <c r="K311" s="8"/>
      <c r="L311" s="8"/>
    </row>
    <row r="312" spans="3:12" ht="12.5" x14ac:dyDescent="0.25">
      <c r="C312" s="5"/>
      <c r="E312" s="8"/>
      <c r="F312" s="8"/>
      <c r="G312" s="8"/>
      <c r="H312" s="8"/>
      <c r="I312" s="8"/>
      <c r="J312" s="8"/>
      <c r="K312" s="8"/>
      <c r="L312" s="8"/>
    </row>
    <row r="313" spans="3:12" ht="12.5" x14ac:dyDescent="0.25">
      <c r="C313" s="5"/>
      <c r="E313" s="8"/>
      <c r="F313" s="8"/>
      <c r="G313" s="8"/>
      <c r="H313" s="8"/>
      <c r="I313" s="8"/>
      <c r="J313" s="8"/>
      <c r="K313" s="8"/>
      <c r="L313" s="8"/>
    </row>
    <row r="314" spans="3:12" ht="12.5" x14ac:dyDescent="0.25">
      <c r="C314" s="5"/>
      <c r="E314" s="8"/>
      <c r="F314" s="8"/>
      <c r="G314" s="8"/>
      <c r="H314" s="8"/>
      <c r="I314" s="8"/>
      <c r="J314" s="8"/>
      <c r="K314" s="8"/>
      <c r="L314" s="8"/>
    </row>
    <row r="315" spans="3:12" ht="12.5" x14ac:dyDescent="0.25">
      <c r="C315" s="5"/>
      <c r="E315" s="8"/>
      <c r="F315" s="8"/>
      <c r="G315" s="8"/>
      <c r="H315" s="8"/>
      <c r="I315" s="8"/>
      <c r="J315" s="8"/>
      <c r="K315" s="8"/>
      <c r="L315" s="8"/>
    </row>
    <row r="316" spans="3:12" ht="12.5" x14ac:dyDescent="0.25">
      <c r="C316" s="5"/>
      <c r="E316" s="8"/>
      <c r="F316" s="8"/>
      <c r="G316" s="8"/>
      <c r="H316" s="8"/>
      <c r="I316" s="8"/>
      <c r="J316" s="8"/>
      <c r="K316" s="8"/>
      <c r="L316" s="8"/>
    </row>
    <row r="317" spans="3:12" ht="12.5" x14ac:dyDescent="0.25">
      <c r="C317" s="5"/>
      <c r="E317" s="8"/>
      <c r="F317" s="8"/>
      <c r="G317" s="8"/>
      <c r="H317" s="8"/>
      <c r="I317" s="8"/>
      <c r="J317" s="8"/>
      <c r="K317" s="8"/>
      <c r="L317" s="8"/>
    </row>
    <row r="318" spans="3:12" ht="12.5" x14ac:dyDescent="0.25">
      <c r="C318" s="5"/>
      <c r="E318" s="8"/>
      <c r="F318" s="8"/>
      <c r="G318" s="8"/>
      <c r="H318" s="8"/>
      <c r="I318" s="8"/>
      <c r="J318" s="8"/>
      <c r="K318" s="8"/>
      <c r="L318" s="8"/>
    </row>
    <row r="319" spans="3:12" ht="12.5" x14ac:dyDescent="0.25">
      <c r="C319" s="5"/>
      <c r="E319" s="8"/>
      <c r="F319" s="8"/>
      <c r="G319" s="8"/>
      <c r="H319" s="8"/>
      <c r="I319" s="8"/>
      <c r="J319" s="8"/>
      <c r="K319" s="8"/>
      <c r="L319" s="8"/>
    </row>
    <row r="320" spans="3:12" ht="12.5" x14ac:dyDescent="0.25">
      <c r="C320" s="5"/>
      <c r="E320" s="8"/>
      <c r="F320" s="8"/>
      <c r="G320" s="8"/>
      <c r="H320" s="8"/>
      <c r="I320" s="8"/>
      <c r="J320" s="8"/>
      <c r="K320" s="8"/>
      <c r="L320" s="8"/>
    </row>
    <row r="321" spans="3:12" ht="12.5" x14ac:dyDescent="0.25">
      <c r="C321" s="5"/>
      <c r="E321" s="8"/>
      <c r="F321" s="8"/>
      <c r="G321" s="8"/>
      <c r="H321" s="8"/>
      <c r="I321" s="8"/>
      <c r="J321" s="8"/>
      <c r="K321" s="8"/>
      <c r="L321" s="8"/>
    </row>
    <row r="322" spans="3:12" ht="12.5" x14ac:dyDescent="0.25">
      <c r="C322" s="5"/>
      <c r="E322" s="8"/>
      <c r="F322" s="8"/>
      <c r="G322" s="8"/>
      <c r="H322" s="8"/>
      <c r="I322" s="8"/>
      <c r="J322" s="8"/>
      <c r="K322" s="8"/>
      <c r="L322" s="8"/>
    </row>
    <row r="323" spans="3:12" ht="12.5" x14ac:dyDescent="0.25">
      <c r="C323" s="5"/>
      <c r="E323" s="8"/>
      <c r="F323" s="8"/>
      <c r="G323" s="8"/>
      <c r="H323" s="8"/>
      <c r="I323" s="8"/>
      <c r="J323" s="8"/>
      <c r="K323" s="8"/>
      <c r="L323" s="8"/>
    </row>
    <row r="324" spans="3:12" ht="12.5" x14ac:dyDescent="0.25">
      <c r="C324" s="5"/>
      <c r="E324" s="8"/>
      <c r="F324" s="8"/>
      <c r="G324" s="8"/>
      <c r="H324" s="8"/>
      <c r="I324" s="8"/>
      <c r="J324" s="8"/>
      <c r="K324" s="8"/>
      <c r="L324" s="8"/>
    </row>
    <row r="325" spans="3:12" ht="12.5" x14ac:dyDescent="0.25">
      <c r="C325" s="5"/>
      <c r="E325" s="8"/>
      <c r="F325" s="8"/>
      <c r="G325" s="8"/>
      <c r="H325" s="8"/>
      <c r="I325" s="8"/>
      <c r="J325" s="8"/>
      <c r="K325" s="8"/>
      <c r="L325" s="8"/>
    </row>
    <row r="326" spans="3:12" ht="12.5" x14ac:dyDescent="0.25">
      <c r="C326" s="5"/>
      <c r="E326" s="8"/>
      <c r="F326" s="8"/>
      <c r="G326" s="8"/>
      <c r="H326" s="8"/>
      <c r="I326" s="8"/>
      <c r="J326" s="8"/>
      <c r="K326" s="8"/>
      <c r="L326" s="8"/>
    </row>
    <row r="327" spans="3:12" ht="12.5" x14ac:dyDescent="0.25">
      <c r="C327" s="5"/>
      <c r="E327" s="8"/>
      <c r="F327" s="8"/>
      <c r="G327" s="8"/>
      <c r="H327" s="8"/>
      <c r="I327" s="8"/>
      <c r="J327" s="8"/>
      <c r="K327" s="8"/>
      <c r="L327" s="8"/>
    </row>
    <row r="328" spans="3:12" ht="12.5" x14ac:dyDescent="0.25">
      <c r="C328" s="5"/>
      <c r="E328" s="8"/>
      <c r="F328" s="8"/>
      <c r="G328" s="8"/>
      <c r="H328" s="8"/>
      <c r="I328" s="8"/>
      <c r="J328" s="8"/>
      <c r="K328" s="8"/>
      <c r="L328" s="8"/>
    </row>
    <row r="329" spans="3:12" ht="12.5" x14ac:dyDescent="0.25">
      <c r="C329" s="5"/>
      <c r="E329" s="8"/>
      <c r="F329" s="8"/>
      <c r="G329" s="8"/>
      <c r="H329" s="8"/>
      <c r="I329" s="8"/>
      <c r="J329" s="8"/>
      <c r="K329" s="8"/>
      <c r="L329" s="8"/>
    </row>
    <row r="330" spans="3:12" ht="12.5" x14ac:dyDescent="0.25">
      <c r="C330" s="5"/>
      <c r="E330" s="8"/>
      <c r="F330" s="8"/>
      <c r="G330" s="8"/>
      <c r="H330" s="8"/>
      <c r="I330" s="8"/>
      <c r="J330" s="8"/>
      <c r="K330" s="8"/>
      <c r="L330" s="8"/>
    </row>
    <row r="331" spans="3:12" ht="12.5" x14ac:dyDescent="0.25">
      <c r="C331" s="5"/>
      <c r="E331" s="8"/>
      <c r="F331" s="8"/>
      <c r="G331" s="8"/>
      <c r="H331" s="8"/>
      <c r="I331" s="8"/>
      <c r="J331" s="8"/>
      <c r="K331" s="8"/>
      <c r="L331" s="8"/>
    </row>
    <row r="332" spans="3:12" ht="12.5" x14ac:dyDescent="0.25">
      <c r="C332" s="5"/>
      <c r="E332" s="8"/>
      <c r="F332" s="8"/>
      <c r="G332" s="8"/>
      <c r="H332" s="8"/>
      <c r="I332" s="8"/>
      <c r="J332" s="8"/>
      <c r="K332" s="8"/>
      <c r="L332" s="8"/>
    </row>
    <row r="333" spans="3:12" ht="12.5" x14ac:dyDescent="0.25">
      <c r="C333" s="5"/>
      <c r="E333" s="8"/>
      <c r="F333" s="8"/>
      <c r="G333" s="8"/>
      <c r="H333" s="8"/>
      <c r="I333" s="8"/>
      <c r="J333" s="8"/>
      <c r="K333" s="8"/>
      <c r="L333" s="8"/>
    </row>
    <row r="334" spans="3:12" ht="12.5" x14ac:dyDescent="0.25">
      <c r="C334" s="5"/>
      <c r="E334" s="8"/>
      <c r="F334" s="8"/>
      <c r="G334" s="8"/>
      <c r="H334" s="8"/>
      <c r="I334" s="8"/>
      <c r="J334" s="8"/>
      <c r="K334" s="8"/>
      <c r="L334" s="8"/>
    </row>
    <row r="335" spans="3:12" ht="12.5" x14ac:dyDescent="0.25">
      <c r="C335" s="5"/>
      <c r="E335" s="8"/>
      <c r="F335" s="8"/>
      <c r="G335" s="8"/>
      <c r="H335" s="8"/>
      <c r="I335" s="8"/>
      <c r="J335" s="8"/>
      <c r="K335" s="8"/>
      <c r="L335" s="8"/>
    </row>
    <row r="336" spans="3:12" ht="12.5" x14ac:dyDescent="0.25">
      <c r="C336" s="5"/>
      <c r="E336" s="8"/>
      <c r="F336" s="8"/>
      <c r="G336" s="8"/>
      <c r="H336" s="8"/>
      <c r="I336" s="8"/>
      <c r="J336" s="8"/>
      <c r="K336" s="8"/>
      <c r="L336" s="8"/>
    </row>
    <row r="337" spans="3:12" ht="12.5" x14ac:dyDescent="0.25">
      <c r="C337" s="5"/>
      <c r="E337" s="8"/>
      <c r="F337" s="8"/>
      <c r="G337" s="8"/>
      <c r="H337" s="8"/>
      <c r="I337" s="8"/>
      <c r="J337" s="8"/>
      <c r="K337" s="8"/>
      <c r="L337" s="8"/>
    </row>
    <row r="338" spans="3:12" ht="12.5" x14ac:dyDescent="0.25">
      <c r="C338" s="5"/>
      <c r="E338" s="8"/>
      <c r="F338" s="8"/>
      <c r="G338" s="8"/>
      <c r="H338" s="8"/>
      <c r="I338" s="8"/>
      <c r="J338" s="8"/>
      <c r="K338" s="8"/>
      <c r="L338" s="8"/>
    </row>
    <row r="339" spans="3:12" ht="12.5" x14ac:dyDescent="0.25">
      <c r="C339" s="5"/>
      <c r="E339" s="8"/>
      <c r="F339" s="8"/>
      <c r="G339" s="8"/>
      <c r="H339" s="8"/>
      <c r="I339" s="8"/>
      <c r="J339" s="8"/>
      <c r="K339" s="8"/>
      <c r="L339" s="8"/>
    </row>
    <row r="340" spans="3:12" ht="12.5" x14ac:dyDescent="0.25">
      <c r="C340" s="5"/>
      <c r="E340" s="8"/>
      <c r="F340" s="8"/>
      <c r="G340" s="8"/>
      <c r="H340" s="8"/>
      <c r="I340" s="8"/>
      <c r="J340" s="8"/>
      <c r="K340" s="8"/>
      <c r="L340" s="8"/>
    </row>
    <row r="341" spans="3:12" ht="12.5" x14ac:dyDescent="0.25">
      <c r="C341" s="5"/>
      <c r="E341" s="8"/>
      <c r="F341" s="8"/>
      <c r="G341" s="8"/>
      <c r="H341" s="8"/>
      <c r="I341" s="8"/>
      <c r="J341" s="8"/>
      <c r="K341" s="8"/>
      <c r="L341" s="8"/>
    </row>
    <row r="342" spans="3:12" ht="12.5" x14ac:dyDescent="0.25">
      <c r="C342" s="5"/>
      <c r="E342" s="8"/>
      <c r="F342" s="8"/>
      <c r="G342" s="8"/>
      <c r="H342" s="8"/>
      <c r="I342" s="8"/>
      <c r="J342" s="8"/>
      <c r="K342" s="8"/>
      <c r="L342" s="8"/>
    </row>
    <row r="343" spans="3:12" ht="12.5" x14ac:dyDescent="0.25">
      <c r="C343" s="5"/>
      <c r="E343" s="8"/>
      <c r="F343" s="8"/>
      <c r="G343" s="8"/>
      <c r="H343" s="8"/>
      <c r="I343" s="8"/>
      <c r="J343" s="8"/>
      <c r="K343" s="8"/>
      <c r="L343" s="8"/>
    </row>
    <row r="344" spans="3:12" ht="12.5" x14ac:dyDescent="0.25">
      <c r="C344" s="5"/>
      <c r="E344" s="8"/>
      <c r="F344" s="8"/>
      <c r="G344" s="8"/>
      <c r="H344" s="8"/>
      <c r="I344" s="8"/>
      <c r="J344" s="8"/>
      <c r="K344" s="8"/>
      <c r="L344" s="8"/>
    </row>
    <row r="345" spans="3:12" ht="12.5" x14ac:dyDescent="0.25">
      <c r="C345" s="5"/>
      <c r="E345" s="8"/>
      <c r="F345" s="8"/>
      <c r="G345" s="8"/>
      <c r="H345" s="8"/>
      <c r="I345" s="8"/>
      <c r="J345" s="8"/>
      <c r="K345" s="8"/>
      <c r="L345" s="8"/>
    </row>
    <row r="346" spans="3:12" ht="12.5" x14ac:dyDescent="0.25">
      <c r="C346" s="5"/>
      <c r="E346" s="8"/>
      <c r="F346" s="8"/>
      <c r="G346" s="8"/>
      <c r="H346" s="8"/>
      <c r="I346" s="8"/>
      <c r="J346" s="8"/>
      <c r="K346" s="8"/>
      <c r="L346" s="8"/>
    </row>
    <row r="347" spans="3:12" ht="12.5" x14ac:dyDescent="0.25">
      <c r="C347" s="5"/>
      <c r="E347" s="8"/>
      <c r="F347" s="8"/>
      <c r="G347" s="8"/>
      <c r="H347" s="8"/>
      <c r="I347" s="8"/>
      <c r="J347" s="8"/>
      <c r="K347" s="8"/>
      <c r="L347" s="8"/>
    </row>
    <row r="348" spans="3:12" ht="12.5" x14ac:dyDescent="0.25">
      <c r="C348" s="5"/>
      <c r="E348" s="8"/>
      <c r="F348" s="8"/>
      <c r="G348" s="8"/>
      <c r="H348" s="8"/>
      <c r="I348" s="8"/>
      <c r="J348" s="8"/>
      <c r="K348" s="8"/>
      <c r="L348" s="8"/>
    </row>
    <row r="349" spans="3:12" ht="12.5" x14ac:dyDescent="0.25">
      <c r="C349" s="5"/>
      <c r="E349" s="8"/>
      <c r="F349" s="8"/>
      <c r="G349" s="8"/>
      <c r="H349" s="8"/>
      <c r="I349" s="8"/>
      <c r="J349" s="8"/>
      <c r="K349" s="8"/>
      <c r="L349" s="8"/>
    </row>
    <row r="350" spans="3:12" ht="12.5" x14ac:dyDescent="0.25">
      <c r="C350" s="5"/>
      <c r="E350" s="8"/>
      <c r="F350" s="8"/>
      <c r="G350" s="8"/>
      <c r="H350" s="8"/>
      <c r="I350" s="8"/>
      <c r="J350" s="8"/>
      <c r="K350" s="8"/>
      <c r="L350" s="8"/>
    </row>
    <row r="351" spans="3:12" ht="12.5" x14ac:dyDescent="0.25">
      <c r="C351" s="5"/>
      <c r="E351" s="8"/>
      <c r="F351" s="8"/>
      <c r="G351" s="8"/>
      <c r="H351" s="8"/>
      <c r="I351" s="8"/>
      <c r="J351" s="8"/>
      <c r="K351" s="8"/>
      <c r="L351" s="8"/>
    </row>
    <row r="352" spans="3:12" ht="12.5" x14ac:dyDescent="0.25">
      <c r="C352" s="5"/>
      <c r="E352" s="8"/>
      <c r="F352" s="8"/>
      <c r="G352" s="8"/>
      <c r="H352" s="8"/>
      <c r="I352" s="8"/>
      <c r="J352" s="8"/>
      <c r="K352" s="8"/>
      <c r="L352" s="8"/>
    </row>
    <row r="353" spans="3:12" ht="12.5" x14ac:dyDescent="0.25">
      <c r="C353" s="5"/>
      <c r="E353" s="8"/>
      <c r="F353" s="8"/>
      <c r="G353" s="8"/>
      <c r="H353" s="8"/>
      <c r="I353" s="8"/>
      <c r="J353" s="8"/>
      <c r="K353" s="8"/>
      <c r="L353" s="8"/>
    </row>
    <row r="354" spans="3:12" ht="12.5" x14ac:dyDescent="0.25">
      <c r="C354" s="5"/>
      <c r="E354" s="8"/>
      <c r="F354" s="8"/>
      <c r="G354" s="8"/>
      <c r="H354" s="8"/>
      <c r="I354" s="8"/>
      <c r="J354" s="8"/>
      <c r="K354" s="8"/>
      <c r="L354" s="8"/>
    </row>
    <row r="355" spans="3:12" ht="12.5" x14ac:dyDescent="0.25">
      <c r="C355" s="5"/>
      <c r="E355" s="8"/>
      <c r="F355" s="8"/>
      <c r="G355" s="8"/>
      <c r="H355" s="8"/>
      <c r="I355" s="8"/>
      <c r="J355" s="8"/>
      <c r="K355" s="8"/>
      <c r="L355" s="8"/>
    </row>
    <row r="356" spans="3:12" ht="12.5" x14ac:dyDescent="0.25">
      <c r="C356" s="5"/>
      <c r="E356" s="8"/>
      <c r="F356" s="8"/>
      <c r="G356" s="8"/>
      <c r="H356" s="8"/>
      <c r="I356" s="8"/>
      <c r="J356" s="8"/>
      <c r="K356" s="8"/>
      <c r="L356" s="8"/>
    </row>
    <row r="357" spans="3:12" ht="12.5" x14ac:dyDescent="0.25">
      <c r="C357" s="5"/>
      <c r="E357" s="8"/>
      <c r="F357" s="8"/>
      <c r="G357" s="8"/>
      <c r="H357" s="8"/>
      <c r="I357" s="8"/>
      <c r="J357" s="8"/>
      <c r="K357" s="8"/>
      <c r="L357" s="8"/>
    </row>
    <row r="358" spans="3:12" ht="12.5" x14ac:dyDescent="0.25">
      <c r="C358" s="5"/>
      <c r="E358" s="8"/>
      <c r="F358" s="8"/>
      <c r="G358" s="8"/>
      <c r="H358" s="8"/>
      <c r="I358" s="8"/>
      <c r="J358" s="8"/>
      <c r="K358" s="8"/>
      <c r="L358" s="8"/>
    </row>
    <row r="359" spans="3:12" ht="12.5" x14ac:dyDescent="0.25">
      <c r="C359" s="5"/>
      <c r="E359" s="8"/>
      <c r="F359" s="8"/>
      <c r="G359" s="8"/>
      <c r="H359" s="8"/>
      <c r="I359" s="8"/>
      <c r="J359" s="8"/>
      <c r="K359" s="8"/>
      <c r="L359" s="8"/>
    </row>
    <row r="360" spans="3:12" ht="12.5" x14ac:dyDescent="0.25">
      <c r="C360" s="5"/>
      <c r="E360" s="8"/>
      <c r="F360" s="8"/>
      <c r="G360" s="8"/>
      <c r="H360" s="8"/>
      <c r="I360" s="8"/>
      <c r="J360" s="8"/>
      <c r="K360" s="8"/>
      <c r="L360" s="8"/>
    </row>
    <row r="361" spans="3:12" ht="12.5" x14ac:dyDescent="0.25">
      <c r="C361" s="5"/>
      <c r="E361" s="8"/>
      <c r="F361" s="8"/>
      <c r="G361" s="8"/>
      <c r="H361" s="8"/>
      <c r="I361" s="8"/>
      <c r="J361" s="8"/>
      <c r="K361" s="8"/>
      <c r="L361" s="8"/>
    </row>
    <row r="362" spans="3:12" ht="12.5" x14ac:dyDescent="0.25">
      <c r="C362" s="5"/>
      <c r="E362" s="8"/>
      <c r="F362" s="8"/>
      <c r="G362" s="8"/>
      <c r="H362" s="8"/>
      <c r="I362" s="8"/>
      <c r="J362" s="8"/>
      <c r="K362" s="8"/>
      <c r="L362" s="8"/>
    </row>
    <row r="363" spans="3:12" ht="12.5" x14ac:dyDescent="0.25">
      <c r="C363" s="5"/>
      <c r="E363" s="8"/>
      <c r="F363" s="8"/>
      <c r="G363" s="8"/>
      <c r="H363" s="8"/>
      <c r="I363" s="8"/>
      <c r="J363" s="8"/>
      <c r="K363" s="8"/>
      <c r="L363" s="8"/>
    </row>
    <row r="364" spans="3:12" ht="12.5" x14ac:dyDescent="0.25">
      <c r="C364" s="5"/>
      <c r="E364" s="8"/>
      <c r="F364" s="8"/>
      <c r="G364" s="8"/>
      <c r="H364" s="8"/>
      <c r="I364" s="8"/>
      <c r="J364" s="8"/>
      <c r="K364" s="8"/>
      <c r="L364" s="8"/>
    </row>
    <row r="365" spans="3:12" ht="12.5" x14ac:dyDescent="0.25">
      <c r="C365" s="5"/>
      <c r="E365" s="8"/>
      <c r="F365" s="8"/>
      <c r="G365" s="8"/>
      <c r="H365" s="8"/>
      <c r="I365" s="8"/>
      <c r="J365" s="8"/>
      <c r="K365" s="8"/>
      <c r="L365" s="8"/>
    </row>
    <row r="366" spans="3:12" ht="12.5" x14ac:dyDescent="0.25">
      <c r="C366" s="5"/>
      <c r="E366" s="8"/>
      <c r="F366" s="8"/>
      <c r="G366" s="8"/>
      <c r="H366" s="8"/>
      <c r="I366" s="8"/>
      <c r="J366" s="8"/>
      <c r="K366" s="8"/>
      <c r="L366" s="8"/>
    </row>
    <row r="367" spans="3:12" ht="12.5" x14ac:dyDescent="0.25">
      <c r="C367" s="5"/>
      <c r="E367" s="8"/>
      <c r="F367" s="8"/>
      <c r="G367" s="8"/>
      <c r="H367" s="8"/>
      <c r="I367" s="8"/>
      <c r="J367" s="8"/>
      <c r="K367" s="8"/>
      <c r="L367" s="8"/>
    </row>
    <row r="368" spans="3:12" ht="12.5" x14ac:dyDescent="0.25">
      <c r="C368" s="5"/>
      <c r="E368" s="8"/>
      <c r="F368" s="8"/>
      <c r="G368" s="8"/>
      <c r="H368" s="8"/>
      <c r="I368" s="8"/>
      <c r="J368" s="8"/>
      <c r="K368" s="8"/>
      <c r="L368" s="8"/>
    </row>
    <row r="369" spans="3:12" ht="12.5" x14ac:dyDescent="0.25">
      <c r="C369" s="5"/>
      <c r="E369" s="8"/>
      <c r="F369" s="8"/>
      <c r="G369" s="8"/>
      <c r="H369" s="8"/>
      <c r="I369" s="8"/>
      <c r="J369" s="8"/>
      <c r="K369" s="8"/>
      <c r="L369" s="8"/>
    </row>
    <row r="370" spans="3:12" ht="12.5" x14ac:dyDescent="0.25">
      <c r="C370" s="5"/>
      <c r="E370" s="8"/>
      <c r="F370" s="8"/>
      <c r="G370" s="8"/>
      <c r="H370" s="8"/>
      <c r="I370" s="8"/>
      <c r="J370" s="8"/>
      <c r="K370" s="8"/>
      <c r="L370" s="8"/>
    </row>
    <row r="371" spans="3:12" ht="12.5" x14ac:dyDescent="0.25">
      <c r="C371" s="5"/>
      <c r="E371" s="8"/>
      <c r="F371" s="8"/>
      <c r="G371" s="8"/>
      <c r="H371" s="8"/>
      <c r="I371" s="8"/>
      <c r="J371" s="8"/>
      <c r="K371" s="8"/>
      <c r="L371" s="8"/>
    </row>
    <row r="372" spans="3:12" ht="12.5" x14ac:dyDescent="0.25">
      <c r="C372" s="5"/>
      <c r="E372" s="8"/>
      <c r="F372" s="8"/>
      <c r="G372" s="8"/>
      <c r="H372" s="8"/>
      <c r="I372" s="8"/>
      <c r="J372" s="8"/>
      <c r="K372" s="8"/>
      <c r="L372" s="8"/>
    </row>
    <row r="373" spans="3:12" ht="12.5" x14ac:dyDescent="0.25">
      <c r="C373" s="5"/>
      <c r="E373" s="8"/>
      <c r="F373" s="8"/>
      <c r="G373" s="8"/>
      <c r="H373" s="8"/>
      <c r="I373" s="8"/>
      <c r="J373" s="8"/>
      <c r="K373" s="8"/>
      <c r="L373" s="8"/>
    </row>
    <row r="374" spans="3:12" ht="12.5" x14ac:dyDescent="0.25">
      <c r="C374" s="5"/>
      <c r="E374" s="8"/>
      <c r="F374" s="8"/>
      <c r="G374" s="8"/>
      <c r="H374" s="8"/>
      <c r="I374" s="8"/>
      <c r="J374" s="8"/>
      <c r="K374" s="8"/>
      <c r="L374" s="8"/>
    </row>
    <row r="375" spans="3:12" ht="12.5" x14ac:dyDescent="0.25">
      <c r="C375" s="5"/>
      <c r="E375" s="8"/>
      <c r="F375" s="8"/>
      <c r="G375" s="8"/>
      <c r="H375" s="8"/>
      <c r="I375" s="8"/>
      <c r="J375" s="8"/>
      <c r="K375" s="8"/>
      <c r="L375" s="8"/>
    </row>
    <row r="376" spans="3:12" ht="12.5" x14ac:dyDescent="0.25">
      <c r="C376" s="5"/>
      <c r="E376" s="8"/>
      <c r="F376" s="8"/>
      <c r="G376" s="8"/>
      <c r="H376" s="8"/>
      <c r="I376" s="8"/>
      <c r="J376" s="8"/>
      <c r="K376" s="8"/>
      <c r="L376" s="8"/>
    </row>
    <row r="377" spans="3:12" ht="12.5" x14ac:dyDescent="0.25">
      <c r="C377" s="5"/>
      <c r="E377" s="8"/>
      <c r="F377" s="8"/>
      <c r="G377" s="8"/>
      <c r="H377" s="8"/>
      <c r="I377" s="8"/>
      <c r="J377" s="8"/>
      <c r="K377" s="8"/>
      <c r="L377" s="8"/>
    </row>
    <row r="378" spans="3:12" ht="12.5" x14ac:dyDescent="0.25">
      <c r="C378" s="5"/>
      <c r="E378" s="8"/>
      <c r="F378" s="8"/>
      <c r="G378" s="8"/>
      <c r="H378" s="8"/>
      <c r="I378" s="8"/>
      <c r="J378" s="8"/>
      <c r="K378" s="8"/>
      <c r="L378" s="8"/>
    </row>
    <row r="379" spans="3:12" ht="12.5" x14ac:dyDescent="0.25">
      <c r="C379" s="5"/>
      <c r="E379" s="8"/>
      <c r="F379" s="8"/>
      <c r="G379" s="8"/>
      <c r="H379" s="8"/>
      <c r="I379" s="8"/>
      <c r="J379" s="8"/>
      <c r="K379" s="8"/>
      <c r="L379" s="8"/>
    </row>
    <row r="380" spans="3:12" ht="12.5" x14ac:dyDescent="0.25">
      <c r="C380" s="5"/>
      <c r="E380" s="8"/>
      <c r="F380" s="8"/>
      <c r="G380" s="8"/>
      <c r="H380" s="8"/>
      <c r="I380" s="8"/>
      <c r="J380" s="8"/>
      <c r="K380" s="8"/>
      <c r="L380" s="8"/>
    </row>
    <row r="381" spans="3:12" ht="12.5" x14ac:dyDescent="0.25">
      <c r="C381" s="5"/>
      <c r="E381" s="8"/>
      <c r="F381" s="8"/>
      <c r="G381" s="8"/>
      <c r="H381" s="8"/>
      <c r="I381" s="8"/>
      <c r="J381" s="8"/>
      <c r="K381" s="8"/>
      <c r="L381" s="8"/>
    </row>
    <row r="382" spans="3:12" ht="12.5" x14ac:dyDescent="0.25">
      <c r="C382" s="5"/>
      <c r="E382" s="8"/>
      <c r="F382" s="8"/>
      <c r="G382" s="8"/>
      <c r="H382" s="8"/>
      <c r="I382" s="8"/>
      <c r="J382" s="8"/>
      <c r="K382" s="8"/>
      <c r="L382" s="8"/>
    </row>
    <row r="383" spans="3:12" ht="12.5" x14ac:dyDescent="0.25">
      <c r="C383" s="5"/>
      <c r="E383" s="8"/>
      <c r="F383" s="8"/>
      <c r="G383" s="8"/>
      <c r="H383" s="8"/>
      <c r="I383" s="8"/>
      <c r="J383" s="8"/>
      <c r="K383" s="8"/>
      <c r="L383" s="8"/>
    </row>
    <row r="384" spans="3:12" ht="12.5" x14ac:dyDescent="0.25">
      <c r="C384" s="5"/>
      <c r="E384" s="8"/>
      <c r="F384" s="8"/>
      <c r="G384" s="8"/>
      <c r="H384" s="8"/>
      <c r="I384" s="8"/>
      <c r="J384" s="8"/>
      <c r="K384" s="8"/>
      <c r="L384" s="8"/>
    </row>
    <row r="385" spans="3:12" ht="12.5" x14ac:dyDescent="0.25">
      <c r="C385" s="5"/>
      <c r="E385" s="8"/>
      <c r="F385" s="8"/>
      <c r="G385" s="8"/>
      <c r="H385" s="8"/>
      <c r="I385" s="8"/>
      <c r="J385" s="8"/>
      <c r="K385" s="8"/>
      <c r="L385" s="8"/>
    </row>
    <row r="386" spans="3:12" ht="12.5" x14ac:dyDescent="0.25">
      <c r="C386" s="5"/>
      <c r="E386" s="8"/>
      <c r="F386" s="8"/>
      <c r="G386" s="8"/>
      <c r="H386" s="8"/>
      <c r="I386" s="8"/>
      <c r="J386" s="8"/>
      <c r="K386" s="8"/>
      <c r="L386" s="8"/>
    </row>
    <row r="387" spans="3:12" ht="12.5" x14ac:dyDescent="0.25">
      <c r="C387" s="5"/>
      <c r="E387" s="8"/>
      <c r="F387" s="8"/>
      <c r="G387" s="8"/>
      <c r="H387" s="8"/>
      <c r="I387" s="8"/>
      <c r="J387" s="8"/>
      <c r="K387" s="8"/>
      <c r="L387" s="8"/>
    </row>
    <row r="388" spans="3:12" ht="12.5" x14ac:dyDescent="0.25">
      <c r="C388" s="5"/>
      <c r="E388" s="8"/>
      <c r="F388" s="8"/>
      <c r="G388" s="8"/>
      <c r="H388" s="8"/>
      <c r="I388" s="8"/>
      <c r="J388" s="8"/>
      <c r="K388" s="8"/>
      <c r="L388" s="8"/>
    </row>
    <row r="389" spans="3:12" ht="12.5" x14ac:dyDescent="0.25">
      <c r="C389" s="5"/>
      <c r="E389" s="8"/>
      <c r="F389" s="8"/>
      <c r="G389" s="8"/>
      <c r="H389" s="8"/>
      <c r="I389" s="8"/>
      <c r="J389" s="8"/>
      <c r="K389" s="8"/>
      <c r="L389" s="8"/>
    </row>
    <row r="390" spans="3:12" ht="12.5" x14ac:dyDescent="0.25">
      <c r="C390" s="5"/>
      <c r="E390" s="8"/>
      <c r="F390" s="8"/>
      <c r="G390" s="8"/>
      <c r="H390" s="8"/>
      <c r="I390" s="8"/>
      <c r="J390" s="8"/>
      <c r="K390" s="8"/>
      <c r="L390" s="8"/>
    </row>
    <row r="391" spans="3:12" ht="12.5" x14ac:dyDescent="0.25">
      <c r="C391" s="5"/>
      <c r="E391" s="8"/>
      <c r="F391" s="8"/>
      <c r="G391" s="8"/>
      <c r="H391" s="8"/>
      <c r="I391" s="8"/>
      <c r="J391" s="8"/>
      <c r="K391" s="8"/>
      <c r="L391" s="8"/>
    </row>
    <row r="392" spans="3:12" ht="12.5" x14ac:dyDescent="0.25">
      <c r="C392" s="5"/>
      <c r="E392" s="8"/>
      <c r="F392" s="8"/>
      <c r="G392" s="8"/>
      <c r="H392" s="8"/>
      <c r="I392" s="8"/>
      <c r="J392" s="8"/>
      <c r="K392" s="8"/>
      <c r="L392" s="8"/>
    </row>
    <row r="393" spans="3:12" ht="12.5" x14ac:dyDescent="0.25">
      <c r="C393" s="5"/>
      <c r="E393" s="8"/>
      <c r="F393" s="8"/>
      <c r="G393" s="8"/>
      <c r="H393" s="8"/>
      <c r="I393" s="8"/>
      <c r="J393" s="8"/>
      <c r="K393" s="8"/>
      <c r="L393" s="8"/>
    </row>
    <row r="394" spans="3:12" ht="12.5" x14ac:dyDescent="0.25">
      <c r="C394" s="5"/>
      <c r="E394" s="8"/>
      <c r="F394" s="8"/>
      <c r="G394" s="8"/>
      <c r="H394" s="8"/>
      <c r="I394" s="8"/>
      <c r="J394" s="8"/>
      <c r="K394" s="8"/>
      <c r="L394" s="8"/>
    </row>
    <row r="395" spans="3:12" ht="12.5" x14ac:dyDescent="0.25">
      <c r="C395" s="5"/>
      <c r="E395" s="8"/>
      <c r="F395" s="8"/>
      <c r="G395" s="8"/>
      <c r="H395" s="8"/>
      <c r="I395" s="8"/>
      <c r="J395" s="8"/>
      <c r="K395" s="8"/>
      <c r="L395" s="8"/>
    </row>
    <row r="396" spans="3:12" ht="12.5" x14ac:dyDescent="0.25">
      <c r="C396" s="5"/>
      <c r="E396" s="8"/>
      <c r="F396" s="8"/>
      <c r="G396" s="8"/>
      <c r="H396" s="8"/>
      <c r="I396" s="8"/>
      <c r="J396" s="8"/>
      <c r="K396" s="8"/>
      <c r="L396" s="8"/>
    </row>
    <row r="397" spans="3:12" ht="12.5" x14ac:dyDescent="0.25">
      <c r="C397" s="5"/>
      <c r="E397" s="8"/>
      <c r="F397" s="8"/>
      <c r="G397" s="8"/>
      <c r="H397" s="8"/>
      <c r="I397" s="8"/>
      <c r="J397" s="8"/>
      <c r="K397" s="8"/>
      <c r="L397" s="8"/>
    </row>
    <row r="398" spans="3:12" ht="12.5" x14ac:dyDescent="0.25">
      <c r="C398" s="5"/>
      <c r="E398" s="8"/>
      <c r="F398" s="8"/>
      <c r="G398" s="8"/>
      <c r="H398" s="8"/>
      <c r="I398" s="8"/>
      <c r="J398" s="8"/>
      <c r="K398" s="8"/>
      <c r="L398" s="8"/>
    </row>
    <row r="399" spans="3:12" ht="12.5" x14ac:dyDescent="0.25">
      <c r="C399" s="5"/>
      <c r="E399" s="8"/>
      <c r="F399" s="8"/>
      <c r="G399" s="8"/>
      <c r="H399" s="8"/>
      <c r="I399" s="8"/>
      <c r="J399" s="8"/>
      <c r="K399" s="8"/>
      <c r="L399" s="8"/>
    </row>
    <row r="400" spans="3:12" ht="12.5" x14ac:dyDescent="0.25">
      <c r="C400" s="5"/>
      <c r="E400" s="8"/>
      <c r="F400" s="8"/>
      <c r="G400" s="8"/>
      <c r="H400" s="8"/>
      <c r="I400" s="8"/>
      <c r="J400" s="8"/>
      <c r="K400" s="8"/>
      <c r="L400" s="8"/>
    </row>
    <row r="401" spans="3:12" ht="12.5" x14ac:dyDescent="0.25">
      <c r="C401" s="5"/>
      <c r="E401" s="8"/>
      <c r="F401" s="8"/>
      <c r="G401" s="8"/>
      <c r="H401" s="8"/>
      <c r="I401" s="8"/>
      <c r="J401" s="8"/>
      <c r="K401" s="8"/>
      <c r="L401" s="8"/>
    </row>
    <row r="402" spans="3:12" ht="12.5" x14ac:dyDescent="0.25">
      <c r="C402" s="5"/>
      <c r="E402" s="8"/>
      <c r="F402" s="8"/>
      <c r="G402" s="8"/>
      <c r="H402" s="8"/>
      <c r="I402" s="8"/>
      <c r="J402" s="8"/>
      <c r="K402" s="8"/>
      <c r="L402" s="8"/>
    </row>
    <row r="403" spans="3:12" ht="12.5" x14ac:dyDescent="0.25">
      <c r="C403" s="5"/>
      <c r="E403" s="8"/>
      <c r="F403" s="8"/>
      <c r="G403" s="8"/>
      <c r="H403" s="8"/>
      <c r="I403" s="8"/>
      <c r="J403" s="8"/>
      <c r="K403" s="8"/>
      <c r="L403" s="8"/>
    </row>
    <row r="404" spans="3:12" ht="12.5" x14ac:dyDescent="0.25">
      <c r="C404" s="5"/>
      <c r="E404" s="8"/>
      <c r="F404" s="8"/>
      <c r="G404" s="8"/>
      <c r="H404" s="8"/>
      <c r="I404" s="8"/>
      <c r="J404" s="8"/>
      <c r="K404" s="8"/>
      <c r="L404" s="8"/>
    </row>
    <row r="405" spans="3:12" ht="12.5" x14ac:dyDescent="0.25">
      <c r="C405" s="5"/>
      <c r="E405" s="8"/>
      <c r="F405" s="8"/>
      <c r="G405" s="8"/>
      <c r="H405" s="8"/>
      <c r="I405" s="8"/>
      <c r="J405" s="8"/>
      <c r="K405" s="8"/>
      <c r="L405" s="8"/>
    </row>
    <row r="406" spans="3:12" ht="12.5" x14ac:dyDescent="0.25">
      <c r="C406" s="5"/>
      <c r="E406" s="8"/>
      <c r="F406" s="8"/>
      <c r="G406" s="8"/>
      <c r="H406" s="8"/>
      <c r="I406" s="8"/>
      <c r="J406" s="8"/>
      <c r="K406" s="8"/>
      <c r="L406" s="8"/>
    </row>
    <row r="407" spans="3:12" ht="12.5" x14ac:dyDescent="0.25">
      <c r="C407" s="5"/>
      <c r="E407" s="8"/>
      <c r="F407" s="8"/>
      <c r="G407" s="8"/>
      <c r="H407" s="8"/>
      <c r="I407" s="8"/>
      <c r="J407" s="8"/>
      <c r="K407" s="8"/>
      <c r="L407" s="8"/>
    </row>
    <row r="408" spans="3:12" ht="12.5" x14ac:dyDescent="0.25">
      <c r="C408" s="5"/>
      <c r="E408" s="8"/>
      <c r="F408" s="8"/>
      <c r="G408" s="8"/>
      <c r="H408" s="8"/>
      <c r="I408" s="8"/>
      <c r="J408" s="8"/>
      <c r="K408" s="8"/>
      <c r="L408" s="8"/>
    </row>
    <row r="409" spans="3:12" ht="12.5" x14ac:dyDescent="0.25">
      <c r="C409" s="5"/>
      <c r="E409" s="8"/>
      <c r="F409" s="8"/>
      <c r="G409" s="8"/>
      <c r="H409" s="8"/>
      <c r="I409" s="8"/>
      <c r="J409" s="8"/>
      <c r="K409" s="8"/>
      <c r="L409" s="8"/>
    </row>
    <row r="410" spans="3:12" ht="12.5" x14ac:dyDescent="0.25">
      <c r="C410" s="5"/>
      <c r="E410" s="8"/>
      <c r="F410" s="8"/>
      <c r="G410" s="8"/>
      <c r="H410" s="8"/>
      <c r="I410" s="8"/>
      <c r="J410" s="8"/>
      <c r="K410" s="8"/>
      <c r="L410" s="8"/>
    </row>
    <row r="411" spans="3:12" ht="12.5" x14ac:dyDescent="0.25">
      <c r="C411" s="5"/>
      <c r="E411" s="8"/>
      <c r="F411" s="8"/>
      <c r="G411" s="8"/>
      <c r="H411" s="8"/>
      <c r="I411" s="8"/>
      <c r="J411" s="8"/>
      <c r="K411" s="8"/>
      <c r="L411" s="8"/>
    </row>
    <row r="412" spans="3:12" ht="12.5" x14ac:dyDescent="0.25">
      <c r="C412" s="5"/>
      <c r="E412" s="8"/>
      <c r="F412" s="8"/>
      <c r="G412" s="8"/>
      <c r="H412" s="8"/>
      <c r="I412" s="8"/>
      <c r="J412" s="8"/>
      <c r="K412" s="8"/>
      <c r="L412" s="8"/>
    </row>
    <row r="413" spans="3:12" ht="12.5" x14ac:dyDescent="0.25">
      <c r="C413" s="5"/>
      <c r="E413" s="8"/>
      <c r="F413" s="8"/>
      <c r="G413" s="8"/>
      <c r="H413" s="8"/>
      <c r="I413" s="8"/>
      <c r="J413" s="8"/>
      <c r="K413" s="8"/>
      <c r="L413" s="8"/>
    </row>
    <row r="414" spans="3:12" ht="12.5" x14ac:dyDescent="0.25">
      <c r="C414" s="5"/>
      <c r="E414" s="8"/>
      <c r="F414" s="8"/>
      <c r="G414" s="8"/>
      <c r="H414" s="8"/>
      <c r="I414" s="8"/>
      <c r="J414" s="8"/>
      <c r="K414" s="8"/>
      <c r="L414" s="8"/>
    </row>
    <row r="415" spans="3:12" ht="12.5" x14ac:dyDescent="0.25">
      <c r="C415" s="5"/>
      <c r="E415" s="8"/>
      <c r="F415" s="8"/>
      <c r="G415" s="8"/>
      <c r="H415" s="8"/>
      <c r="I415" s="8"/>
      <c r="J415" s="8"/>
      <c r="K415" s="8"/>
      <c r="L415" s="8"/>
    </row>
    <row r="416" spans="3:12" ht="12.5" x14ac:dyDescent="0.25">
      <c r="C416" s="5"/>
      <c r="E416" s="8"/>
      <c r="F416" s="8"/>
      <c r="G416" s="8"/>
      <c r="H416" s="8"/>
      <c r="I416" s="8"/>
      <c r="J416" s="8"/>
      <c r="K416" s="8"/>
      <c r="L416" s="8"/>
    </row>
    <row r="417" spans="3:12" ht="12.5" x14ac:dyDescent="0.25">
      <c r="C417" s="5"/>
      <c r="E417" s="8"/>
      <c r="F417" s="8"/>
      <c r="G417" s="8"/>
      <c r="H417" s="8"/>
      <c r="I417" s="8"/>
      <c r="J417" s="8"/>
      <c r="K417" s="8"/>
      <c r="L417" s="8"/>
    </row>
    <row r="418" spans="3:12" ht="12.5" x14ac:dyDescent="0.25">
      <c r="C418" s="5"/>
      <c r="E418" s="8"/>
      <c r="F418" s="8"/>
      <c r="G418" s="8"/>
      <c r="H418" s="8"/>
      <c r="I418" s="8"/>
      <c r="J418" s="8"/>
      <c r="K418" s="8"/>
      <c r="L418" s="8"/>
    </row>
    <row r="419" spans="3:12" ht="12.5" x14ac:dyDescent="0.25">
      <c r="C419" s="5"/>
      <c r="E419" s="8"/>
      <c r="F419" s="8"/>
      <c r="G419" s="8"/>
      <c r="H419" s="8"/>
      <c r="I419" s="8"/>
      <c r="J419" s="8"/>
      <c r="K419" s="8"/>
      <c r="L419" s="8"/>
    </row>
    <row r="420" spans="3:12" ht="12.5" x14ac:dyDescent="0.25">
      <c r="C420" s="5"/>
      <c r="E420" s="8"/>
      <c r="F420" s="8"/>
      <c r="G420" s="8"/>
      <c r="H420" s="8"/>
      <c r="I420" s="8"/>
      <c r="J420" s="8"/>
      <c r="K420" s="8"/>
      <c r="L420" s="8"/>
    </row>
    <row r="421" spans="3:12" ht="12.5" x14ac:dyDescent="0.25">
      <c r="C421" s="5"/>
      <c r="E421" s="8"/>
      <c r="F421" s="8"/>
      <c r="G421" s="8"/>
      <c r="H421" s="8"/>
      <c r="I421" s="8"/>
      <c r="J421" s="8"/>
      <c r="K421" s="8"/>
      <c r="L421" s="8"/>
    </row>
    <row r="422" spans="3:12" ht="12.5" x14ac:dyDescent="0.25">
      <c r="C422" s="5"/>
      <c r="E422" s="8"/>
      <c r="F422" s="8"/>
      <c r="G422" s="8"/>
      <c r="H422" s="8"/>
      <c r="I422" s="8"/>
      <c r="J422" s="8"/>
      <c r="K422" s="8"/>
      <c r="L422" s="8"/>
    </row>
    <row r="423" spans="3:12" ht="12.5" x14ac:dyDescent="0.25">
      <c r="C423" s="5"/>
      <c r="E423" s="8"/>
      <c r="F423" s="8"/>
      <c r="G423" s="8"/>
      <c r="H423" s="8"/>
      <c r="I423" s="8"/>
      <c r="J423" s="8"/>
      <c r="K423" s="8"/>
      <c r="L423" s="8"/>
    </row>
    <row r="424" spans="3:12" ht="12.5" x14ac:dyDescent="0.25">
      <c r="C424" s="5"/>
      <c r="E424" s="8"/>
      <c r="F424" s="8"/>
      <c r="G424" s="8"/>
      <c r="H424" s="8"/>
      <c r="I424" s="8"/>
      <c r="J424" s="8"/>
      <c r="K424" s="8"/>
      <c r="L424" s="8"/>
    </row>
    <row r="425" spans="3:12" ht="12.5" x14ac:dyDescent="0.25">
      <c r="C425" s="5"/>
      <c r="E425" s="8"/>
      <c r="F425" s="8"/>
      <c r="G425" s="8"/>
      <c r="H425" s="8"/>
      <c r="I425" s="8"/>
      <c r="J425" s="8"/>
      <c r="K425" s="8"/>
      <c r="L425" s="8"/>
    </row>
    <row r="426" spans="3:12" ht="12.5" x14ac:dyDescent="0.25">
      <c r="C426" s="5"/>
      <c r="E426" s="8"/>
      <c r="F426" s="8"/>
      <c r="G426" s="8"/>
      <c r="H426" s="8"/>
      <c r="I426" s="8"/>
      <c r="J426" s="8"/>
      <c r="K426" s="8"/>
      <c r="L426" s="8"/>
    </row>
    <row r="427" spans="3:12" ht="12.5" x14ac:dyDescent="0.25">
      <c r="C427" s="5"/>
      <c r="E427" s="8"/>
      <c r="F427" s="8"/>
      <c r="G427" s="8"/>
      <c r="H427" s="8"/>
      <c r="I427" s="8"/>
      <c r="J427" s="8"/>
      <c r="K427" s="8"/>
      <c r="L427" s="8"/>
    </row>
    <row r="428" spans="3:12" ht="12.5" x14ac:dyDescent="0.25">
      <c r="C428" s="5"/>
      <c r="E428" s="8"/>
      <c r="F428" s="8"/>
      <c r="G428" s="8"/>
      <c r="H428" s="8"/>
      <c r="I428" s="8"/>
      <c r="J428" s="8"/>
      <c r="K428" s="8"/>
      <c r="L428" s="8"/>
    </row>
    <row r="429" spans="3:12" ht="12.5" x14ac:dyDescent="0.25">
      <c r="C429" s="5"/>
      <c r="E429" s="8"/>
      <c r="F429" s="8"/>
      <c r="G429" s="8"/>
      <c r="H429" s="8"/>
      <c r="I429" s="8"/>
      <c r="J429" s="8"/>
      <c r="K429" s="8"/>
      <c r="L429" s="8"/>
    </row>
    <row r="430" spans="3:12" ht="12.5" x14ac:dyDescent="0.25">
      <c r="C430" s="5"/>
      <c r="E430" s="8"/>
      <c r="F430" s="8"/>
      <c r="G430" s="8"/>
      <c r="H430" s="8"/>
      <c r="I430" s="8"/>
      <c r="J430" s="8"/>
      <c r="K430" s="8"/>
      <c r="L430" s="8"/>
    </row>
    <row r="431" spans="3:12" ht="12.5" x14ac:dyDescent="0.25">
      <c r="C431" s="5"/>
      <c r="E431" s="8"/>
      <c r="F431" s="8"/>
      <c r="G431" s="8"/>
      <c r="H431" s="8"/>
      <c r="I431" s="8"/>
      <c r="J431" s="8"/>
      <c r="K431" s="8"/>
      <c r="L431" s="8"/>
    </row>
    <row r="432" spans="3:12" ht="12.5" x14ac:dyDescent="0.25">
      <c r="C432" s="5"/>
      <c r="E432" s="8"/>
      <c r="F432" s="8"/>
      <c r="G432" s="8"/>
      <c r="H432" s="8"/>
      <c r="I432" s="8"/>
      <c r="J432" s="8"/>
      <c r="K432" s="8"/>
      <c r="L432" s="8"/>
    </row>
    <row r="433" spans="3:12" ht="12.5" x14ac:dyDescent="0.25">
      <c r="C433" s="5"/>
      <c r="E433" s="8"/>
      <c r="F433" s="8"/>
      <c r="G433" s="8"/>
      <c r="H433" s="8"/>
      <c r="I433" s="8"/>
      <c r="J433" s="8"/>
      <c r="K433" s="8"/>
      <c r="L433" s="8"/>
    </row>
    <row r="434" spans="3:12" ht="12.5" x14ac:dyDescent="0.25">
      <c r="C434" s="5"/>
      <c r="E434" s="8"/>
      <c r="F434" s="8"/>
      <c r="G434" s="8"/>
      <c r="H434" s="8"/>
      <c r="I434" s="8"/>
      <c r="J434" s="8"/>
      <c r="K434" s="8"/>
      <c r="L434" s="8"/>
    </row>
    <row r="435" spans="3:12" ht="12.5" x14ac:dyDescent="0.25">
      <c r="C435" s="5"/>
      <c r="E435" s="8"/>
      <c r="F435" s="8"/>
      <c r="G435" s="8"/>
      <c r="H435" s="8"/>
      <c r="I435" s="8"/>
      <c r="J435" s="8"/>
      <c r="K435" s="8"/>
      <c r="L435" s="8"/>
    </row>
    <row r="436" spans="3:12" ht="12.5" x14ac:dyDescent="0.25">
      <c r="C436" s="5"/>
      <c r="E436" s="8"/>
      <c r="F436" s="8"/>
      <c r="G436" s="8"/>
      <c r="H436" s="8"/>
      <c r="I436" s="8"/>
      <c r="J436" s="8"/>
      <c r="K436" s="8"/>
      <c r="L436" s="8"/>
    </row>
    <row r="437" spans="3:12" ht="12.5" x14ac:dyDescent="0.25">
      <c r="C437" s="5"/>
      <c r="E437" s="8"/>
      <c r="F437" s="8"/>
      <c r="G437" s="8"/>
      <c r="H437" s="8"/>
      <c r="I437" s="8"/>
      <c r="J437" s="8"/>
      <c r="K437" s="8"/>
      <c r="L437" s="8"/>
    </row>
    <row r="438" spans="3:12" ht="12.5" x14ac:dyDescent="0.25">
      <c r="C438" s="5"/>
      <c r="E438" s="8"/>
      <c r="F438" s="8"/>
      <c r="G438" s="8"/>
      <c r="H438" s="8"/>
      <c r="I438" s="8"/>
      <c r="J438" s="8"/>
      <c r="K438" s="8"/>
      <c r="L438" s="8"/>
    </row>
    <row r="439" spans="3:12" ht="12.5" x14ac:dyDescent="0.25">
      <c r="C439" s="5"/>
      <c r="E439" s="8"/>
      <c r="F439" s="8"/>
      <c r="G439" s="8"/>
      <c r="H439" s="8"/>
      <c r="I439" s="8"/>
      <c r="J439" s="8"/>
      <c r="K439" s="8"/>
      <c r="L439" s="8"/>
    </row>
    <row r="440" spans="3:12" ht="12.5" x14ac:dyDescent="0.25">
      <c r="C440" s="5"/>
      <c r="E440" s="8"/>
      <c r="F440" s="8"/>
      <c r="G440" s="8"/>
      <c r="H440" s="8"/>
      <c r="I440" s="8"/>
      <c r="J440" s="8"/>
      <c r="K440" s="8"/>
      <c r="L440" s="8"/>
    </row>
    <row r="441" spans="3:12" ht="12.5" x14ac:dyDescent="0.25">
      <c r="C441" s="5"/>
      <c r="E441" s="8"/>
      <c r="F441" s="8"/>
      <c r="G441" s="8"/>
      <c r="H441" s="8"/>
      <c r="I441" s="8"/>
      <c r="J441" s="8"/>
      <c r="K441" s="8"/>
      <c r="L441" s="8"/>
    </row>
    <row r="442" spans="3:12" ht="12.5" x14ac:dyDescent="0.25">
      <c r="C442" s="5"/>
      <c r="E442" s="8"/>
      <c r="F442" s="8"/>
      <c r="G442" s="8"/>
      <c r="H442" s="8"/>
      <c r="I442" s="8"/>
      <c r="J442" s="8"/>
      <c r="K442" s="8"/>
      <c r="L442" s="8"/>
    </row>
    <row r="443" spans="3:12" ht="12.5" x14ac:dyDescent="0.25">
      <c r="C443" s="5"/>
      <c r="E443" s="8"/>
      <c r="F443" s="8"/>
      <c r="G443" s="8"/>
      <c r="H443" s="8"/>
      <c r="I443" s="8"/>
      <c r="J443" s="8"/>
      <c r="K443" s="8"/>
      <c r="L443" s="8"/>
    </row>
    <row r="444" spans="3:12" ht="12.5" x14ac:dyDescent="0.25">
      <c r="C444" s="5"/>
      <c r="E444" s="8"/>
      <c r="F444" s="8"/>
      <c r="G444" s="8"/>
      <c r="H444" s="8"/>
      <c r="I444" s="8"/>
      <c r="J444" s="8"/>
      <c r="K444" s="8"/>
      <c r="L444" s="8"/>
    </row>
    <row r="445" spans="3:12" ht="12.5" x14ac:dyDescent="0.25">
      <c r="C445" s="5"/>
      <c r="E445" s="8"/>
      <c r="F445" s="8"/>
      <c r="G445" s="8"/>
      <c r="H445" s="8"/>
      <c r="I445" s="8"/>
      <c r="J445" s="8"/>
      <c r="K445" s="8"/>
      <c r="L445" s="8"/>
    </row>
    <row r="446" spans="3:12" ht="12.5" x14ac:dyDescent="0.25">
      <c r="C446" s="5"/>
      <c r="E446" s="8"/>
      <c r="F446" s="8"/>
      <c r="G446" s="8"/>
      <c r="H446" s="8"/>
      <c r="I446" s="8"/>
      <c r="J446" s="8"/>
      <c r="K446" s="8"/>
      <c r="L446" s="8"/>
    </row>
    <row r="447" spans="3:12" ht="12.5" x14ac:dyDescent="0.25">
      <c r="C447" s="5"/>
      <c r="E447" s="8"/>
      <c r="F447" s="8"/>
      <c r="G447" s="8"/>
      <c r="H447" s="8"/>
      <c r="I447" s="8"/>
      <c r="J447" s="8"/>
      <c r="K447" s="8"/>
      <c r="L447" s="8"/>
    </row>
    <row r="448" spans="3:12" ht="12.5" x14ac:dyDescent="0.25">
      <c r="C448" s="5"/>
      <c r="E448" s="8"/>
      <c r="F448" s="8"/>
      <c r="G448" s="8"/>
      <c r="H448" s="8"/>
      <c r="I448" s="8"/>
      <c r="J448" s="8"/>
      <c r="K448" s="8"/>
      <c r="L448" s="8"/>
    </row>
    <row r="449" spans="3:12" ht="12.5" x14ac:dyDescent="0.25">
      <c r="C449" s="5"/>
      <c r="E449" s="8"/>
      <c r="F449" s="8"/>
      <c r="G449" s="8"/>
      <c r="H449" s="8"/>
      <c r="I449" s="8"/>
      <c r="J449" s="8"/>
      <c r="K449" s="8"/>
      <c r="L449" s="8"/>
    </row>
    <row r="450" spans="3:12" ht="12.5" x14ac:dyDescent="0.25">
      <c r="C450" s="5"/>
      <c r="E450" s="8"/>
      <c r="F450" s="8"/>
      <c r="G450" s="8"/>
      <c r="H450" s="8"/>
      <c r="I450" s="8"/>
      <c r="J450" s="8"/>
      <c r="K450" s="8"/>
      <c r="L450" s="8"/>
    </row>
    <row r="451" spans="3:12" ht="12.5" x14ac:dyDescent="0.25">
      <c r="C451" s="5"/>
      <c r="E451" s="8"/>
      <c r="F451" s="8"/>
      <c r="G451" s="8"/>
      <c r="H451" s="8"/>
      <c r="I451" s="8"/>
      <c r="J451" s="8"/>
      <c r="K451" s="8"/>
      <c r="L451" s="8"/>
    </row>
    <row r="452" spans="3:12" ht="12.5" x14ac:dyDescent="0.25">
      <c r="C452" s="5"/>
      <c r="E452" s="8"/>
      <c r="F452" s="8"/>
      <c r="G452" s="8"/>
      <c r="H452" s="8"/>
      <c r="I452" s="8"/>
      <c r="J452" s="8"/>
      <c r="K452" s="8"/>
      <c r="L452" s="8"/>
    </row>
    <row r="453" spans="3:12" ht="12.5" x14ac:dyDescent="0.25">
      <c r="C453" s="5"/>
      <c r="E453" s="8"/>
      <c r="F453" s="8"/>
      <c r="G453" s="8"/>
      <c r="H453" s="8"/>
      <c r="I453" s="8"/>
      <c r="J453" s="8"/>
      <c r="K453" s="8"/>
      <c r="L453" s="8"/>
    </row>
    <row r="454" spans="3:12" ht="12.5" x14ac:dyDescent="0.25">
      <c r="C454" s="5"/>
      <c r="E454" s="8"/>
      <c r="F454" s="8"/>
      <c r="G454" s="8"/>
      <c r="H454" s="8"/>
      <c r="I454" s="8"/>
      <c r="J454" s="8"/>
      <c r="K454" s="8"/>
      <c r="L454" s="8"/>
    </row>
    <row r="455" spans="3:12" ht="12.5" x14ac:dyDescent="0.25">
      <c r="C455" s="5"/>
      <c r="E455" s="8"/>
      <c r="F455" s="8"/>
      <c r="G455" s="8"/>
      <c r="H455" s="8"/>
      <c r="I455" s="8"/>
      <c r="J455" s="8"/>
      <c r="K455" s="8"/>
      <c r="L455" s="8"/>
    </row>
    <row r="456" spans="3:12" ht="12.5" x14ac:dyDescent="0.25">
      <c r="C456" s="5"/>
      <c r="E456" s="8"/>
      <c r="F456" s="8"/>
      <c r="G456" s="8"/>
      <c r="H456" s="8"/>
      <c r="I456" s="8"/>
      <c r="J456" s="8"/>
      <c r="K456" s="8"/>
      <c r="L456" s="8"/>
    </row>
    <row r="457" spans="3:12" ht="12.5" x14ac:dyDescent="0.25">
      <c r="C457" s="5"/>
      <c r="E457" s="8"/>
      <c r="F457" s="8"/>
      <c r="G457" s="8"/>
      <c r="H457" s="8"/>
      <c r="I457" s="8"/>
      <c r="J457" s="8"/>
      <c r="K457" s="8"/>
      <c r="L457" s="8"/>
    </row>
    <row r="458" spans="3:12" ht="12.5" x14ac:dyDescent="0.25">
      <c r="C458" s="5"/>
      <c r="E458" s="8"/>
      <c r="F458" s="8"/>
      <c r="G458" s="8"/>
      <c r="H458" s="8"/>
      <c r="I458" s="8"/>
      <c r="J458" s="8"/>
      <c r="K458" s="8"/>
      <c r="L458" s="8"/>
    </row>
    <row r="459" spans="3:12" ht="12.5" x14ac:dyDescent="0.25">
      <c r="C459" s="5"/>
      <c r="E459" s="8"/>
      <c r="F459" s="8"/>
      <c r="G459" s="8"/>
      <c r="H459" s="8"/>
      <c r="I459" s="8"/>
      <c r="J459" s="8"/>
      <c r="K459" s="8"/>
      <c r="L459" s="8"/>
    </row>
    <row r="460" spans="3:12" ht="12.5" x14ac:dyDescent="0.25">
      <c r="C460" s="5"/>
      <c r="E460" s="8"/>
      <c r="F460" s="8"/>
      <c r="G460" s="8"/>
      <c r="H460" s="8"/>
      <c r="I460" s="8"/>
      <c r="J460" s="8"/>
      <c r="K460" s="8"/>
      <c r="L460" s="8"/>
    </row>
    <row r="461" spans="3:12" ht="12.5" x14ac:dyDescent="0.25">
      <c r="C461" s="5"/>
      <c r="E461" s="8"/>
      <c r="F461" s="8"/>
      <c r="G461" s="8"/>
      <c r="H461" s="8"/>
      <c r="I461" s="8"/>
      <c r="J461" s="8"/>
      <c r="K461" s="8"/>
      <c r="L461" s="8"/>
    </row>
    <row r="462" spans="3:12" ht="12.5" x14ac:dyDescent="0.25">
      <c r="C462" s="5"/>
      <c r="E462" s="8"/>
      <c r="F462" s="8"/>
      <c r="G462" s="8"/>
      <c r="H462" s="8"/>
      <c r="I462" s="8"/>
      <c r="J462" s="8"/>
      <c r="K462" s="8"/>
      <c r="L462" s="8"/>
    </row>
    <row r="463" spans="3:12" ht="12.5" x14ac:dyDescent="0.25">
      <c r="C463" s="5"/>
      <c r="E463" s="8"/>
      <c r="F463" s="8"/>
      <c r="G463" s="8"/>
      <c r="H463" s="8"/>
      <c r="I463" s="8"/>
      <c r="J463" s="8"/>
      <c r="K463" s="8"/>
      <c r="L463" s="8"/>
    </row>
    <row r="464" spans="3:12" ht="12.5" x14ac:dyDescent="0.25">
      <c r="C464" s="5"/>
      <c r="E464" s="8"/>
      <c r="F464" s="8"/>
      <c r="G464" s="8"/>
      <c r="H464" s="8"/>
      <c r="I464" s="8"/>
      <c r="J464" s="8"/>
      <c r="K464" s="8"/>
      <c r="L464" s="8"/>
    </row>
    <row r="465" spans="3:12" ht="12.5" x14ac:dyDescent="0.25">
      <c r="C465" s="5"/>
      <c r="E465" s="8"/>
      <c r="F465" s="8"/>
      <c r="G465" s="8"/>
      <c r="H465" s="8"/>
      <c r="I465" s="8"/>
      <c r="J465" s="8"/>
      <c r="K465" s="8"/>
      <c r="L465" s="8"/>
    </row>
    <row r="466" spans="3:12" ht="12.5" x14ac:dyDescent="0.25">
      <c r="C466" s="5"/>
      <c r="E466" s="8"/>
      <c r="F466" s="8"/>
      <c r="G466" s="8"/>
      <c r="H466" s="8"/>
      <c r="I466" s="8"/>
      <c r="J466" s="8"/>
      <c r="K466" s="8"/>
      <c r="L466" s="8"/>
    </row>
    <row r="467" spans="3:12" ht="12.5" x14ac:dyDescent="0.25">
      <c r="C467" s="5"/>
      <c r="E467" s="8"/>
      <c r="F467" s="8"/>
      <c r="G467" s="8"/>
      <c r="H467" s="8"/>
      <c r="I467" s="8"/>
      <c r="J467" s="8"/>
      <c r="K467" s="8"/>
      <c r="L467" s="8"/>
    </row>
    <row r="468" spans="3:12" ht="12.5" x14ac:dyDescent="0.25">
      <c r="C468" s="5"/>
      <c r="E468" s="8"/>
      <c r="F468" s="8"/>
      <c r="G468" s="8"/>
      <c r="H468" s="8"/>
      <c r="I468" s="8"/>
      <c r="J468" s="8"/>
      <c r="K468" s="8"/>
      <c r="L468" s="8"/>
    </row>
    <row r="469" spans="3:12" ht="12.5" x14ac:dyDescent="0.25">
      <c r="C469" s="5"/>
      <c r="E469" s="8"/>
      <c r="F469" s="8"/>
      <c r="G469" s="8"/>
      <c r="H469" s="8"/>
      <c r="I469" s="8"/>
      <c r="J469" s="8"/>
      <c r="K469" s="8"/>
      <c r="L469" s="8"/>
    </row>
    <row r="470" spans="3:12" ht="12.5" x14ac:dyDescent="0.25">
      <c r="C470" s="5"/>
      <c r="E470" s="8"/>
      <c r="F470" s="8"/>
      <c r="G470" s="8"/>
      <c r="H470" s="8"/>
      <c r="I470" s="8"/>
      <c r="J470" s="8"/>
      <c r="K470" s="8"/>
      <c r="L470" s="8"/>
    </row>
    <row r="471" spans="3:12" ht="12.5" x14ac:dyDescent="0.25">
      <c r="C471" s="5"/>
      <c r="E471" s="8"/>
      <c r="F471" s="8"/>
      <c r="G471" s="8"/>
      <c r="H471" s="8"/>
      <c r="I471" s="8"/>
      <c r="J471" s="8"/>
      <c r="K471" s="8"/>
      <c r="L471" s="8"/>
    </row>
    <row r="472" spans="3:12" ht="12.5" x14ac:dyDescent="0.25">
      <c r="C472" s="5"/>
      <c r="E472" s="8"/>
      <c r="F472" s="8"/>
      <c r="G472" s="8"/>
      <c r="H472" s="8"/>
      <c r="I472" s="8"/>
      <c r="J472" s="8"/>
      <c r="K472" s="8"/>
      <c r="L472" s="8"/>
    </row>
    <row r="473" spans="3:12" ht="12.5" x14ac:dyDescent="0.25">
      <c r="C473" s="5"/>
      <c r="E473" s="8"/>
      <c r="F473" s="8"/>
      <c r="G473" s="8"/>
      <c r="H473" s="8"/>
      <c r="I473" s="8"/>
      <c r="J473" s="8"/>
      <c r="K473" s="8"/>
      <c r="L473" s="8"/>
    </row>
    <row r="474" spans="3:12" ht="12.5" x14ac:dyDescent="0.25">
      <c r="C474" s="5"/>
      <c r="E474" s="8"/>
      <c r="F474" s="8"/>
      <c r="G474" s="8"/>
      <c r="H474" s="8"/>
      <c r="I474" s="8"/>
      <c r="J474" s="8"/>
      <c r="K474" s="8"/>
      <c r="L474" s="8"/>
    </row>
    <row r="475" spans="3:12" ht="12.5" x14ac:dyDescent="0.25">
      <c r="C475" s="5"/>
      <c r="E475" s="8"/>
      <c r="F475" s="8"/>
      <c r="G475" s="8"/>
      <c r="H475" s="8"/>
      <c r="I475" s="8"/>
      <c r="J475" s="8"/>
      <c r="K475" s="8"/>
      <c r="L475" s="8"/>
    </row>
    <row r="476" spans="3:12" ht="12.5" x14ac:dyDescent="0.25">
      <c r="C476" s="5"/>
      <c r="E476" s="8"/>
      <c r="F476" s="8"/>
      <c r="G476" s="8"/>
      <c r="H476" s="8"/>
      <c r="I476" s="8"/>
      <c r="J476" s="8"/>
      <c r="K476" s="8"/>
      <c r="L476" s="8"/>
    </row>
    <row r="477" spans="3:12" ht="12.5" x14ac:dyDescent="0.25">
      <c r="C477" s="5"/>
      <c r="E477" s="8"/>
      <c r="F477" s="8"/>
      <c r="G477" s="8"/>
      <c r="H477" s="8"/>
      <c r="I477" s="8"/>
      <c r="J477" s="8"/>
      <c r="K477" s="8"/>
      <c r="L477" s="8"/>
    </row>
    <row r="478" spans="3:12" ht="12.5" x14ac:dyDescent="0.25">
      <c r="C478" s="5"/>
      <c r="E478" s="8"/>
      <c r="F478" s="8"/>
      <c r="G478" s="8"/>
      <c r="H478" s="8"/>
      <c r="I478" s="8"/>
      <c r="J478" s="8"/>
      <c r="K478" s="8"/>
      <c r="L478" s="8"/>
    </row>
    <row r="479" spans="3:12" ht="12.5" x14ac:dyDescent="0.25">
      <c r="C479" s="5"/>
      <c r="E479" s="8"/>
      <c r="F479" s="8"/>
      <c r="G479" s="8"/>
      <c r="H479" s="8"/>
      <c r="I479" s="8"/>
      <c r="J479" s="8"/>
      <c r="K479" s="8"/>
      <c r="L479" s="8"/>
    </row>
    <row r="480" spans="3:12" ht="12.5" x14ac:dyDescent="0.25">
      <c r="C480" s="5"/>
      <c r="E480" s="8"/>
      <c r="F480" s="8"/>
      <c r="G480" s="8"/>
      <c r="H480" s="8"/>
      <c r="I480" s="8"/>
      <c r="J480" s="8"/>
      <c r="K480" s="8"/>
      <c r="L480" s="8"/>
    </row>
    <row r="481" spans="3:12" ht="12.5" x14ac:dyDescent="0.25">
      <c r="C481" s="5"/>
      <c r="E481" s="8"/>
      <c r="F481" s="8"/>
      <c r="G481" s="8"/>
      <c r="H481" s="8"/>
      <c r="I481" s="8"/>
      <c r="J481" s="8"/>
      <c r="K481" s="8"/>
      <c r="L481" s="8"/>
    </row>
    <row r="482" spans="3:12" ht="12.5" x14ac:dyDescent="0.25">
      <c r="C482" s="5"/>
      <c r="E482" s="8"/>
      <c r="F482" s="8"/>
      <c r="G482" s="8"/>
      <c r="H482" s="8"/>
      <c r="I482" s="8"/>
      <c r="J482" s="8"/>
      <c r="K482" s="8"/>
      <c r="L482" s="8"/>
    </row>
    <row r="483" spans="3:12" ht="12.5" x14ac:dyDescent="0.25">
      <c r="C483" s="5"/>
      <c r="E483" s="8"/>
      <c r="F483" s="8"/>
      <c r="G483" s="8"/>
      <c r="H483" s="8"/>
      <c r="I483" s="8"/>
      <c r="J483" s="8"/>
      <c r="K483" s="8"/>
      <c r="L483" s="8"/>
    </row>
    <row r="484" spans="3:12" ht="12.5" x14ac:dyDescent="0.25">
      <c r="C484" s="5"/>
      <c r="E484" s="8"/>
      <c r="F484" s="8"/>
      <c r="G484" s="8"/>
      <c r="H484" s="8"/>
      <c r="I484" s="8"/>
      <c r="J484" s="8"/>
      <c r="K484" s="8"/>
      <c r="L484" s="8"/>
    </row>
    <row r="485" spans="3:12" ht="12.5" x14ac:dyDescent="0.25">
      <c r="C485" s="5"/>
      <c r="E485" s="8"/>
      <c r="F485" s="8"/>
      <c r="G485" s="8"/>
      <c r="H485" s="8"/>
      <c r="I485" s="8"/>
      <c r="J485" s="8"/>
      <c r="K485" s="8"/>
      <c r="L485" s="8"/>
    </row>
    <row r="486" spans="3:12" ht="12.5" x14ac:dyDescent="0.25">
      <c r="C486" s="5"/>
      <c r="E486" s="8"/>
      <c r="F486" s="8"/>
      <c r="G486" s="8"/>
      <c r="H486" s="8"/>
      <c r="I486" s="8"/>
      <c r="J486" s="8"/>
      <c r="K486" s="8"/>
      <c r="L486" s="8"/>
    </row>
    <row r="487" spans="3:12" ht="12.5" x14ac:dyDescent="0.25">
      <c r="C487" s="5"/>
      <c r="E487" s="8"/>
      <c r="F487" s="8"/>
      <c r="G487" s="8"/>
      <c r="H487" s="8"/>
      <c r="I487" s="8"/>
      <c r="J487" s="8"/>
      <c r="K487" s="8"/>
      <c r="L487" s="8"/>
    </row>
    <row r="488" spans="3:12" ht="12.5" x14ac:dyDescent="0.25">
      <c r="C488" s="5"/>
      <c r="E488" s="8"/>
      <c r="F488" s="8"/>
      <c r="G488" s="8"/>
      <c r="H488" s="8"/>
      <c r="I488" s="8"/>
      <c r="J488" s="8"/>
      <c r="K488" s="8"/>
      <c r="L488" s="8"/>
    </row>
    <row r="489" spans="3:12" ht="12.5" x14ac:dyDescent="0.25">
      <c r="C489" s="5"/>
      <c r="E489" s="8"/>
      <c r="F489" s="8"/>
      <c r="G489" s="8"/>
      <c r="H489" s="8"/>
      <c r="I489" s="8"/>
      <c r="J489" s="8"/>
      <c r="K489" s="8"/>
      <c r="L489" s="8"/>
    </row>
    <row r="490" spans="3:12" ht="12.5" x14ac:dyDescent="0.25">
      <c r="C490" s="5"/>
      <c r="E490" s="8"/>
      <c r="F490" s="8"/>
      <c r="G490" s="8"/>
      <c r="H490" s="8"/>
      <c r="I490" s="8"/>
      <c r="J490" s="8"/>
      <c r="K490" s="8"/>
      <c r="L490" s="8"/>
    </row>
    <row r="491" spans="3:12" ht="12.5" x14ac:dyDescent="0.25">
      <c r="C491" s="5"/>
      <c r="E491" s="8"/>
      <c r="F491" s="8"/>
      <c r="G491" s="8"/>
      <c r="H491" s="8"/>
      <c r="I491" s="8"/>
      <c r="J491" s="8"/>
      <c r="K491" s="8"/>
      <c r="L491" s="8"/>
    </row>
    <row r="492" spans="3:12" ht="12.5" x14ac:dyDescent="0.25">
      <c r="C492" s="5"/>
      <c r="E492" s="8"/>
      <c r="F492" s="8"/>
      <c r="G492" s="8"/>
      <c r="H492" s="8"/>
      <c r="I492" s="8"/>
      <c r="J492" s="8"/>
      <c r="K492" s="8"/>
      <c r="L492" s="8"/>
    </row>
    <row r="493" spans="3:12" ht="12.5" x14ac:dyDescent="0.25">
      <c r="C493" s="5"/>
      <c r="E493" s="8"/>
      <c r="F493" s="8"/>
      <c r="G493" s="8"/>
      <c r="H493" s="8"/>
      <c r="I493" s="8"/>
      <c r="J493" s="8"/>
      <c r="K493" s="8"/>
      <c r="L493" s="8"/>
    </row>
    <row r="494" spans="3:12" ht="12.5" x14ac:dyDescent="0.25">
      <c r="C494" s="5"/>
      <c r="E494" s="8"/>
      <c r="F494" s="8"/>
      <c r="G494" s="8"/>
      <c r="H494" s="8"/>
      <c r="I494" s="8"/>
      <c r="J494" s="8"/>
      <c r="K494" s="8"/>
      <c r="L494" s="8"/>
    </row>
    <row r="495" spans="3:12" ht="12.5" x14ac:dyDescent="0.25">
      <c r="C495" s="5"/>
      <c r="E495" s="8"/>
      <c r="F495" s="8"/>
      <c r="G495" s="8"/>
      <c r="H495" s="8"/>
      <c r="I495" s="8"/>
      <c r="J495" s="8"/>
      <c r="K495" s="8"/>
      <c r="L495" s="8"/>
    </row>
    <row r="496" spans="3:12" ht="12.5" x14ac:dyDescent="0.25">
      <c r="C496" s="5"/>
      <c r="E496" s="8"/>
      <c r="F496" s="8"/>
      <c r="G496" s="8"/>
      <c r="H496" s="8"/>
      <c r="I496" s="8"/>
      <c r="J496" s="8"/>
      <c r="K496" s="8"/>
      <c r="L496" s="8"/>
    </row>
    <row r="497" spans="3:12" ht="12.5" x14ac:dyDescent="0.25">
      <c r="C497" s="5"/>
      <c r="E497" s="8"/>
      <c r="F497" s="8"/>
      <c r="G497" s="8"/>
      <c r="H497" s="8"/>
      <c r="I497" s="8"/>
      <c r="J497" s="8"/>
      <c r="K497" s="8"/>
      <c r="L497" s="8"/>
    </row>
    <row r="498" spans="3:12" ht="12.5" x14ac:dyDescent="0.25">
      <c r="C498" s="5"/>
      <c r="E498" s="8"/>
      <c r="F498" s="8"/>
      <c r="G498" s="8"/>
      <c r="H498" s="8"/>
      <c r="I498" s="8"/>
      <c r="J498" s="8"/>
      <c r="K498" s="8"/>
      <c r="L498" s="8"/>
    </row>
    <row r="499" spans="3:12" ht="12.5" x14ac:dyDescent="0.25">
      <c r="C499" s="5"/>
      <c r="E499" s="8"/>
      <c r="F499" s="8"/>
      <c r="G499" s="8"/>
      <c r="H499" s="8"/>
      <c r="I499" s="8"/>
      <c r="J499" s="8"/>
      <c r="K499" s="8"/>
      <c r="L499" s="8"/>
    </row>
    <row r="500" spans="3:12" ht="12.5" x14ac:dyDescent="0.25">
      <c r="C500" s="5"/>
      <c r="E500" s="8"/>
      <c r="F500" s="8"/>
      <c r="G500" s="8"/>
      <c r="H500" s="8"/>
      <c r="I500" s="8"/>
      <c r="J500" s="8"/>
      <c r="K500" s="8"/>
      <c r="L500" s="8"/>
    </row>
    <row r="501" spans="3:12" ht="12.5" x14ac:dyDescent="0.25">
      <c r="C501" s="5"/>
      <c r="E501" s="8"/>
      <c r="F501" s="8"/>
      <c r="G501" s="8"/>
      <c r="H501" s="8"/>
      <c r="I501" s="8"/>
      <c r="J501" s="8"/>
      <c r="K501" s="8"/>
      <c r="L501" s="8"/>
    </row>
    <row r="502" spans="3:12" ht="12.5" x14ac:dyDescent="0.25">
      <c r="C502" s="5"/>
      <c r="E502" s="8"/>
      <c r="F502" s="8"/>
      <c r="G502" s="8"/>
      <c r="H502" s="8"/>
      <c r="I502" s="8"/>
      <c r="J502" s="8"/>
      <c r="K502" s="8"/>
      <c r="L502" s="8"/>
    </row>
    <row r="503" spans="3:12" ht="12.5" x14ac:dyDescent="0.25">
      <c r="C503" s="5"/>
      <c r="E503" s="8"/>
      <c r="F503" s="8"/>
      <c r="G503" s="8"/>
      <c r="H503" s="8"/>
      <c r="I503" s="8"/>
      <c r="J503" s="8"/>
      <c r="K503" s="8"/>
      <c r="L503" s="8"/>
    </row>
    <row r="504" spans="3:12" ht="12.5" x14ac:dyDescent="0.25">
      <c r="C504" s="5"/>
      <c r="E504" s="8"/>
      <c r="F504" s="8"/>
      <c r="G504" s="8"/>
      <c r="H504" s="8"/>
      <c r="I504" s="8"/>
      <c r="J504" s="8"/>
      <c r="K504" s="8"/>
      <c r="L504" s="8"/>
    </row>
    <row r="505" spans="3:12" ht="12.5" x14ac:dyDescent="0.25">
      <c r="C505" s="5"/>
      <c r="E505" s="8"/>
      <c r="F505" s="8"/>
      <c r="G505" s="8"/>
      <c r="H505" s="8"/>
      <c r="I505" s="8"/>
      <c r="J505" s="8"/>
      <c r="K505" s="8"/>
      <c r="L505" s="8"/>
    </row>
    <row r="506" spans="3:12" ht="12.5" x14ac:dyDescent="0.25">
      <c r="C506" s="5"/>
      <c r="E506" s="8"/>
      <c r="F506" s="8"/>
      <c r="G506" s="8"/>
      <c r="H506" s="8"/>
      <c r="I506" s="8"/>
      <c r="J506" s="8"/>
      <c r="K506" s="8"/>
      <c r="L506" s="8"/>
    </row>
    <row r="507" spans="3:12" ht="12.5" x14ac:dyDescent="0.25">
      <c r="C507" s="5"/>
      <c r="E507" s="8"/>
      <c r="F507" s="8"/>
      <c r="G507" s="8"/>
      <c r="H507" s="8"/>
      <c r="I507" s="8"/>
      <c r="J507" s="8"/>
      <c r="K507" s="8"/>
      <c r="L507" s="8"/>
    </row>
    <row r="508" spans="3:12" ht="12.5" x14ac:dyDescent="0.25">
      <c r="C508" s="5"/>
      <c r="E508" s="8"/>
      <c r="F508" s="8"/>
      <c r="G508" s="8"/>
      <c r="H508" s="8"/>
      <c r="I508" s="8"/>
      <c r="J508" s="8"/>
      <c r="K508" s="8"/>
      <c r="L508" s="8"/>
    </row>
    <row r="509" spans="3:12" ht="12.5" x14ac:dyDescent="0.25">
      <c r="C509" s="5"/>
      <c r="E509" s="8"/>
      <c r="F509" s="8"/>
      <c r="G509" s="8"/>
      <c r="H509" s="8"/>
      <c r="I509" s="8"/>
      <c r="J509" s="8"/>
      <c r="K509" s="8"/>
      <c r="L509" s="8"/>
    </row>
    <row r="510" spans="3:12" ht="12.5" x14ac:dyDescent="0.25">
      <c r="C510" s="5"/>
      <c r="E510" s="8"/>
      <c r="F510" s="8"/>
      <c r="G510" s="8"/>
      <c r="H510" s="8"/>
      <c r="I510" s="8"/>
      <c r="J510" s="8"/>
      <c r="K510" s="8"/>
      <c r="L510" s="8"/>
    </row>
    <row r="511" spans="3:12" ht="12.5" x14ac:dyDescent="0.25">
      <c r="C511" s="5"/>
      <c r="E511" s="8"/>
      <c r="F511" s="8"/>
      <c r="G511" s="8"/>
      <c r="H511" s="8"/>
      <c r="I511" s="8"/>
      <c r="J511" s="8"/>
      <c r="K511" s="8"/>
      <c r="L511" s="8"/>
    </row>
    <row r="512" spans="3:12" ht="12.5" x14ac:dyDescent="0.25">
      <c r="C512" s="5"/>
      <c r="E512" s="8"/>
      <c r="F512" s="8"/>
      <c r="G512" s="8"/>
      <c r="H512" s="8"/>
      <c r="I512" s="8"/>
      <c r="J512" s="8"/>
      <c r="K512" s="8"/>
      <c r="L512" s="8"/>
    </row>
    <row r="513" spans="3:12" ht="12.5" x14ac:dyDescent="0.25">
      <c r="C513" s="5"/>
      <c r="E513" s="8"/>
      <c r="F513" s="8"/>
      <c r="G513" s="8"/>
      <c r="H513" s="8"/>
      <c r="I513" s="8"/>
      <c r="J513" s="8"/>
      <c r="K513" s="8"/>
      <c r="L513" s="8"/>
    </row>
    <row r="514" spans="3:12" ht="12.5" x14ac:dyDescent="0.25">
      <c r="C514" s="5"/>
      <c r="E514" s="8"/>
      <c r="F514" s="8"/>
      <c r="G514" s="8"/>
      <c r="H514" s="8"/>
      <c r="I514" s="8"/>
      <c r="J514" s="8"/>
      <c r="K514" s="8"/>
      <c r="L514" s="8"/>
    </row>
    <row r="515" spans="3:12" ht="12.5" x14ac:dyDescent="0.25">
      <c r="C515" s="5"/>
      <c r="E515" s="8"/>
      <c r="F515" s="8"/>
      <c r="G515" s="8"/>
      <c r="H515" s="8"/>
      <c r="I515" s="8"/>
      <c r="J515" s="8"/>
      <c r="K515" s="8"/>
      <c r="L515" s="8"/>
    </row>
    <row r="516" spans="3:12" ht="12.5" x14ac:dyDescent="0.25">
      <c r="C516" s="5"/>
      <c r="E516" s="8"/>
      <c r="F516" s="8"/>
      <c r="G516" s="8"/>
      <c r="H516" s="8"/>
      <c r="I516" s="8"/>
      <c r="J516" s="8"/>
      <c r="K516" s="8"/>
      <c r="L516" s="8"/>
    </row>
    <row r="517" spans="3:12" ht="12.5" x14ac:dyDescent="0.25">
      <c r="C517" s="5"/>
      <c r="E517" s="8"/>
      <c r="F517" s="8"/>
      <c r="G517" s="8"/>
      <c r="H517" s="8"/>
      <c r="I517" s="8"/>
      <c r="J517" s="8"/>
      <c r="K517" s="8"/>
      <c r="L517" s="8"/>
    </row>
    <row r="518" spans="3:12" ht="12.5" x14ac:dyDescent="0.25">
      <c r="C518" s="5"/>
      <c r="E518" s="8"/>
      <c r="F518" s="8"/>
      <c r="G518" s="8"/>
      <c r="H518" s="8"/>
      <c r="I518" s="8"/>
      <c r="J518" s="8"/>
      <c r="K518" s="8"/>
      <c r="L518" s="8"/>
    </row>
    <row r="519" spans="3:12" ht="12.5" x14ac:dyDescent="0.25">
      <c r="C519" s="5"/>
      <c r="E519" s="8"/>
      <c r="F519" s="8"/>
      <c r="G519" s="8"/>
      <c r="H519" s="8"/>
      <c r="I519" s="8"/>
      <c r="J519" s="8"/>
      <c r="K519" s="8"/>
      <c r="L519" s="8"/>
    </row>
    <row r="520" spans="3:12" ht="12.5" x14ac:dyDescent="0.25">
      <c r="C520" s="5"/>
      <c r="E520" s="8"/>
      <c r="F520" s="8"/>
      <c r="G520" s="8"/>
      <c r="H520" s="8"/>
      <c r="I520" s="8"/>
      <c r="J520" s="8"/>
      <c r="K520" s="8"/>
      <c r="L520" s="8"/>
    </row>
    <row r="521" spans="3:12" ht="12.5" x14ac:dyDescent="0.25">
      <c r="C521" s="5"/>
      <c r="E521" s="8"/>
      <c r="F521" s="8"/>
      <c r="G521" s="8"/>
      <c r="H521" s="8"/>
      <c r="I521" s="8"/>
      <c r="J521" s="8"/>
      <c r="K521" s="8"/>
      <c r="L521" s="8"/>
    </row>
    <row r="522" spans="3:12" ht="12.5" x14ac:dyDescent="0.25">
      <c r="C522" s="5"/>
      <c r="E522" s="8"/>
      <c r="F522" s="8"/>
      <c r="G522" s="8"/>
      <c r="H522" s="8"/>
      <c r="I522" s="8"/>
      <c r="J522" s="8"/>
      <c r="K522" s="8"/>
      <c r="L522" s="8"/>
    </row>
    <row r="523" spans="3:12" ht="12.5" x14ac:dyDescent="0.25">
      <c r="C523" s="5"/>
      <c r="E523" s="8"/>
      <c r="F523" s="8"/>
      <c r="G523" s="8"/>
      <c r="H523" s="8"/>
      <c r="I523" s="8"/>
      <c r="J523" s="8"/>
      <c r="K523" s="8"/>
      <c r="L523" s="8"/>
    </row>
    <row r="524" spans="3:12" ht="12.5" x14ac:dyDescent="0.25">
      <c r="C524" s="5"/>
      <c r="E524" s="8"/>
      <c r="F524" s="8"/>
      <c r="G524" s="8"/>
      <c r="H524" s="8"/>
      <c r="I524" s="8"/>
      <c r="J524" s="8"/>
      <c r="K524" s="8"/>
      <c r="L524" s="8"/>
    </row>
    <row r="525" spans="3:12" ht="12.5" x14ac:dyDescent="0.25">
      <c r="C525" s="5"/>
      <c r="E525" s="8"/>
      <c r="F525" s="8"/>
      <c r="G525" s="8"/>
      <c r="H525" s="8"/>
      <c r="I525" s="8"/>
      <c r="J525" s="8"/>
      <c r="K525" s="8"/>
      <c r="L525" s="8"/>
    </row>
    <row r="526" spans="3:12" ht="12.5" x14ac:dyDescent="0.25">
      <c r="C526" s="5"/>
      <c r="E526" s="8"/>
      <c r="F526" s="8"/>
      <c r="G526" s="8"/>
      <c r="H526" s="8"/>
      <c r="I526" s="8"/>
      <c r="J526" s="8"/>
      <c r="K526" s="8"/>
      <c r="L526" s="8"/>
    </row>
    <row r="527" spans="3:12" ht="12.5" x14ac:dyDescent="0.25">
      <c r="C527" s="5"/>
      <c r="E527" s="8"/>
      <c r="F527" s="8"/>
      <c r="G527" s="8"/>
      <c r="H527" s="8"/>
      <c r="I527" s="8"/>
      <c r="J527" s="8"/>
      <c r="K527" s="8"/>
      <c r="L527" s="8"/>
    </row>
    <row r="528" spans="3:12" ht="12.5" x14ac:dyDescent="0.25">
      <c r="C528" s="5"/>
      <c r="E528" s="8"/>
      <c r="F528" s="8"/>
      <c r="G528" s="8"/>
      <c r="H528" s="8"/>
      <c r="I528" s="8"/>
      <c r="J528" s="8"/>
      <c r="K528" s="8"/>
      <c r="L528" s="8"/>
    </row>
    <row r="529" spans="3:12" ht="12.5" x14ac:dyDescent="0.25">
      <c r="C529" s="5"/>
      <c r="E529" s="8"/>
      <c r="F529" s="8"/>
      <c r="G529" s="8"/>
      <c r="H529" s="8"/>
      <c r="I529" s="8"/>
      <c r="J529" s="8"/>
      <c r="K529" s="8"/>
      <c r="L529" s="8"/>
    </row>
    <row r="530" spans="3:12" ht="12.5" x14ac:dyDescent="0.25">
      <c r="C530" s="5"/>
      <c r="E530" s="8"/>
      <c r="F530" s="8"/>
      <c r="G530" s="8"/>
      <c r="H530" s="8"/>
      <c r="I530" s="8"/>
      <c r="J530" s="8"/>
      <c r="K530" s="8"/>
      <c r="L530" s="8"/>
    </row>
    <row r="531" spans="3:12" ht="12.5" x14ac:dyDescent="0.25">
      <c r="C531" s="5"/>
      <c r="E531" s="8"/>
      <c r="F531" s="8"/>
      <c r="G531" s="8"/>
      <c r="H531" s="8"/>
      <c r="I531" s="8"/>
      <c r="J531" s="8"/>
      <c r="K531" s="8"/>
      <c r="L531" s="8"/>
    </row>
    <row r="532" spans="3:12" ht="12.5" x14ac:dyDescent="0.25">
      <c r="C532" s="5"/>
      <c r="E532" s="8"/>
      <c r="F532" s="8"/>
      <c r="G532" s="8"/>
      <c r="H532" s="8"/>
      <c r="I532" s="8"/>
      <c r="J532" s="8"/>
      <c r="K532" s="8"/>
      <c r="L532" s="8"/>
    </row>
    <row r="533" spans="3:12" ht="12.5" x14ac:dyDescent="0.25">
      <c r="C533" s="5"/>
      <c r="E533" s="8"/>
      <c r="F533" s="8"/>
      <c r="G533" s="8"/>
      <c r="H533" s="8"/>
      <c r="I533" s="8"/>
      <c r="J533" s="8"/>
      <c r="K533" s="8"/>
      <c r="L533" s="8"/>
    </row>
    <row r="534" spans="3:12" ht="12.5" x14ac:dyDescent="0.25">
      <c r="C534" s="5"/>
      <c r="E534" s="8"/>
      <c r="F534" s="8"/>
      <c r="G534" s="8"/>
      <c r="H534" s="8"/>
      <c r="I534" s="8"/>
      <c r="J534" s="8"/>
      <c r="K534" s="8"/>
      <c r="L534" s="8"/>
    </row>
    <row r="535" spans="3:12" ht="12.5" x14ac:dyDescent="0.25">
      <c r="C535" s="5"/>
      <c r="E535" s="8"/>
      <c r="F535" s="8"/>
      <c r="G535" s="8"/>
      <c r="H535" s="8"/>
      <c r="I535" s="8"/>
      <c r="J535" s="8"/>
      <c r="K535" s="8"/>
      <c r="L535" s="8"/>
    </row>
    <row r="536" spans="3:12" ht="12.5" x14ac:dyDescent="0.25">
      <c r="C536" s="5"/>
      <c r="E536" s="8"/>
      <c r="F536" s="8"/>
      <c r="G536" s="8"/>
      <c r="H536" s="8"/>
      <c r="I536" s="8"/>
      <c r="J536" s="8"/>
      <c r="K536" s="8"/>
      <c r="L536" s="8"/>
    </row>
    <row r="537" spans="3:12" ht="12.5" x14ac:dyDescent="0.25">
      <c r="C537" s="5"/>
      <c r="E537" s="8"/>
      <c r="F537" s="8"/>
      <c r="G537" s="8"/>
      <c r="H537" s="8"/>
      <c r="I537" s="8"/>
      <c r="J537" s="8"/>
      <c r="K537" s="8"/>
      <c r="L537" s="8"/>
    </row>
    <row r="538" spans="3:12" ht="12.5" x14ac:dyDescent="0.25">
      <c r="C538" s="5"/>
      <c r="E538" s="8"/>
      <c r="F538" s="8"/>
      <c r="G538" s="8"/>
      <c r="H538" s="8"/>
      <c r="I538" s="8"/>
      <c r="J538" s="8"/>
      <c r="K538" s="8"/>
      <c r="L538" s="8"/>
    </row>
    <row r="539" spans="3:12" ht="12.5" x14ac:dyDescent="0.25">
      <c r="C539" s="5"/>
      <c r="E539" s="8"/>
      <c r="F539" s="8"/>
      <c r="G539" s="8"/>
      <c r="H539" s="8"/>
      <c r="I539" s="8"/>
      <c r="J539" s="8"/>
      <c r="K539" s="8"/>
      <c r="L539" s="8"/>
    </row>
    <row r="540" spans="3:12" ht="12.5" x14ac:dyDescent="0.25">
      <c r="C540" s="5"/>
      <c r="E540" s="8"/>
      <c r="F540" s="8"/>
      <c r="G540" s="8"/>
      <c r="H540" s="8"/>
      <c r="I540" s="8"/>
      <c r="J540" s="8"/>
      <c r="K540" s="8"/>
      <c r="L540" s="8"/>
    </row>
    <row r="541" spans="3:12" ht="12.5" x14ac:dyDescent="0.25">
      <c r="C541" s="5"/>
      <c r="E541" s="8"/>
      <c r="F541" s="8"/>
      <c r="G541" s="8"/>
      <c r="H541" s="8"/>
      <c r="I541" s="8"/>
      <c r="J541" s="8"/>
      <c r="K541" s="8"/>
      <c r="L541" s="8"/>
    </row>
    <row r="542" spans="3:12" ht="12.5" x14ac:dyDescent="0.25">
      <c r="C542" s="5"/>
      <c r="E542" s="8"/>
      <c r="F542" s="8"/>
      <c r="G542" s="8"/>
      <c r="H542" s="8"/>
      <c r="I542" s="8"/>
      <c r="J542" s="8"/>
      <c r="K542" s="8"/>
      <c r="L542" s="8"/>
    </row>
    <row r="543" spans="3:12" ht="12.5" x14ac:dyDescent="0.25">
      <c r="C543" s="5"/>
      <c r="E543" s="8"/>
      <c r="F543" s="8"/>
      <c r="G543" s="8"/>
      <c r="H543" s="8"/>
      <c r="I543" s="8"/>
      <c r="J543" s="8"/>
      <c r="K543" s="8"/>
      <c r="L543" s="8"/>
    </row>
    <row r="544" spans="3:12" ht="12.5" x14ac:dyDescent="0.25">
      <c r="C544" s="5"/>
      <c r="E544" s="8"/>
      <c r="F544" s="8"/>
      <c r="G544" s="8"/>
      <c r="H544" s="8"/>
      <c r="I544" s="8"/>
      <c r="J544" s="8"/>
      <c r="K544" s="8"/>
      <c r="L544" s="8"/>
    </row>
    <row r="545" spans="3:12" ht="12.5" x14ac:dyDescent="0.25">
      <c r="C545" s="5"/>
      <c r="E545" s="8"/>
      <c r="F545" s="8"/>
      <c r="G545" s="8"/>
      <c r="H545" s="8"/>
      <c r="I545" s="8"/>
      <c r="J545" s="8"/>
      <c r="K545" s="8"/>
      <c r="L545" s="8"/>
    </row>
    <row r="546" spans="3:12" ht="12.5" x14ac:dyDescent="0.25">
      <c r="C546" s="5"/>
      <c r="E546" s="8"/>
      <c r="F546" s="8"/>
      <c r="G546" s="8"/>
      <c r="H546" s="8"/>
      <c r="I546" s="8"/>
      <c r="J546" s="8"/>
      <c r="K546" s="8"/>
      <c r="L546" s="8"/>
    </row>
    <row r="547" spans="3:12" ht="12.5" x14ac:dyDescent="0.25">
      <c r="C547" s="5"/>
      <c r="E547" s="8"/>
      <c r="F547" s="8"/>
      <c r="G547" s="8"/>
      <c r="H547" s="8"/>
      <c r="I547" s="8"/>
      <c r="J547" s="8"/>
      <c r="K547" s="8"/>
      <c r="L547" s="8"/>
    </row>
    <row r="548" spans="3:12" ht="12.5" x14ac:dyDescent="0.25">
      <c r="C548" s="5"/>
      <c r="E548" s="8"/>
      <c r="F548" s="8"/>
      <c r="G548" s="8"/>
      <c r="H548" s="8"/>
      <c r="I548" s="8"/>
      <c r="J548" s="8"/>
      <c r="K548" s="8"/>
      <c r="L548" s="8"/>
    </row>
    <row r="549" spans="3:12" ht="12.5" x14ac:dyDescent="0.25">
      <c r="C549" s="5"/>
      <c r="E549" s="8"/>
      <c r="F549" s="8"/>
      <c r="G549" s="8"/>
      <c r="H549" s="8"/>
      <c r="I549" s="8"/>
      <c r="J549" s="8"/>
      <c r="K549" s="8"/>
      <c r="L549" s="8"/>
    </row>
    <row r="550" spans="3:12" ht="12.5" x14ac:dyDescent="0.25">
      <c r="C550" s="5"/>
      <c r="E550" s="8"/>
      <c r="F550" s="8"/>
      <c r="G550" s="8"/>
      <c r="H550" s="8"/>
      <c r="I550" s="8"/>
      <c r="J550" s="8"/>
      <c r="K550" s="8"/>
      <c r="L550" s="8"/>
    </row>
    <row r="551" spans="3:12" ht="12.5" x14ac:dyDescent="0.25">
      <c r="C551" s="5"/>
      <c r="E551" s="8"/>
      <c r="F551" s="8"/>
      <c r="G551" s="8"/>
      <c r="H551" s="8"/>
      <c r="I551" s="8"/>
      <c r="J551" s="8"/>
      <c r="K551" s="8"/>
      <c r="L551" s="8"/>
    </row>
    <row r="552" spans="3:12" ht="12.5" x14ac:dyDescent="0.25">
      <c r="C552" s="5"/>
      <c r="E552" s="8"/>
      <c r="F552" s="8"/>
      <c r="G552" s="8"/>
      <c r="H552" s="8"/>
      <c r="I552" s="8"/>
      <c r="J552" s="8"/>
      <c r="K552" s="8"/>
      <c r="L552" s="8"/>
    </row>
    <row r="553" spans="3:12" ht="12.5" x14ac:dyDescent="0.25">
      <c r="C553" s="5"/>
      <c r="E553" s="8"/>
      <c r="F553" s="8"/>
      <c r="G553" s="8"/>
      <c r="H553" s="8"/>
      <c r="I553" s="8"/>
      <c r="J553" s="8"/>
      <c r="K553" s="8"/>
      <c r="L553" s="8"/>
    </row>
    <row r="554" spans="3:12" ht="12.5" x14ac:dyDescent="0.25">
      <c r="C554" s="5"/>
      <c r="E554" s="8"/>
      <c r="F554" s="8"/>
      <c r="G554" s="8"/>
      <c r="H554" s="8"/>
      <c r="I554" s="8"/>
      <c r="J554" s="8"/>
      <c r="K554" s="8"/>
      <c r="L554" s="8"/>
    </row>
    <row r="555" spans="3:12" ht="12.5" x14ac:dyDescent="0.25">
      <c r="C555" s="5"/>
      <c r="E555" s="8"/>
      <c r="F555" s="8"/>
      <c r="G555" s="8"/>
      <c r="H555" s="8"/>
      <c r="I555" s="8"/>
      <c r="J555" s="8"/>
      <c r="K555" s="8"/>
      <c r="L555" s="8"/>
    </row>
    <row r="556" spans="3:12" ht="12.5" x14ac:dyDescent="0.25">
      <c r="C556" s="5"/>
      <c r="E556" s="8"/>
      <c r="F556" s="8"/>
      <c r="G556" s="8"/>
      <c r="H556" s="8"/>
      <c r="I556" s="8"/>
      <c r="J556" s="8"/>
      <c r="K556" s="8"/>
      <c r="L556" s="8"/>
    </row>
    <row r="557" spans="3:12" ht="12.5" x14ac:dyDescent="0.25">
      <c r="C557" s="5"/>
      <c r="E557" s="8"/>
      <c r="F557" s="8"/>
      <c r="G557" s="8"/>
      <c r="H557" s="8"/>
      <c r="I557" s="8"/>
      <c r="J557" s="8"/>
      <c r="K557" s="8"/>
      <c r="L557" s="8"/>
    </row>
    <row r="558" spans="3:12" ht="12.5" x14ac:dyDescent="0.25">
      <c r="C558" s="5"/>
      <c r="E558" s="8"/>
      <c r="F558" s="8"/>
      <c r="G558" s="8"/>
      <c r="H558" s="8"/>
      <c r="I558" s="8"/>
      <c r="J558" s="8"/>
      <c r="K558" s="8"/>
      <c r="L558" s="8"/>
    </row>
    <row r="559" spans="3:12" ht="12.5" x14ac:dyDescent="0.25">
      <c r="C559" s="5"/>
      <c r="E559" s="8"/>
      <c r="F559" s="8"/>
      <c r="G559" s="8"/>
      <c r="H559" s="8"/>
      <c r="I559" s="8"/>
      <c r="J559" s="8"/>
      <c r="K559" s="8"/>
      <c r="L559" s="8"/>
    </row>
    <row r="560" spans="3:12" ht="12.5" x14ac:dyDescent="0.25">
      <c r="C560" s="5"/>
      <c r="E560" s="8"/>
      <c r="F560" s="8"/>
      <c r="G560" s="8"/>
      <c r="H560" s="8"/>
      <c r="I560" s="8"/>
      <c r="J560" s="8"/>
      <c r="K560" s="8"/>
      <c r="L560" s="8"/>
    </row>
    <row r="561" spans="3:12" ht="12.5" x14ac:dyDescent="0.25">
      <c r="C561" s="5"/>
      <c r="E561" s="8"/>
      <c r="F561" s="8"/>
      <c r="G561" s="8"/>
      <c r="H561" s="8"/>
      <c r="I561" s="8"/>
      <c r="J561" s="8"/>
      <c r="K561" s="8"/>
      <c r="L561" s="8"/>
    </row>
    <row r="562" spans="3:12" ht="12.5" x14ac:dyDescent="0.25">
      <c r="C562" s="5"/>
      <c r="E562" s="8"/>
      <c r="F562" s="8"/>
      <c r="G562" s="8"/>
      <c r="H562" s="8"/>
      <c r="I562" s="8"/>
      <c r="J562" s="8"/>
      <c r="K562" s="8"/>
      <c r="L562" s="8"/>
    </row>
    <row r="563" spans="3:12" ht="12.5" x14ac:dyDescent="0.25">
      <c r="C563" s="5"/>
      <c r="E563" s="8"/>
      <c r="F563" s="8"/>
      <c r="G563" s="8"/>
      <c r="H563" s="8"/>
      <c r="I563" s="8"/>
      <c r="J563" s="8"/>
      <c r="K563" s="8"/>
      <c r="L563" s="8"/>
    </row>
    <row r="564" spans="3:12" ht="12.5" x14ac:dyDescent="0.25">
      <c r="C564" s="5"/>
      <c r="E564" s="8"/>
      <c r="F564" s="8"/>
      <c r="G564" s="8"/>
      <c r="H564" s="8"/>
      <c r="I564" s="8"/>
      <c r="J564" s="8"/>
      <c r="K564" s="8"/>
      <c r="L564" s="8"/>
    </row>
    <row r="565" spans="3:12" ht="12.5" x14ac:dyDescent="0.25">
      <c r="C565" s="5"/>
      <c r="E565" s="8"/>
      <c r="F565" s="8"/>
      <c r="G565" s="8"/>
      <c r="H565" s="8"/>
      <c r="I565" s="8"/>
      <c r="J565" s="8"/>
      <c r="K565" s="8"/>
      <c r="L565" s="8"/>
    </row>
    <row r="566" spans="3:12" ht="12.5" x14ac:dyDescent="0.25">
      <c r="C566" s="5"/>
      <c r="E566" s="8"/>
      <c r="F566" s="8"/>
      <c r="G566" s="8"/>
      <c r="H566" s="8"/>
      <c r="I566" s="8"/>
      <c r="J566" s="8"/>
      <c r="K566" s="8"/>
      <c r="L566" s="8"/>
    </row>
    <row r="567" spans="3:12" ht="12.5" x14ac:dyDescent="0.25">
      <c r="C567" s="5"/>
      <c r="E567" s="8"/>
      <c r="F567" s="8"/>
      <c r="G567" s="8"/>
      <c r="H567" s="8"/>
      <c r="I567" s="8"/>
      <c r="J567" s="8"/>
      <c r="K567" s="8"/>
      <c r="L567" s="8"/>
    </row>
    <row r="568" spans="3:12" ht="12.5" x14ac:dyDescent="0.25">
      <c r="C568" s="5"/>
      <c r="E568" s="8"/>
      <c r="F568" s="8"/>
      <c r="G568" s="8"/>
      <c r="H568" s="8"/>
      <c r="I568" s="8"/>
      <c r="J568" s="8"/>
      <c r="K568" s="8"/>
      <c r="L568" s="8"/>
    </row>
    <row r="569" spans="3:12" ht="12.5" x14ac:dyDescent="0.25">
      <c r="C569" s="5"/>
      <c r="E569" s="8"/>
      <c r="F569" s="8"/>
      <c r="G569" s="8"/>
      <c r="H569" s="8"/>
      <c r="I569" s="8"/>
      <c r="J569" s="8"/>
      <c r="K569" s="8"/>
      <c r="L569" s="8"/>
    </row>
    <row r="570" spans="3:12" ht="12.5" x14ac:dyDescent="0.25">
      <c r="C570" s="5"/>
      <c r="E570" s="8"/>
      <c r="F570" s="8"/>
      <c r="G570" s="8"/>
      <c r="H570" s="8"/>
      <c r="I570" s="8"/>
      <c r="J570" s="8"/>
      <c r="K570" s="8"/>
      <c r="L570" s="8"/>
    </row>
    <row r="571" spans="3:12" ht="12.5" x14ac:dyDescent="0.25">
      <c r="C571" s="5"/>
      <c r="E571" s="8"/>
      <c r="F571" s="8"/>
      <c r="G571" s="8"/>
      <c r="H571" s="8"/>
      <c r="I571" s="8"/>
      <c r="J571" s="8"/>
      <c r="K571" s="8"/>
      <c r="L571" s="8"/>
    </row>
    <row r="572" spans="3:12" ht="12.5" x14ac:dyDescent="0.25">
      <c r="C572" s="5"/>
      <c r="E572" s="8"/>
      <c r="F572" s="8"/>
      <c r="G572" s="8"/>
      <c r="H572" s="8"/>
      <c r="I572" s="8"/>
      <c r="J572" s="8"/>
      <c r="K572" s="8"/>
      <c r="L572" s="8"/>
    </row>
    <row r="573" spans="3:12" ht="12.5" x14ac:dyDescent="0.25">
      <c r="C573" s="5"/>
      <c r="E573" s="8"/>
      <c r="F573" s="8"/>
      <c r="G573" s="8"/>
      <c r="H573" s="8"/>
      <c r="I573" s="8"/>
      <c r="J573" s="8"/>
      <c r="K573" s="8"/>
      <c r="L573" s="8"/>
    </row>
    <row r="574" spans="3:12" ht="12.5" x14ac:dyDescent="0.25">
      <c r="C574" s="5"/>
      <c r="E574" s="8"/>
      <c r="F574" s="8"/>
      <c r="G574" s="8"/>
      <c r="H574" s="8"/>
      <c r="I574" s="8"/>
      <c r="J574" s="8"/>
      <c r="K574" s="8"/>
      <c r="L574" s="8"/>
    </row>
    <row r="575" spans="3:12" ht="12.5" x14ac:dyDescent="0.25">
      <c r="C575" s="5"/>
      <c r="E575" s="8"/>
      <c r="F575" s="8"/>
      <c r="G575" s="8"/>
      <c r="H575" s="8"/>
      <c r="I575" s="8"/>
      <c r="J575" s="8"/>
      <c r="K575" s="8"/>
      <c r="L575" s="8"/>
    </row>
    <row r="576" spans="3:12" ht="12.5" x14ac:dyDescent="0.25">
      <c r="C576" s="5"/>
      <c r="E576" s="8"/>
      <c r="F576" s="8"/>
      <c r="G576" s="8"/>
      <c r="H576" s="8"/>
      <c r="I576" s="8"/>
      <c r="J576" s="8"/>
      <c r="K576" s="8"/>
      <c r="L576" s="8"/>
    </row>
    <row r="577" spans="3:12" ht="12.5" x14ac:dyDescent="0.25">
      <c r="C577" s="5"/>
      <c r="E577" s="8"/>
      <c r="F577" s="8"/>
      <c r="G577" s="8"/>
      <c r="H577" s="8"/>
      <c r="I577" s="8"/>
      <c r="J577" s="8"/>
      <c r="K577" s="8"/>
      <c r="L577" s="8"/>
    </row>
    <row r="578" spans="3:12" ht="12.5" x14ac:dyDescent="0.25">
      <c r="C578" s="5"/>
      <c r="E578" s="8"/>
      <c r="F578" s="8"/>
      <c r="G578" s="8"/>
      <c r="H578" s="8"/>
      <c r="I578" s="8"/>
      <c r="J578" s="8"/>
      <c r="K578" s="8"/>
      <c r="L578" s="8"/>
    </row>
    <row r="579" spans="3:12" ht="12.5" x14ac:dyDescent="0.25">
      <c r="C579" s="5"/>
      <c r="E579" s="8"/>
      <c r="F579" s="8"/>
      <c r="G579" s="8"/>
      <c r="H579" s="8"/>
      <c r="I579" s="8"/>
      <c r="J579" s="8"/>
      <c r="K579" s="8"/>
      <c r="L579" s="8"/>
    </row>
    <row r="580" spans="3:12" ht="12.5" x14ac:dyDescent="0.25">
      <c r="C580" s="5"/>
      <c r="E580" s="8"/>
      <c r="F580" s="8"/>
      <c r="G580" s="8"/>
      <c r="H580" s="8"/>
      <c r="I580" s="8"/>
      <c r="J580" s="8"/>
      <c r="K580" s="8"/>
      <c r="L580" s="8"/>
    </row>
    <row r="581" spans="3:12" ht="12.5" x14ac:dyDescent="0.25">
      <c r="C581" s="5"/>
      <c r="E581" s="8"/>
      <c r="F581" s="8"/>
      <c r="G581" s="8"/>
      <c r="H581" s="8"/>
      <c r="I581" s="8"/>
      <c r="J581" s="8"/>
      <c r="K581" s="8"/>
      <c r="L581" s="8"/>
    </row>
    <row r="582" spans="3:12" ht="12.5" x14ac:dyDescent="0.25">
      <c r="C582" s="5"/>
      <c r="E582" s="8"/>
      <c r="F582" s="8"/>
      <c r="G582" s="8"/>
      <c r="H582" s="8"/>
      <c r="I582" s="8"/>
      <c r="J582" s="8"/>
      <c r="K582" s="8"/>
      <c r="L582" s="8"/>
    </row>
    <row r="583" spans="3:12" ht="12.5" x14ac:dyDescent="0.25">
      <c r="C583" s="5"/>
      <c r="E583" s="8"/>
      <c r="F583" s="8"/>
      <c r="G583" s="8"/>
      <c r="H583" s="8"/>
      <c r="I583" s="8"/>
      <c r="J583" s="8"/>
      <c r="K583" s="8"/>
      <c r="L583" s="8"/>
    </row>
    <row r="584" spans="3:12" ht="12.5" x14ac:dyDescent="0.25">
      <c r="C584" s="5"/>
      <c r="E584" s="8"/>
      <c r="F584" s="8"/>
      <c r="G584" s="8"/>
      <c r="H584" s="8"/>
      <c r="I584" s="8"/>
      <c r="J584" s="8"/>
      <c r="K584" s="8"/>
      <c r="L584" s="8"/>
    </row>
    <row r="585" spans="3:12" ht="12.5" x14ac:dyDescent="0.25">
      <c r="C585" s="5"/>
      <c r="E585" s="8"/>
      <c r="F585" s="8"/>
      <c r="G585" s="8"/>
      <c r="H585" s="8"/>
      <c r="I585" s="8"/>
      <c r="J585" s="8"/>
      <c r="K585" s="8"/>
      <c r="L585" s="8"/>
    </row>
    <row r="586" spans="3:12" ht="12.5" x14ac:dyDescent="0.25">
      <c r="C586" s="5"/>
      <c r="E586" s="8"/>
      <c r="F586" s="8"/>
      <c r="G586" s="8"/>
      <c r="H586" s="8"/>
      <c r="I586" s="8"/>
      <c r="J586" s="8"/>
      <c r="K586" s="8"/>
      <c r="L586" s="8"/>
    </row>
    <row r="587" spans="3:12" ht="12.5" x14ac:dyDescent="0.25">
      <c r="C587" s="5"/>
      <c r="E587" s="8"/>
      <c r="F587" s="8"/>
      <c r="G587" s="8"/>
      <c r="H587" s="8"/>
      <c r="I587" s="8"/>
      <c r="J587" s="8"/>
      <c r="K587" s="8"/>
      <c r="L587" s="8"/>
    </row>
    <row r="588" spans="3:12" ht="12.5" x14ac:dyDescent="0.25">
      <c r="C588" s="5"/>
      <c r="E588" s="8"/>
      <c r="F588" s="8"/>
      <c r="G588" s="8"/>
      <c r="H588" s="8"/>
      <c r="I588" s="8"/>
      <c r="J588" s="8"/>
      <c r="K588" s="8"/>
      <c r="L588" s="8"/>
    </row>
    <row r="589" spans="3:12" ht="12.5" x14ac:dyDescent="0.25">
      <c r="C589" s="5"/>
      <c r="E589" s="8"/>
      <c r="F589" s="8"/>
      <c r="G589" s="8"/>
      <c r="H589" s="8"/>
      <c r="I589" s="8"/>
      <c r="J589" s="8"/>
      <c r="K589" s="8"/>
      <c r="L589" s="8"/>
    </row>
    <row r="590" spans="3:12" ht="12.5" x14ac:dyDescent="0.25">
      <c r="C590" s="5"/>
      <c r="E590" s="8"/>
      <c r="F590" s="8"/>
      <c r="G590" s="8"/>
      <c r="H590" s="8"/>
      <c r="I590" s="8"/>
      <c r="J590" s="8"/>
      <c r="K590" s="8"/>
      <c r="L590" s="8"/>
    </row>
    <row r="591" spans="3:12" ht="12.5" x14ac:dyDescent="0.25">
      <c r="C591" s="5"/>
      <c r="E591" s="8"/>
      <c r="F591" s="8"/>
      <c r="G591" s="8"/>
      <c r="H591" s="8"/>
      <c r="I591" s="8"/>
      <c r="J591" s="8"/>
      <c r="K591" s="8"/>
      <c r="L591" s="8"/>
    </row>
    <row r="592" spans="3:12" ht="12.5" x14ac:dyDescent="0.25">
      <c r="C592" s="5"/>
      <c r="E592" s="8"/>
      <c r="F592" s="8"/>
      <c r="G592" s="8"/>
      <c r="H592" s="8"/>
      <c r="I592" s="8"/>
      <c r="J592" s="8"/>
      <c r="K592" s="8"/>
      <c r="L592" s="8"/>
    </row>
    <row r="593" spans="3:12" ht="12.5" x14ac:dyDescent="0.25">
      <c r="C593" s="5"/>
      <c r="E593" s="8"/>
      <c r="F593" s="8"/>
      <c r="G593" s="8"/>
      <c r="H593" s="8"/>
      <c r="I593" s="8"/>
      <c r="J593" s="8"/>
      <c r="K593" s="8"/>
      <c r="L593" s="8"/>
    </row>
    <row r="594" spans="3:12" ht="12.5" x14ac:dyDescent="0.25">
      <c r="C594" s="5"/>
      <c r="E594" s="8"/>
      <c r="F594" s="8"/>
      <c r="G594" s="8"/>
      <c r="H594" s="8"/>
      <c r="I594" s="8"/>
      <c r="J594" s="8"/>
      <c r="K594" s="8"/>
      <c r="L594" s="8"/>
    </row>
    <row r="595" spans="3:12" ht="12.5" x14ac:dyDescent="0.25">
      <c r="C595" s="5"/>
      <c r="E595" s="8"/>
      <c r="F595" s="8"/>
      <c r="G595" s="8"/>
      <c r="H595" s="8"/>
      <c r="I595" s="8"/>
      <c r="J595" s="8"/>
      <c r="K595" s="8"/>
      <c r="L595" s="8"/>
    </row>
    <row r="596" spans="3:12" ht="12.5" x14ac:dyDescent="0.25">
      <c r="C596" s="5"/>
      <c r="E596" s="8"/>
      <c r="F596" s="8"/>
      <c r="G596" s="8"/>
      <c r="H596" s="8"/>
      <c r="I596" s="8"/>
      <c r="J596" s="8"/>
      <c r="K596" s="8"/>
      <c r="L596" s="8"/>
    </row>
    <row r="597" spans="3:12" ht="12.5" x14ac:dyDescent="0.25">
      <c r="C597" s="5"/>
      <c r="E597" s="8"/>
      <c r="F597" s="8"/>
      <c r="G597" s="8"/>
      <c r="H597" s="8"/>
      <c r="I597" s="8"/>
      <c r="J597" s="8"/>
      <c r="K597" s="8"/>
      <c r="L597" s="8"/>
    </row>
    <row r="598" spans="3:12" ht="12.5" x14ac:dyDescent="0.25">
      <c r="C598" s="5"/>
      <c r="E598" s="8"/>
      <c r="F598" s="8"/>
      <c r="G598" s="8"/>
      <c r="H598" s="8"/>
      <c r="I598" s="8"/>
      <c r="J598" s="8"/>
      <c r="K598" s="8"/>
      <c r="L598" s="8"/>
    </row>
    <row r="599" spans="3:12" ht="12.5" x14ac:dyDescent="0.25">
      <c r="C599" s="5"/>
      <c r="E599" s="8"/>
      <c r="F599" s="8"/>
      <c r="G599" s="8"/>
      <c r="H599" s="8"/>
      <c r="I599" s="8"/>
      <c r="J599" s="8"/>
      <c r="K599" s="8"/>
      <c r="L599" s="8"/>
    </row>
    <row r="600" spans="3:12" ht="12.5" x14ac:dyDescent="0.25">
      <c r="C600" s="5"/>
      <c r="E600" s="8"/>
      <c r="F600" s="8"/>
      <c r="G600" s="8"/>
      <c r="H600" s="8"/>
      <c r="I600" s="8"/>
      <c r="J600" s="8"/>
      <c r="K600" s="8"/>
      <c r="L600" s="8"/>
    </row>
    <row r="601" spans="3:12" ht="12.5" x14ac:dyDescent="0.25">
      <c r="C601" s="5"/>
      <c r="E601" s="8"/>
      <c r="F601" s="8"/>
      <c r="G601" s="8"/>
      <c r="H601" s="8"/>
      <c r="I601" s="8"/>
      <c r="J601" s="8"/>
      <c r="K601" s="8"/>
      <c r="L601" s="8"/>
    </row>
    <row r="602" spans="3:12" ht="12.5" x14ac:dyDescent="0.25">
      <c r="C602" s="5"/>
      <c r="E602" s="8"/>
      <c r="F602" s="8"/>
      <c r="G602" s="8"/>
      <c r="H602" s="8"/>
      <c r="I602" s="8"/>
      <c r="J602" s="8"/>
      <c r="K602" s="8"/>
      <c r="L602" s="8"/>
    </row>
    <row r="603" spans="3:12" ht="12.5" x14ac:dyDescent="0.25">
      <c r="C603" s="5"/>
      <c r="E603" s="8"/>
      <c r="F603" s="8"/>
      <c r="G603" s="8"/>
      <c r="H603" s="8"/>
      <c r="I603" s="8"/>
      <c r="J603" s="8"/>
      <c r="K603" s="8"/>
      <c r="L603" s="8"/>
    </row>
    <row r="604" spans="3:12" ht="12.5" x14ac:dyDescent="0.25">
      <c r="C604" s="5"/>
      <c r="E604" s="8"/>
      <c r="F604" s="8"/>
      <c r="G604" s="8"/>
      <c r="H604" s="8"/>
      <c r="I604" s="8"/>
      <c r="J604" s="8"/>
      <c r="K604" s="8"/>
      <c r="L604" s="8"/>
    </row>
    <row r="605" spans="3:12" ht="12.5" x14ac:dyDescent="0.25">
      <c r="C605" s="5"/>
      <c r="E605" s="8"/>
      <c r="F605" s="8"/>
      <c r="G605" s="8"/>
      <c r="H605" s="8"/>
      <c r="I605" s="8"/>
      <c r="J605" s="8"/>
      <c r="K605" s="8"/>
      <c r="L605" s="8"/>
    </row>
    <row r="606" spans="3:12" ht="12.5" x14ac:dyDescent="0.25">
      <c r="C606" s="5"/>
      <c r="E606" s="8"/>
      <c r="F606" s="8"/>
      <c r="G606" s="8"/>
      <c r="H606" s="8"/>
      <c r="I606" s="8"/>
      <c r="J606" s="8"/>
      <c r="K606" s="8"/>
      <c r="L606" s="8"/>
    </row>
    <row r="607" spans="3:12" ht="12.5" x14ac:dyDescent="0.25">
      <c r="C607" s="5"/>
      <c r="E607" s="8"/>
      <c r="F607" s="8"/>
      <c r="G607" s="8"/>
      <c r="H607" s="8"/>
      <c r="I607" s="8"/>
      <c r="J607" s="8"/>
      <c r="K607" s="8"/>
      <c r="L607" s="8"/>
    </row>
    <row r="608" spans="3:12" ht="12.5" x14ac:dyDescent="0.25">
      <c r="C608" s="5"/>
      <c r="E608" s="8"/>
      <c r="F608" s="8"/>
      <c r="G608" s="8"/>
      <c r="H608" s="8"/>
      <c r="I608" s="8"/>
      <c r="J608" s="8"/>
      <c r="K608" s="8"/>
      <c r="L608" s="8"/>
    </row>
    <row r="609" spans="3:12" ht="12.5" x14ac:dyDescent="0.25">
      <c r="C609" s="5"/>
      <c r="E609" s="8"/>
      <c r="F609" s="8"/>
      <c r="G609" s="8"/>
      <c r="H609" s="8"/>
      <c r="I609" s="8"/>
      <c r="J609" s="8"/>
      <c r="K609" s="8"/>
      <c r="L609" s="8"/>
    </row>
    <row r="610" spans="3:12" ht="12.5" x14ac:dyDescent="0.25">
      <c r="C610" s="5"/>
      <c r="E610" s="8"/>
      <c r="F610" s="8"/>
      <c r="G610" s="8"/>
      <c r="H610" s="8"/>
      <c r="I610" s="8"/>
      <c r="J610" s="8"/>
      <c r="K610" s="8"/>
      <c r="L610" s="8"/>
    </row>
    <row r="611" spans="3:12" ht="12.5" x14ac:dyDescent="0.25">
      <c r="C611" s="5"/>
      <c r="E611" s="8"/>
      <c r="F611" s="8"/>
      <c r="G611" s="8"/>
      <c r="H611" s="8"/>
      <c r="I611" s="8"/>
      <c r="J611" s="8"/>
      <c r="K611" s="8"/>
      <c r="L611" s="8"/>
    </row>
    <row r="612" spans="3:12" ht="12.5" x14ac:dyDescent="0.25">
      <c r="C612" s="5"/>
      <c r="E612" s="8"/>
      <c r="F612" s="8"/>
      <c r="G612" s="8"/>
      <c r="H612" s="8"/>
      <c r="I612" s="8"/>
      <c r="J612" s="8"/>
      <c r="K612" s="8"/>
      <c r="L612" s="8"/>
    </row>
    <row r="613" spans="3:12" ht="12.5" x14ac:dyDescent="0.25">
      <c r="C613" s="5"/>
      <c r="E613" s="8"/>
      <c r="F613" s="8"/>
      <c r="G613" s="8"/>
      <c r="H613" s="8"/>
      <c r="I613" s="8"/>
      <c r="J613" s="8"/>
      <c r="K613" s="8"/>
      <c r="L613" s="8"/>
    </row>
    <row r="614" spans="3:12" ht="12.5" x14ac:dyDescent="0.25">
      <c r="C614" s="5"/>
      <c r="E614" s="8"/>
      <c r="F614" s="8"/>
      <c r="G614" s="8"/>
      <c r="H614" s="8"/>
      <c r="I614" s="8"/>
      <c r="J614" s="8"/>
      <c r="K614" s="8"/>
      <c r="L614" s="8"/>
    </row>
    <row r="615" spans="3:12" ht="12.5" x14ac:dyDescent="0.25">
      <c r="C615" s="5"/>
      <c r="E615" s="8"/>
      <c r="F615" s="8"/>
      <c r="G615" s="8"/>
      <c r="H615" s="8"/>
      <c r="I615" s="8"/>
      <c r="J615" s="8"/>
      <c r="K615" s="8"/>
      <c r="L615" s="8"/>
    </row>
    <row r="616" spans="3:12" ht="12.5" x14ac:dyDescent="0.25">
      <c r="C616" s="5"/>
      <c r="E616" s="8"/>
      <c r="F616" s="8"/>
      <c r="G616" s="8"/>
      <c r="H616" s="8"/>
      <c r="I616" s="8"/>
      <c r="J616" s="8"/>
      <c r="K616" s="8"/>
      <c r="L616" s="8"/>
    </row>
    <row r="617" spans="3:12" ht="12.5" x14ac:dyDescent="0.25">
      <c r="C617" s="5"/>
      <c r="E617" s="8"/>
      <c r="F617" s="8"/>
      <c r="G617" s="8"/>
      <c r="H617" s="8"/>
      <c r="I617" s="8"/>
      <c r="J617" s="8"/>
      <c r="K617" s="8"/>
      <c r="L617" s="8"/>
    </row>
    <row r="618" spans="3:12" ht="12.5" x14ac:dyDescent="0.25">
      <c r="C618" s="5"/>
      <c r="E618" s="8"/>
      <c r="F618" s="8"/>
      <c r="G618" s="8"/>
      <c r="H618" s="8"/>
      <c r="I618" s="8"/>
      <c r="J618" s="8"/>
      <c r="K618" s="8"/>
      <c r="L618" s="8"/>
    </row>
    <row r="619" spans="3:12" ht="12.5" x14ac:dyDescent="0.25">
      <c r="C619" s="5"/>
      <c r="E619" s="8"/>
      <c r="F619" s="8"/>
      <c r="G619" s="8"/>
      <c r="H619" s="8"/>
      <c r="I619" s="8"/>
      <c r="J619" s="8"/>
      <c r="K619" s="8"/>
      <c r="L619" s="8"/>
    </row>
    <row r="620" spans="3:12" ht="12.5" x14ac:dyDescent="0.25">
      <c r="C620" s="5"/>
      <c r="E620" s="8"/>
      <c r="F620" s="8"/>
      <c r="G620" s="8"/>
      <c r="H620" s="8"/>
      <c r="I620" s="8"/>
      <c r="J620" s="8"/>
      <c r="K620" s="8"/>
      <c r="L620" s="8"/>
    </row>
    <row r="621" spans="3:12" ht="12.5" x14ac:dyDescent="0.25">
      <c r="C621" s="5"/>
      <c r="E621" s="8"/>
      <c r="F621" s="8"/>
      <c r="G621" s="8"/>
      <c r="H621" s="8"/>
      <c r="I621" s="8"/>
      <c r="J621" s="8"/>
      <c r="K621" s="8"/>
      <c r="L621" s="8"/>
    </row>
    <row r="622" spans="3:12" ht="12.5" x14ac:dyDescent="0.25">
      <c r="C622" s="5"/>
      <c r="E622" s="8"/>
      <c r="F622" s="8"/>
      <c r="G622" s="8"/>
      <c r="H622" s="8"/>
      <c r="I622" s="8"/>
      <c r="J622" s="8"/>
      <c r="K622" s="8"/>
      <c r="L622" s="8"/>
    </row>
    <row r="623" spans="3:12" ht="12.5" x14ac:dyDescent="0.25">
      <c r="C623" s="5"/>
      <c r="E623" s="8"/>
      <c r="F623" s="8"/>
      <c r="G623" s="8"/>
      <c r="H623" s="8"/>
      <c r="I623" s="8"/>
      <c r="J623" s="8"/>
      <c r="K623" s="8"/>
      <c r="L623" s="8"/>
    </row>
    <row r="624" spans="3:12" ht="12.5" x14ac:dyDescent="0.25">
      <c r="C624" s="5"/>
      <c r="E624" s="8"/>
      <c r="F624" s="8"/>
      <c r="G624" s="8"/>
      <c r="H624" s="8"/>
      <c r="I624" s="8"/>
      <c r="J624" s="8"/>
      <c r="K624" s="8"/>
      <c r="L624" s="8"/>
    </row>
    <row r="625" spans="3:12" ht="12.5" x14ac:dyDescent="0.25">
      <c r="C625" s="5"/>
      <c r="E625" s="8"/>
      <c r="F625" s="8"/>
      <c r="G625" s="8"/>
      <c r="H625" s="8"/>
      <c r="I625" s="8"/>
      <c r="J625" s="8"/>
      <c r="K625" s="8"/>
      <c r="L625" s="8"/>
    </row>
    <row r="626" spans="3:12" ht="12.5" x14ac:dyDescent="0.25">
      <c r="C626" s="5"/>
      <c r="E626" s="8"/>
      <c r="F626" s="8"/>
      <c r="G626" s="8"/>
      <c r="H626" s="8"/>
      <c r="I626" s="8"/>
      <c r="J626" s="8"/>
      <c r="K626" s="8"/>
      <c r="L626" s="8"/>
    </row>
    <row r="627" spans="3:12" ht="12.5" x14ac:dyDescent="0.25">
      <c r="C627" s="5"/>
      <c r="E627" s="8"/>
      <c r="F627" s="8"/>
      <c r="G627" s="8"/>
      <c r="H627" s="8"/>
      <c r="I627" s="8"/>
      <c r="J627" s="8"/>
      <c r="K627" s="8"/>
      <c r="L627" s="8"/>
    </row>
    <row r="628" spans="3:12" ht="12.5" x14ac:dyDescent="0.25">
      <c r="C628" s="5"/>
      <c r="E628" s="8"/>
      <c r="F628" s="8"/>
      <c r="G628" s="8"/>
      <c r="H628" s="8"/>
      <c r="I628" s="8"/>
      <c r="J628" s="8"/>
      <c r="K628" s="8"/>
      <c r="L628" s="8"/>
    </row>
    <row r="629" spans="3:12" ht="12.5" x14ac:dyDescent="0.25">
      <c r="C629" s="5"/>
      <c r="E629" s="8"/>
      <c r="F629" s="8"/>
      <c r="G629" s="8"/>
      <c r="H629" s="8"/>
      <c r="I629" s="8"/>
      <c r="J629" s="8"/>
      <c r="K629" s="8"/>
      <c r="L629" s="8"/>
    </row>
    <row r="630" spans="3:12" ht="12.5" x14ac:dyDescent="0.25">
      <c r="C630" s="5"/>
      <c r="E630" s="8"/>
      <c r="F630" s="8"/>
      <c r="G630" s="8"/>
      <c r="H630" s="8"/>
      <c r="I630" s="8"/>
      <c r="J630" s="8"/>
      <c r="K630" s="8"/>
      <c r="L630" s="8"/>
    </row>
    <row r="631" spans="3:12" ht="12.5" x14ac:dyDescent="0.25">
      <c r="C631" s="5"/>
      <c r="E631" s="8"/>
      <c r="F631" s="8"/>
      <c r="G631" s="8"/>
      <c r="H631" s="8"/>
      <c r="I631" s="8"/>
      <c r="J631" s="8"/>
      <c r="K631" s="8"/>
      <c r="L631" s="8"/>
    </row>
    <row r="632" spans="3:12" ht="12.5" x14ac:dyDescent="0.25">
      <c r="C632" s="5"/>
      <c r="E632" s="8"/>
      <c r="F632" s="8"/>
      <c r="G632" s="8"/>
      <c r="H632" s="8"/>
      <c r="I632" s="8"/>
      <c r="J632" s="8"/>
      <c r="K632" s="8"/>
      <c r="L632" s="8"/>
    </row>
    <row r="633" spans="3:12" ht="12.5" x14ac:dyDescent="0.25">
      <c r="C633" s="5"/>
      <c r="E633" s="8"/>
      <c r="F633" s="8"/>
      <c r="G633" s="8"/>
      <c r="H633" s="8"/>
      <c r="I633" s="8"/>
      <c r="J633" s="8"/>
      <c r="K633" s="8"/>
      <c r="L633" s="8"/>
    </row>
    <row r="634" spans="3:12" ht="12.5" x14ac:dyDescent="0.25">
      <c r="C634" s="5"/>
      <c r="E634" s="8"/>
      <c r="F634" s="8"/>
      <c r="G634" s="8"/>
      <c r="H634" s="8"/>
      <c r="I634" s="8"/>
      <c r="J634" s="8"/>
      <c r="K634" s="8"/>
      <c r="L634" s="8"/>
    </row>
    <row r="635" spans="3:12" ht="12.5" x14ac:dyDescent="0.25">
      <c r="C635" s="5"/>
      <c r="E635" s="8"/>
      <c r="F635" s="8"/>
      <c r="G635" s="8"/>
      <c r="H635" s="8"/>
      <c r="I635" s="8"/>
      <c r="J635" s="8"/>
      <c r="K635" s="8"/>
      <c r="L635" s="8"/>
    </row>
    <row r="636" spans="3:12" ht="12.5" x14ac:dyDescent="0.25">
      <c r="C636" s="5"/>
      <c r="E636" s="8"/>
      <c r="F636" s="8"/>
      <c r="G636" s="8"/>
      <c r="H636" s="8"/>
      <c r="I636" s="8"/>
      <c r="J636" s="8"/>
      <c r="K636" s="8"/>
      <c r="L636" s="8"/>
    </row>
    <row r="637" spans="3:12" ht="12.5" x14ac:dyDescent="0.25">
      <c r="C637" s="5"/>
      <c r="E637" s="8"/>
      <c r="F637" s="8"/>
      <c r="G637" s="8"/>
      <c r="H637" s="8"/>
      <c r="I637" s="8"/>
      <c r="J637" s="8"/>
      <c r="K637" s="8"/>
      <c r="L637" s="8"/>
    </row>
    <row r="638" spans="3:12" ht="12.5" x14ac:dyDescent="0.25">
      <c r="C638" s="5"/>
      <c r="E638" s="8"/>
      <c r="F638" s="8"/>
      <c r="G638" s="8"/>
      <c r="H638" s="8"/>
      <c r="I638" s="8"/>
      <c r="J638" s="8"/>
      <c r="K638" s="8"/>
      <c r="L638" s="8"/>
    </row>
    <row r="639" spans="3:12" ht="12.5" x14ac:dyDescent="0.25">
      <c r="C639" s="5"/>
      <c r="E639" s="8"/>
      <c r="F639" s="8"/>
      <c r="G639" s="8"/>
      <c r="H639" s="8"/>
      <c r="I639" s="8"/>
      <c r="J639" s="8"/>
      <c r="K639" s="8"/>
      <c r="L639" s="8"/>
    </row>
    <row r="640" spans="3:12" ht="12.5" x14ac:dyDescent="0.25">
      <c r="C640" s="5"/>
      <c r="E640" s="8"/>
      <c r="F640" s="8"/>
      <c r="G640" s="8"/>
      <c r="H640" s="8"/>
      <c r="I640" s="8"/>
      <c r="J640" s="8"/>
      <c r="K640" s="8"/>
      <c r="L640" s="8"/>
    </row>
    <row r="641" spans="3:12" ht="12.5" x14ac:dyDescent="0.25">
      <c r="C641" s="5"/>
      <c r="E641" s="8"/>
      <c r="F641" s="8"/>
      <c r="G641" s="8"/>
      <c r="H641" s="8"/>
      <c r="I641" s="8"/>
      <c r="J641" s="8"/>
      <c r="K641" s="8"/>
      <c r="L641" s="8"/>
    </row>
    <row r="642" spans="3:12" ht="12.5" x14ac:dyDescent="0.25">
      <c r="C642" s="5"/>
      <c r="E642" s="8"/>
      <c r="F642" s="8"/>
      <c r="G642" s="8"/>
      <c r="H642" s="8"/>
      <c r="I642" s="8"/>
      <c r="J642" s="8"/>
      <c r="K642" s="8"/>
      <c r="L642" s="8"/>
    </row>
    <row r="643" spans="3:12" ht="12.5" x14ac:dyDescent="0.25">
      <c r="C643" s="5"/>
      <c r="E643" s="8"/>
      <c r="F643" s="8"/>
      <c r="G643" s="8"/>
      <c r="H643" s="8"/>
      <c r="I643" s="8"/>
      <c r="J643" s="8"/>
      <c r="K643" s="8"/>
      <c r="L643" s="8"/>
    </row>
    <row r="644" spans="3:12" ht="12.5" x14ac:dyDescent="0.25">
      <c r="C644" s="5"/>
      <c r="E644" s="8"/>
      <c r="F644" s="8"/>
      <c r="G644" s="8"/>
      <c r="H644" s="8"/>
      <c r="I644" s="8"/>
      <c r="J644" s="8"/>
      <c r="K644" s="8"/>
      <c r="L644" s="8"/>
    </row>
    <row r="645" spans="3:12" ht="12.5" x14ac:dyDescent="0.25">
      <c r="C645" s="5"/>
      <c r="E645" s="8"/>
      <c r="F645" s="8"/>
      <c r="G645" s="8"/>
      <c r="H645" s="8"/>
      <c r="I645" s="8"/>
      <c r="J645" s="8"/>
      <c r="K645" s="8"/>
      <c r="L645" s="8"/>
    </row>
    <row r="646" spans="3:12" ht="12.5" x14ac:dyDescent="0.25">
      <c r="C646" s="5"/>
      <c r="E646" s="8"/>
      <c r="F646" s="8"/>
      <c r="G646" s="8"/>
      <c r="H646" s="8"/>
      <c r="I646" s="8"/>
      <c r="J646" s="8"/>
      <c r="K646" s="8"/>
      <c r="L646" s="8"/>
    </row>
    <row r="647" spans="3:12" ht="12.5" x14ac:dyDescent="0.25">
      <c r="C647" s="5"/>
      <c r="E647" s="8"/>
      <c r="F647" s="8"/>
      <c r="G647" s="8"/>
      <c r="H647" s="8"/>
      <c r="I647" s="8"/>
      <c r="J647" s="8"/>
      <c r="K647" s="8"/>
      <c r="L647" s="8"/>
    </row>
    <row r="648" spans="3:12" ht="12.5" x14ac:dyDescent="0.25">
      <c r="C648" s="5"/>
      <c r="E648" s="8"/>
      <c r="F648" s="8"/>
      <c r="G648" s="8"/>
      <c r="H648" s="8"/>
      <c r="I648" s="8"/>
      <c r="J648" s="8"/>
      <c r="K648" s="8"/>
      <c r="L648" s="8"/>
    </row>
    <row r="649" spans="3:12" ht="12.5" x14ac:dyDescent="0.25">
      <c r="C649" s="5"/>
      <c r="E649" s="8"/>
      <c r="F649" s="8"/>
      <c r="G649" s="8"/>
      <c r="H649" s="8"/>
      <c r="I649" s="8"/>
      <c r="J649" s="8"/>
      <c r="K649" s="8"/>
      <c r="L649" s="8"/>
    </row>
    <row r="650" spans="3:12" ht="12.5" x14ac:dyDescent="0.25">
      <c r="C650" s="5"/>
      <c r="E650" s="8"/>
      <c r="F650" s="8"/>
      <c r="G650" s="8"/>
      <c r="H650" s="8"/>
      <c r="I650" s="8"/>
      <c r="J650" s="8"/>
      <c r="K650" s="8"/>
      <c r="L650" s="8"/>
    </row>
    <row r="651" spans="3:12" ht="12.5" x14ac:dyDescent="0.25">
      <c r="C651" s="5"/>
      <c r="E651" s="8"/>
      <c r="F651" s="8"/>
      <c r="G651" s="8"/>
      <c r="H651" s="8"/>
      <c r="I651" s="8"/>
      <c r="J651" s="8"/>
      <c r="K651" s="8"/>
      <c r="L651" s="8"/>
    </row>
    <row r="652" spans="3:12" ht="12.5" x14ac:dyDescent="0.25">
      <c r="C652" s="5"/>
      <c r="E652" s="8"/>
      <c r="F652" s="8"/>
      <c r="G652" s="8"/>
      <c r="H652" s="8"/>
      <c r="I652" s="8"/>
      <c r="J652" s="8"/>
      <c r="K652" s="8"/>
      <c r="L652" s="8"/>
    </row>
    <row r="653" spans="3:12" ht="12.5" x14ac:dyDescent="0.25">
      <c r="C653" s="5"/>
      <c r="E653" s="8"/>
      <c r="F653" s="8"/>
      <c r="G653" s="8"/>
      <c r="H653" s="8"/>
      <c r="I653" s="8"/>
      <c r="J653" s="8"/>
      <c r="K653" s="8"/>
      <c r="L653" s="8"/>
    </row>
    <row r="654" spans="3:12" ht="12.5" x14ac:dyDescent="0.25">
      <c r="C654" s="5"/>
      <c r="E654" s="8"/>
      <c r="F654" s="8"/>
      <c r="G654" s="8"/>
      <c r="H654" s="8"/>
      <c r="I654" s="8"/>
      <c r="J654" s="8"/>
      <c r="K654" s="8"/>
      <c r="L654" s="8"/>
    </row>
    <row r="655" spans="3:12" ht="12.5" x14ac:dyDescent="0.25">
      <c r="C655" s="5"/>
      <c r="E655" s="8"/>
      <c r="F655" s="8"/>
      <c r="G655" s="8"/>
      <c r="H655" s="8"/>
      <c r="I655" s="8"/>
      <c r="J655" s="8"/>
      <c r="K655" s="8"/>
      <c r="L655" s="8"/>
    </row>
    <row r="656" spans="3:12" ht="12.5" x14ac:dyDescent="0.25">
      <c r="C656" s="5"/>
      <c r="E656" s="8"/>
      <c r="F656" s="8"/>
      <c r="G656" s="8"/>
      <c r="H656" s="8"/>
      <c r="I656" s="8"/>
      <c r="J656" s="8"/>
      <c r="K656" s="8"/>
      <c r="L656" s="8"/>
    </row>
    <row r="657" spans="3:12" ht="12.5" x14ac:dyDescent="0.25">
      <c r="C657" s="5"/>
      <c r="E657" s="8"/>
      <c r="F657" s="8"/>
      <c r="G657" s="8"/>
      <c r="H657" s="8"/>
      <c r="I657" s="8"/>
      <c r="J657" s="8"/>
      <c r="K657" s="8"/>
      <c r="L657" s="8"/>
    </row>
    <row r="658" spans="3:12" ht="12.5" x14ac:dyDescent="0.25">
      <c r="C658" s="5"/>
      <c r="E658" s="8"/>
      <c r="F658" s="8"/>
      <c r="G658" s="8"/>
      <c r="H658" s="8"/>
      <c r="I658" s="8"/>
      <c r="J658" s="8"/>
      <c r="K658" s="8"/>
      <c r="L658" s="8"/>
    </row>
    <row r="659" spans="3:12" ht="12.5" x14ac:dyDescent="0.25">
      <c r="C659" s="5"/>
      <c r="E659" s="8"/>
      <c r="F659" s="8"/>
      <c r="G659" s="8"/>
      <c r="H659" s="8"/>
      <c r="I659" s="8"/>
      <c r="J659" s="8"/>
      <c r="K659" s="8"/>
      <c r="L659" s="8"/>
    </row>
    <row r="660" spans="3:12" ht="12.5" x14ac:dyDescent="0.25">
      <c r="C660" s="5"/>
      <c r="E660" s="8"/>
      <c r="F660" s="8"/>
      <c r="G660" s="8"/>
      <c r="H660" s="8"/>
      <c r="I660" s="8"/>
      <c r="J660" s="8"/>
      <c r="K660" s="8"/>
      <c r="L660" s="8"/>
    </row>
    <row r="661" spans="3:12" ht="12.5" x14ac:dyDescent="0.25">
      <c r="C661" s="5"/>
      <c r="E661" s="8"/>
      <c r="F661" s="8"/>
      <c r="G661" s="8"/>
      <c r="H661" s="8"/>
      <c r="I661" s="8"/>
      <c r="J661" s="8"/>
      <c r="K661" s="8"/>
      <c r="L661" s="8"/>
    </row>
    <row r="662" spans="3:12" ht="12.5" x14ac:dyDescent="0.25">
      <c r="C662" s="5"/>
      <c r="E662" s="8"/>
      <c r="F662" s="8"/>
      <c r="G662" s="8"/>
      <c r="H662" s="8"/>
      <c r="I662" s="8"/>
      <c r="J662" s="8"/>
      <c r="K662" s="8"/>
      <c r="L662" s="8"/>
    </row>
    <row r="663" spans="3:12" ht="12.5" x14ac:dyDescent="0.25">
      <c r="C663" s="5"/>
      <c r="E663" s="8"/>
      <c r="F663" s="8"/>
      <c r="G663" s="8"/>
      <c r="H663" s="8"/>
      <c r="I663" s="8"/>
      <c r="J663" s="8"/>
      <c r="K663" s="8"/>
      <c r="L663" s="8"/>
    </row>
    <row r="664" spans="3:12" ht="12.5" x14ac:dyDescent="0.25">
      <c r="C664" s="5"/>
      <c r="E664" s="8"/>
      <c r="F664" s="8"/>
      <c r="G664" s="8"/>
      <c r="H664" s="8"/>
      <c r="I664" s="8"/>
      <c r="J664" s="8"/>
      <c r="K664" s="8"/>
      <c r="L664" s="8"/>
    </row>
    <row r="665" spans="3:12" ht="12.5" x14ac:dyDescent="0.25">
      <c r="C665" s="5"/>
      <c r="E665" s="8"/>
      <c r="F665" s="8"/>
      <c r="G665" s="8"/>
      <c r="H665" s="8"/>
      <c r="I665" s="8"/>
      <c r="J665" s="8"/>
      <c r="K665" s="8"/>
      <c r="L665" s="8"/>
    </row>
    <row r="666" spans="3:12" ht="12.5" x14ac:dyDescent="0.25">
      <c r="C666" s="5"/>
      <c r="E666" s="8"/>
      <c r="F666" s="8"/>
      <c r="G666" s="8"/>
      <c r="H666" s="8"/>
      <c r="I666" s="8"/>
      <c r="J666" s="8"/>
      <c r="K666" s="8"/>
      <c r="L666" s="8"/>
    </row>
    <row r="667" spans="3:12" ht="12.5" x14ac:dyDescent="0.25">
      <c r="C667" s="5"/>
      <c r="E667" s="8"/>
      <c r="F667" s="8"/>
      <c r="G667" s="8"/>
      <c r="H667" s="8"/>
      <c r="I667" s="8"/>
      <c r="J667" s="8"/>
      <c r="K667" s="8"/>
      <c r="L667" s="8"/>
    </row>
    <row r="668" spans="3:12" ht="12.5" x14ac:dyDescent="0.25">
      <c r="C668" s="5"/>
      <c r="E668" s="8"/>
      <c r="F668" s="8"/>
      <c r="G668" s="8"/>
      <c r="H668" s="8"/>
      <c r="I668" s="8"/>
      <c r="J668" s="8"/>
      <c r="K668" s="8"/>
      <c r="L668" s="8"/>
    </row>
    <row r="669" spans="3:12" ht="12.5" x14ac:dyDescent="0.25">
      <c r="C669" s="5"/>
      <c r="E669" s="8"/>
      <c r="F669" s="8"/>
      <c r="G669" s="8"/>
      <c r="H669" s="8"/>
      <c r="I669" s="8"/>
      <c r="J669" s="8"/>
      <c r="K669" s="8"/>
      <c r="L669" s="8"/>
    </row>
    <row r="670" spans="3:12" ht="12.5" x14ac:dyDescent="0.25">
      <c r="C670" s="5"/>
      <c r="E670" s="8"/>
      <c r="F670" s="8"/>
      <c r="G670" s="8"/>
      <c r="H670" s="8"/>
      <c r="I670" s="8"/>
      <c r="J670" s="8"/>
      <c r="K670" s="8"/>
      <c r="L670" s="8"/>
    </row>
    <row r="671" spans="3:12" ht="12.5" x14ac:dyDescent="0.25">
      <c r="C671" s="5"/>
      <c r="E671" s="8"/>
      <c r="F671" s="8"/>
      <c r="G671" s="8"/>
      <c r="H671" s="8"/>
      <c r="I671" s="8"/>
      <c r="J671" s="8"/>
      <c r="K671" s="8"/>
      <c r="L671" s="8"/>
    </row>
    <row r="672" spans="3:12" ht="12.5" x14ac:dyDescent="0.25">
      <c r="C672" s="5"/>
      <c r="E672" s="8"/>
      <c r="F672" s="8"/>
      <c r="G672" s="8"/>
      <c r="H672" s="8"/>
      <c r="I672" s="8"/>
      <c r="J672" s="8"/>
      <c r="K672" s="8"/>
      <c r="L672" s="8"/>
    </row>
    <row r="673" spans="3:12" ht="12.5" x14ac:dyDescent="0.25">
      <c r="C673" s="5"/>
      <c r="E673" s="8"/>
      <c r="F673" s="8"/>
      <c r="G673" s="8"/>
      <c r="H673" s="8"/>
      <c r="I673" s="8"/>
      <c r="J673" s="8"/>
      <c r="K673" s="8"/>
      <c r="L673" s="8"/>
    </row>
    <row r="674" spans="3:12" ht="12.5" x14ac:dyDescent="0.25">
      <c r="C674" s="5"/>
      <c r="E674" s="8"/>
      <c r="F674" s="8"/>
      <c r="G674" s="8"/>
      <c r="H674" s="8"/>
      <c r="I674" s="8"/>
      <c r="J674" s="8"/>
      <c r="K674" s="8"/>
      <c r="L674" s="8"/>
    </row>
    <row r="675" spans="3:12" ht="12.5" x14ac:dyDescent="0.25">
      <c r="C675" s="5"/>
      <c r="E675" s="8"/>
      <c r="F675" s="8"/>
      <c r="G675" s="8"/>
      <c r="H675" s="8"/>
      <c r="I675" s="8"/>
      <c r="J675" s="8"/>
      <c r="K675" s="8"/>
      <c r="L675" s="8"/>
    </row>
    <row r="676" spans="3:12" ht="12.5" x14ac:dyDescent="0.25">
      <c r="C676" s="5"/>
      <c r="E676" s="8"/>
      <c r="F676" s="8"/>
      <c r="G676" s="8"/>
      <c r="H676" s="8"/>
      <c r="I676" s="8"/>
      <c r="J676" s="8"/>
      <c r="K676" s="8"/>
      <c r="L676" s="8"/>
    </row>
    <row r="677" spans="3:12" ht="12.5" x14ac:dyDescent="0.25">
      <c r="C677" s="5"/>
      <c r="E677" s="8"/>
      <c r="F677" s="8"/>
      <c r="G677" s="8"/>
      <c r="H677" s="8"/>
      <c r="I677" s="8"/>
      <c r="J677" s="8"/>
      <c r="K677" s="8"/>
      <c r="L677" s="8"/>
    </row>
    <row r="678" spans="3:12" ht="12.5" x14ac:dyDescent="0.25">
      <c r="C678" s="5"/>
      <c r="E678" s="8"/>
      <c r="F678" s="8"/>
      <c r="G678" s="8"/>
      <c r="H678" s="8"/>
      <c r="I678" s="8"/>
      <c r="J678" s="8"/>
      <c r="K678" s="8"/>
      <c r="L678" s="8"/>
    </row>
    <row r="679" spans="3:12" ht="12.5" x14ac:dyDescent="0.25">
      <c r="C679" s="5"/>
      <c r="E679" s="8"/>
      <c r="F679" s="8"/>
      <c r="G679" s="8"/>
      <c r="H679" s="8"/>
      <c r="I679" s="8"/>
      <c r="J679" s="8"/>
      <c r="K679" s="8"/>
      <c r="L679" s="8"/>
    </row>
    <row r="680" spans="3:12" ht="12.5" x14ac:dyDescent="0.25">
      <c r="C680" s="5"/>
      <c r="E680" s="8"/>
      <c r="F680" s="8"/>
      <c r="G680" s="8"/>
      <c r="H680" s="8"/>
      <c r="I680" s="8"/>
      <c r="J680" s="8"/>
      <c r="K680" s="8"/>
      <c r="L680" s="8"/>
    </row>
    <row r="681" spans="3:12" ht="12.5" x14ac:dyDescent="0.25">
      <c r="C681" s="5"/>
      <c r="E681" s="8"/>
      <c r="F681" s="8"/>
      <c r="G681" s="8"/>
      <c r="H681" s="8"/>
      <c r="I681" s="8"/>
      <c r="J681" s="8"/>
      <c r="K681" s="8"/>
      <c r="L681" s="8"/>
    </row>
    <row r="682" spans="3:12" ht="12.5" x14ac:dyDescent="0.25">
      <c r="C682" s="5"/>
      <c r="E682" s="8"/>
      <c r="F682" s="8"/>
      <c r="G682" s="8"/>
      <c r="H682" s="8"/>
      <c r="I682" s="8"/>
      <c r="J682" s="8"/>
      <c r="K682" s="8"/>
      <c r="L682" s="8"/>
    </row>
    <row r="683" spans="3:12" ht="12.5" x14ac:dyDescent="0.25">
      <c r="C683" s="5"/>
      <c r="E683" s="8"/>
      <c r="F683" s="8"/>
      <c r="G683" s="8"/>
      <c r="H683" s="8"/>
      <c r="I683" s="8"/>
      <c r="J683" s="8"/>
      <c r="K683" s="8"/>
      <c r="L683" s="8"/>
    </row>
    <row r="684" spans="3:12" ht="12.5" x14ac:dyDescent="0.25">
      <c r="C684" s="5"/>
      <c r="E684" s="8"/>
      <c r="F684" s="8"/>
      <c r="G684" s="8"/>
      <c r="H684" s="8"/>
      <c r="I684" s="8"/>
      <c r="J684" s="8"/>
      <c r="K684" s="8"/>
      <c r="L684" s="8"/>
    </row>
    <row r="685" spans="3:12" ht="12.5" x14ac:dyDescent="0.25">
      <c r="C685" s="5"/>
      <c r="E685" s="8"/>
      <c r="F685" s="8"/>
      <c r="G685" s="8"/>
      <c r="H685" s="8"/>
      <c r="I685" s="8"/>
      <c r="J685" s="8"/>
      <c r="K685" s="8"/>
      <c r="L685" s="8"/>
    </row>
    <row r="686" spans="3:12" ht="12.5" x14ac:dyDescent="0.25">
      <c r="C686" s="5"/>
      <c r="E686" s="8"/>
      <c r="F686" s="8"/>
      <c r="G686" s="8"/>
      <c r="H686" s="8"/>
      <c r="I686" s="8"/>
      <c r="J686" s="8"/>
      <c r="K686" s="8"/>
      <c r="L686" s="8"/>
    </row>
    <row r="687" spans="3:12" ht="12.5" x14ac:dyDescent="0.25">
      <c r="C687" s="5"/>
      <c r="E687" s="8"/>
      <c r="F687" s="8"/>
      <c r="G687" s="8"/>
      <c r="H687" s="8"/>
      <c r="I687" s="8"/>
      <c r="J687" s="8"/>
      <c r="K687" s="8"/>
      <c r="L687" s="8"/>
    </row>
    <row r="688" spans="3:12" ht="12.5" x14ac:dyDescent="0.25">
      <c r="C688" s="5"/>
      <c r="E688" s="8"/>
      <c r="F688" s="8"/>
      <c r="G688" s="8"/>
      <c r="H688" s="8"/>
      <c r="I688" s="8"/>
      <c r="J688" s="8"/>
      <c r="K688" s="8"/>
      <c r="L688" s="8"/>
    </row>
    <row r="689" spans="3:12" ht="12.5" x14ac:dyDescent="0.25">
      <c r="C689" s="5"/>
      <c r="E689" s="8"/>
      <c r="F689" s="8"/>
      <c r="G689" s="8"/>
      <c r="H689" s="8"/>
      <c r="I689" s="8"/>
      <c r="J689" s="8"/>
      <c r="K689" s="8"/>
      <c r="L689" s="8"/>
    </row>
    <row r="690" spans="3:12" ht="12.5" x14ac:dyDescent="0.25">
      <c r="C690" s="5"/>
      <c r="E690" s="8"/>
      <c r="F690" s="8"/>
      <c r="G690" s="8"/>
      <c r="H690" s="8"/>
      <c r="I690" s="8"/>
      <c r="J690" s="8"/>
      <c r="K690" s="8"/>
      <c r="L690" s="8"/>
    </row>
    <row r="691" spans="3:12" ht="12.5" x14ac:dyDescent="0.25">
      <c r="C691" s="5"/>
      <c r="E691" s="8"/>
      <c r="F691" s="8"/>
      <c r="G691" s="8"/>
      <c r="H691" s="8"/>
      <c r="I691" s="8"/>
      <c r="J691" s="8"/>
      <c r="K691" s="8"/>
      <c r="L691" s="8"/>
    </row>
    <row r="692" spans="3:12" ht="12.5" x14ac:dyDescent="0.25">
      <c r="C692" s="5"/>
      <c r="E692" s="8"/>
      <c r="F692" s="8"/>
      <c r="G692" s="8"/>
      <c r="H692" s="8"/>
      <c r="I692" s="8"/>
      <c r="J692" s="8"/>
      <c r="K692" s="8"/>
      <c r="L692" s="8"/>
    </row>
    <row r="693" spans="3:12" ht="12.5" x14ac:dyDescent="0.25">
      <c r="C693" s="5"/>
      <c r="E693" s="8"/>
      <c r="F693" s="8"/>
      <c r="G693" s="8"/>
      <c r="H693" s="8"/>
      <c r="I693" s="8"/>
      <c r="J693" s="8"/>
      <c r="K693" s="8"/>
      <c r="L693" s="8"/>
    </row>
    <row r="694" spans="3:12" ht="12.5" x14ac:dyDescent="0.25">
      <c r="C694" s="5"/>
      <c r="E694" s="8"/>
      <c r="F694" s="8"/>
      <c r="G694" s="8"/>
      <c r="H694" s="8"/>
      <c r="I694" s="8"/>
      <c r="J694" s="8"/>
      <c r="K694" s="8"/>
      <c r="L694" s="8"/>
    </row>
    <row r="695" spans="3:12" ht="12.5" x14ac:dyDescent="0.25">
      <c r="C695" s="5"/>
      <c r="E695" s="8"/>
      <c r="F695" s="8"/>
      <c r="G695" s="8"/>
      <c r="H695" s="8"/>
      <c r="I695" s="8"/>
      <c r="J695" s="8"/>
      <c r="K695" s="8"/>
      <c r="L695" s="8"/>
    </row>
    <row r="696" spans="3:12" ht="12.5" x14ac:dyDescent="0.25">
      <c r="C696" s="5"/>
      <c r="E696" s="8"/>
      <c r="F696" s="8"/>
      <c r="G696" s="8"/>
      <c r="H696" s="8"/>
      <c r="I696" s="8"/>
      <c r="J696" s="8"/>
      <c r="K696" s="8"/>
      <c r="L696" s="8"/>
    </row>
    <row r="697" spans="3:12" ht="12.5" x14ac:dyDescent="0.25">
      <c r="C697" s="5"/>
      <c r="E697" s="8"/>
      <c r="F697" s="8"/>
      <c r="G697" s="8"/>
      <c r="H697" s="8"/>
      <c r="I697" s="8"/>
      <c r="J697" s="8"/>
      <c r="K697" s="8"/>
      <c r="L697" s="8"/>
    </row>
    <row r="698" spans="3:12" ht="12.5" x14ac:dyDescent="0.25">
      <c r="C698" s="5"/>
      <c r="E698" s="8"/>
      <c r="F698" s="8"/>
      <c r="G698" s="8"/>
      <c r="H698" s="8"/>
      <c r="I698" s="8"/>
      <c r="J698" s="8"/>
      <c r="K698" s="8"/>
      <c r="L698" s="8"/>
    </row>
    <row r="699" spans="3:12" ht="12.5" x14ac:dyDescent="0.25">
      <c r="C699" s="5"/>
      <c r="E699" s="8"/>
      <c r="F699" s="8"/>
      <c r="G699" s="8"/>
      <c r="H699" s="8"/>
      <c r="I699" s="8"/>
      <c r="J699" s="8"/>
      <c r="K699" s="8"/>
      <c r="L699" s="8"/>
    </row>
    <row r="700" spans="3:12" ht="12.5" x14ac:dyDescent="0.25">
      <c r="C700" s="5"/>
      <c r="E700" s="8"/>
      <c r="F700" s="8"/>
      <c r="G700" s="8"/>
      <c r="H700" s="8"/>
      <c r="I700" s="8"/>
      <c r="J700" s="8"/>
      <c r="K700" s="8"/>
      <c r="L700" s="8"/>
    </row>
    <row r="701" spans="3:12" ht="12.5" x14ac:dyDescent="0.25">
      <c r="C701" s="5"/>
      <c r="E701" s="8"/>
      <c r="F701" s="8"/>
      <c r="G701" s="8"/>
      <c r="H701" s="8"/>
      <c r="I701" s="8"/>
      <c r="J701" s="8"/>
      <c r="K701" s="8"/>
      <c r="L701" s="8"/>
    </row>
    <row r="702" spans="3:12" ht="12.5" x14ac:dyDescent="0.25">
      <c r="C702" s="5"/>
      <c r="E702" s="8"/>
      <c r="F702" s="8"/>
      <c r="G702" s="8"/>
      <c r="H702" s="8"/>
      <c r="I702" s="8"/>
      <c r="J702" s="8"/>
      <c r="K702" s="8"/>
      <c r="L702" s="8"/>
    </row>
    <row r="703" spans="3:12" ht="12.5" x14ac:dyDescent="0.25">
      <c r="C703" s="5"/>
      <c r="E703" s="8"/>
      <c r="F703" s="8"/>
      <c r="G703" s="8"/>
      <c r="H703" s="8"/>
      <c r="I703" s="8"/>
      <c r="J703" s="8"/>
      <c r="K703" s="8"/>
      <c r="L703" s="8"/>
    </row>
    <row r="704" spans="3:12" ht="12.5" x14ac:dyDescent="0.25">
      <c r="C704" s="5"/>
      <c r="E704" s="8"/>
      <c r="F704" s="8"/>
      <c r="G704" s="8"/>
      <c r="H704" s="8"/>
      <c r="I704" s="8"/>
      <c r="J704" s="8"/>
      <c r="K704" s="8"/>
      <c r="L704" s="8"/>
    </row>
    <row r="705" spans="3:12" ht="12.5" x14ac:dyDescent="0.25">
      <c r="C705" s="5"/>
      <c r="E705" s="8"/>
      <c r="F705" s="8"/>
      <c r="G705" s="8"/>
      <c r="H705" s="8"/>
      <c r="I705" s="8"/>
      <c r="J705" s="8"/>
      <c r="K705" s="8"/>
      <c r="L705" s="8"/>
    </row>
    <row r="706" spans="3:12" ht="12.5" x14ac:dyDescent="0.25">
      <c r="C706" s="5"/>
      <c r="E706" s="8"/>
      <c r="F706" s="8"/>
      <c r="G706" s="8"/>
      <c r="H706" s="8"/>
      <c r="I706" s="8"/>
      <c r="J706" s="8"/>
      <c r="K706" s="8"/>
      <c r="L706" s="8"/>
    </row>
    <row r="707" spans="3:12" ht="12.5" x14ac:dyDescent="0.25">
      <c r="C707" s="5"/>
      <c r="E707" s="8"/>
      <c r="F707" s="8"/>
      <c r="G707" s="8"/>
      <c r="H707" s="8"/>
      <c r="I707" s="8"/>
      <c r="J707" s="8"/>
      <c r="K707" s="8"/>
      <c r="L707" s="8"/>
    </row>
    <row r="708" spans="3:12" ht="12.5" x14ac:dyDescent="0.25">
      <c r="C708" s="5"/>
      <c r="E708" s="8"/>
      <c r="F708" s="8"/>
      <c r="G708" s="8"/>
      <c r="H708" s="8"/>
      <c r="I708" s="8"/>
      <c r="J708" s="8"/>
      <c r="K708" s="8"/>
      <c r="L708" s="8"/>
    </row>
    <row r="709" spans="3:12" ht="12.5" x14ac:dyDescent="0.25">
      <c r="C709" s="5"/>
      <c r="E709" s="8"/>
      <c r="F709" s="8"/>
      <c r="G709" s="8"/>
      <c r="H709" s="8"/>
      <c r="I709" s="8"/>
      <c r="J709" s="8"/>
      <c r="K709" s="8"/>
      <c r="L709" s="8"/>
    </row>
    <row r="710" spans="3:12" ht="12.5" x14ac:dyDescent="0.25">
      <c r="C710" s="5"/>
      <c r="E710" s="8"/>
      <c r="F710" s="8"/>
      <c r="G710" s="8"/>
      <c r="H710" s="8"/>
      <c r="I710" s="8"/>
      <c r="J710" s="8"/>
      <c r="K710" s="8"/>
      <c r="L710" s="8"/>
    </row>
    <row r="711" spans="3:12" ht="12.5" x14ac:dyDescent="0.25">
      <c r="C711" s="5"/>
      <c r="E711" s="8"/>
      <c r="F711" s="8"/>
      <c r="G711" s="8"/>
      <c r="H711" s="8"/>
      <c r="I711" s="8"/>
      <c r="J711" s="8"/>
      <c r="K711" s="8"/>
      <c r="L711" s="8"/>
    </row>
    <row r="712" spans="3:12" ht="12.5" x14ac:dyDescent="0.25">
      <c r="C712" s="5"/>
      <c r="E712" s="8"/>
      <c r="F712" s="8"/>
      <c r="G712" s="8"/>
      <c r="H712" s="8"/>
      <c r="I712" s="8"/>
      <c r="J712" s="8"/>
      <c r="K712" s="8"/>
      <c r="L712" s="8"/>
    </row>
    <row r="713" spans="3:12" ht="12.5" x14ac:dyDescent="0.25">
      <c r="C713" s="5"/>
      <c r="E713" s="8"/>
      <c r="F713" s="8"/>
      <c r="G713" s="8"/>
      <c r="H713" s="8"/>
      <c r="I713" s="8"/>
      <c r="J713" s="8"/>
      <c r="K713" s="8"/>
      <c r="L713" s="8"/>
    </row>
    <row r="714" spans="3:12" ht="12.5" x14ac:dyDescent="0.25">
      <c r="C714" s="5"/>
      <c r="E714" s="8"/>
      <c r="F714" s="8"/>
      <c r="G714" s="8"/>
      <c r="H714" s="8"/>
      <c r="I714" s="8"/>
      <c r="J714" s="8"/>
      <c r="K714" s="8"/>
      <c r="L714" s="8"/>
    </row>
    <row r="715" spans="3:12" ht="12.5" x14ac:dyDescent="0.25">
      <c r="C715" s="5"/>
      <c r="E715" s="8"/>
      <c r="F715" s="8"/>
      <c r="G715" s="8"/>
      <c r="H715" s="8"/>
      <c r="I715" s="8"/>
      <c r="J715" s="8"/>
      <c r="K715" s="8"/>
      <c r="L715" s="8"/>
    </row>
    <row r="716" spans="3:12" ht="12.5" x14ac:dyDescent="0.25">
      <c r="C716" s="5"/>
      <c r="E716" s="8"/>
      <c r="F716" s="8"/>
      <c r="G716" s="8"/>
      <c r="H716" s="8"/>
      <c r="I716" s="8"/>
      <c r="J716" s="8"/>
      <c r="K716" s="8"/>
      <c r="L716" s="8"/>
    </row>
    <row r="717" spans="3:12" ht="12.5" x14ac:dyDescent="0.25">
      <c r="C717" s="5"/>
      <c r="E717" s="8"/>
      <c r="F717" s="8"/>
      <c r="G717" s="8"/>
      <c r="H717" s="8"/>
      <c r="I717" s="8"/>
      <c r="J717" s="8"/>
      <c r="K717" s="8"/>
      <c r="L717" s="8"/>
    </row>
    <row r="718" spans="3:12" ht="12.5" x14ac:dyDescent="0.25">
      <c r="C718" s="5"/>
      <c r="E718" s="8"/>
      <c r="F718" s="8"/>
      <c r="G718" s="8"/>
      <c r="H718" s="8"/>
      <c r="I718" s="8"/>
      <c r="J718" s="8"/>
      <c r="K718" s="8"/>
      <c r="L718" s="8"/>
    </row>
    <row r="719" spans="3:12" ht="12.5" x14ac:dyDescent="0.25">
      <c r="C719" s="5"/>
      <c r="E719" s="8"/>
      <c r="F719" s="8"/>
      <c r="G719" s="8"/>
      <c r="H719" s="8"/>
      <c r="I719" s="8"/>
      <c r="J719" s="8"/>
      <c r="K719" s="8"/>
      <c r="L719" s="8"/>
    </row>
    <row r="720" spans="3:12" ht="12.5" x14ac:dyDescent="0.25">
      <c r="C720" s="5"/>
      <c r="E720" s="8"/>
      <c r="F720" s="8"/>
      <c r="G720" s="8"/>
      <c r="H720" s="8"/>
      <c r="I720" s="8"/>
      <c r="J720" s="8"/>
      <c r="K720" s="8"/>
      <c r="L720" s="8"/>
    </row>
    <row r="721" spans="3:12" ht="12.5" x14ac:dyDescent="0.25">
      <c r="C721" s="5"/>
      <c r="E721" s="8"/>
      <c r="F721" s="8"/>
      <c r="G721" s="8"/>
      <c r="H721" s="8"/>
      <c r="I721" s="8"/>
      <c r="J721" s="8"/>
      <c r="K721" s="8"/>
      <c r="L721" s="8"/>
    </row>
    <row r="722" spans="3:12" ht="12.5" x14ac:dyDescent="0.25">
      <c r="C722" s="5"/>
      <c r="E722" s="8"/>
      <c r="F722" s="8"/>
      <c r="G722" s="8"/>
      <c r="H722" s="8"/>
      <c r="I722" s="8"/>
      <c r="J722" s="8"/>
      <c r="K722" s="8"/>
      <c r="L722" s="8"/>
    </row>
    <row r="723" spans="3:12" ht="12.5" x14ac:dyDescent="0.25">
      <c r="C723" s="5"/>
      <c r="E723" s="8"/>
      <c r="F723" s="8"/>
      <c r="G723" s="8"/>
      <c r="H723" s="8"/>
      <c r="I723" s="8"/>
      <c r="J723" s="8"/>
      <c r="K723" s="8"/>
      <c r="L723" s="8"/>
    </row>
    <row r="724" spans="3:12" ht="12.5" x14ac:dyDescent="0.25">
      <c r="C724" s="5"/>
      <c r="E724" s="8"/>
      <c r="F724" s="8"/>
      <c r="G724" s="8"/>
      <c r="H724" s="8"/>
      <c r="I724" s="8"/>
      <c r="J724" s="8"/>
      <c r="K724" s="8"/>
      <c r="L724" s="8"/>
    </row>
    <row r="725" spans="3:12" ht="12.5" x14ac:dyDescent="0.25">
      <c r="C725" s="5"/>
      <c r="E725" s="8"/>
      <c r="F725" s="8"/>
      <c r="G725" s="8"/>
      <c r="H725" s="8"/>
      <c r="I725" s="8"/>
      <c r="J725" s="8"/>
      <c r="K725" s="8"/>
      <c r="L725" s="8"/>
    </row>
    <row r="726" spans="3:12" ht="12.5" x14ac:dyDescent="0.25">
      <c r="C726" s="5"/>
      <c r="E726" s="8"/>
      <c r="F726" s="8"/>
      <c r="G726" s="8"/>
      <c r="H726" s="8"/>
      <c r="I726" s="8"/>
      <c r="J726" s="8"/>
      <c r="K726" s="8"/>
      <c r="L726" s="8"/>
    </row>
    <row r="727" spans="3:12" ht="12.5" x14ac:dyDescent="0.25">
      <c r="C727" s="5"/>
      <c r="E727" s="8"/>
      <c r="F727" s="8"/>
      <c r="G727" s="8"/>
      <c r="H727" s="8"/>
      <c r="I727" s="8"/>
      <c r="J727" s="8"/>
      <c r="K727" s="8"/>
      <c r="L727" s="8"/>
    </row>
    <row r="728" spans="3:12" ht="12.5" x14ac:dyDescent="0.25">
      <c r="C728" s="5"/>
      <c r="E728" s="8"/>
      <c r="F728" s="8"/>
      <c r="G728" s="8"/>
      <c r="H728" s="8"/>
      <c r="I728" s="8"/>
      <c r="J728" s="8"/>
      <c r="K728" s="8"/>
      <c r="L728" s="8"/>
    </row>
    <row r="729" spans="3:12" ht="12.5" x14ac:dyDescent="0.25">
      <c r="C729" s="5"/>
      <c r="E729" s="8"/>
      <c r="F729" s="8"/>
      <c r="G729" s="8"/>
      <c r="H729" s="8"/>
      <c r="I729" s="8"/>
      <c r="J729" s="8"/>
      <c r="K729" s="8"/>
      <c r="L729" s="8"/>
    </row>
    <row r="730" spans="3:12" ht="12.5" x14ac:dyDescent="0.25">
      <c r="C730" s="5"/>
      <c r="E730" s="8"/>
      <c r="F730" s="8"/>
      <c r="G730" s="8"/>
      <c r="H730" s="8"/>
      <c r="I730" s="8"/>
      <c r="J730" s="8"/>
      <c r="K730" s="8"/>
      <c r="L730" s="8"/>
    </row>
    <row r="731" spans="3:12" ht="12.5" x14ac:dyDescent="0.25">
      <c r="C731" s="5"/>
      <c r="E731" s="8"/>
      <c r="F731" s="8"/>
      <c r="G731" s="8"/>
      <c r="H731" s="8"/>
      <c r="I731" s="8"/>
      <c r="J731" s="8"/>
      <c r="K731" s="8"/>
      <c r="L731" s="8"/>
    </row>
    <row r="732" spans="3:12" ht="12.5" x14ac:dyDescent="0.25">
      <c r="C732" s="5"/>
      <c r="E732" s="8"/>
      <c r="F732" s="8"/>
      <c r="G732" s="8"/>
      <c r="H732" s="8"/>
      <c r="I732" s="8"/>
      <c r="J732" s="8"/>
      <c r="K732" s="8"/>
      <c r="L732" s="8"/>
    </row>
    <row r="733" spans="3:12" ht="12.5" x14ac:dyDescent="0.25">
      <c r="C733" s="5"/>
      <c r="E733" s="8"/>
      <c r="F733" s="8"/>
      <c r="G733" s="8"/>
      <c r="H733" s="8"/>
      <c r="I733" s="8"/>
      <c r="J733" s="8"/>
      <c r="K733" s="8"/>
      <c r="L733" s="8"/>
    </row>
    <row r="734" spans="3:12" ht="12.5" x14ac:dyDescent="0.25">
      <c r="C734" s="5"/>
      <c r="E734" s="8"/>
      <c r="F734" s="8"/>
      <c r="G734" s="8"/>
      <c r="H734" s="8"/>
      <c r="I734" s="8"/>
      <c r="J734" s="8"/>
      <c r="K734" s="8"/>
      <c r="L734" s="8"/>
    </row>
    <row r="735" spans="3:12" ht="12.5" x14ac:dyDescent="0.25">
      <c r="C735" s="5"/>
      <c r="E735" s="8"/>
      <c r="F735" s="8"/>
      <c r="G735" s="8"/>
      <c r="H735" s="8"/>
      <c r="I735" s="8"/>
      <c r="J735" s="8"/>
      <c r="K735" s="8"/>
      <c r="L735" s="8"/>
    </row>
    <row r="736" spans="3:12" ht="12.5" x14ac:dyDescent="0.25">
      <c r="C736" s="5"/>
      <c r="E736" s="8"/>
      <c r="F736" s="8"/>
      <c r="G736" s="8"/>
      <c r="H736" s="8"/>
      <c r="I736" s="8"/>
      <c r="J736" s="8"/>
      <c r="K736" s="8"/>
      <c r="L736" s="8"/>
    </row>
    <row r="737" spans="3:12" ht="12.5" x14ac:dyDescent="0.25">
      <c r="C737" s="5"/>
      <c r="E737" s="8"/>
      <c r="F737" s="8"/>
      <c r="G737" s="8"/>
      <c r="H737" s="8"/>
      <c r="I737" s="8"/>
      <c r="J737" s="8"/>
      <c r="K737" s="8"/>
      <c r="L737" s="8"/>
    </row>
    <row r="738" spans="3:12" ht="12.5" x14ac:dyDescent="0.25">
      <c r="C738" s="5"/>
      <c r="E738" s="8"/>
      <c r="F738" s="8"/>
      <c r="G738" s="8"/>
      <c r="H738" s="8"/>
      <c r="I738" s="8"/>
      <c r="J738" s="8"/>
      <c r="K738" s="8"/>
      <c r="L738" s="8"/>
    </row>
    <row r="739" spans="3:12" ht="12.5" x14ac:dyDescent="0.25">
      <c r="C739" s="5"/>
      <c r="E739" s="8"/>
      <c r="F739" s="8"/>
      <c r="G739" s="8"/>
      <c r="H739" s="8"/>
      <c r="I739" s="8"/>
      <c r="J739" s="8"/>
      <c r="K739" s="8"/>
      <c r="L739" s="8"/>
    </row>
    <row r="740" spans="3:12" ht="12.5" x14ac:dyDescent="0.25">
      <c r="C740" s="5"/>
      <c r="E740" s="8"/>
      <c r="F740" s="8"/>
      <c r="G740" s="8"/>
      <c r="H740" s="8"/>
      <c r="I740" s="8"/>
      <c r="J740" s="8"/>
      <c r="K740" s="8"/>
      <c r="L740" s="8"/>
    </row>
    <row r="741" spans="3:12" ht="12.5" x14ac:dyDescent="0.25">
      <c r="C741" s="5"/>
      <c r="E741" s="8"/>
      <c r="F741" s="8"/>
      <c r="G741" s="8"/>
      <c r="H741" s="8"/>
      <c r="I741" s="8"/>
      <c r="J741" s="8"/>
      <c r="K741" s="8"/>
      <c r="L741" s="8"/>
    </row>
    <row r="742" spans="3:12" ht="12.5" x14ac:dyDescent="0.25">
      <c r="C742" s="5"/>
      <c r="E742" s="8"/>
      <c r="F742" s="8"/>
      <c r="G742" s="8"/>
      <c r="H742" s="8"/>
      <c r="I742" s="8"/>
      <c r="J742" s="8"/>
      <c r="K742" s="8"/>
      <c r="L742" s="8"/>
    </row>
    <row r="743" spans="3:12" ht="12.5" x14ac:dyDescent="0.25">
      <c r="C743" s="5"/>
      <c r="E743" s="8"/>
      <c r="F743" s="8"/>
      <c r="G743" s="8"/>
      <c r="H743" s="8"/>
      <c r="I743" s="8"/>
      <c r="J743" s="8"/>
      <c r="K743" s="8"/>
      <c r="L743" s="8"/>
    </row>
    <row r="744" spans="3:12" ht="12.5" x14ac:dyDescent="0.25">
      <c r="C744" s="5"/>
      <c r="E744" s="8"/>
      <c r="F744" s="8"/>
      <c r="G744" s="8"/>
      <c r="H744" s="8"/>
      <c r="I744" s="8"/>
      <c r="J744" s="8"/>
      <c r="K744" s="8"/>
      <c r="L744" s="8"/>
    </row>
    <row r="745" spans="3:12" ht="12.5" x14ac:dyDescent="0.25">
      <c r="C745" s="5"/>
      <c r="E745" s="8"/>
      <c r="F745" s="8"/>
      <c r="G745" s="8"/>
      <c r="H745" s="8"/>
      <c r="I745" s="8"/>
      <c r="J745" s="8"/>
      <c r="K745" s="8"/>
      <c r="L745" s="8"/>
    </row>
    <row r="746" spans="3:12" ht="12.5" x14ac:dyDescent="0.25">
      <c r="C746" s="5"/>
      <c r="E746" s="8"/>
      <c r="F746" s="8"/>
      <c r="G746" s="8"/>
      <c r="H746" s="8"/>
      <c r="I746" s="8"/>
      <c r="J746" s="8"/>
      <c r="K746" s="8"/>
      <c r="L746" s="8"/>
    </row>
    <row r="747" spans="3:12" ht="12.5" x14ac:dyDescent="0.25">
      <c r="C747" s="5"/>
      <c r="E747" s="8"/>
      <c r="F747" s="8"/>
      <c r="G747" s="8"/>
      <c r="H747" s="8"/>
      <c r="I747" s="8"/>
      <c r="J747" s="8"/>
      <c r="K747" s="8"/>
      <c r="L747" s="8"/>
    </row>
    <row r="748" spans="3:12" ht="12.5" x14ac:dyDescent="0.25">
      <c r="C748" s="5"/>
      <c r="E748" s="8"/>
      <c r="F748" s="8"/>
      <c r="G748" s="8"/>
      <c r="H748" s="8"/>
      <c r="I748" s="8"/>
      <c r="J748" s="8"/>
      <c r="K748" s="8"/>
      <c r="L748" s="8"/>
    </row>
    <row r="749" spans="3:12" ht="12.5" x14ac:dyDescent="0.25">
      <c r="C749" s="5"/>
      <c r="E749" s="8"/>
      <c r="F749" s="8"/>
      <c r="G749" s="8"/>
      <c r="H749" s="8"/>
      <c r="I749" s="8"/>
      <c r="J749" s="8"/>
      <c r="K749" s="8"/>
      <c r="L749" s="8"/>
    </row>
    <row r="750" spans="3:12" ht="12.5" x14ac:dyDescent="0.25">
      <c r="C750" s="5"/>
      <c r="E750" s="8"/>
      <c r="F750" s="8"/>
      <c r="G750" s="8"/>
      <c r="H750" s="8"/>
      <c r="I750" s="8"/>
      <c r="J750" s="8"/>
      <c r="K750" s="8"/>
      <c r="L750" s="8"/>
    </row>
    <row r="751" spans="3:12" ht="12.5" x14ac:dyDescent="0.25">
      <c r="C751" s="5"/>
      <c r="E751" s="8"/>
      <c r="F751" s="8"/>
      <c r="G751" s="8"/>
      <c r="H751" s="8"/>
      <c r="I751" s="8"/>
      <c r="J751" s="8"/>
      <c r="K751" s="8"/>
      <c r="L751" s="8"/>
    </row>
    <row r="752" spans="3:12" ht="12.5" x14ac:dyDescent="0.25">
      <c r="C752" s="5"/>
      <c r="E752" s="8"/>
      <c r="F752" s="8"/>
      <c r="G752" s="8"/>
      <c r="H752" s="8"/>
      <c r="I752" s="8"/>
      <c r="J752" s="8"/>
      <c r="K752" s="8"/>
      <c r="L752" s="8"/>
    </row>
    <row r="753" spans="3:12" ht="12.5" x14ac:dyDescent="0.25">
      <c r="C753" s="5"/>
      <c r="E753" s="8"/>
      <c r="F753" s="8"/>
      <c r="G753" s="8"/>
      <c r="H753" s="8"/>
      <c r="I753" s="8"/>
      <c r="J753" s="8"/>
      <c r="K753" s="8"/>
      <c r="L753" s="8"/>
    </row>
    <row r="754" spans="3:12" ht="12.5" x14ac:dyDescent="0.25">
      <c r="C754" s="5"/>
      <c r="E754" s="8"/>
      <c r="F754" s="8"/>
      <c r="G754" s="8"/>
      <c r="H754" s="8"/>
      <c r="I754" s="8"/>
      <c r="J754" s="8"/>
      <c r="K754" s="8"/>
      <c r="L754" s="8"/>
    </row>
    <row r="755" spans="3:12" ht="12.5" x14ac:dyDescent="0.25">
      <c r="C755" s="5"/>
      <c r="E755" s="8"/>
      <c r="F755" s="8"/>
      <c r="G755" s="8"/>
      <c r="H755" s="8"/>
      <c r="I755" s="8"/>
      <c r="J755" s="8"/>
      <c r="K755" s="8"/>
      <c r="L755" s="8"/>
    </row>
    <row r="756" spans="3:12" ht="12.5" x14ac:dyDescent="0.25">
      <c r="C756" s="5"/>
      <c r="E756" s="8"/>
      <c r="F756" s="8"/>
      <c r="G756" s="8"/>
      <c r="H756" s="8"/>
      <c r="I756" s="8"/>
      <c r="J756" s="8"/>
      <c r="K756" s="8"/>
      <c r="L756" s="8"/>
    </row>
    <row r="757" spans="3:12" ht="12.5" x14ac:dyDescent="0.25">
      <c r="C757" s="5"/>
      <c r="E757" s="8"/>
      <c r="F757" s="8"/>
      <c r="G757" s="8"/>
      <c r="H757" s="8"/>
      <c r="I757" s="8"/>
      <c r="J757" s="8"/>
      <c r="K757" s="8"/>
      <c r="L757" s="8"/>
    </row>
    <row r="758" spans="3:12" ht="12.5" x14ac:dyDescent="0.25">
      <c r="C758" s="5"/>
      <c r="E758" s="8"/>
      <c r="F758" s="8"/>
      <c r="G758" s="8"/>
      <c r="H758" s="8"/>
      <c r="I758" s="8"/>
      <c r="J758" s="8"/>
      <c r="K758" s="8"/>
      <c r="L758" s="8"/>
    </row>
    <row r="759" spans="3:12" ht="12.5" x14ac:dyDescent="0.25">
      <c r="C759" s="5"/>
      <c r="E759" s="8"/>
      <c r="F759" s="8"/>
      <c r="G759" s="8"/>
      <c r="H759" s="8"/>
      <c r="I759" s="8"/>
      <c r="J759" s="8"/>
      <c r="K759" s="8"/>
      <c r="L759" s="8"/>
    </row>
    <row r="760" spans="3:12" ht="12.5" x14ac:dyDescent="0.25">
      <c r="C760" s="5"/>
      <c r="E760" s="8"/>
      <c r="F760" s="8"/>
      <c r="G760" s="8"/>
      <c r="H760" s="8"/>
      <c r="I760" s="8"/>
      <c r="J760" s="8"/>
      <c r="K760" s="8"/>
      <c r="L760" s="8"/>
    </row>
    <row r="761" spans="3:12" ht="12.5" x14ac:dyDescent="0.25">
      <c r="C761" s="5"/>
      <c r="E761" s="8"/>
      <c r="F761" s="8"/>
      <c r="G761" s="8"/>
      <c r="H761" s="8"/>
      <c r="I761" s="8"/>
      <c r="J761" s="8"/>
      <c r="K761" s="8"/>
      <c r="L761" s="8"/>
    </row>
    <row r="762" spans="3:12" ht="12.5" x14ac:dyDescent="0.25">
      <c r="C762" s="5"/>
      <c r="E762" s="8"/>
      <c r="F762" s="8"/>
      <c r="G762" s="8"/>
      <c r="H762" s="8"/>
      <c r="I762" s="8"/>
      <c r="J762" s="8"/>
      <c r="K762" s="8"/>
      <c r="L762" s="8"/>
    </row>
    <row r="763" spans="3:12" ht="12.5" x14ac:dyDescent="0.25">
      <c r="C763" s="5"/>
      <c r="E763" s="8"/>
      <c r="F763" s="8"/>
      <c r="G763" s="8"/>
      <c r="H763" s="8"/>
      <c r="I763" s="8"/>
      <c r="J763" s="8"/>
      <c r="K763" s="8"/>
      <c r="L763" s="8"/>
    </row>
    <row r="764" spans="3:12" ht="12.5" x14ac:dyDescent="0.25">
      <c r="C764" s="5"/>
      <c r="E764" s="8"/>
      <c r="F764" s="8"/>
      <c r="G764" s="8"/>
      <c r="H764" s="8"/>
      <c r="I764" s="8"/>
      <c r="J764" s="8"/>
      <c r="K764" s="8"/>
      <c r="L764" s="8"/>
    </row>
    <row r="765" spans="3:12" ht="12.5" x14ac:dyDescent="0.25">
      <c r="C765" s="5"/>
      <c r="E765" s="8"/>
      <c r="F765" s="8"/>
      <c r="G765" s="8"/>
      <c r="H765" s="8"/>
      <c r="I765" s="8"/>
      <c r="J765" s="8"/>
      <c r="K765" s="8"/>
      <c r="L765" s="8"/>
    </row>
    <row r="766" spans="3:12" ht="12.5" x14ac:dyDescent="0.25">
      <c r="C766" s="5"/>
      <c r="E766" s="8"/>
      <c r="F766" s="8"/>
      <c r="G766" s="8"/>
      <c r="H766" s="8"/>
      <c r="I766" s="8"/>
      <c r="J766" s="8"/>
      <c r="K766" s="8"/>
      <c r="L766" s="8"/>
    </row>
    <row r="767" spans="3:12" ht="12.5" x14ac:dyDescent="0.25">
      <c r="C767" s="5"/>
      <c r="E767" s="8"/>
      <c r="F767" s="8"/>
      <c r="G767" s="8"/>
      <c r="H767" s="8"/>
      <c r="I767" s="8"/>
      <c r="J767" s="8"/>
      <c r="K767" s="8"/>
      <c r="L767" s="8"/>
    </row>
    <row r="768" spans="3:12" ht="12.5" x14ac:dyDescent="0.25">
      <c r="C768" s="5"/>
      <c r="E768" s="8"/>
      <c r="F768" s="8"/>
      <c r="G768" s="8"/>
      <c r="H768" s="8"/>
      <c r="I768" s="8"/>
      <c r="J768" s="8"/>
      <c r="K768" s="8"/>
      <c r="L768" s="8"/>
    </row>
    <row r="769" spans="3:12" ht="12.5" x14ac:dyDescent="0.25">
      <c r="C769" s="5"/>
      <c r="E769" s="8"/>
      <c r="F769" s="8"/>
      <c r="G769" s="8"/>
      <c r="H769" s="8"/>
      <c r="I769" s="8"/>
      <c r="J769" s="8"/>
      <c r="K769" s="8"/>
      <c r="L769" s="8"/>
    </row>
    <row r="770" spans="3:12" ht="12.5" x14ac:dyDescent="0.25">
      <c r="C770" s="5"/>
      <c r="E770" s="8"/>
      <c r="F770" s="8"/>
      <c r="G770" s="8"/>
      <c r="H770" s="8"/>
      <c r="I770" s="8"/>
      <c r="J770" s="8"/>
      <c r="K770" s="8"/>
      <c r="L770" s="8"/>
    </row>
    <row r="771" spans="3:12" ht="12.5" x14ac:dyDescent="0.25">
      <c r="C771" s="5"/>
      <c r="E771" s="8"/>
      <c r="F771" s="8"/>
      <c r="G771" s="8"/>
      <c r="H771" s="8"/>
      <c r="I771" s="8"/>
      <c r="J771" s="8"/>
      <c r="K771" s="8"/>
      <c r="L771" s="8"/>
    </row>
    <row r="772" spans="3:12" ht="12.5" x14ac:dyDescent="0.25">
      <c r="C772" s="5"/>
      <c r="E772" s="8"/>
      <c r="F772" s="8"/>
      <c r="G772" s="8"/>
      <c r="H772" s="8"/>
      <c r="I772" s="8"/>
      <c r="J772" s="8"/>
      <c r="K772" s="8"/>
      <c r="L772" s="8"/>
    </row>
    <row r="773" spans="3:12" ht="12.5" x14ac:dyDescent="0.25">
      <c r="C773" s="5"/>
      <c r="E773" s="8"/>
      <c r="F773" s="8"/>
      <c r="G773" s="8"/>
      <c r="H773" s="8"/>
      <c r="I773" s="8"/>
      <c r="J773" s="8"/>
      <c r="K773" s="8"/>
      <c r="L773" s="8"/>
    </row>
    <row r="774" spans="3:12" ht="12.5" x14ac:dyDescent="0.25">
      <c r="C774" s="5"/>
      <c r="E774" s="8"/>
      <c r="F774" s="8"/>
      <c r="G774" s="8"/>
      <c r="H774" s="8"/>
      <c r="I774" s="8"/>
      <c r="J774" s="8"/>
      <c r="K774" s="8"/>
      <c r="L774" s="8"/>
    </row>
    <row r="775" spans="3:12" ht="12.5" x14ac:dyDescent="0.25">
      <c r="C775" s="5"/>
      <c r="E775" s="8"/>
      <c r="F775" s="8"/>
      <c r="G775" s="8"/>
      <c r="H775" s="8"/>
      <c r="I775" s="8"/>
      <c r="J775" s="8"/>
      <c r="K775" s="8"/>
      <c r="L775" s="8"/>
    </row>
    <row r="776" spans="3:12" ht="12.5" x14ac:dyDescent="0.25">
      <c r="C776" s="5"/>
      <c r="E776" s="8"/>
      <c r="F776" s="8"/>
      <c r="G776" s="8"/>
      <c r="H776" s="8"/>
      <c r="I776" s="8"/>
      <c r="J776" s="8"/>
      <c r="K776" s="8"/>
      <c r="L776" s="8"/>
    </row>
    <row r="777" spans="3:12" ht="12.5" x14ac:dyDescent="0.25">
      <c r="C777" s="5"/>
      <c r="E777" s="8"/>
      <c r="F777" s="8"/>
      <c r="G777" s="8"/>
      <c r="H777" s="8"/>
      <c r="I777" s="8"/>
      <c r="J777" s="8"/>
      <c r="K777" s="8"/>
      <c r="L777" s="8"/>
    </row>
    <row r="778" spans="3:12" ht="12.5" x14ac:dyDescent="0.25">
      <c r="C778" s="5"/>
      <c r="E778" s="8"/>
      <c r="F778" s="8"/>
      <c r="G778" s="8"/>
      <c r="H778" s="8"/>
      <c r="I778" s="8"/>
      <c r="J778" s="8"/>
      <c r="K778" s="8"/>
      <c r="L778" s="8"/>
    </row>
    <row r="779" spans="3:12" ht="12.5" x14ac:dyDescent="0.25">
      <c r="C779" s="5"/>
      <c r="E779" s="8"/>
      <c r="F779" s="8"/>
      <c r="G779" s="8"/>
      <c r="H779" s="8"/>
      <c r="I779" s="8"/>
      <c r="J779" s="8"/>
      <c r="K779" s="8"/>
      <c r="L779" s="8"/>
    </row>
    <row r="780" spans="3:12" ht="12.5" x14ac:dyDescent="0.25">
      <c r="C780" s="5"/>
      <c r="E780" s="8"/>
      <c r="F780" s="8"/>
      <c r="G780" s="8"/>
      <c r="H780" s="8"/>
      <c r="I780" s="8"/>
      <c r="J780" s="8"/>
      <c r="K780" s="8"/>
      <c r="L780" s="8"/>
    </row>
    <row r="781" spans="3:12" ht="12.5" x14ac:dyDescent="0.25">
      <c r="C781" s="5"/>
      <c r="E781" s="8"/>
      <c r="F781" s="8"/>
      <c r="G781" s="8"/>
      <c r="H781" s="8"/>
      <c r="I781" s="8"/>
      <c r="J781" s="8"/>
      <c r="K781" s="8"/>
      <c r="L781" s="8"/>
    </row>
    <row r="782" spans="3:12" ht="12.5" x14ac:dyDescent="0.25">
      <c r="C782" s="5"/>
      <c r="E782" s="8"/>
      <c r="F782" s="8"/>
      <c r="G782" s="8"/>
      <c r="H782" s="8"/>
      <c r="I782" s="8"/>
      <c r="J782" s="8"/>
      <c r="K782" s="8"/>
      <c r="L782" s="8"/>
    </row>
    <row r="783" spans="3:12" ht="12.5" x14ac:dyDescent="0.25">
      <c r="C783" s="5"/>
      <c r="E783" s="8"/>
      <c r="F783" s="8"/>
      <c r="G783" s="8"/>
      <c r="H783" s="8"/>
      <c r="I783" s="8"/>
      <c r="J783" s="8"/>
      <c r="K783" s="8"/>
      <c r="L783" s="8"/>
    </row>
    <row r="784" spans="3:12" ht="12.5" x14ac:dyDescent="0.25">
      <c r="C784" s="5"/>
      <c r="E784" s="8"/>
      <c r="F784" s="8"/>
      <c r="G784" s="8"/>
      <c r="H784" s="8"/>
      <c r="I784" s="8"/>
      <c r="J784" s="8"/>
      <c r="K784" s="8"/>
      <c r="L784" s="8"/>
    </row>
    <row r="785" spans="3:12" ht="12.5" x14ac:dyDescent="0.25">
      <c r="C785" s="5"/>
      <c r="E785" s="8"/>
      <c r="F785" s="8"/>
      <c r="G785" s="8"/>
      <c r="H785" s="8"/>
      <c r="I785" s="8"/>
      <c r="J785" s="8"/>
      <c r="K785" s="8"/>
      <c r="L785" s="8"/>
    </row>
    <row r="786" spans="3:12" ht="12.5" x14ac:dyDescent="0.25">
      <c r="C786" s="5"/>
      <c r="E786" s="8"/>
      <c r="F786" s="8"/>
      <c r="G786" s="8"/>
      <c r="H786" s="8"/>
      <c r="I786" s="8"/>
      <c r="J786" s="8"/>
      <c r="K786" s="8"/>
      <c r="L786" s="8"/>
    </row>
    <row r="787" spans="3:12" ht="12.5" x14ac:dyDescent="0.25">
      <c r="C787" s="5"/>
      <c r="E787" s="8"/>
      <c r="F787" s="8"/>
      <c r="G787" s="8"/>
      <c r="H787" s="8"/>
      <c r="I787" s="8"/>
      <c r="J787" s="8"/>
      <c r="K787" s="8"/>
      <c r="L787" s="8"/>
    </row>
    <row r="788" spans="3:12" ht="12.5" x14ac:dyDescent="0.25">
      <c r="C788" s="5"/>
      <c r="E788" s="8"/>
      <c r="F788" s="8"/>
      <c r="G788" s="8"/>
      <c r="H788" s="8"/>
      <c r="I788" s="8"/>
      <c r="J788" s="8"/>
      <c r="K788" s="8"/>
      <c r="L788" s="8"/>
    </row>
    <row r="789" spans="3:12" ht="12.5" x14ac:dyDescent="0.25">
      <c r="C789" s="5"/>
      <c r="E789" s="8"/>
      <c r="F789" s="8"/>
      <c r="G789" s="8"/>
      <c r="H789" s="8"/>
      <c r="I789" s="8"/>
      <c r="J789" s="8"/>
      <c r="K789" s="8"/>
      <c r="L789" s="8"/>
    </row>
    <row r="790" spans="3:12" ht="12.5" x14ac:dyDescent="0.25">
      <c r="C790" s="5"/>
      <c r="E790" s="8"/>
      <c r="F790" s="8"/>
      <c r="G790" s="8"/>
      <c r="H790" s="8"/>
      <c r="I790" s="8"/>
      <c r="J790" s="8"/>
      <c r="K790" s="8"/>
      <c r="L790" s="8"/>
    </row>
    <row r="791" spans="3:12" ht="12.5" x14ac:dyDescent="0.25">
      <c r="C791" s="5"/>
      <c r="E791" s="8"/>
      <c r="F791" s="8"/>
      <c r="G791" s="8"/>
      <c r="H791" s="8"/>
      <c r="I791" s="8"/>
      <c r="J791" s="8"/>
      <c r="K791" s="8"/>
      <c r="L791" s="8"/>
    </row>
    <row r="792" spans="3:12" ht="12.5" x14ac:dyDescent="0.25">
      <c r="C792" s="5"/>
      <c r="E792" s="8"/>
      <c r="F792" s="8"/>
      <c r="G792" s="8"/>
      <c r="H792" s="8"/>
      <c r="I792" s="8"/>
      <c r="J792" s="8"/>
      <c r="K792" s="8"/>
      <c r="L792" s="8"/>
    </row>
    <row r="793" spans="3:12" ht="12.5" x14ac:dyDescent="0.25">
      <c r="C793" s="5"/>
      <c r="E793" s="8"/>
      <c r="F793" s="8"/>
      <c r="G793" s="8"/>
      <c r="H793" s="8"/>
      <c r="I793" s="8"/>
      <c r="J793" s="8"/>
      <c r="K793" s="8"/>
      <c r="L793" s="8"/>
    </row>
    <row r="794" spans="3:12" ht="12.5" x14ac:dyDescent="0.25">
      <c r="C794" s="5"/>
      <c r="E794" s="8"/>
      <c r="F794" s="8"/>
      <c r="G794" s="8"/>
      <c r="H794" s="8"/>
      <c r="I794" s="8"/>
      <c r="J794" s="8"/>
      <c r="K794" s="8"/>
      <c r="L794" s="8"/>
    </row>
    <row r="795" spans="3:12" ht="12.5" x14ac:dyDescent="0.25">
      <c r="C795" s="5"/>
      <c r="E795" s="8"/>
      <c r="F795" s="8"/>
      <c r="G795" s="8"/>
      <c r="H795" s="8"/>
      <c r="I795" s="8"/>
      <c r="J795" s="8"/>
      <c r="K795" s="8"/>
      <c r="L795" s="8"/>
    </row>
    <row r="796" spans="3:12" ht="12.5" x14ac:dyDescent="0.25">
      <c r="C796" s="5"/>
      <c r="E796" s="8"/>
      <c r="F796" s="8"/>
      <c r="G796" s="8"/>
      <c r="H796" s="8"/>
      <c r="I796" s="8"/>
      <c r="J796" s="8"/>
      <c r="K796" s="8"/>
      <c r="L796" s="8"/>
    </row>
    <row r="797" spans="3:12" ht="12.5" x14ac:dyDescent="0.25">
      <c r="C797" s="5"/>
      <c r="E797" s="8"/>
      <c r="F797" s="8"/>
      <c r="G797" s="8"/>
      <c r="H797" s="8"/>
      <c r="I797" s="8"/>
      <c r="J797" s="8"/>
      <c r="K797" s="8"/>
      <c r="L797" s="8"/>
    </row>
    <row r="798" spans="3:12" ht="12.5" x14ac:dyDescent="0.25">
      <c r="C798" s="5"/>
      <c r="E798" s="8"/>
      <c r="F798" s="8"/>
      <c r="G798" s="8"/>
      <c r="H798" s="8"/>
      <c r="I798" s="8"/>
      <c r="J798" s="8"/>
      <c r="K798" s="8"/>
      <c r="L798" s="8"/>
    </row>
    <row r="799" spans="3:12" ht="12.5" x14ac:dyDescent="0.25">
      <c r="C799" s="5"/>
      <c r="E799" s="8"/>
      <c r="F799" s="8"/>
      <c r="G799" s="8"/>
      <c r="H799" s="8"/>
      <c r="I799" s="8"/>
      <c r="J799" s="8"/>
      <c r="K799" s="8"/>
      <c r="L799" s="8"/>
    </row>
    <row r="800" spans="3:12" ht="12.5" x14ac:dyDescent="0.25">
      <c r="C800" s="5"/>
      <c r="E800" s="8"/>
      <c r="F800" s="8"/>
      <c r="G800" s="8"/>
      <c r="H800" s="8"/>
      <c r="I800" s="8"/>
      <c r="J800" s="8"/>
      <c r="K800" s="8"/>
      <c r="L800" s="8"/>
    </row>
    <row r="801" spans="3:12" ht="12.5" x14ac:dyDescent="0.25">
      <c r="C801" s="5"/>
      <c r="E801" s="8"/>
      <c r="F801" s="8"/>
      <c r="G801" s="8"/>
      <c r="H801" s="8"/>
      <c r="I801" s="8"/>
      <c r="J801" s="8"/>
      <c r="K801" s="8"/>
      <c r="L801" s="8"/>
    </row>
    <row r="802" spans="3:12" ht="12.5" x14ac:dyDescent="0.25">
      <c r="C802" s="5"/>
      <c r="E802" s="8"/>
      <c r="F802" s="8"/>
      <c r="G802" s="8"/>
      <c r="H802" s="8"/>
      <c r="I802" s="8"/>
      <c r="J802" s="8"/>
      <c r="K802" s="8"/>
      <c r="L802" s="8"/>
    </row>
    <row r="803" spans="3:12" ht="12.5" x14ac:dyDescent="0.25">
      <c r="C803" s="5"/>
      <c r="E803" s="8"/>
      <c r="F803" s="8"/>
      <c r="G803" s="8"/>
      <c r="H803" s="8"/>
      <c r="I803" s="8"/>
      <c r="J803" s="8"/>
      <c r="K803" s="8"/>
      <c r="L803" s="8"/>
    </row>
    <row r="804" spans="3:12" ht="12.5" x14ac:dyDescent="0.25">
      <c r="C804" s="5"/>
      <c r="E804" s="8"/>
      <c r="F804" s="8"/>
      <c r="G804" s="8"/>
      <c r="H804" s="8"/>
      <c r="I804" s="8"/>
      <c r="J804" s="8"/>
      <c r="K804" s="8"/>
      <c r="L804" s="8"/>
    </row>
    <row r="805" spans="3:12" ht="12.5" x14ac:dyDescent="0.25">
      <c r="C805" s="5"/>
      <c r="E805" s="8"/>
      <c r="F805" s="8"/>
      <c r="G805" s="8"/>
      <c r="H805" s="8"/>
      <c r="I805" s="8"/>
      <c r="J805" s="8"/>
      <c r="K805" s="8"/>
      <c r="L805" s="8"/>
    </row>
    <row r="806" spans="3:12" ht="12.5" x14ac:dyDescent="0.25">
      <c r="C806" s="5"/>
      <c r="E806" s="8"/>
      <c r="F806" s="8"/>
      <c r="G806" s="8"/>
      <c r="H806" s="8"/>
      <c r="I806" s="8"/>
      <c r="J806" s="8"/>
      <c r="K806" s="8"/>
      <c r="L806" s="8"/>
    </row>
    <row r="807" spans="3:12" ht="12.5" x14ac:dyDescent="0.25">
      <c r="C807" s="5"/>
      <c r="E807" s="8"/>
      <c r="F807" s="8"/>
      <c r="G807" s="8"/>
      <c r="H807" s="8"/>
      <c r="I807" s="8"/>
      <c r="J807" s="8"/>
      <c r="K807" s="8"/>
      <c r="L807" s="8"/>
    </row>
    <row r="808" spans="3:12" ht="12.5" x14ac:dyDescent="0.25">
      <c r="C808" s="5"/>
      <c r="E808" s="8"/>
      <c r="F808" s="8"/>
      <c r="G808" s="8"/>
      <c r="H808" s="8"/>
      <c r="I808" s="8"/>
      <c r="J808" s="8"/>
      <c r="K808" s="8"/>
      <c r="L808" s="8"/>
    </row>
    <row r="809" spans="3:12" ht="12.5" x14ac:dyDescent="0.25">
      <c r="C809" s="5"/>
      <c r="E809" s="8"/>
      <c r="F809" s="8"/>
      <c r="G809" s="8"/>
      <c r="H809" s="8"/>
      <c r="I809" s="8"/>
      <c r="J809" s="8"/>
      <c r="K809" s="8"/>
      <c r="L809" s="8"/>
    </row>
    <row r="810" spans="3:12" ht="12.5" x14ac:dyDescent="0.25">
      <c r="C810" s="5"/>
      <c r="E810" s="8"/>
      <c r="F810" s="8"/>
      <c r="G810" s="8"/>
      <c r="H810" s="8"/>
      <c r="I810" s="8"/>
      <c r="J810" s="8"/>
      <c r="K810" s="8"/>
      <c r="L810" s="8"/>
    </row>
    <row r="811" spans="3:12" ht="12.5" x14ac:dyDescent="0.25">
      <c r="C811" s="5"/>
      <c r="E811" s="8"/>
      <c r="F811" s="8"/>
      <c r="G811" s="8"/>
      <c r="H811" s="8"/>
      <c r="I811" s="8"/>
      <c r="J811" s="8"/>
      <c r="K811" s="8"/>
      <c r="L811" s="8"/>
    </row>
    <row r="812" spans="3:12" ht="12.5" x14ac:dyDescent="0.25">
      <c r="C812" s="5"/>
      <c r="E812" s="8"/>
      <c r="F812" s="8"/>
      <c r="G812" s="8"/>
      <c r="H812" s="8"/>
      <c r="I812" s="8"/>
      <c r="J812" s="8"/>
      <c r="K812" s="8"/>
      <c r="L812" s="8"/>
    </row>
    <row r="813" spans="3:12" ht="12.5" x14ac:dyDescent="0.25">
      <c r="C813" s="5"/>
      <c r="E813" s="8"/>
      <c r="F813" s="8"/>
      <c r="G813" s="8"/>
      <c r="H813" s="8"/>
      <c r="I813" s="8"/>
      <c r="J813" s="8"/>
      <c r="K813" s="8"/>
      <c r="L813" s="8"/>
    </row>
    <row r="814" spans="3:12" ht="12.5" x14ac:dyDescent="0.25">
      <c r="C814" s="5"/>
      <c r="E814" s="8"/>
      <c r="F814" s="8"/>
      <c r="G814" s="8"/>
      <c r="H814" s="8"/>
      <c r="I814" s="8"/>
      <c r="J814" s="8"/>
      <c r="K814" s="8"/>
      <c r="L814" s="8"/>
    </row>
    <row r="815" spans="3:12" ht="12.5" x14ac:dyDescent="0.25">
      <c r="C815" s="5"/>
      <c r="E815" s="8"/>
      <c r="F815" s="8"/>
      <c r="G815" s="8"/>
      <c r="H815" s="8"/>
      <c r="I815" s="8"/>
      <c r="J815" s="8"/>
      <c r="K815" s="8"/>
      <c r="L815" s="8"/>
    </row>
    <row r="816" spans="3:12" ht="12.5" x14ac:dyDescent="0.25">
      <c r="C816" s="5"/>
      <c r="E816" s="8"/>
      <c r="F816" s="8"/>
      <c r="G816" s="8"/>
      <c r="H816" s="8"/>
      <c r="I816" s="8"/>
      <c r="J816" s="8"/>
      <c r="K816" s="8"/>
      <c r="L816" s="8"/>
    </row>
    <row r="817" spans="3:12" ht="12.5" x14ac:dyDescent="0.25">
      <c r="C817" s="5"/>
      <c r="E817" s="8"/>
      <c r="F817" s="8"/>
      <c r="G817" s="8"/>
      <c r="H817" s="8"/>
      <c r="I817" s="8"/>
      <c r="J817" s="8"/>
      <c r="K817" s="8"/>
      <c r="L817" s="8"/>
    </row>
    <row r="818" spans="3:12" ht="12.5" x14ac:dyDescent="0.25">
      <c r="C818" s="5"/>
      <c r="E818" s="8"/>
      <c r="F818" s="8"/>
      <c r="G818" s="8"/>
      <c r="H818" s="8"/>
      <c r="I818" s="8"/>
      <c r="J818" s="8"/>
      <c r="K818" s="8"/>
      <c r="L818" s="8"/>
    </row>
    <row r="819" spans="3:12" ht="12.5" x14ac:dyDescent="0.25">
      <c r="C819" s="5"/>
      <c r="E819" s="8"/>
      <c r="F819" s="8"/>
      <c r="G819" s="8"/>
      <c r="H819" s="8"/>
      <c r="I819" s="8"/>
      <c r="J819" s="8"/>
      <c r="K819" s="8"/>
      <c r="L819" s="8"/>
    </row>
    <row r="820" spans="3:12" ht="12.5" x14ac:dyDescent="0.25">
      <c r="C820" s="5"/>
      <c r="E820" s="8"/>
      <c r="F820" s="8"/>
      <c r="G820" s="8"/>
      <c r="H820" s="8"/>
      <c r="I820" s="8"/>
      <c r="J820" s="8"/>
      <c r="K820" s="8"/>
      <c r="L820" s="8"/>
    </row>
    <row r="821" spans="3:12" ht="12.5" x14ac:dyDescent="0.25">
      <c r="C821" s="5"/>
      <c r="E821" s="8"/>
      <c r="F821" s="8"/>
      <c r="G821" s="8"/>
      <c r="H821" s="8"/>
      <c r="I821" s="8"/>
      <c r="J821" s="8"/>
      <c r="K821" s="8"/>
      <c r="L821" s="8"/>
    </row>
    <row r="822" spans="3:12" ht="12.5" x14ac:dyDescent="0.25">
      <c r="C822" s="5"/>
      <c r="E822" s="8"/>
      <c r="F822" s="8"/>
      <c r="G822" s="8"/>
      <c r="H822" s="8"/>
      <c r="I822" s="8"/>
      <c r="J822" s="8"/>
      <c r="K822" s="8"/>
      <c r="L822" s="8"/>
    </row>
    <row r="823" spans="3:12" ht="12.5" x14ac:dyDescent="0.25">
      <c r="C823" s="5"/>
      <c r="E823" s="8"/>
      <c r="F823" s="8"/>
      <c r="G823" s="8"/>
      <c r="H823" s="8"/>
      <c r="I823" s="8"/>
      <c r="J823" s="8"/>
      <c r="K823" s="8"/>
      <c r="L823" s="8"/>
    </row>
    <row r="824" spans="3:12" ht="12.5" x14ac:dyDescent="0.25">
      <c r="C824" s="5"/>
      <c r="E824" s="8"/>
      <c r="F824" s="8"/>
      <c r="G824" s="8"/>
      <c r="H824" s="8"/>
      <c r="I824" s="8"/>
      <c r="J824" s="8"/>
      <c r="K824" s="8"/>
      <c r="L824" s="8"/>
    </row>
    <row r="825" spans="3:12" ht="12.5" x14ac:dyDescent="0.25">
      <c r="C825" s="5"/>
      <c r="E825" s="8"/>
      <c r="F825" s="8"/>
      <c r="G825" s="8"/>
      <c r="H825" s="8"/>
      <c r="I825" s="8"/>
      <c r="J825" s="8"/>
      <c r="K825" s="8"/>
      <c r="L825" s="8"/>
    </row>
    <row r="826" spans="3:12" ht="12.5" x14ac:dyDescent="0.25">
      <c r="C826" s="5"/>
      <c r="E826" s="8"/>
      <c r="F826" s="8"/>
      <c r="G826" s="8"/>
      <c r="H826" s="8"/>
      <c r="I826" s="8"/>
      <c r="J826" s="8"/>
      <c r="K826" s="8"/>
      <c r="L826" s="8"/>
    </row>
    <row r="827" spans="3:12" ht="12.5" x14ac:dyDescent="0.25">
      <c r="C827" s="5"/>
      <c r="E827" s="8"/>
      <c r="F827" s="8"/>
      <c r="G827" s="8"/>
      <c r="H827" s="8"/>
      <c r="I827" s="8"/>
      <c r="J827" s="8"/>
      <c r="K827" s="8"/>
      <c r="L827" s="8"/>
    </row>
    <row r="828" spans="3:12" ht="12.5" x14ac:dyDescent="0.25">
      <c r="C828" s="5"/>
      <c r="E828" s="8"/>
      <c r="F828" s="8"/>
      <c r="G828" s="8"/>
      <c r="H828" s="8"/>
      <c r="I828" s="8"/>
      <c r="J828" s="8"/>
      <c r="K828" s="8"/>
      <c r="L828" s="8"/>
    </row>
    <row r="829" spans="3:12" ht="12.5" x14ac:dyDescent="0.25">
      <c r="C829" s="5"/>
      <c r="E829" s="8"/>
      <c r="F829" s="8"/>
      <c r="G829" s="8"/>
      <c r="H829" s="8"/>
      <c r="I829" s="8"/>
      <c r="J829" s="8"/>
      <c r="K829" s="8"/>
      <c r="L829" s="8"/>
    </row>
    <row r="830" spans="3:12" ht="12.5" x14ac:dyDescent="0.25">
      <c r="C830" s="5"/>
      <c r="E830" s="8"/>
      <c r="F830" s="8"/>
      <c r="G830" s="8"/>
      <c r="H830" s="8"/>
      <c r="I830" s="8"/>
      <c r="J830" s="8"/>
      <c r="K830" s="8"/>
      <c r="L830" s="8"/>
    </row>
    <row r="831" spans="3:12" ht="12.5" x14ac:dyDescent="0.25">
      <c r="C831" s="5"/>
      <c r="E831" s="8"/>
      <c r="F831" s="8"/>
      <c r="G831" s="8"/>
      <c r="H831" s="8"/>
      <c r="I831" s="8"/>
      <c r="J831" s="8"/>
      <c r="K831" s="8"/>
      <c r="L831" s="8"/>
    </row>
    <row r="832" spans="3:12" ht="12.5" x14ac:dyDescent="0.25">
      <c r="C832" s="5"/>
      <c r="E832" s="8"/>
      <c r="F832" s="8"/>
      <c r="G832" s="8"/>
      <c r="H832" s="8"/>
      <c r="I832" s="8"/>
      <c r="J832" s="8"/>
      <c r="K832" s="8"/>
      <c r="L832" s="8"/>
    </row>
    <row r="833" spans="3:12" ht="12.5" x14ac:dyDescent="0.25">
      <c r="C833" s="5"/>
      <c r="E833" s="8"/>
      <c r="F833" s="8"/>
      <c r="G833" s="8"/>
      <c r="H833" s="8"/>
      <c r="I833" s="8"/>
      <c r="J833" s="8"/>
      <c r="K833" s="8"/>
      <c r="L833" s="8"/>
    </row>
    <row r="834" spans="3:12" ht="12.5" x14ac:dyDescent="0.25">
      <c r="C834" s="5"/>
      <c r="E834" s="8"/>
      <c r="F834" s="8"/>
      <c r="G834" s="8"/>
      <c r="H834" s="8"/>
      <c r="I834" s="8"/>
      <c r="J834" s="8"/>
      <c r="K834" s="8"/>
      <c r="L834" s="8"/>
    </row>
    <row r="835" spans="3:12" ht="12.5" x14ac:dyDescent="0.25">
      <c r="C835" s="5"/>
      <c r="E835" s="8"/>
      <c r="F835" s="8"/>
      <c r="G835" s="8"/>
      <c r="H835" s="8"/>
      <c r="I835" s="8"/>
      <c r="J835" s="8"/>
      <c r="K835" s="8"/>
      <c r="L835" s="8"/>
    </row>
    <row r="836" spans="3:12" ht="12.5" x14ac:dyDescent="0.25">
      <c r="C836" s="5"/>
      <c r="E836" s="8"/>
      <c r="F836" s="8"/>
      <c r="G836" s="8"/>
      <c r="H836" s="8"/>
      <c r="I836" s="8"/>
      <c r="J836" s="8"/>
      <c r="K836" s="8"/>
      <c r="L836" s="8"/>
    </row>
    <row r="837" spans="3:12" ht="12.5" x14ac:dyDescent="0.25">
      <c r="C837" s="5"/>
      <c r="E837" s="8"/>
      <c r="F837" s="8"/>
      <c r="G837" s="8"/>
      <c r="H837" s="8"/>
      <c r="I837" s="8"/>
      <c r="J837" s="8"/>
      <c r="K837" s="8"/>
      <c r="L837" s="8"/>
    </row>
    <row r="838" spans="3:12" ht="12.5" x14ac:dyDescent="0.25">
      <c r="C838" s="5"/>
      <c r="E838" s="8"/>
      <c r="F838" s="8"/>
      <c r="G838" s="8"/>
      <c r="H838" s="8"/>
      <c r="I838" s="8"/>
      <c r="J838" s="8"/>
      <c r="K838" s="8"/>
      <c r="L838" s="8"/>
    </row>
    <row r="839" spans="3:12" ht="12.5" x14ac:dyDescent="0.25">
      <c r="C839" s="5"/>
      <c r="E839" s="8"/>
      <c r="F839" s="8"/>
      <c r="G839" s="8"/>
      <c r="H839" s="8"/>
      <c r="I839" s="8"/>
      <c r="J839" s="8"/>
      <c r="K839" s="8"/>
      <c r="L839" s="8"/>
    </row>
    <row r="840" spans="3:12" ht="12.5" x14ac:dyDescent="0.25">
      <c r="C840" s="5"/>
      <c r="E840" s="8"/>
      <c r="F840" s="8"/>
      <c r="G840" s="8"/>
      <c r="H840" s="8"/>
      <c r="I840" s="8"/>
      <c r="J840" s="8"/>
      <c r="K840" s="8"/>
      <c r="L840" s="8"/>
    </row>
    <row r="841" spans="3:12" ht="12.5" x14ac:dyDescent="0.25">
      <c r="C841" s="5"/>
      <c r="E841" s="8"/>
      <c r="F841" s="8"/>
      <c r="G841" s="8"/>
      <c r="H841" s="8"/>
      <c r="I841" s="8"/>
      <c r="J841" s="8"/>
      <c r="K841" s="8"/>
      <c r="L841" s="8"/>
    </row>
    <row r="842" spans="3:12" ht="12.5" x14ac:dyDescent="0.25">
      <c r="C842" s="5"/>
      <c r="E842" s="8"/>
      <c r="F842" s="8"/>
      <c r="G842" s="8"/>
      <c r="H842" s="8"/>
      <c r="I842" s="8"/>
      <c r="J842" s="8"/>
      <c r="K842" s="8"/>
      <c r="L842" s="8"/>
    </row>
    <row r="843" spans="3:12" ht="12.5" x14ac:dyDescent="0.25">
      <c r="C843" s="5"/>
      <c r="E843" s="8"/>
      <c r="F843" s="8"/>
      <c r="G843" s="8"/>
      <c r="H843" s="8"/>
      <c r="I843" s="8"/>
      <c r="J843" s="8"/>
      <c r="K843" s="8"/>
      <c r="L843" s="8"/>
    </row>
    <row r="844" spans="3:12" ht="12.5" x14ac:dyDescent="0.25">
      <c r="C844" s="5"/>
      <c r="E844" s="8"/>
      <c r="F844" s="8"/>
      <c r="G844" s="8"/>
      <c r="H844" s="8"/>
      <c r="I844" s="8"/>
      <c r="J844" s="8"/>
      <c r="K844" s="8"/>
      <c r="L844" s="8"/>
    </row>
    <row r="845" spans="3:12" ht="12.5" x14ac:dyDescent="0.25">
      <c r="C845" s="5"/>
      <c r="E845" s="8"/>
      <c r="F845" s="8"/>
      <c r="G845" s="8"/>
      <c r="H845" s="8"/>
      <c r="I845" s="8"/>
      <c r="J845" s="8"/>
      <c r="K845" s="8"/>
      <c r="L845" s="8"/>
    </row>
    <row r="846" spans="3:12" ht="12.5" x14ac:dyDescent="0.25">
      <c r="C846" s="5"/>
      <c r="E846" s="8"/>
      <c r="F846" s="8"/>
      <c r="G846" s="8"/>
      <c r="H846" s="8"/>
      <c r="I846" s="8"/>
      <c r="J846" s="8"/>
      <c r="K846" s="8"/>
      <c r="L846" s="8"/>
    </row>
    <row r="847" spans="3:12" ht="12.5" x14ac:dyDescent="0.25">
      <c r="C847" s="5"/>
      <c r="E847" s="8"/>
      <c r="F847" s="8"/>
      <c r="G847" s="8"/>
      <c r="H847" s="8"/>
      <c r="I847" s="8"/>
      <c r="J847" s="8"/>
      <c r="K847" s="8"/>
      <c r="L847" s="8"/>
    </row>
    <row r="848" spans="3:12" ht="12.5" x14ac:dyDescent="0.25">
      <c r="C848" s="5"/>
      <c r="E848" s="8"/>
      <c r="F848" s="8"/>
      <c r="G848" s="8"/>
      <c r="H848" s="8"/>
      <c r="I848" s="8"/>
      <c r="J848" s="8"/>
      <c r="K848" s="8"/>
      <c r="L848" s="8"/>
    </row>
    <row r="849" spans="3:12" ht="12.5" x14ac:dyDescent="0.25">
      <c r="C849" s="5"/>
      <c r="E849" s="8"/>
      <c r="F849" s="8"/>
      <c r="G849" s="8"/>
      <c r="H849" s="8"/>
      <c r="I849" s="8"/>
      <c r="J849" s="8"/>
      <c r="K849" s="8"/>
      <c r="L849" s="8"/>
    </row>
    <row r="850" spans="3:12" ht="12.5" x14ac:dyDescent="0.25">
      <c r="C850" s="5"/>
      <c r="E850" s="8"/>
      <c r="F850" s="8"/>
      <c r="G850" s="8"/>
      <c r="H850" s="8"/>
      <c r="I850" s="8"/>
      <c r="J850" s="8"/>
      <c r="K850" s="8"/>
      <c r="L850" s="8"/>
    </row>
    <row r="851" spans="3:12" ht="12.5" x14ac:dyDescent="0.25">
      <c r="C851" s="5"/>
      <c r="E851" s="8"/>
      <c r="F851" s="8"/>
      <c r="G851" s="8"/>
      <c r="H851" s="8"/>
      <c r="I851" s="8"/>
      <c r="J851" s="8"/>
      <c r="K851" s="8"/>
      <c r="L851" s="8"/>
    </row>
    <row r="852" spans="3:12" ht="12.5" x14ac:dyDescent="0.25">
      <c r="C852" s="5"/>
      <c r="E852" s="8"/>
      <c r="F852" s="8"/>
      <c r="G852" s="8"/>
      <c r="H852" s="8"/>
      <c r="I852" s="8"/>
      <c r="J852" s="8"/>
      <c r="K852" s="8"/>
      <c r="L852" s="8"/>
    </row>
    <row r="853" spans="3:12" ht="12.5" x14ac:dyDescent="0.25">
      <c r="C853" s="5"/>
      <c r="E853" s="8"/>
      <c r="F853" s="8"/>
      <c r="G853" s="8"/>
      <c r="H853" s="8"/>
      <c r="I853" s="8"/>
      <c r="J853" s="8"/>
      <c r="K853" s="8"/>
      <c r="L853" s="8"/>
    </row>
    <row r="854" spans="3:12" ht="12.5" x14ac:dyDescent="0.25">
      <c r="C854" s="5"/>
      <c r="E854" s="8"/>
      <c r="F854" s="8"/>
      <c r="G854" s="8"/>
      <c r="H854" s="8"/>
      <c r="I854" s="8"/>
      <c r="J854" s="8"/>
      <c r="K854" s="8"/>
      <c r="L854" s="8"/>
    </row>
    <row r="855" spans="3:12" ht="12.5" x14ac:dyDescent="0.25">
      <c r="C855" s="5"/>
      <c r="E855" s="8"/>
      <c r="F855" s="8"/>
      <c r="G855" s="8"/>
      <c r="H855" s="8"/>
      <c r="I855" s="8"/>
      <c r="J855" s="8"/>
      <c r="K855" s="8"/>
      <c r="L855" s="8"/>
    </row>
    <row r="856" spans="3:12" ht="12.5" x14ac:dyDescent="0.25">
      <c r="C856" s="5"/>
      <c r="E856" s="8"/>
      <c r="F856" s="8"/>
      <c r="G856" s="8"/>
      <c r="H856" s="8"/>
      <c r="I856" s="8"/>
      <c r="J856" s="8"/>
      <c r="K856" s="8"/>
      <c r="L856" s="8"/>
    </row>
    <row r="857" spans="3:12" ht="12.5" x14ac:dyDescent="0.25">
      <c r="C857" s="5"/>
      <c r="E857" s="8"/>
      <c r="F857" s="8"/>
      <c r="G857" s="8"/>
      <c r="H857" s="8"/>
      <c r="I857" s="8"/>
      <c r="J857" s="8"/>
      <c r="K857" s="8"/>
      <c r="L857" s="8"/>
    </row>
    <row r="858" spans="3:12" ht="12.5" x14ac:dyDescent="0.25">
      <c r="C858" s="5"/>
      <c r="E858" s="8"/>
      <c r="F858" s="8"/>
      <c r="G858" s="8"/>
      <c r="H858" s="8"/>
      <c r="I858" s="8"/>
      <c r="J858" s="8"/>
      <c r="K858" s="8"/>
      <c r="L858" s="8"/>
    </row>
    <row r="859" spans="3:12" ht="12.5" x14ac:dyDescent="0.25">
      <c r="C859" s="5"/>
      <c r="E859" s="8"/>
      <c r="F859" s="8"/>
      <c r="G859" s="8"/>
      <c r="H859" s="8"/>
      <c r="I859" s="8"/>
      <c r="J859" s="8"/>
      <c r="K859" s="8"/>
      <c r="L859" s="8"/>
    </row>
    <row r="860" spans="3:12" ht="12.5" x14ac:dyDescent="0.25">
      <c r="C860" s="5"/>
      <c r="E860" s="8"/>
      <c r="F860" s="8"/>
      <c r="G860" s="8"/>
      <c r="H860" s="8"/>
      <c r="I860" s="8"/>
      <c r="J860" s="8"/>
      <c r="K860" s="8"/>
      <c r="L860" s="8"/>
    </row>
    <row r="861" spans="3:12" ht="12.5" x14ac:dyDescent="0.25">
      <c r="C861" s="5"/>
      <c r="E861" s="8"/>
      <c r="F861" s="8"/>
      <c r="G861" s="8"/>
      <c r="H861" s="8"/>
      <c r="I861" s="8"/>
      <c r="J861" s="8"/>
      <c r="K861" s="8"/>
      <c r="L861" s="8"/>
    </row>
    <row r="862" spans="3:12" ht="12.5" x14ac:dyDescent="0.25">
      <c r="C862" s="5"/>
      <c r="E862" s="8"/>
      <c r="F862" s="8"/>
      <c r="G862" s="8"/>
      <c r="H862" s="8"/>
      <c r="I862" s="8"/>
      <c r="J862" s="8"/>
      <c r="K862" s="8"/>
      <c r="L862" s="8"/>
    </row>
    <row r="863" spans="3:12" ht="12.5" x14ac:dyDescent="0.25">
      <c r="C863" s="5"/>
      <c r="E863" s="8"/>
      <c r="F863" s="8"/>
      <c r="G863" s="8"/>
      <c r="H863" s="8"/>
      <c r="I863" s="8"/>
      <c r="J863" s="8"/>
      <c r="K863" s="8"/>
      <c r="L863" s="8"/>
    </row>
    <row r="864" spans="3:12" ht="12.5" x14ac:dyDescent="0.25">
      <c r="C864" s="5"/>
      <c r="E864" s="8"/>
      <c r="F864" s="8"/>
      <c r="G864" s="8"/>
      <c r="H864" s="8"/>
      <c r="I864" s="8"/>
      <c r="J864" s="8"/>
      <c r="K864" s="8"/>
      <c r="L864" s="8"/>
    </row>
    <row r="865" spans="3:12" ht="12.5" x14ac:dyDescent="0.25">
      <c r="C865" s="5"/>
      <c r="E865" s="8"/>
      <c r="F865" s="8"/>
      <c r="G865" s="8"/>
      <c r="H865" s="8"/>
      <c r="I865" s="8"/>
      <c r="J865" s="8"/>
      <c r="K865" s="8"/>
      <c r="L865" s="8"/>
    </row>
    <row r="866" spans="3:12" ht="12.5" x14ac:dyDescent="0.25">
      <c r="C866" s="5"/>
      <c r="E866" s="8"/>
      <c r="F866" s="8"/>
      <c r="G866" s="8"/>
      <c r="H866" s="8"/>
      <c r="I866" s="8"/>
      <c r="J866" s="8"/>
      <c r="K866" s="8"/>
      <c r="L866" s="8"/>
    </row>
    <row r="867" spans="3:12" ht="12.5" x14ac:dyDescent="0.25">
      <c r="C867" s="5"/>
      <c r="E867" s="8"/>
      <c r="F867" s="8"/>
      <c r="G867" s="8"/>
      <c r="H867" s="8"/>
      <c r="I867" s="8"/>
      <c r="J867" s="8"/>
      <c r="K867" s="8"/>
      <c r="L867" s="8"/>
    </row>
    <row r="868" spans="3:12" ht="12.5" x14ac:dyDescent="0.25">
      <c r="C868" s="5"/>
      <c r="E868" s="8"/>
      <c r="F868" s="8"/>
      <c r="G868" s="8"/>
      <c r="H868" s="8"/>
      <c r="I868" s="8"/>
      <c r="J868" s="8"/>
      <c r="K868" s="8"/>
      <c r="L868" s="8"/>
    </row>
    <row r="869" spans="3:12" ht="12.5" x14ac:dyDescent="0.25">
      <c r="C869" s="5"/>
      <c r="E869" s="8"/>
      <c r="F869" s="8"/>
      <c r="G869" s="8"/>
      <c r="H869" s="8"/>
      <c r="I869" s="8"/>
      <c r="J869" s="8"/>
      <c r="K869" s="8"/>
      <c r="L869" s="8"/>
    </row>
    <row r="870" spans="3:12" ht="12.5" x14ac:dyDescent="0.25">
      <c r="C870" s="5"/>
      <c r="E870" s="8"/>
      <c r="F870" s="8"/>
      <c r="G870" s="8"/>
      <c r="H870" s="8"/>
      <c r="I870" s="8"/>
      <c r="J870" s="8"/>
      <c r="K870" s="8"/>
      <c r="L870" s="8"/>
    </row>
    <row r="871" spans="3:12" ht="12.5" x14ac:dyDescent="0.25">
      <c r="C871" s="5"/>
      <c r="E871" s="8"/>
      <c r="F871" s="8"/>
      <c r="G871" s="8"/>
      <c r="H871" s="8"/>
      <c r="I871" s="8"/>
      <c r="J871" s="8"/>
      <c r="K871" s="8"/>
      <c r="L871" s="8"/>
    </row>
    <row r="872" spans="3:12" ht="12.5" x14ac:dyDescent="0.25">
      <c r="C872" s="5"/>
      <c r="E872" s="8"/>
      <c r="F872" s="8"/>
      <c r="G872" s="8"/>
      <c r="H872" s="8"/>
      <c r="I872" s="8"/>
      <c r="J872" s="8"/>
      <c r="K872" s="8"/>
      <c r="L872" s="8"/>
    </row>
    <row r="873" spans="3:12" ht="12.5" x14ac:dyDescent="0.25">
      <c r="C873" s="5"/>
      <c r="E873" s="8"/>
      <c r="F873" s="8"/>
      <c r="G873" s="8"/>
      <c r="H873" s="8"/>
      <c r="I873" s="8"/>
      <c r="J873" s="8"/>
      <c r="K873" s="8"/>
      <c r="L873" s="8"/>
    </row>
    <row r="874" spans="3:12" ht="12.5" x14ac:dyDescent="0.25">
      <c r="C874" s="5"/>
      <c r="E874" s="8"/>
      <c r="F874" s="8"/>
      <c r="G874" s="8"/>
      <c r="H874" s="8"/>
      <c r="I874" s="8"/>
      <c r="J874" s="8"/>
      <c r="K874" s="8"/>
      <c r="L874" s="8"/>
    </row>
    <row r="875" spans="3:12" ht="12.5" x14ac:dyDescent="0.25">
      <c r="C875" s="5"/>
      <c r="E875" s="8"/>
      <c r="F875" s="8"/>
      <c r="G875" s="8"/>
      <c r="H875" s="8"/>
      <c r="I875" s="8"/>
      <c r="J875" s="8"/>
      <c r="K875" s="8"/>
      <c r="L875" s="8"/>
    </row>
    <row r="876" spans="3:12" ht="12.5" x14ac:dyDescent="0.25">
      <c r="C876" s="5"/>
      <c r="E876" s="8"/>
      <c r="F876" s="8"/>
      <c r="G876" s="8"/>
      <c r="H876" s="8"/>
      <c r="I876" s="8"/>
      <c r="J876" s="8"/>
      <c r="K876" s="8"/>
      <c r="L876" s="8"/>
    </row>
    <row r="877" spans="3:12" ht="12.5" x14ac:dyDescent="0.25">
      <c r="C877" s="5"/>
      <c r="E877" s="8"/>
      <c r="F877" s="8"/>
      <c r="G877" s="8"/>
      <c r="H877" s="8"/>
      <c r="I877" s="8"/>
      <c r="J877" s="8"/>
      <c r="K877" s="8"/>
      <c r="L877" s="8"/>
    </row>
    <row r="878" spans="3:12" ht="12.5" x14ac:dyDescent="0.25">
      <c r="C878" s="5"/>
      <c r="E878" s="8"/>
      <c r="F878" s="8"/>
      <c r="G878" s="8"/>
      <c r="H878" s="8"/>
      <c r="I878" s="8"/>
      <c r="J878" s="8"/>
      <c r="K878" s="8"/>
      <c r="L878" s="8"/>
    </row>
    <row r="879" spans="3:12" ht="12.5" x14ac:dyDescent="0.25">
      <c r="C879" s="5"/>
      <c r="E879" s="8"/>
      <c r="F879" s="8"/>
      <c r="G879" s="8"/>
      <c r="H879" s="8"/>
      <c r="I879" s="8"/>
      <c r="J879" s="8"/>
      <c r="K879" s="8"/>
      <c r="L879" s="8"/>
    </row>
    <row r="880" spans="3:12" ht="12.5" x14ac:dyDescent="0.25">
      <c r="C880" s="5"/>
      <c r="E880" s="8"/>
      <c r="F880" s="8"/>
      <c r="G880" s="8"/>
      <c r="H880" s="8"/>
      <c r="I880" s="8"/>
      <c r="J880" s="8"/>
      <c r="K880" s="8"/>
      <c r="L880" s="8"/>
    </row>
    <row r="881" spans="3:12" ht="12.5" x14ac:dyDescent="0.25">
      <c r="C881" s="5"/>
      <c r="E881" s="8"/>
      <c r="F881" s="8"/>
      <c r="G881" s="8"/>
      <c r="H881" s="8"/>
      <c r="I881" s="8"/>
      <c r="J881" s="8"/>
      <c r="K881" s="8"/>
      <c r="L881" s="8"/>
    </row>
    <row r="882" spans="3:12" ht="12.5" x14ac:dyDescent="0.25">
      <c r="C882" s="5"/>
      <c r="E882" s="8"/>
      <c r="F882" s="8"/>
      <c r="G882" s="8"/>
      <c r="H882" s="8"/>
      <c r="I882" s="8"/>
      <c r="J882" s="8"/>
      <c r="K882" s="8"/>
      <c r="L882" s="8"/>
    </row>
    <row r="883" spans="3:12" ht="12.5" x14ac:dyDescent="0.25">
      <c r="C883" s="5"/>
      <c r="E883" s="8"/>
      <c r="F883" s="8"/>
      <c r="G883" s="8"/>
      <c r="H883" s="8"/>
      <c r="I883" s="8"/>
      <c r="J883" s="8"/>
      <c r="K883" s="8"/>
      <c r="L883" s="8"/>
    </row>
    <row r="884" spans="3:12" ht="12.5" x14ac:dyDescent="0.25">
      <c r="C884" s="5"/>
      <c r="E884" s="8"/>
      <c r="F884" s="8"/>
      <c r="G884" s="8"/>
      <c r="H884" s="8"/>
      <c r="I884" s="8"/>
      <c r="J884" s="8"/>
      <c r="K884" s="8"/>
      <c r="L884" s="8"/>
    </row>
    <row r="885" spans="3:12" ht="12.5" x14ac:dyDescent="0.25">
      <c r="C885" s="5"/>
      <c r="E885" s="8"/>
      <c r="F885" s="8"/>
      <c r="G885" s="8"/>
      <c r="H885" s="8"/>
      <c r="I885" s="8"/>
      <c r="J885" s="8"/>
      <c r="K885" s="8"/>
      <c r="L885" s="8"/>
    </row>
    <row r="886" spans="3:12" ht="12.5" x14ac:dyDescent="0.25">
      <c r="C886" s="5"/>
      <c r="E886" s="8"/>
      <c r="F886" s="8"/>
      <c r="G886" s="8"/>
      <c r="H886" s="8"/>
      <c r="I886" s="8"/>
      <c r="J886" s="8"/>
      <c r="K886" s="8"/>
      <c r="L886" s="8"/>
    </row>
    <row r="887" spans="3:12" ht="12.5" x14ac:dyDescent="0.25">
      <c r="C887" s="5"/>
      <c r="E887" s="8"/>
      <c r="F887" s="8"/>
      <c r="G887" s="8"/>
      <c r="H887" s="8"/>
      <c r="I887" s="8"/>
      <c r="J887" s="8"/>
      <c r="K887" s="8"/>
      <c r="L887" s="8"/>
    </row>
    <row r="888" spans="3:12" ht="12.5" x14ac:dyDescent="0.25">
      <c r="C888" s="5"/>
      <c r="E888" s="8"/>
      <c r="F888" s="8"/>
      <c r="G888" s="8"/>
      <c r="H888" s="8"/>
      <c r="I888" s="8"/>
      <c r="J888" s="8"/>
      <c r="K888" s="8"/>
      <c r="L888" s="8"/>
    </row>
    <row r="889" spans="3:12" ht="12.5" x14ac:dyDescent="0.25">
      <c r="C889" s="5"/>
      <c r="E889" s="8"/>
      <c r="F889" s="8"/>
      <c r="G889" s="8"/>
      <c r="H889" s="8"/>
      <c r="I889" s="8"/>
      <c r="J889" s="8"/>
      <c r="K889" s="8"/>
      <c r="L889" s="8"/>
    </row>
    <row r="890" spans="3:12" ht="12.5" x14ac:dyDescent="0.25">
      <c r="C890" s="5"/>
      <c r="E890" s="8"/>
      <c r="F890" s="8"/>
      <c r="G890" s="8"/>
      <c r="H890" s="8"/>
      <c r="I890" s="8"/>
      <c r="J890" s="8"/>
      <c r="K890" s="8"/>
      <c r="L890" s="8"/>
    </row>
    <row r="891" spans="3:12" ht="12.5" x14ac:dyDescent="0.25">
      <c r="C891" s="5"/>
      <c r="E891" s="8"/>
      <c r="F891" s="8"/>
      <c r="G891" s="8"/>
      <c r="H891" s="8"/>
      <c r="I891" s="8"/>
      <c r="J891" s="8"/>
      <c r="K891" s="8"/>
      <c r="L891" s="8"/>
    </row>
    <row r="892" spans="3:12" ht="12.5" x14ac:dyDescent="0.25">
      <c r="C892" s="5"/>
      <c r="E892" s="8"/>
      <c r="F892" s="8"/>
      <c r="G892" s="8"/>
      <c r="H892" s="8"/>
      <c r="I892" s="8"/>
      <c r="J892" s="8"/>
      <c r="K892" s="8"/>
      <c r="L892" s="8"/>
    </row>
    <row r="893" spans="3:12" ht="12.5" x14ac:dyDescent="0.25">
      <c r="C893" s="5"/>
      <c r="E893" s="8"/>
      <c r="F893" s="8"/>
      <c r="G893" s="8"/>
      <c r="H893" s="8"/>
      <c r="I893" s="8"/>
      <c r="J893" s="8"/>
      <c r="K893" s="8"/>
      <c r="L893" s="8"/>
    </row>
    <row r="894" spans="3:12" ht="12.5" x14ac:dyDescent="0.25">
      <c r="C894" s="5"/>
      <c r="E894" s="8"/>
      <c r="F894" s="8"/>
      <c r="G894" s="8"/>
      <c r="H894" s="8"/>
      <c r="I894" s="8"/>
      <c r="J894" s="8"/>
      <c r="K894" s="8"/>
      <c r="L894" s="8"/>
    </row>
    <row r="895" spans="3:12" ht="12.5" x14ac:dyDescent="0.25">
      <c r="C895" s="5"/>
      <c r="E895" s="8"/>
      <c r="F895" s="8"/>
      <c r="G895" s="8"/>
      <c r="H895" s="8"/>
      <c r="I895" s="8"/>
      <c r="J895" s="8"/>
      <c r="K895" s="8"/>
      <c r="L895" s="8"/>
    </row>
    <row r="896" spans="3:12" ht="12.5" x14ac:dyDescent="0.25">
      <c r="C896" s="5"/>
      <c r="E896" s="8"/>
      <c r="F896" s="8"/>
      <c r="G896" s="8"/>
      <c r="H896" s="8"/>
      <c r="I896" s="8"/>
      <c r="J896" s="8"/>
      <c r="K896" s="8"/>
      <c r="L896" s="8"/>
    </row>
    <row r="897" spans="3:12" ht="12.5" x14ac:dyDescent="0.25">
      <c r="C897" s="5"/>
      <c r="E897" s="8"/>
      <c r="F897" s="8"/>
      <c r="G897" s="8"/>
      <c r="H897" s="8"/>
      <c r="I897" s="8"/>
      <c r="J897" s="8"/>
      <c r="K897" s="8"/>
      <c r="L897" s="8"/>
    </row>
    <row r="898" spans="3:12" ht="12.5" x14ac:dyDescent="0.25">
      <c r="C898" s="5"/>
      <c r="E898" s="8"/>
      <c r="F898" s="8"/>
      <c r="G898" s="8"/>
      <c r="H898" s="8"/>
      <c r="I898" s="8"/>
      <c r="J898" s="8"/>
      <c r="K898" s="8"/>
      <c r="L898" s="8"/>
    </row>
    <row r="899" spans="3:12" ht="12.5" x14ac:dyDescent="0.25">
      <c r="C899" s="5"/>
      <c r="E899" s="8"/>
      <c r="F899" s="8"/>
      <c r="G899" s="8"/>
      <c r="H899" s="8"/>
      <c r="I899" s="8"/>
      <c r="J899" s="8"/>
      <c r="K899" s="8"/>
      <c r="L899" s="8"/>
    </row>
    <row r="900" spans="3:12" ht="12.5" x14ac:dyDescent="0.25">
      <c r="C900" s="5"/>
      <c r="E900" s="8"/>
      <c r="F900" s="8"/>
      <c r="G900" s="8"/>
      <c r="H900" s="8"/>
      <c r="I900" s="8"/>
      <c r="J900" s="8"/>
      <c r="K900" s="8"/>
      <c r="L900" s="8"/>
    </row>
    <row r="901" spans="3:12" ht="12.5" x14ac:dyDescent="0.25">
      <c r="C901" s="5"/>
      <c r="E901" s="8"/>
      <c r="F901" s="8"/>
      <c r="G901" s="8"/>
      <c r="H901" s="8"/>
      <c r="I901" s="8"/>
      <c r="J901" s="8"/>
      <c r="K901" s="8"/>
      <c r="L901" s="8"/>
    </row>
    <row r="902" spans="3:12" ht="12.5" x14ac:dyDescent="0.25">
      <c r="C902" s="5"/>
      <c r="E902" s="8"/>
      <c r="F902" s="8"/>
      <c r="G902" s="8"/>
      <c r="H902" s="8"/>
      <c r="I902" s="8"/>
      <c r="J902" s="8"/>
      <c r="K902" s="8"/>
      <c r="L902" s="8"/>
    </row>
    <row r="903" spans="3:12" ht="12.5" x14ac:dyDescent="0.25">
      <c r="C903" s="5"/>
      <c r="E903" s="8"/>
      <c r="F903" s="8"/>
      <c r="G903" s="8"/>
      <c r="H903" s="8"/>
      <c r="I903" s="8"/>
      <c r="J903" s="8"/>
      <c r="K903" s="8"/>
      <c r="L903" s="8"/>
    </row>
    <row r="904" spans="3:12" ht="12.5" x14ac:dyDescent="0.25">
      <c r="C904" s="5"/>
      <c r="E904" s="8"/>
      <c r="F904" s="8"/>
      <c r="G904" s="8"/>
      <c r="H904" s="8"/>
      <c r="I904" s="8"/>
      <c r="J904" s="8"/>
      <c r="K904" s="8"/>
      <c r="L904" s="8"/>
    </row>
    <row r="905" spans="3:12" ht="12.5" x14ac:dyDescent="0.25">
      <c r="C905" s="5"/>
      <c r="E905" s="8"/>
      <c r="F905" s="8"/>
      <c r="G905" s="8"/>
      <c r="H905" s="8"/>
      <c r="I905" s="8"/>
      <c r="J905" s="8"/>
      <c r="K905" s="8"/>
      <c r="L905" s="8"/>
    </row>
    <row r="906" spans="3:12" ht="12.5" x14ac:dyDescent="0.25">
      <c r="C906" s="5"/>
      <c r="E906" s="8"/>
      <c r="F906" s="8"/>
      <c r="G906" s="8"/>
      <c r="H906" s="8"/>
      <c r="I906" s="8"/>
      <c r="J906" s="8"/>
      <c r="K906" s="8"/>
      <c r="L906" s="8"/>
    </row>
    <row r="907" spans="3:12" ht="12.5" x14ac:dyDescent="0.25">
      <c r="C907" s="5"/>
      <c r="E907" s="8"/>
      <c r="F907" s="8"/>
      <c r="G907" s="8"/>
      <c r="H907" s="8"/>
      <c r="I907" s="8"/>
      <c r="J907" s="8"/>
      <c r="K907" s="8"/>
      <c r="L907" s="8"/>
    </row>
    <row r="908" spans="3:12" ht="12.5" x14ac:dyDescent="0.25">
      <c r="C908" s="5"/>
      <c r="E908" s="8"/>
      <c r="F908" s="8"/>
      <c r="G908" s="8"/>
      <c r="H908" s="8"/>
      <c r="I908" s="8"/>
      <c r="J908" s="8"/>
      <c r="K908" s="8"/>
      <c r="L908" s="8"/>
    </row>
    <row r="909" spans="3:12" ht="12.5" x14ac:dyDescent="0.25">
      <c r="C909" s="5"/>
      <c r="E909" s="8"/>
      <c r="F909" s="8"/>
      <c r="G909" s="8"/>
      <c r="H909" s="8"/>
      <c r="I909" s="8"/>
      <c r="J909" s="8"/>
      <c r="K909" s="8"/>
      <c r="L909" s="8"/>
    </row>
    <row r="910" spans="3:12" ht="12.5" x14ac:dyDescent="0.25">
      <c r="C910" s="5"/>
      <c r="E910" s="8"/>
      <c r="F910" s="8"/>
      <c r="G910" s="8"/>
      <c r="H910" s="8"/>
      <c r="I910" s="8"/>
      <c r="J910" s="8"/>
      <c r="K910" s="8"/>
      <c r="L910" s="8"/>
    </row>
    <row r="911" spans="3:12" ht="12.5" x14ac:dyDescent="0.25">
      <c r="C911" s="5"/>
      <c r="E911" s="8"/>
      <c r="F911" s="8"/>
      <c r="G911" s="8"/>
      <c r="H911" s="8"/>
      <c r="I911" s="8"/>
      <c r="J911" s="8"/>
      <c r="K911" s="8"/>
      <c r="L911" s="8"/>
    </row>
    <row r="912" spans="3:12" ht="12.5" x14ac:dyDescent="0.25">
      <c r="C912" s="5"/>
      <c r="E912" s="8"/>
      <c r="F912" s="8"/>
      <c r="G912" s="8"/>
      <c r="H912" s="8"/>
      <c r="I912" s="8"/>
      <c r="J912" s="8"/>
      <c r="K912" s="8"/>
      <c r="L912" s="8"/>
    </row>
    <row r="913" spans="3:12" ht="12.5" x14ac:dyDescent="0.25">
      <c r="C913" s="5"/>
      <c r="E913" s="8"/>
      <c r="F913" s="8"/>
      <c r="G913" s="8"/>
      <c r="H913" s="8"/>
      <c r="I913" s="8"/>
      <c r="J913" s="8"/>
      <c r="K913" s="8"/>
      <c r="L913" s="8"/>
    </row>
    <row r="914" spans="3:12" ht="12.5" x14ac:dyDescent="0.25">
      <c r="C914" s="5"/>
      <c r="E914" s="8"/>
      <c r="F914" s="8"/>
      <c r="G914" s="8"/>
      <c r="H914" s="8"/>
      <c r="I914" s="8"/>
      <c r="J914" s="8"/>
      <c r="K914" s="8"/>
      <c r="L914" s="8"/>
    </row>
    <row r="915" spans="3:12" ht="12.5" x14ac:dyDescent="0.25">
      <c r="C915" s="5"/>
      <c r="E915" s="8"/>
      <c r="F915" s="8"/>
      <c r="G915" s="8"/>
      <c r="H915" s="8"/>
      <c r="I915" s="8"/>
      <c r="J915" s="8"/>
      <c r="K915" s="8"/>
      <c r="L915" s="8"/>
    </row>
    <row r="916" spans="3:12" ht="12.5" x14ac:dyDescent="0.25">
      <c r="C916" s="5"/>
      <c r="E916" s="8"/>
      <c r="F916" s="8"/>
      <c r="G916" s="8"/>
      <c r="H916" s="8"/>
      <c r="I916" s="8"/>
      <c r="J916" s="8"/>
      <c r="K916" s="8"/>
      <c r="L916" s="8"/>
    </row>
    <row r="917" spans="3:12" ht="12.5" x14ac:dyDescent="0.25">
      <c r="C917" s="5"/>
      <c r="E917" s="8"/>
      <c r="F917" s="8"/>
      <c r="G917" s="8"/>
      <c r="H917" s="8"/>
      <c r="I917" s="8"/>
      <c r="J917" s="8"/>
      <c r="K917" s="8"/>
      <c r="L917" s="8"/>
    </row>
    <row r="918" spans="3:12" ht="12.5" x14ac:dyDescent="0.25">
      <c r="C918" s="5"/>
      <c r="E918" s="8"/>
      <c r="F918" s="8"/>
      <c r="G918" s="8"/>
      <c r="H918" s="8"/>
      <c r="I918" s="8"/>
      <c r="J918" s="8"/>
      <c r="K918" s="8"/>
      <c r="L918" s="8"/>
    </row>
    <row r="919" spans="3:12" ht="12.5" x14ac:dyDescent="0.25">
      <c r="C919" s="5"/>
      <c r="E919" s="8"/>
      <c r="F919" s="8"/>
      <c r="G919" s="8"/>
      <c r="H919" s="8"/>
      <c r="I919" s="8"/>
      <c r="J919" s="8"/>
      <c r="K919" s="8"/>
      <c r="L919" s="8"/>
    </row>
    <row r="920" spans="3:12" ht="12.5" x14ac:dyDescent="0.25">
      <c r="C920" s="5"/>
      <c r="E920" s="8"/>
      <c r="F920" s="8"/>
      <c r="G920" s="8"/>
      <c r="H920" s="8"/>
      <c r="I920" s="8"/>
      <c r="J920" s="8"/>
      <c r="K920" s="8"/>
      <c r="L920" s="8"/>
    </row>
    <row r="921" spans="3:12" ht="12.5" x14ac:dyDescent="0.25">
      <c r="C921" s="5"/>
      <c r="E921" s="8"/>
      <c r="F921" s="8"/>
      <c r="G921" s="8"/>
      <c r="H921" s="8"/>
      <c r="I921" s="8"/>
      <c r="J921" s="8"/>
      <c r="K921" s="8"/>
      <c r="L921" s="8"/>
    </row>
    <row r="922" spans="3:12" ht="12.5" x14ac:dyDescent="0.25">
      <c r="C922" s="5"/>
      <c r="E922" s="8"/>
      <c r="F922" s="8"/>
      <c r="G922" s="8"/>
      <c r="H922" s="8"/>
      <c r="I922" s="8"/>
      <c r="J922" s="8"/>
      <c r="K922" s="8"/>
      <c r="L922" s="8"/>
    </row>
    <row r="923" spans="3:12" ht="12.5" x14ac:dyDescent="0.25">
      <c r="C923" s="5"/>
      <c r="E923" s="8"/>
      <c r="F923" s="8"/>
      <c r="G923" s="8"/>
      <c r="H923" s="8"/>
      <c r="I923" s="8"/>
      <c r="J923" s="8"/>
      <c r="K923" s="8"/>
      <c r="L923" s="8"/>
    </row>
    <row r="924" spans="3:12" ht="12.5" x14ac:dyDescent="0.25">
      <c r="C924" s="5"/>
      <c r="E924" s="8"/>
      <c r="F924" s="8"/>
      <c r="G924" s="8"/>
      <c r="H924" s="8"/>
      <c r="I924" s="8"/>
      <c r="J924" s="8"/>
      <c r="K924" s="8"/>
      <c r="L924" s="8"/>
    </row>
    <row r="925" spans="3:12" ht="12.5" x14ac:dyDescent="0.25">
      <c r="C925" s="5"/>
      <c r="E925" s="8"/>
      <c r="F925" s="8"/>
      <c r="G925" s="8"/>
      <c r="H925" s="8"/>
      <c r="I925" s="8"/>
      <c r="J925" s="8"/>
      <c r="K925" s="8"/>
      <c r="L925" s="8"/>
    </row>
    <row r="926" spans="3:12" ht="12.5" x14ac:dyDescent="0.25">
      <c r="C926" s="5"/>
      <c r="E926" s="8"/>
      <c r="F926" s="8"/>
      <c r="G926" s="8"/>
      <c r="H926" s="8"/>
      <c r="I926" s="8"/>
      <c r="J926" s="8"/>
      <c r="K926" s="8"/>
      <c r="L926" s="8"/>
    </row>
    <row r="927" spans="3:12" ht="12.5" x14ac:dyDescent="0.25">
      <c r="C927" s="5"/>
      <c r="E927" s="8"/>
      <c r="F927" s="8"/>
      <c r="G927" s="8"/>
      <c r="H927" s="8"/>
      <c r="I927" s="8"/>
      <c r="J927" s="8"/>
      <c r="K927" s="8"/>
      <c r="L927" s="8"/>
    </row>
    <row r="928" spans="3:12" ht="12.5" x14ac:dyDescent="0.25">
      <c r="C928" s="5"/>
      <c r="E928" s="8"/>
      <c r="F928" s="8"/>
      <c r="G928" s="8"/>
      <c r="H928" s="8"/>
      <c r="I928" s="8"/>
      <c r="J928" s="8"/>
      <c r="K928" s="8"/>
      <c r="L928" s="8"/>
    </row>
    <row r="929" spans="3:12" ht="12.5" x14ac:dyDescent="0.25">
      <c r="C929" s="5"/>
      <c r="E929" s="8"/>
      <c r="F929" s="8"/>
      <c r="G929" s="8"/>
      <c r="H929" s="8"/>
      <c r="I929" s="8"/>
      <c r="J929" s="8"/>
      <c r="K929" s="8"/>
      <c r="L929" s="8"/>
    </row>
    <row r="930" spans="3:12" ht="12.5" x14ac:dyDescent="0.25">
      <c r="C930" s="5"/>
      <c r="E930" s="8"/>
      <c r="F930" s="8"/>
      <c r="G930" s="8"/>
      <c r="H930" s="8"/>
      <c r="I930" s="8"/>
      <c r="J930" s="8"/>
      <c r="K930" s="8"/>
      <c r="L930" s="8"/>
    </row>
    <row r="931" spans="3:12" ht="12.5" x14ac:dyDescent="0.25">
      <c r="C931" s="5"/>
      <c r="E931" s="8"/>
      <c r="F931" s="8"/>
      <c r="G931" s="8"/>
      <c r="H931" s="8"/>
      <c r="I931" s="8"/>
      <c r="J931" s="8"/>
      <c r="K931" s="8"/>
      <c r="L931" s="8"/>
    </row>
    <row r="932" spans="3:12" ht="12.5" x14ac:dyDescent="0.25">
      <c r="C932" s="5"/>
      <c r="E932" s="8"/>
      <c r="F932" s="8"/>
      <c r="G932" s="8"/>
      <c r="H932" s="8"/>
      <c r="I932" s="8"/>
      <c r="J932" s="8"/>
      <c r="K932" s="8"/>
      <c r="L932" s="8"/>
    </row>
    <row r="933" spans="3:12" ht="12.5" x14ac:dyDescent="0.25">
      <c r="C933" s="5"/>
      <c r="E933" s="8"/>
      <c r="F933" s="8"/>
      <c r="G933" s="8"/>
      <c r="H933" s="8"/>
      <c r="I933" s="8"/>
      <c r="J933" s="8"/>
      <c r="K933" s="8"/>
      <c r="L933" s="8"/>
    </row>
    <row r="934" spans="3:12" ht="12.5" x14ac:dyDescent="0.25">
      <c r="C934" s="5"/>
      <c r="E934" s="8"/>
      <c r="F934" s="8"/>
      <c r="G934" s="8"/>
      <c r="H934" s="8"/>
      <c r="I934" s="8"/>
      <c r="J934" s="8"/>
      <c r="K934" s="8"/>
      <c r="L934" s="8"/>
    </row>
    <row r="935" spans="3:12" ht="12.5" x14ac:dyDescent="0.25">
      <c r="C935" s="5"/>
      <c r="E935" s="8"/>
      <c r="F935" s="8"/>
      <c r="G935" s="8"/>
      <c r="H935" s="8"/>
      <c r="I935" s="8"/>
      <c r="J935" s="8"/>
      <c r="K935" s="8"/>
      <c r="L935" s="8"/>
    </row>
    <row r="936" spans="3:12" ht="12.5" x14ac:dyDescent="0.25">
      <c r="C936" s="5"/>
      <c r="E936" s="8"/>
      <c r="F936" s="8"/>
      <c r="G936" s="8"/>
      <c r="H936" s="8"/>
      <c r="I936" s="8"/>
      <c r="J936" s="8"/>
      <c r="K936" s="8"/>
      <c r="L936" s="8"/>
    </row>
    <row r="937" spans="3:12" ht="12.5" x14ac:dyDescent="0.25">
      <c r="C937" s="5"/>
      <c r="E937" s="8"/>
      <c r="F937" s="8"/>
      <c r="G937" s="8"/>
      <c r="H937" s="8"/>
      <c r="I937" s="8"/>
      <c r="J937" s="8"/>
      <c r="K937" s="8"/>
      <c r="L937" s="8"/>
    </row>
    <row r="938" spans="3:12" ht="12.5" x14ac:dyDescent="0.25">
      <c r="C938" s="5"/>
      <c r="E938" s="8"/>
      <c r="F938" s="8"/>
      <c r="G938" s="8"/>
      <c r="H938" s="8"/>
      <c r="I938" s="8"/>
      <c r="J938" s="8"/>
      <c r="K938" s="8"/>
      <c r="L938" s="8"/>
    </row>
    <row r="939" spans="3:12" ht="12.5" x14ac:dyDescent="0.25">
      <c r="C939" s="5"/>
      <c r="E939" s="8"/>
      <c r="F939" s="8"/>
      <c r="G939" s="8"/>
      <c r="H939" s="8"/>
      <c r="I939" s="8"/>
      <c r="J939" s="8"/>
      <c r="K939" s="8"/>
      <c r="L939" s="8"/>
    </row>
    <row r="940" spans="3:12" ht="12.5" x14ac:dyDescent="0.25">
      <c r="C940" s="5"/>
      <c r="E940" s="8"/>
      <c r="F940" s="8"/>
      <c r="G940" s="8"/>
      <c r="H940" s="8"/>
      <c r="I940" s="8"/>
      <c r="J940" s="8"/>
      <c r="K940" s="8"/>
      <c r="L940" s="8"/>
    </row>
    <row r="941" spans="3:12" ht="12.5" x14ac:dyDescent="0.25">
      <c r="C941" s="5"/>
      <c r="E941" s="8"/>
      <c r="F941" s="8"/>
      <c r="G941" s="8"/>
      <c r="H941" s="8"/>
      <c r="I941" s="8"/>
      <c r="J941" s="8"/>
      <c r="K941" s="8"/>
      <c r="L941" s="8"/>
    </row>
    <row r="942" spans="3:12" ht="12.5" x14ac:dyDescent="0.25">
      <c r="C942" s="5"/>
      <c r="E942" s="8"/>
      <c r="F942" s="8"/>
      <c r="G942" s="8"/>
      <c r="H942" s="8"/>
      <c r="I942" s="8"/>
      <c r="J942" s="8"/>
      <c r="K942" s="8"/>
      <c r="L942" s="8"/>
    </row>
    <row r="943" spans="3:12" ht="12.5" x14ac:dyDescent="0.25">
      <c r="C943" s="5"/>
      <c r="E943" s="8"/>
      <c r="F943" s="8"/>
      <c r="G943" s="8"/>
      <c r="H943" s="8"/>
      <c r="I943" s="8"/>
      <c r="J943" s="8"/>
      <c r="K943" s="8"/>
      <c r="L943" s="8"/>
    </row>
    <row r="944" spans="3:12" ht="12.5" x14ac:dyDescent="0.25">
      <c r="C944" s="5"/>
      <c r="E944" s="8"/>
      <c r="F944" s="8"/>
      <c r="G944" s="8"/>
      <c r="H944" s="8"/>
      <c r="I944" s="8"/>
      <c r="J944" s="8"/>
      <c r="K944" s="8"/>
      <c r="L944" s="8"/>
    </row>
    <row r="945" spans="3:12" ht="12.5" x14ac:dyDescent="0.25">
      <c r="C945" s="5"/>
      <c r="E945" s="8"/>
      <c r="F945" s="8"/>
      <c r="G945" s="8"/>
      <c r="H945" s="8"/>
      <c r="I945" s="8"/>
      <c r="J945" s="8"/>
      <c r="K945" s="8"/>
      <c r="L945" s="8"/>
    </row>
    <row r="946" spans="3:12" ht="12.5" x14ac:dyDescent="0.25">
      <c r="C946" s="5"/>
      <c r="E946" s="8"/>
      <c r="F946" s="8"/>
      <c r="G946" s="8"/>
      <c r="H946" s="8"/>
      <c r="I946" s="8"/>
      <c r="J946" s="8"/>
      <c r="K946" s="8"/>
      <c r="L946" s="8"/>
    </row>
    <row r="947" spans="3:12" ht="12.5" x14ac:dyDescent="0.25">
      <c r="C947" s="5"/>
      <c r="E947" s="8"/>
      <c r="F947" s="8"/>
      <c r="G947" s="8"/>
      <c r="H947" s="8"/>
      <c r="I947" s="8"/>
      <c r="J947" s="8"/>
      <c r="K947" s="8"/>
      <c r="L947" s="8"/>
    </row>
    <row r="948" spans="3:12" ht="12.5" x14ac:dyDescent="0.25">
      <c r="C948" s="5"/>
      <c r="E948" s="8"/>
      <c r="F948" s="8"/>
      <c r="G948" s="8"/>
      <c r="H948" s="8"/>
      <c r="I948" s="8"/>
      <c r="J948" s="8"/>
      <c r="K948" s="8"/>
      <c r="L948" s="8"/>
    </row>
    <row r="949" spans="3:12" ht="12.5" x14ac:dyDescent="0.25">
      <c r="C949" s="5"/>
      <c r="E949" s="8"/>
      <c r="F949" s="8"/>
      <c r="G949" s="8"/>
      <c r="H949" s="8"/>
      <c r="I949" s="8"/>
      <c r="J949" s="8"/>
      <c r="K949" s="8"/>
      <c r="L949" s="8"/>
    </row>
    <row r="950" spans="3:12" ht="12.5" x14ac:dyDescent="0.25">
      <c r="C950" s="5"/>
      <c r="E950" s="8"/>
      <c r="F950" s="8"/>
      <c r="G950" s="8"/>
      <c r="H950" s="8"/>
      <c r="I950" s="8"/>
      <c r="J950" s="8"/>
      <c r="K950" s="8"/>
      <c r="L950" s="8"/>
    </row>
    <row r="951" spans="3:12" ht="12.5" x14ac:dyDescent="0.25">
      <c r="C951" s="5"/>
      <c r="E951" s="8"/>
      <c r="F951" s="8"/>
      <c r="G951" s="8"/>
      <c r="H951" s="8"/>
      <c r="I951" s="8"/>
      <c r="J951" s="8"/>
      <c r="K951" s="8"/>
      <c r="L951" s="8"/>
    </row>
    <row r="952" spans="3:12" ht="12.5" x14ac:dyDescent="0.25">
      <c r="C952" s="5"/>
      <c r="E952" s="8"/>
      <c r="F952" s="8"/>
      <c r="G952" s="8"/>
      <c r="H952" s="8"/>
      <c r="I952" s="8"/>
      <c r="J952" s="8"/>
      <c r="K952" s="8"/>
      <c r="L952" s="8"/>
    </row>
    <row r="953" spans="3:12" ht="12.5" x14ac:dyDescent="0.25">
      <c r="C953" s="5"/>
      <c r="E953" s="8"/>
      <c r="F953" s="8"/>
      <c r="G953" s="8"/>
      <c r="H953" s="8"/>
      <c r="I953" s="8"/>
      <c r="J953" s="8"/>
      <c r="K953" s="8"/>
      <c r="L953" s="8"/>
    </row>
    <row r="954" spans="3:12" ht="12.5" x14ac:dyDescent="0.25">
      <c r="C954" s="5"/>
      <c r="E954" s="8"/>
      <c r="F954" s="8"/>
      <c r="G954" s="8"/>
      <c r="H954" s="8"/>
      <c r="I954" s="8"/>
      <c r="J954" s="8"/>
      <c r="K954" s="8"/>
      <c r="L954" s="8"/>
    </row>
    <row r="955" spans="3:12" ht="12.5" x14ac:dyDescent="0.25">
      <c r="C955" s="5"/>
      <c r="E955" s="8"/>
      <c r="F955" s="8"/>
      <c r="G955" s="8"/>
      <c r="H955" s="8"/>
      <c r="I955" s="8"/>
      <c r="J955" s="8"/>
      <c r="K955" s="8"/>
      <c r="L955" s="8"/>
    </row>
    <row r="956" spans="3:12" ht="12.5" x14ac:dyDescent="0.25">
      <c r="C956" s="5"/>
      <c r="E956" s="8"/>
      <c r="F956" s="8"/>
      <c r="G956" s="8"/>
      <c r="H956" s="8"/>
      <c r="I956" s="8"/>
      <c r="J956" s="8"/>
      <c r="K956" s="8"/>
      <c r="L956" s="8"/>
    </row>
    <row r="957" spans="3:12" ht="12.5" x14ac:dyDescent="0.25">
      <c r="C957" s="5"/>
      <c r="E957" s="8"/>
      <c r="F957" s="8"/>
      <c r="G957" s="8"/>
      <c r="H957" s="8"/>
      <c r="I957" s="8"/>
      <c r="J957" s="8"/>
      <c r="K957" s="8"/>
      <c r="L957" s="8"/>
    </row>
    <row r="958" spans="3:12" ht="12.5" x14ac:dyDescent="0.25">
      <c r="C958" s="5"/>
      <c r="E958" s="8"/>
      <c r="F958" s="8"/>
      <c r="G958" s="8"/>
      <c r="H958" s="8"/>
      <c r="I958" s="8"/>
      <c r="J958" s="8"/>
      <c r="K958" s="8"/>
      <c r="L958" s="8"/>
    </row>
    <row r="959" spans="3:12" ht="12.5" x14ac:dyDescent="0.25">
      <c r="C959" s="5"/>
      <c r="E959" s="8"/>
      <c r="F959" s="8"/>
      <c r="G959" s="8"/>
      <c r="H959" s="8"/>
      <c r="I959" s="8"/>
      <c r="J959" s="8"/>
      <c r="K959" s="8"/>
      <c r="L959" s="8"/>
    </row>
    <row r="960" spans="3:12" ht="12.5" x14ac:dyDescent="0.25">
      <c r="C960" s="5"/>
      <c r="E960" s="8"/>
      <c r="F960" s="8"/>
      <c r="G960" s="8"/>
      <c r="H960" s="8"/>
      <c r="I960" s="8"/>
      <c r="J960" s="8"/>
      <c r="K960" s="8"/>
      <c r="L960" s="8"/>
    </row>
    <row r="961" spans="3:12" ht="12.5" x14ac:dyDescent="0.25">
      <c r="C961" s="5"/>
      <c r="E961" s="8"/>
      <c r="F961" s="8"/>
      <c r="G961" s="8"/>
      <c r="H961" s="8"/>
      <c r="I961" s="8"/>
      <c r="J961" s="8"/>
      <c r="K961" s="8"/>
      <c r="L961" s="8"/>
    </row>
    <row r="962" spans="3:12" ht="12.5" x14ac:dyDescent="0.25">
      <c r="C962" s="5"/>
      <c r="E962" s="8"/>
      <c r="F962" s="8"/>
      <c r="G962" s="8"/>
      <c r="H962" s="8"/>
      <c r="I962" s="8"/>
      <c r="J962" s="8"/>
      <c r="K962" s="8"/>
      <c r="L962" s="8"/>
    </row>
    <row r="963" spans="3:12" ht="12.5" x14ac:dyDescent="0.25">
      <c r="C963" s="5"/>
      <c r="E963" s="8"/>
      <c r="F963" s="8"/>
      <c r="G963" s="8"/>
      <c r="H963" s="8"/>
      <c r="I963" s="8"/>
      <c r="J963" s="8"/>
      <c r="K963" s="8"/>
      <c r="L963" s="8"/>
    </row>
    <row r="964" spans="3:12" ht="12.5" x14ac:dyDescent="0.25">
      <c r="C964" s="5"/>
      <c r="E964" s="8"/>
      <c r="F964" s="8"/>
      <c r="G964" s="8"/>
      <c r="H964" s="8"/>
      <c r="I964" s="8"/>
      <c r="J964" s="8"/>
      <c r="K964" s="8"/>
      <c r="L964" s="8"/>
    </row>
    <row r="965" spans="3:12" ht="12.5" x14ac:dyDescent="0.25">
      <c r="C965" s="5"/>
      <c r="E965" s="8"/>
      <c r="F965" s="8"/>
      <c r="G965" s="8"/>
      <c r="H965" s="8"/>
      <c r="I965" s="8"/>
      <c r="J965" s="8"/>
      <c r="K965" s="8"/>
      <c r="L965" s="8"/>
    </row>
    <row r="966" spans="3:12" ht="12.5" x14ac:dyDescent="0.25">
      <c r="C966" s="5"/>
      <c r="E966" s="8"/>
      <c r="F966" s="8"/>
      <c r="G966" s="8"/>
      <c r="H966" s="8"/>
      <c r="I966" s="8"/>
      <c r="J966" s="8"/>
      <c r="K966" s="8"/>
      <c r="L966" s="8"/>
    </row>
    <row r="967" spans="3:12" ht="12.5" x14ac:dyDescent="0.25">
      <c r="C967" s="5"/>
      <c r="E967" s="8"/>
      <c r="F967" s="8"/>
      <c r="G967" s="8"/>
      <c r="H967" s="8"/>
      <c r="I967" s="8"/>
      <c r="J967" s="8"/>
      <c r="K967" s="8"/>
      <c r="L967" s="8"/>
    </row>
    <row r="968" spans="3:12" ht="12.5" x14ac:dyDescent="0.25">
      <c r="C968" s="5"/>
      <c r="E968" s="8"/>
      <c r="F968" s="8"/>
      <c r="G968" s="8"/>
      <c r="H968" s="8"/>
      <c r="I968" s="8"/>
      <c r="J968" s="8"/>
      <c r="K968" s="8"/>
      <c r="L968" s="8"/>
    </row>
    <row r="969" spans="3:12" ht="12.5" x14ac:dyDescent="0.25">
      <c r="C969" s="5"/>
      <c r="E969" s="8"/>
      <c r="F969" s="8"/>
      <c r="G969" s="8"/>
      <c r="H969" s="8"/>
      <c r="I969" s="8"/>
      <c r="J969" s="8"/>
      <c r="K969" s="8"/>
      <c r="L969" s="8"/>
    </row>
    <row r="970" spans="3:12" ht="12.5" x14ac:dyDescent="0.25">
      <c r="C970" s="5"/>
      <c r="E970" s="8"/>
      <c r="F970" s="8"/>
      <c r="G970" s="8"/>
      <c r="H970" s="8"/>
      <c r="I970" s="8"/>
      <c r="J970" s="8"/>
      <c r="K970" s="8"/>
      <c r="L970" s="8"/>
    </row>
    <row r="971" spans="3:12" ht="12.5" x14ac:dyDescent="0.25">
      <c r="C971" s="5"/>
      <c r="E971" s="8"/>
      <c r="F971" s="8"/>
      <c r="G971" s="8"/>
      <c r="H971" s="8"/>
      <c r="I971" s="8"/>
      <c r="J971" s="8"/>
      <c r="K971" s="8"/>
      <c r="L971" s="8"/>
    </row>
    <row r="972" spans="3:12" ht="12.5" x14ac:dyDescent="0.25">
      <c r="C972" s="5"/>
      <c r="E972" s="8"/>
      <c r="F972" s="8"/>
      <c r="G972" s="8"/>
      <c r="H972" s="8"/>
      <c r="I972" s="8"/>
      <c r="J972" s="8"/>
      <c r="K972" s="8"/>
      <c r="L972" s="8"/>
    </row>
    <row r="973" spans="3:12" ht="12.5" x14ac:dyDescent="0.25">
      <c r="C973" s="5"/>
      <c r="E973" s="8"/>
      <c r="F973" s="8"/>
      <c r="G973" s="8"/>
      <c r="H973" s="8"/>
      <c r="I973" s="8"/>
      <c r="J973" s="8"/>
      <c r="K973" s="8"/>
      <c r="L973" s="8"/>
    </row>
    <row r="974" spans="3:12" ht="12.5" x14ac:dyDescent="0.25">
      <c r="C974" s="5"/>
      <c r="E974" s="8"/>
      <c r="F974" s="8"/>
      <c r="G974" s="8"/>
      <c r="H974" s="8"/>
      <c r="I974" s="8"/>
      <c r="J974" s="8"/>
      <c r="K974" s="8"/>
      <c r="L974" s="8"/>
    </row>
    <row r="975" spans="3:12" ht="12.5" x14ac:dyDescent="0.25">
      <c r="C975" s="5"/>
      <c r="E975" s="8"/>
      <c r="F975" s="8"/>
      <c r="G975" s="8"/>
      <c r="H975" s="8"/>
      <c r="I975" s="8"/>
      <c r="J975" s="8"/>
      <c r="K975" s="8"/>
      <c r="L975" s="8"/>
    </row>
    <row r="976" spans="3:12" ht="12.5" x14ac:dyDescent="0.25">
      <c r="C976" s="5"/>
      <c r="E976" s="8"/>
      <c r="F976" s="8"/>
      <c r="G976" s="8"/>
      <c r="H976" s="8"/>
      <c r="I976" s="8"/>
      <c r="J976" s="8"/>
      <c r="K976" s="8"/>
      <c r="L976" s="8"/>
    </row>
    <row r="977" spans="3:12" ht="12.5" x14ac:dyDescent="0.25">
      <c r="C977" s="5"/>
      <c r="E977" s="8"/>
      <c r="F977" s="8"/>
      <c r="G977" s="8"/>
      <c r="H977" s="8"/>
      <c r="I977" s="8"/>
      <c r="J977" s="8"/>
      <c r="K977" s="8"/>
      <c r="L977" s="8"/>
    </row>
    <row r="978" spans="3:12" ht="12.5" x14ac:dyDescent="0.25">
      <c r="C978" s="5"/>
      <c r="E978" s="8"/>
      <c r="F978" s="8"/>
      <c r="G978" s="8"/>
      <c r="H978" s="8"/>
      <c r="I978" s="8"/>
      <c r="J978" s="8"/>
      <c r="K978" s="8"/>
      <c r="L978" s="8"/>
    </row>
    <row r="979" spans="3:12" ht="12.5" x14ac:dyDescent="0.25">
      <c r="C979" s="5"/>
      <c r="E979" s="8"/>
      <c r="F979" s="8"/>
      <c r="G979" s="8"/>
      <c r="H979" s="8"/>
      <c r="I979" s="8"/>
      <c r="J979" s="8"/>
      <c r="K979" s="8"/>
      <c r="L979" s="8"/>
    </row>
    <row r="980" spans="3:12" ht="12.5" x14ac:dyDescent="0.25">
      <c r="C980" s="5"/>
      <c r="E980" s="8"/>
      <c r="F980" s="8"/>
      <c r="G980" s="8"/>
      <c r="H980" s="8"/>
      <c r="I980" s="8"/>
      <c r="J980" s="8"/>
      <c r="K980" s="8"/>
      <c r="L980" s="8"/>
    </row>
    <row r="981" spans="3:12" ht="12.5" x14ac:dyDescent="0.25">
      <c r="C981" s="5"/>
      <c r="E981" s="8"/>
      <c r="F981" s="8"/>
      <c r="G981" s="8"/>
      <c r="H981" s="8"/>
      <c r="I981" s="8"/>
      <c r="J981" s="8"/>
      <c r="K981" s="8"/>
      <c r="L981" s="8"/>
    </row>
    <row r="982" spans="3:12" ht="12.5" x14ac:dyDescent="0.25">
      <c r="C982" s="5"/>
      <c r="E982" s="8"/>
      <c r="F982" s="8"/>
      <c r="G982" s="8"/>
      <c r="H982" s="8"/>
      <c r="I982" s="8"/>
      <c r="J982" s="8"/>
      <c r="K982" s="8"/>
      <c r="L982" s="8"/>
    </row>
    <row r="983" spans="3:12" ht="12.5" x14ac:dyDescent="0.25">
      <c r="C983" s="5"/>
      <c r="E983" s="8"/>
      <c r="F983" s="8"/>
      <c r="G983" s="8"/>
      <c r="H983" s="8"/>
      <c r="I983" s="8"/>
      <c r="J983" s="8"/>
      <c r="K983" s="8"/>
      <c r="L983" s="8"/>
    </row>
    <row r="984" spans="3:12" ht="12.5" x14ac:dyDescent="0.25">
      <c r="C984" s="5"/>
      <c r="E984" s="8"/>
      <c r="F984" s="8"/>
      <c r="G984" s="8"/>
      <c r="H984" s="8"/>
      <c r="I984" s="8"/>
      <c r="J984" s="8"/>
      <c r="K984" s="8"/>
      <c r="L984" s="8"/>
    </row>
    <row r="985" spans="3:12" ht="12.5" x14ac:dyDescent="0.25">
      <c r="C985" s="5"/>
      <c r="E985" s="8"/>
      <c r="F985" s="8"/>
      <c r="G985" s="8"/>
      <c r="H985" s="8"/>
      <c r="I985" s="8"/>
      <c r="J985" s="8"/>
      <c r="K985" s="8"/>
      <c r="L985" s="8"/>
    </row>
    <row r="986" spans="3:12" ht="12.5" x14ac:dyDescent="0.25">
      <c r="C986" s="5"/>
      <c r="E986" s="8"/>
      <c r="F986" s="8"/>
      <c r="G986" s="8"/>
      <c r="H986" s="8"/>
      <c r="I986" s="8"/>
      <c r="J986" s="8"/>
      <c r="K986" s="8"/>
      <c r="L986" s="8"/>
    </row>
    <row r="987" spans="3:12" ht="12.5" x14ac:dyDescent="0.25">
      <c r="C987" s="5"/>
      <c r="E987" s="8"/>
      <c r="F987" s="8"/>
      <c r="G987" s="8"/>
      <c r="H987" s="8"/>
      <c r="I987" s="8"/>
      <c r="J987" s="8"/>
      <c r="K987" s="8"/>
      <c r="L987" s="8"/>
    </row>
    <row r="988" spans="3:12" ht="12.5" x14ac:dyDescent="0.25">
      <c r="C988" s="5"/>
      <c r="E988" s="8"/>
      <c r="F988" s="8"/>
      <c r="G988" s="8"/>
      <c r="H988" s="8"/>
      <c r="I988" s="8"/>
      <c r="J988" s="8"/>
      <c r="K988" s="8"/>
      <c r="L988" s="8"/>
    </row>
    <row r="989" spans="3:12" ht="12.5" x14ac:dyDescent="0.25">
      <c r="C989" s="5"/>
      <c r="E989" s="8"/>
      <c r="F989" s="8"/>
      <c r="G989" s="8"/>
      <c r="H989" s="8"/>
      <c r="I989" s="8"/>
      <c r="J989" s="8"/>
      <c r="K989" s="8"/>
      <c r="L989" s="8"/>
    </row>
    <row r="990" spans="3:12" ht="12.5" x14ac:dyDescent="0.25">
      <c r="C990" s="5"/>
      <c r="E990" s="8"/>
      <c r="F990" s="8"/>
      <c r="G990" s="8"/>
      <c r="H990" s="8"/>
      <c r="I990" s="8"/>
      <c r="J990" s="8"/>
      <c r="K990" s="8"/>
      <c r="L990" s="8"/>
    </row>
    <row r="991" spans="3:12" ht="12.5" x14ac:dyDescent="0.25">
      <c r="C991" s="5"/>
      <c r="E991" s="8"/>
      <c r="F991" s="8"/>
      <c r="G991" s="8"/>
      <c r="H991" s="8"/>
      <c r="I991" s="8"/>
      <c r="J991" s="8"/>
      <c r="K991" s="8"/>
      <c r="L991" s="8"/>
    </row>
    <row r="992" spans="3:12" ht="12.5" x14ac:dyDescent="0.25">
      <c r="C992" s="5"/>
      <c r="E992" s="8"/>
      <c r="F992" s="8"/>
      <c r="G992" s="8"/>
      <c r="H992" s="8"/>
      <c r="I992" s="8"/>
      <c r="J992" s="8"/>
      <c r="K992" s="8"/>
      <c r="L992" s="8"/>
    </row>
    <row r="993" spans="3:12" ht="12.5" x14ac:dyDescent="0.25">
      <c r="C993" s="5"/>
      <c r="E993" s="8"/>
      <c r="F993" s="8"/>
      <c r="G993" s="8"/>
      <c r="H993" s="8"/>
      <c r="I993" s="8"/>
      <c r="J993" s="8"/>
      <c r="K993" s="8"/>
      <c r="L993" s="8"/>
    </row>
    <row r="994" spans="3:12" ht="12.5" x14ac:dyDescent="0.25">
      <c r="C994" s="5"/>
      <c r="E994" s="8"/>
      <c r="F994" s="8"/>
      <c r="G994" s="8"/>
      <c r="H994" s="8"/>
      <c r="I994" s="8"/>
      <c r="J994" s="8"/>
      <c r="K994" s="8"/>
      <c r="L994" s="8"/>
    </row>
    <row r="995" spans="3:12" ht="12.5" x14ac:dyDescent="0.25">
      <c r="C995" s="5"/>
      <c r="E995" s="8"/>
      <c r="F995" s="8"/>
      <c r="G995" s="8"/>
      <c r="H995" s="8"/>
      <c r="I995" s="8"/>
      <c r="J995" s="8"/>
      <c r="K995" s="8"/>
      <c r="L995" s="8"/>
    </row>
    <row r="996" spans="3:12" ht="12.5" x14ac:dyDescent="0.25">
      <c r="C996" s="5"/>
      <c r="E996" s="8"/>
      <c r="F996" s="8"/>
      <c r="G996" s="8"/>
      <c r="H996" s="8"/>
      <c r="I996" s="8"/>
      <c r="J996" s="8"/>
      <c r="K996" s="8"/>
      <c r="L996" s="8"/>
    </row>
    <row r="997" spans="3:12" ht="12.5" x14ac:dyDescent="0.25">
      <c r="C997" s="5"/>
      <c r="E997" s="8"/>
      <c r="F997" s="8"/>
      <c r="G997" s="8"/>
      <c r="H997" s="8"/>
      <c r="I997" s="8"/>
      <c r="J997" s="8"/>
      <c r="K997" s="8"/>
      <c r="L997" s="8"/>
    </row>
    <row r="998" spans="3:12" ht="12.5" x14ac:dyDescent="0.25">
      <c r="C998" s="5"/>
      <c r="E998" s="8"/>
      <c r="F998" s="8"/>
      <c r="G998" s="8"/>
      <c r="H998" s="8"/>
      <c r="I998" s="8"/>
      <c r="J998" s="8"/>
      <c r="K998" s="8"/>
      <c r="L998" s="8"/>
    </row>
    <row r="999" spans="3:12" ht="12.5" x14ac:dyDescent="0.25">
      <c r="C999" s="5"/>
      <c r="E999" s="8"/>
      <c r="F999" s="8"/>
      <c r="G999" s="8"/>
      <c r="H999" s="8"/>
      <c r="I999" s="8"/>
      <c r="J999" s="8"/>
      <c r="K999" s="8"/>
      <c r="L999" s="8"/>
    </row>
    <row r="1000" spans="3:12" ht="12.5" x14ac:dyDescent="0.25">
      <c r="C1000" s="5"/>
      <c r="E1000" s="8"/>
      <c r="F1000" s="8"/>
      <c r="G1000" s="8"/>
      <c r="H1000" s="8"/>
      <c r="I1000" s="8"/>
      <c r="J1000" s="8"/>
      <c r="K1000" s="8"/>
      <c r="L1000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62"/>
  <sheetViews>
    <sheetView workbookViewId="0">
      <pane ySplit="1" topLeftCell="A2" activePane="bottomLeft" state="frozen"/>
      <selection pane="bottomLeft" sqref="A1:XFD29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0" width="5.26953125" customWidth="1"/>
    <col min="16" max="16" width="3.7265625" customWidth="1"/>
    <col min="20" max="20" width="3.7265625" customWidth="1"/>
  </cols>
  <sheetData>
    <row r="1" spans="1:12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5</v>
      </c>
      <c r="K1" s="1" t="s">
        <v>8</v>
      </c>
    </row>
    <row r="2" spans="1:12" ht="12.5" x14ac:dyDescent="0.25">
      <c r="A2" s="3">
        <v>44743</v>
      </c>
      <c r="B2" s="5"/>
      <c r="C2" s="4">
        <f>'JUN22'!C24</f>
        <v>230721025</v>
      </c>
      <c r="D2" s="6" t="s">
        <v>355</v>
      </c>
      <c r="E2" s="18">
        <f>'JUN22'!E24</f>
        <v>20</v>
      </c>
      <c r="F2" s="18">
        <f>'JUN22'!F24</f>
        <v>4</v>
      </c>
      <c r="G2" s="18">
        <f>'JUN22'!G24</f>
        <v>7</v>
      </c>
      <c r="H2" s="18">
        <f>'JUN22'!H24</f>
        <v>13</v>
      </c>
      <c r="I2" s="18">
        <f>'JUN22'!I24</f>
        <v>15</v>
      </c>
      <c r="J2" s="18">
        <f>'JUN22'!J24</f>
        <v>6</v>
      </c>
      <c r="K2" s="6"/>
      <c r="L2" s="6"/>
    </row>
    <row r="3" spans="1:12" ht="12.5" x14ac:dyDescent="0.25">
      <c r="A3" s="3">
        <v>44743</v>
      </c>
      <c r="B3" s="5"/>
      <c r="C3" s="5">
        <v>200000</v>
      </c>
      <c r="D3" s="6" t="s">
        <v>366</v>
      </c>
      <c r="E3" s="7">
        <v>2</v>
      </c>
      <c r="F3" s="7"/>
      <c r="G3" s="7"/>
      <c r="H3" s="7"/>
      <c r="I3" s="7"/>
      <c r="J3" s="7"/>
      <c r="K3" s="11" t="s">
        <v>11</v>
      </c>
    </row>
    <row r="4" spans="1:12" ht="12.5" x14ac:dyDescent="0.25">
      <c r="A4" s="3">
        <v>44760</v>
      </c>
      <c r="B4" s="5"/>
      <c r="C4" s="5">
        <v>668000</v>
      </c>
      <c r="D4" s="6" t="s">
        <v>367</v>
      </c>
      <c r="E4" s="7">
        <v>7</v>
      </c>
      <c r="F4" s="7"/>
      <c r="G4" s="7"/>
      <c r="H4" s="7">
        <v>1</v>
      </c>
      <c r="I4" s="7"/>
      <c r="J4" s="7"/>
      <c r="K4" s="10" t="s">
        <v>10</v>
      </c>
    </row>
    <row r="5" spans="1:12" ht="12.5" x14ac:dyDescent="0.25">
      <c r="A5" s="3">
        <v>44750</v>
      </c>
      <c r="B5" s="5"/>
      <c r="C5" s="5">
        <v>125000</v>
      </c>
      <c r="D5" s="39" t="s">
        <v>368</v>
      </c>
      <c r="E5" s="7"/>
      <c r="F5" s="7"/>
      <c r="G5" s="7"/>
      <c r="H5" s="7"/>
      <c r="I5" s="7">
        <v>1</v>
      </c>
      <c r="J5" s="7"/>
      <c r="K5" s="10" t="s">
        <v>10</v>
      </c>
    </row>
    <row r="6" spans="1:12" ht="12.5" x14ac:dyDescent="0.25">
      <c r="A6" s="3">
        <v>44749</v>
      </c>
      <c r="C6" s="5">
        <v>80000</v>
      </c>
      <c r="D6" s="39" t="s">
        <v>368</v>
      </c>
      <c r="F6" s="6">
        <v>1</v>
      </c>
      <c r="K6" s="10" t="s">
        <v>10</v>
      </c>
    </row>
    <row r="7" spans="1:12" ht="12.5" x14ac:dyDescent="0.25">
      <c r="A7" s="3">
        <v>44737</v>
      </c>
      <c r="C7" s="5">
        <v>200000</v>
      </c>
      <c r="D7" s="6" t="s">
        <v>369</v>
      </c>
      <c r="E7" s="6">
        <v>2</v>
      </c>
      <c r="K7" s="10" t="s">
        <v>10</v>
      </c>
    </row>
    <row r="8" spans="1:12" ht="12.5" x14ac:dyDescent="0.25">
      <c r="A8" s="3">
        <v>44735</v>
      </c>
      <c r="C8" s="5">
        <v>100000</v>
      </c>
      <c r="D8" s="6" t="s">
        <v>361</v>
      </c>
      <c r="E8" s="7">
        <v>1</v>
      </c>
      <c r="F8" s="7"/>
      <c r="G8" s="7"/>
      <c r="H8" s="7"/>
      <c r="I8" s="7"/>
      <c r="J8" s="7"/>
      <c r="K8" s="10" t="s">
        <v>10</v>
      </c>
    </row>
    <row r="9" spans="1:12" ht="12.5" x14ac:dyDescent="0.25">
      <c r="A9" s="3">
        <v>44758</v>
      </c>
      <c r="B9" s="5"/>
      <c r="C9" s="5">
        <f>125000*4</f>
        <v>500000</v>
      </c>
      <c r="D9" s="6" t="s">
        <v>370</v>
      </c>
      <c r="E9" s="7"/>
      <c r="F9" s="7"/>
      <c r="G9" s="7"/>
      <c r="H9" s="7"/>
      <c r="I9" s="7">
        <v>4</v>
      </c>
      <c r="J9" s="7"/>
      <c r="K9" s="11" t="s">
        <v>11</v>
      </c>
    </row>
    <row r="10" spans="1:12" ht="12.5" x14ac:dyDescent="0.25">
      <c r="A10" s="3">
        <v>44758</v>
      </c>
      <c r="C10" s="5">
        <f>200000+125000</f>
        <v>325000</v>
      </c>
      <c r="D10" s="6" t="s">
        <v>371</v>
      </c>
      <c r="E10" s="8">
        <v>2</v>
      </c>
      <c r="F10" s="8"/>
      <c r="G10" s="8"/>
      <c r="H10" s="8"/>
      <c r="I10" s="8">
        <v>1</v>
      </c>
      <c r="K10" s="11" t="s">
        <v>11</v>
      </c>
    </row>
    <row r="11" spans="1:12" ht="12.5" x14ac:dyDescent="0.25">
      <c r="A11" s="3">
        <v>44729</v>
      </c>
      <c r="B11" s="5"/>
      <c r="C11" s="5">
        <v>125000</v>
      </c>
      <c r="D11" s="6" t="s">
        <v>333</v>
      </c>
      <c r="E11" s="7"/>
      <c r="F11" s="7">
        <v>1</v>
      </c>
      <c r="G11" s="7"/>
      <c r="H11" s="7">
        <v>1</v>
      </c>
      <c r="I11" s="7"/>
      <c r="J11" s="7"/>
      <c r="K11" s="10" t="s">
        <v>10</v>
      </c>
    </row>
    <row r="12" spans="1:12" ht="12.5" x14ac:dyDescent="0.25">
      <c r="A12" s="3">
        <v>44725</v>
      </c>
      <c r="B12" s="5"/>
      <c r="C12" s="5">
        <v>100000</v>
      </c>
      <c r="D12" s="6" t="s">
        <v>333</v>
      </c>
      <c r="E12" s="7">
        <v>1</v>
      </c>
      <c r="F12" s="7"/>
      <c r="G12" s="7"/>
      <c r="H12" s="7"/>
      <c r="I12" s="7"/>
      <c r="J12" s="7"/>
      <c r="K12" s="10" t="s">
        <v>10</v>
      </c>
    </row>
    <row r="13" spans="1:12" ht="12.5" x14ac:dyDescent="0.25">
      <c r="A13" s="3">
        <v>44767</v>
      </c>
      <c r="B13" s="5"/>
      <c r="C13" s="5">
        <v>100000</v>
      </c>
      <c r="D13" s="6" t="s">
        <v>372</v>
      </c>
      <c r="E13" s="7">
        <v>1</v>
      </c>
      <c r="F13" s="7"/>
      <c r="G13" s="7"/>
      <c r="H13" s="7"/>
      <c r="I13" s="7"/>
      <c r="J13" s="7"/>
      <c r="K13" s="10" t="s">
        <v>10</v>
      </c>
    </row>
    <row r="14" spans="1:12" ht="12.5" x14ac:dyDescent="0.25">
      <c r="A14" s="3">
        <v>44767</v>
      </c>
      <c r="B14" s="5"/>
      <c r="C14" s="5">
        <v>225000</v>
      </c>
      <c r="D14" s="6" t="s">
        <v>373</v>
      </c>
      <c r="E14" s="7">
        <v>1</v>
      </c>
      <c r="F14" s="7"/>
      <c r="G14" s="7"/>
      <c r="H14" s="7"/>
      <c r="I14" s="7">
        <v>1</v>
      </c>
      <c r="J14" s="7"/>
      <c r="K14" s="10" t="s">
        <v>10</v>
      </c>
    </row>
    <row r="15" spans="1:12" ht="12.5" x14ac:dyDescent="0.25">
      <c r="A15" s="3">
        <v>44770</v>
      </c>
      <c r="B15" s="5"/>
      <c r="C15" s="5">
        <v>200000</v>
      </c>
      <c r="D15" s="6" t="s">
        <v>374</v>
      </c>
      <c r="E15" s="7">
        <v>2</v>
      </c>
      <c r="F15" s="7"/>
      <c r="G15" s="7"/>
      <c r="H15" s="7"/>
      <c r="I15" s="7"/>
      <c r="J15" s="7"/>
      <c r="K15" s="10" t="s">
        <v>10</v>
      </c>
    </row>
    <row r="16" spans="1:12" ht="12.5" x14ac:dyDescent="0.25">
      <c r="A16" s="3">
        <v>44770</v>
      </c>
      <c r="B16" s="5"/>
      <c r="C16" s="5">
        <v>40000</v>
      </c>
      <c r="D16" s="6" t="s">
        <v>375</v>
      </c>
      <c r="E16" s="7"/>
      <c r="F16" s="7"/>
      <c r="G16" s="7">
        <v>1</v>
      </c>
      <c r="H16" s="7"/>
      <c r="I16" s="7"/>
      <c r="J16" s="7"/>
      <c r="K16" s="10" t="s">
        <v>10</v>
      </c>
    </row>
    <row r="18" spans="2:11" ht="12.5" x14ac:dyDescent="0.25">
      <c r="B18" s="5" t="e">
        <f>SUM(#REF!)</f>
        <v>#REF!</v>
      </c>
      <c r="C18" s="5">
        <f>SUM(C1:C17)</f>
        <v>233709025</v>
      </c>
      <c r="E18" s="7">
        <f t="shared" ref="E18:J18" si="0">SUM(E3:E17)</f>
        <v>19</v>
      </c>
      <c r="F18" s="7">
        <f t="shared" si="0"/>
        <v>2</v>
      </c>
      <c r="G18" s="7">
        <f t="shared" si="0"/>
        <v>1</v>
      </c>
      <c r="H18" s="7">
        <f t="shared" si="0"/>
        <v>2</v>
      </c>
      <c r="I18" s="7">
        <f t="shared" si="0"/>
        <v>7</v>
      </c>
      <c r="J18" s="7">
        <f t="shared" si="0"/>
        <v>0</v>
      </c>
      <c r="K18" s="8" t="s">
        <v>269</v>
      </c>
    </row>
    <row r="19" spans="2:11" ht="12.5" x14ac:dyDescent="0.25">
      <c r="B19" s="27" t="s">
        <v>270</v>
      </c>
      <c r="C19" s="5" t="e">
        <f>C18-B18</f>
        <v>#REF!</v>
      </c>
      <c r="E19" s="41"/>
      <c r="F19" s="41"/>
      <c r="G19" s="41"/>
    </row>
    <row r="20" spans="2:11" ht="12.5" x14ac:dyDescent="0.25">
      <c r="B20" s="28"/>
      <c r="C20" s="5"/>
      <c r="E20" s="41"/>
      <c r="F20" s="41"/>
      <c r="G20" s="41"/>
    </row>
    <row r="21" spans="2:11" ht="12.5" x14ac:dyDescent="0.25">
      <c r="B21" s="5"/>
      <c r="C21" s="5"/>
      <c r="E21" s="41"/>
      <c r="F21" s="41"/>
      <c r="G21" s="41"/>
    </row>
    <row r="22" spans="2:11" ht="12.5" x14ac:dyDescent="0.25">
      <c r="B22" s="29" t="s">
        <v>271</v>
      </c>
      <c r="C22" s="5"/>
      <c r="E22" s="41"/>
      <c r="F22" s="41"/>
      <c r="G22" s="41"/>
    </row>
    <row r="23" spans="2:11" ht="12.5" x14ac:dyDescent="0.25">
      <c r="B23" s="5" t="s">
        <v>272</v>
      </c>
      <c r="C23" s="5"/>
      <c r="E23" s="41"/>
      <c r="F23" s="41"/>
      <c r="G23" s="41"/>
    </row>
    <row r="24" spans="2:11" ht="12.5" x14ac:dyDescent="0.25">
      <c r="B24" s="5"/>
      <c r="C24" s="5"/>
      <c r="E24" s="41"/>
      <c r="F24" s="41"/>
      <c r="G24" s="41"/>
    </row>
    <row r="25" spans="2:11" ht="12.5" x14ac:dyDescent="0.25">
      <c r="B25" s="5" t="s">
        <v>273</v>
      </c>
      <c r="C25" s="5"/>
      <c r="E25" s="41"/>
      <c r="F25" s="41"/>
      <c r="G25" s="41"/>
    </row>
    <row r="26" spans="2:11" ht="12.5" x14ac:dyDescent="0.25">
      <c r="B26" s="5" t="s">
        <v>274</v>
      </c>
      <c r="C26" s="5" t="s">
        <v>376</v>
      </c>
      <c r="D26" s="30" t="s">
        <v>276</v>
      </c>
      <c r="E26" s="15">
        <f>'JAN21'!E107+'FEB21'!E137+'MAR21'!E87+'APR21'!E100+'MAY21'!E75+'JUN21'!E45+'JUL21'!E71+'AUG21'!E45+'SEP21'!E44+'OCT21'!E22+'NOV21'!E36+'DEC21'!E31+'JAN22'!E19+'FEB22'!E37+'MAR22'!E24+'APR22'!E72+'MAY22'!E14+'JUN22'!E24+E18</f>
        <v>853</v>
      </c>
      <c r="F26" s="15">
        <f>'JAN21'!F107+'FEB21'!F137+'MAR21'!F87+'APR21'!F100+'MAY21'!F75+'JUN21'!F45+'JUL21'!F71+'AUG21'!F45+'SEP21'!F44+'OCT21'!F22+'NOV21'!F36+'DEC21'!F31+'JAN22'!F19+'FEB22'!F37+'MAR22'!F24+'APR22'!F72+'MAY22'!F14+'JUN22'!F24+F18</f>
        <v>345</v>
      </c>
      <c r="G26" s="15">
        <f>'JAN21'!G107+'FEB21'!G137+'MAR21'!G87+'APR21'!G100+'MAY21'!G75+'JUN21'!G45+'JUL21'!G71+'AUG21'!G45+'SEP21'!G44+'OCT21'!G22+'NOV21'!G36+'DEC21'!G31+'JAN22'!G19+'FEB22'!G37+'MAR22'!G24+'APR22'!G72+'MAY22'!G14+'JUN22'!G24+G18</f>
        <v>462</v>
      </c>
      <c r="H26" s="15">
        <f>'FEB21'!H137+'MAR21'!H87+'APR21'!H100+'MAY21'!H75+'JUN21'!H45+'JUL21'!H71+'AUG21'!H45+'SEP21'!H44+'OCT21'!H22+'NOV21'!H36+'DEC21'!H31+'JAN22'!H19+'FEB22'!H37+'MAR22'!H24+'APR22'!H72+'MAY22'!H14+'JUN22'!H24+H18</f>
        <v>987</v>
      </c>
      <c r="I26" s="42">
        <f>'MAY21'!I75+'JUN21'!I45+'JUL21'!I71+'AUG21'!I45+'SEP21'!I44+'OCT21'!I22+'NOV21'!I36+'DEC21'!I31+'JAN22'!I19+'FEB22'!I37+'MAR22'!I24+'APR22'!I72+'MAY22'!I14+'JUN22'!I24+I18</f>
        <v>324</v>
      </c>
      <c r="J26" s="42">
        <f>'FEB22'!G37+'MAR22'!J24+'APR22'!J72+'MAY22'!J14+'JUN22'!J24+J18</f>
        <v>27</v>
      </c>
    </row>
    <row r="27" spans="2:11" ht="12.5" x14ac:dyDescent="0.25">
      <c r="C27" s="6" t="s">
        <v>277</v>
      </c>
      <c r="D27" s="30">
        <f>E27+F27+G27+H27</f>
        <v>46980</v>
      </c>
      <c r="E27" s="41">
        <f>30*E26</f>
        <v>25590</v>
      </c>
      <c r="F27" s="41">
        <f>20*F26</f>
        <v>6900</v>
      </c>
      <c r="G27" s="41">
        <f t="shared" ref="G27:H27" si="1">10*G26</f>
        <v>4620</v>
      </c>
      <c r="H27" s="41">
        <f t="shared" si="1"/>
        <v>9870</v>
      </c>
    </row>
    <row r="28" spans="2:11" ht="12.5" x14ac:dyDescent="0.25">
      <c r="B28" s="5"/>
      <c r="C28" s="5" t="s">
        <v>377</v>
      </c>
      <c r="E28" s="41"/>
      <c r="F28" s="41"/>
      <c r="G28" s="41"/>
    </row>
    <row r="29" spans="2:11" ht="12.5" x14ac:dyDescent="0.25">
      <c r="B29" s="5"/>
      <c r="C29" s="5"/>
      <c r="D29" s="5"/>
      <c r="E29" s="41"/>
      <c r="F29" s="41"/>
      <c r="G29" s="41"/>
    </row>
    <row r="30" spans="2:11" ht="12.5" x14ac:dyDescent="0.25">
      <c r="B30" s="5" t="s">
        <v>280</v>
      </c>
      <c r="C30" s="5" t="s">
        <v>378</v>
      </c>
      <c r="E30" s="41"/>
      <c r="F30" s="41"/>
      <c r="G30" s="41"/>
    </row>
    <row r="31" spans="2:11" ht="12.5" x14ac:dyDescent="0.25">
      <c r="B31" s="5"/>
      <c r="C31" s="5"/>
      <c r="E31" s="41"/>
      <c r="F31" s="41"/>
      <c r="G31" s="41"/>
    </row>
    <row r="32" spans="2:11" ht="12.5" x14ac:dyDescent="0.25">
      <c r="B32" s="5"/>
      <c r="C32" s="5" t="s">
        <v>379</v>
      </c>
      <c r="E32" s="41"/>
      <c r="F32" s="41"/>
      <c r="G32" s="41"/>
      <c r="H32" s="41"/>
    </row>
    <row r="33" spans="2:8" ht="12.5" x14ac:dyDescent="0.25">
      <c r="B33" s="5"/>
      <c r="C33" s="5"/>
      <c r="D33" s="6"/>
      <c r="E33" s="41"/>
      <c r="F33" s="41"/>
      <c r="G33" s="41"/>
      <c r="H33" s="41"/>
    </row>
    <row r="34" spans="2:8" ht="12.5" x14ac:dyDescent="0.25">
      <c r="B34" s="5" t="s">
        <v>284</v>
      </c>
      <c r="C34" s="5"/>
      <c r="D34" s="6">
        <v>600</v>
      </c>
      <c r="E34" s="41">
        <f>30*15</f>
        <v>450</v>
      </c>
      <c r="F34" s="41">
        <f>20*4</f>
        <v>80</v>
      </c>
      <c r="G34" s="41">
        <f>10*7</f>
        <v>70</v>
      </c>
      <c r="H34" s="41"/>
    </row>
    <row r="38" spans="2:8" ht="12.5" x14ac:dyDescent="0.25">
      <c r="B38" s="6" t="s">
        <v>285</v>
      </c>
    </row>
    <row r="39" spans="2:8" ht="12.5" x14ac:dyDescent="0.25">
      <c r="B39" s="6" t="s">
        <v>10</v>
      </c>
      <c r="C39" s="6" t="s">
        <v>288</v>
      </c>
      <c r="D39" s="6">
        <v>40</v>
      </c>
    </row>
    <row r="40" spans="2:8" ht="12.5" x14ac:dyDescent="0.25">
      <c r="C40" s="6" t="s">
        <v>289</v>
      </c>
      <c r="D40" s="6">
        <v>40</v>
      </c>
    </row>
    <row r="41" spans="2:8" ht="12.5" x14ac:dyDescent="0.25">
      <c r="C41" s="6" t="s">
        <v>380</v>
      </c>
    </row>
    <row r="43" spans="2:8" ht="12.5" x14ac:dyDescent="0.25">
      <c r="B43" s="6" t="s">
        <v>11</v>
      </c>
      <c r="C43" s="6" t="s">
        <v>288</v>
      </c>
      <c r="D43" s="6">
        <v>280</v>
      </c>
    </row>
    <row r="44" spans="2:8" ht="12.5" x14ac:dyDescent="0.25">
      <c r="C44" s="6" t="s">
        <v>289</v>
      </c>
      <c r="D44" s="6">
        <v>200</v>
      </c>
    </row>
    <row r="45" spans="2:8" ht="12.5" x14ac:dyDescent="0.25">
      <c r="C45" s="6" t="s">
        <v>290</v>
      </c>
      <c r="D45" s="6">
        <v>15</v>
      </c>
    </row>
    <row r="55" spans="2:7" ht="12.5" x14ac:dyDescent="0.25">
      <c r="B55" s="5"/>
      <c r="C55" s="5"/>
      <c r="E55" s="41"/>
      <c r="F55" s="41"/>
      <c r="G55" s="41"/>
    </row>
    <row r="56" spans="2:7" ht="12.5" x14ac:dyDescent="0.25">
      <c r="B56" s="5"/>
      <c r="C56" s="5"/>
      <c r="E56" s="41"/>
      <c r="F56" s="41"/>
      <c r="G56" s="41"/>
    </row>
    <row r="57" spans="2:7" ht="12.5" x14ac:dyDescent="0.25">
      <c r="B57" s="5"/>
      <c r="C57" s="5"/>
      <c r="E57" s="41"/>
      <c r="F57" s="41"/>
      <c r="G57" s="41"/>
    </row>
    <row r="58" spans="2:7" ht="12.5" x14ac:dyDescent="0.25">
      <c r="B58" s="5"/>
      <c r="C58" s="5"/>
      <c r="E58" s="41"/>
      <c r="F58" s="41"/>
      <c r="G58" s="41"/>
    </row>
    <row r="59" spans="2:7" ht="12.5" x14ac:dyDescent="0.25">
      <c r="B59" s="5"/>
      <c r="C59" s="5"/>
      <c r="E59" s="41"/>
      <c r="F59" s="41"/>
      <c r="G59" s="41"/>
    </row>
    <row r="60" spans="2:7" ht="12.5" x14ac:dyDescent="0.25">
      <c r="B60" s="5"/>
      <c r="C60" s="5"/>
      <c r="D60" s="6"/>
      <c r="E60" s="41"/>
      <c r="F60" s="41"/>
      <c r="G60" s="41"/>
    </row>
    <row r="61" spans="2:7" ht="12.5" x14ac:dyDescent="0.25">
      <c r="B61" s="5"/>
      <c r="C61" s="5"/>
      <c r="E61" s="41"/>
      <c r="F61" s="41"/>
      <c r="G61" s="41"/>
    </row>
    <row r="62" spans="2:7" ht="12.5" x14ac:dyDescent="0.25">
      <c r="E62" s="41"/>
      <c r="F62" s="41"/>
      <c r="G62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68"/>
  <sheetViews>
    <sheetView workbookViewId="0">
      <pane ySplit="1" topLeftCell="A2" activePane="bottomLeft" state="frozen"/>
      <selection pane="bottomLeft" sqref="A1:XFD28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0" width="5.26953125" customWidth="1"/>
    <col min="16" max="16" width="3.7265625" customWidth="1"/>
    <col min="20" max="20" width="3.7265625" customWidth="1"/>
  </cols>
  <sheetData>
    <row r="1" spans="1:12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5</v>
      </c>
      <c r="K1" s="1" t="s">
        <v>8</v>
      </c>
    </row>
    <row r="2" spans="1:12" ht="12.5" x14ac:dyDescent="0.25">
      <c r="A2" s="3">
        <v>44713</v>
      </c>
      <c r="B2" s="5"/>
      <c r="C2" s="4">
        <f>'MAY22'!C14</f>
        <v>223816025</v>
      </c>
      <c r="D2" s="6" t="s">
        <v>381</v>
      </c>
      <c r="E2" s="18">
        <f>'MAY22'!E14</f>
        <v>16</v>
      </c>
      <c r="F2" s="18">
        <f>'MAY22'!F14</f>
        <v>8</v>
      </c>
      <c r="G2" s="18">
        <f>'MAY22'!G14</f>
        <v>10</v>
      </c>
      <c r="H2" s="18">
        <f>'MAY22'!H14</f>
        <v>4</v>
      </c>
      <c r="I2" s="18">
        <f>'MAY22'!I14</f>
        <v>8</v>
      </c>
      <c r="J2" s="18">
        <f>'MAY22'!J14</f>
        <v>0</v>
      </c>
      <c r="K2" s="6"/>
      <c r="L2" s="6"/>
    </row>
    <row r="3" spans="1:12" ht="12.5" x14ac:dyDescent="0.25">
      <c r="A3" s="3">
        <v>44714</v>
      </c>
      <c r="B3" s="5"/>
      <c r="C3" s="5">
        <v>270000</v>
      </c>
      <c r="D3" s="6" t="s">
        <v>382</v>
      </c>
      <c r="E3" s="7">
        <v>1</v>
      </c>
      <c r="F3" s="7"/>
      <c r="G3" s="7"/>
      <c r="H3" s="7">
        <v>1</v>
      </c>
      <c r="I3" s="7">
        <v>1</v>
      </c>
      <c r="J3" s="7"/>
      <c r="K3" s="10" t="s">
        <v>10</v>
      </c>
    </row>
    <row r="4" spans="1:12" ht="12.5" x14ac:dyDescent="0.25">
      <c r="A4" s="3">
        <v>44714</v>
      </c>
      <c r="B4" s="5"/>
      <c r="C4" s="5">
        <v>80000</v>
      </c>
      <c r="D4" s="6" t="s">
        <v>50</v>
      </c>
      <c r="E4" s="7"/>
      <c r="F4" s="7"/>
      <c r="G4" s="7"/>
      <c r="H4" s="7"/>
      <c r="I4" s="7"/>
      <c r="J4" s="7">
        <v>2</v>
      </c>
      <c r="K4" s="10" t="s">
        <v>10</v>
      </c>
    </row>
    <row r="5" spans="1:12" ht="12.5" x14ac:dyDescent="0.25">
      <c r="A5" s="3">
        <v>44714</v>
      </c>
      <c r="B5" s="5"/>
      <c r="C5" s="5">
        <v>220000</v>
      </c>
      <c r="D5" s="41" t="s">
        <v>69</v>
      </c>
      <c r="E5" s="7">
        <v>1</v>
      </c>
      <c r="F5" s="7"/>
      <c r="G5" s="7"/>
      <c r="H5" s="7"/>
      <c r="I5" s="7"/>
      <c r="J5" s="7">
        <v>3</v>
      </c>
      <c r="K5" s="10" t="s">
        <v>10</v>
      </c>
    </row>
    <row r="6" spans="1:12" ht="12.5" x14ac:dyDescent="0.25">
      <c r="A6" s="3">
        <v>44714</v>
      </c>
      <c r="B6" s="5"/>
      <c r="C6" s="5">
        <v>870000</v>
      </c>
      <c r="D6" s="41" t="s">
        <v>47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/>
      <c r="K6" s="11" t="s">
        <v>11</v>
      </c>
    </row>
    <row r="7" spans="1:12" ht="12.5" x14ac:dyDescent="0.25">
      <c r="A7" s="3">
        <v>44715</v>
      </c>
      <c r="B7" s="5"/>
      <c r="C7" s="5">
        <f>(205000*6)+295000</f>
        <v>1525000</v>
      </c>
      <c r="D7" s="41" t="s">
        <v>383</v>
      </c>
      <c r="E7" s="7"/>
      <c r="F7" s="7"/>
      <c r="G7" s="7"/>
      <c r="H7" s="7"/>
      <c r="I7" s="7"/>
      <c r="J7" s="7"/>
      <c r="K7" s="10" t="s">
        <v>10</v>
      </c>
    </row>
    <row r="8" spans="1:12" ht="12.5" x14ac:dyDescent="0.25">
      <c r="A8" s="3">
        <v>44715</v>
      </c>
      <c r="B8" s="5"/>
      <c r="C8" s="5">
        <v>240000</v>
      </c>
      <c r="D8" s="41" t="s">
        <v>384</v>
      </c>
      <c r="E8" s="7"/>
      <c r="F8" s="7"/>
      <c r="G8" s="7"/>
      <c r="H8" s="7"/>
      <c r="I8" s="7">
        <v>2</v>
      </c>
      <c r="J8" s="7"/>
      <c r="K8" s="10" t="s">
        <v>10</v>
      </c>
      <c r="L8" s="6" t="s">
        <v>385</v>
      </c>
    </row>
    <row r="9" spans="1:12" ht="12.5" x14ac:dyDescent="0.25">
      <c r="A9" s="14" t="s">
        <v>386</v>
      </c>
      <c r="B9" s="5"/>
      <c r="C9" s="5">
        <f>200000+160000+80000+180000+250000</f>
        <v>870000</v>
      </c>
      <c r="D9" s="39" t="s">
        <v>47</v>
      </c>
      <c r="E9" s="7">
        <v>2</v>
      </c>
      <c r="F9" s="7">
        <v>2</v>
      </c>
      <c r="G9" s="7">
        <v>2</v>
      </c>
      <c r="H9" s="7">
        <v>4</v>
      </c>
      <c r="I9" s="7">
        <v>2</v>
      </c>
      <c r="J9" s="7"/>
      <c r="K9" s="11" t="s">
        <v>11</v>
      </c>
    </row>
    <row r="10" spans="1:12" ht="12.5" x14ac:dyDescent="0.25">
      <c r="A10" s="14" t="s">
        <v>387</v>
      </c>
      <c r="B10" s="5"/>
      <c r="C10" s="5">
        <v>145000</v>
      </c>
      <c r="D10" s="39" t="s">
        <v>388</v>
      </c>
      <c r="E10" s="7">
        <v>1</v>
      </c>
      <c r="F10" s="7"/>
      <c r="G10" s="7"/>
      <c r="H10" s="7">
        <v>1</v>
      </c>
      <c r="I10" s="7"/>
      <c r="J10" s="7"/>
      <c r="K10" s="10" t="s">
        <v>10</v>
      </c>
      <c r="L10" s="6" t="s">
        <v>389</v>
      </c>
    </row>
    <row r="11" spans="1:12" ht="12.5" x14ac:dyDescent="0.25">
      <c r="A11" s="3">
        <v>44720</v>
      </c>
      <c r="B11" s="5"/>
      <c r="C11" s="5">
        <v>125000</v>
      </c>
      <c r="D11" s="39" t="s">
        <v>143</v>
      </c>
      <c r="E11" s="7"/>
      <c r="F11" s="7"/>
      <c r="G11" s="7"/>
      <c r="H11" s="7"/>
      <c r="I11" s="7">
        <v>1</v>
      </c>
      <c r="J11" s="7"/>
      <c r="K11" s="10" t="s">
        <v>10</v>
      </c>
    </row>
    <row r="12" spans="1:12" ht="12.5" x14ac:dyDescent="0.25">
      <c r="A12" s="14" t="s">
        <v>390</v>
      </c>
      <c r="B12" s="5"/>
      <c r="C12" s="5">
        <f>80000+90000</f>
        <v>170000</v>
      </c>
      <c r="D12" s="39" t="s">
        <v>391</v>
      </c>
      <c r="E12" s="7"/>
      <c r="F12" s="7"/>
      <c r="G12" s="7">
        <v>2</v>
      </c>
      <c r="H12" s="7">
        <v>2</v>
      </c>
      <c r="I12" s="7"/>
      <c r="J12" s="7"/>
      <c r="K12" s="11" t="s">
        <v>11</v>
      </c>
    </row>
    <row r="13" spans="1:12" ht="12.5" x14ac:dyDescent="0.25">
      <c r="A13" s="14" t="s">
        <v>390</v>
      </c>
      <c r="B13" s="5"/>
      <c r="C13" s="5">
        <v>250000</v>
      </c>
      <c r="D13" s="39" t="s">
        <v>392</v>
      </c>
      <c r="E13" s="7"/>
      <c r="F13" s="7"/>
      <c r="G13" s="7"/>
      <c r="H13" s="7"/>
      <c r="I13" s="7">
        <v>2</v>
      </c>
      <c r="J13" s="7"/>
      <c r="K13" s="10" t="s">
        <v>10</v>
      </c>
    </row>
    <row r="14" spans="1:12" ht="12.5" x14ac:dyDescent="0.25">
      <c r="A14" s="3">
        <v>44729</v>
      </c>
      <c r="B14" s="5"/>
      <c r="C14" s="5">
        <v>100000</v>
      </c>
      <c r="D14" s="39" t="s">
        <v>353</v>
      </c>
      <c r="E14" s="7">
        <v>1</v>
      </c>
      <c r="F14" s="7"/>
      <c r="G14" s="7"/>
      <c r="H14" s="7"/>
      <c r="I14" s="7"/>
      <c r="J14" s="7"/>
      <c r="K14" s="11" t="s">
        <v>11</v>
      </c>
    </row>
    <row r="15" spans="1:12" ht="12.5" x14ac:dyDescent="0.25">
      <c r="A15" s="3">
        <v>44729</v>
      </c>
      <c r="B15" s="5"/>
      <c r="C15" s="5">
        <v>40000</v>
      </c>
      <c r="D15" s="39" t="s">
        <v>393</v>
      </c>
      <c r="E15" s="7"/>
      <c r="F15" s="7"/>
      <c r="G15" s="7">
        <v>1</v>
      </c>
      <c r="H15" s="7"/>
      <c r="I15" s="7"/>
      <c r="J15" s="7"/>
      <c r="K15" s="11" t="s">
        <v>11</v>
      </c>
    </row>
    <row r="16" spans="1:12" ht="12.5" x14ac:dyDescent="0.25">
      <c r="A16" s="3">
        <v>44731</v>
      </c>
      <c r="B16" s="5"/>
      <c r="C16" s="5">
        <v>200000</v>
      </c>
      <c r="D16" s="39" t="s">
        <v>71</v>
      </c>
      <c r="E16" s="7">
        <v>2</v>
      </c>
      <c r="F16" s="7"/>
      <c r="G16" s="7"/>
      <c r="H16" s="7"/>
      <c r="I16" s="7"/>
      <c r="J16" s="7"/>
      <c r="K16" s="10" t="s">
        <v>10</v>
      </c>
    </row>
    <row r="17" spans="1:11" ht="12.5" x14ac:dyDescent="0.25">
      <c r="A17" s="3">
        <v>44731</v>
      </c>
      <c r="B17" s="5"/>
      <c r="C17" s="5">
        <v>100000</v>
      </c>
      <c r="D17" s="39" t="s">
        <v>372</v>
      </c>
      <c r="E17" s="7">
        <v>1</v>
      </c>
      <c r="F17" s="7"/>
      <c r="G17" s="7"/>
      <c r="H17" s="7"/>
      <c r="I17" s="7"/>
      <c r="J17" s="7"/>
      <c r="K17" s="10" t="s">
        <v>10</v>
      </c>
    </row>
    <row r="18" spans="1:11" ht="12.5" x14ac:dyDescent="0.25">
      <c r="A18" s="3">
        <v>44731</v>
      </c>
      <c r="B18" s="5"/>
      <c r="C18" s="5">
        <v>250000</v>
      </c>
      <c r="D18" s="39" t="s">
        <v>394</v>
      </c>
      <c r="E18" s="7"/>
      <c r="F18" s="7"/>
      <c r="G18" s="7"/>
      <c r="H18" s="7"/>
      <c r="I18" s="7">
        <v>2</v>
      </c>
      <c r="J18" s="7"/>
      <c r="K18" s="10" t="s">
        <v>10</v>
      </c>
    </row>
    <row r="19" spans="1:11" ht="12.5" x14ac:dyDescent="0.25">
      <c r="A19" s="3">
        <v>44731</v>
      </c>
      <c r="B19" s="5"/>
      <c r="C19" s="5">
        <v>375000</v>
      </c>
      <c r="D19" s="39" t="s">
        <v>395</v>
      </c>
      <c r="E19" s="7">
        <v>2</v>
      </c>
      <c r="F19" s="7"/>
      <c r="G19" s="7"/>
      <c r="H19" s="7">
        <v>3</v>
      </c>
      <c r="I19" s="7"/>
      <c r="J19" s="7">
        <v>1</v>
      </c>
      <c r="K19" s="10" t="s">
        <v>10</v>
      </c>
    </row>
    <row r="20" spans="1:11" ht="12.5" x14ac:dyDescent="0.25">
      <c r="A20" s="3">
        <v>44731</v>
      </c>
      <c r="B20" s="5"/>
      <c r="C20" s="5">
        <v>250000</v>
      </c>
      <c r="D20" s="39" t="s">
        <v>396</v>
      </c>
      <c r="E20" s="7"/>
      <c r="F20" s="7"/>
      <c r="G20" s="7"/>
      <c r="H20" s="7"/>
      <c r="I20" s="7">
        <v>2</v>
      </c>
      <c r="J20" s="7"/>
      <c r="K20" s="10" t="s">
        <v>10</v>
      </c>
    </row>
    <row r="21" spans="1:11" ht="12.5" x14ac:dyDescent="0.25">
      <c r="A21" s="3">
        <v>44732</v>
      </c>
      <c r="B21" s="5"/>
      <c r="C21" s="5">
        <v>400000</v>
      </c>
      <c r="D21" s="39" t="s">
        <v>47</v>
      </c>
      <c r="E21" s="7">
        <v>4</v>
      </c>
      <c r="F21" s="7"/>
      <c r="G21" s="7"/>
      <c r="H21" s="7"/>
      <c r="I21" s="7"/>
      <c r="J21" s="7"/>
      <c r="K21" s="11" t="s">
        <v>11</v>
      </c>
    </row>
    <row r="22" spans="1:11" ht="12.5" x14ac:dyDescent="0.25">
      <c r="A22" s="3">
        <v>44736</v>
      </c>
      <c r="B22" s="5"/>
      <c r="C22" s="5">
        <v>425000</v>
      </c>
      <c r="D22" s="39" t="s">
        <v>397</v>
      </c>
      <c r="E22" s="7">
        <v>3</v>
      </c>
      <c r="F22" s="7"/>
      <c r="G22" s="7"/>
      <c r="H22" s="7"/>
      <c r="I22" s="7">
        <v>1</v>
      </c>
      <c r="J22" s="7"/>
      <c r="K22" s="11" t="s">
        <v>11</v>
      </c>
    </row>
    <row r="24" spans="1:11" ht="12.5" x14ac:dyDescent="0.25">
      <c r="B24" s="5" t="e">
        <f>SUM(#REF!)</f>
        <v>#REF!</v>
      </c>
      <c r="C24" s="5">
        <f>SUM(C1:C23)</f>
        <v>230721025</v>
      </c>
      <c r="E24" s="7">
        <f t="shared" ref="E24:J24" si="0">SUM(E3:E23)</f>
        <v>20</v>
      </c>
      <c r="F24" s="7">
        <f t="shared" si="0"/>
        <v>4</v>
      </c>
      <c r="G24" s="7">
        <f t="shared" si="0"/>
        <v>7</v>
      </c>
      <c r="H24" s="7">
        <f t="shared" si="0"/>
        <v>13</v>
      </c>
      <c r="I24" s="7">
        <f t="shared" si="0"/>
        <v>15</v>
      </c>
      <c r="J24" s="7">
        <f t="shared" si="0"/>
        <v>6</v>
      </c>
      <c r="K24" s="8" t="s">
        <v>269</v>
      </c>
    </row>
    <row r="25" spans="1:11" ht="12.5" x14ac:dyDescent="0.25">
      <c r="B25" s="27" t="s">
        <v>270</v>
      </c>
      <c r="C25" s="5" t="e">
        <f>C24-B24</f>
        <v>#REF!</v>
      </c>
      <c r="E25" s="41"/>
      <c r="F25" s="41"/>
      <c r="G25" s="41"/>
    </row>
    <row r="26" spans="1:11" ht="12.5" x14ac:dyDescent="0.25">
      <c r="B26" s="28"/>
      <c r="C26" s="5"/>
      <c r="E26" s="41"/>
      <c r="F26" s="41"/>
      <c r="G26" s="41"/>
    </row>
    <row r="27" spans="1:11" ht="12.5" x14ac:dyDescent="0.25">
      <c r="B27" s="5"/>
      <c r="C27" s="5"/>
      <c r="E27" s="41"/>
      <c r="F27" s="41"/>
      <c r="G27" s="41"/>
    </row>
    <row r="28" spans="1:11" ht="12.5" x14ac:dyDescent="0.25">
      <c r="B28" s="29" t="s">
        <v>271</v>
      </c>
      <c r="C28" s="5"/>
      <c r="E28" s="41"/>
      <c r="F28" s="41"/>
      <c r="G28" s="41"/>
    </row>
    <row r="29" spans="1:11" ht="12.5" x14ac:dyDescent="0.25">
      <c r="B29" s="5" t="s">
        <v>272</v>
      </c>
      <c r="C29" s="5"/>
      <c r="E29" s="41"/>
      <c r="F29" s="41"/>
      <c r="G29" s="41"/>
    </row>
    <row r="30" spans="1:11" ht="12.5" x14ac:dyDescent="0.25">
      <c r="B30" s="5"/>
      <c r="C30" s="5"/>
      <c r="E30" s="41"/>
      <c r="F30" s="41"/>
      <c r="G30" s="41"/>
    </row>
    <row r="31" spans="1:11" ht="12.5" x14ac:dyDescent="0.25">
      <c r="B31" s="5" t="s">
        <v>273</v>
      </c>
      <c r="C31" s="5"/>
      <c r="E31" s="41"/>
      <c r="F31" s="41"/>
      <c r="G31" s="41"/>
    </row>
    <row r="32" spans="1:11" ht="12.5" x14ac:dyDescent="0.25">
      <c r="B32" s="5" t="s">
        <v>274</v>
      </c>
      <c r="C32" s="5" t="s">
        <v>376</v>
      </c>
      <c r="D32" s="30" t="s">
        <v>276</v>
      </c>
      <c r="E32" s="15">
        <f>'JAN21'!E107+'FEB21'!E137+'MAR21'!E87+'APR21'!E100+'MAY21'!E75+'JUN21'!E45+'JUL21'!E71+'AUG21'!E45+'SEP21'!E44+'OCT21'!E22+'NOV21'!E36+'DEC21'!E31+'JAN22'!E19+'FEB22'!E37+'MAR22'!E24+'APR22'!E72+'MAY22'!E14+E24</f>
        <v>834</v>
      </c>
      <c r="F32" s="15">
        <f>'JAN21'!F107+'FEB21'!F137+'MAR21'!F87+'APR21'!F100+'MAY21'!F75+'JUN21'!F45+'JUL21'!F71+'AUG21'!F45+'SEP21'!F44+'OCT21'!F22+'NOV21'!F36+'DEC21'!F31+'JAN22'!F19+'FEB22'!F37+'MAR22'!F24+'APR22'!F72+'MAY22'!F14+F24</f>
        <v>343</v>
      </c>
      <c r="G32" s="15">
        <f>'JAN21'!G107+'FEB21'!G137+'MAR21'!G87+'APR21'!G100+'MAY21'!G75+'JUN21'!G45+'JUL21'!G71+'AUG21'!G45+'SEP21'!G44+'OCT21'!G22+'NOV21'!G36+'DEC21'!G31+'JAN22'!G19+'FEB22'!G37+'MAR22'!G24+'APR22'!G72+'MAY22'!G14+G24</f>
        <v>461</v>
      </c>
      <c r="H32" s="15">
        <f>'FEB21'!H137+'MAR21'!H87+'APR21'!H100+'MAY21'!H75+'JUN21'!H45+'JUL21'!H71+'AUG21'!H45+'SEP21'!H44+'OCT21'!H22+'NOV21'!H36+'DEC21'!H31+'JAN22'!H19+'FEB22'!H37+'MAR22'!H24+'APR22'!H72+'MAY22'!H14+H24</f>
        <v>985</v>
      </c>
      <c r="I32" s="42">
        <f>'MAY21'!I75+'JUN21'!I45+'JUL21'!I71+'AUG21'!I45+'SEP21'!I44+'OCT21'!I22+'NOV21'!I36+'DEC21'!I31+'JAN22'!I19+'FEB22'!I37+'MAR22'!I24+'APR22'!I72+'MAY22'!I14+I24</f>
        <v>317</v>
      </c>
      <c r="J32" s="42">
        <f>'FEB22'!G37+'MAR22'!J24+'APR22'!J72+'MAY22'!J14+J24</f>
        <v>27</v>
      </c>
    </row>
    <row r="33" spans="2:8" ht="12.5" x14ac:dyDescent="0.25">
      <c r="C33" s="6" t="s">
        <v>277</v>
      </c>
      <c r="D33" s="30">
        <f>E33+F33+G33+H33</f>
        <v>46340</v>
      </c>
      <c r="E33" s="41">
        <f>30*E32</f>
        <v>25020</v>
      </c>
      <c r="F33" s="41">
        <f>20*F32</f>
        <v>6860</v>
      </c>
      <c r="G33" s="41">
        <f t="shared" ref="G33:H33" si="1">10*G32</f>
        <v>4610</v>
      </c>
      <c r="H33" s="41">
        <f t="shared" si="1"/>
        <v>9850</v>
      </c>
    </row>
    <row r="34" spans="2:8" ht="12.5" x14ac:dyDescent="0.25">
      <c r="B34" s="5"/>
      <c r="C34" s="5" t="s">
        <v>377</v>
      </c>
      <c r="E34" s="41"/>
      <c r="F34" s="41"/>
      <c r="G34" s="41"/>
    </row>
    <row r="35" spans="2:8" ht="12.5" x14ac:dyDescent="0.25">
      <c r="B35" s="5"/>
      <c r="C35" s="5"/>
      <c r="D35" s="5"/>
      <c r="E35" s="41"/>
      <c r="F35" s="41"/>
      <c r="G35" s="41"/>
    </row>
    <row r="36" spans="2:8" ht="12.5" x14ac:dyDescent="0.25">
      <c r="B36" s="5" t="s">
        <v>280</v>
      </c>
      <c r="C36" s="5" t="s">
        <v>378</v>
      </c>
      <c r="E36" s="41"/>
      <c r="F36" s="41"/>
      <c r="G36" s="41"/>
    </row>
    <row r="37" spans="2:8" ht="12.5" x14ac:dyDescent="0.25">
      <c r="B37" s="5"/>
      <c r="C37" s="5"/>
      <c r="E37" s="41"/>
      <c r="F37" s="41"/>
      <c r="G37" s="41"/>
    </row>
    <row r="38" spans="2:8" ht="12.5" x14ac:dyDescent="0.25">
      <c r="B38" s="5"/>
      <c r="C38" s="5" t="s">
        <v>379</v>
      </c>
      <c r="E38" s="41"/>
      <c r="F38" s="41"/>
      <c r="G38" s="41"/>
      <c r="H38" s="41"/>
    </row>
    <row r="39" spans="2:8" ht="12.5" x14ac:dyDescent="0.25">
      <c r="B39" s="5"/>
      <c r="C39" s="5"/>
      <c r="D39" s="6"/>
      <c r="E39" s="41"/>
      <c r="F39" s="41"/>
      <c r="G39" s="41"/>
      <c r="H39" s="41"/>
    </row>
    <row r="40" spans="2:8" ht="12.5" x14ac:dyDescent="0.25">
      <c r="B40" s="5" t="s">
        <v>284</v>
      </c>
      <c r="C40" s="5"/>
      <c r="D40" s="6">
        <v>600</v>
      </c>
      <c r="E40" s="41">
        <f>30*15</f>
        <v>450</v>
      </c>
      <c r="F40" s="41">
        <f>20*4</f>
        <v>80</v>
      </c>
      <c r="G40" s="41">
        <f>10*7</f>
        <v>70</v>
      </c>
      <c r="H40" s="41"/>
    </row>
    <row r="44" spans="2:8" ht="12.5" x14ac:dyDescent="0.25">
      <c r="B44" s="6" t="s">
        <v>285</v>
      </c>
    </row>
    <row r="45" spans="2:8" ht="12.5" x14ac:dyDescent="0.25">
      <c r="B45" s="6" t="s">
        <v>10</v>
      </c>
      <c r="C45" s="6" t="s">
        <v>288</v>
      </c>
      <c r="D45" s="6">
        <v>40</v>
      </c>
    </row>
    <row r="46" spans="2:8" ht="12.5" x14ac:dyDescent="0.25">
      <c r="C46" s="6" t="s">
        <v>289</v>
      </c>
      <c r="D46" s="6">
        <v>40</v>
      </c>
    </row>
    <row r="47" spans="2:8" ht="12.5" x14ac:dyDescent="0.25">
      <c r="C47" s="6" t="s">
        <v>380</v>
      </c>
    </row>
    <row r="49" spans="2:7" ht="12.5" x14ac:dyDescent="0.25">
      <c r="B49" s="6" t="s">
        <v>11</v>
      </c>
      <c r="C49" s="6" t="s">
        <v>288</v>
      </c>
      <c r="D49" s="6">
        <v>280</v>
      </c>
    </row>
    <row r="50" spans="2:7" ht="12.5" x14ac:dyDescent="0.25">
      <c r="C50" s="6" t="s">
        <v>289</v>
      </c>
      <c r="D50" s="6">
        <v>200</v>
      </c>
    </row>
    <row r="51" spans="2:7" ht="12.5" x14ac:dyDescent="0.25">
      <c r="C51" s="6" t="s">
        <v>290</v>
      </c>
      <c r="D51" s="6">
        <v>15</v>
      </c>
    </row>
    <row r="61" spans="2:7" ht="12.5" x14ac:dyDescent="0.25">
      <c r="B61" s="5"/>
      <c r="C61" s="5"/>
      <c r="E61" s="41"/>
      <c r="F61" s="41"/>
      <c r="G61" s="41"/>
    </row>
    <row r="62" spans="2:7" ht="12.5" x14ac:dyDescent="0.25">
      <c r="B62" s="5"/>
      <c r="C62" s="5"/>
      <c r="E62" s="41"/>
      <c r="F62" s="41"/>
      <c r="G62" s="41"/>
    </row>
    <row r="63" spans="2:7" ht="12.5" x14ac:dyDescent="0.25">
      <c r="B63" s="5"/>
      <c r="C63" s="5"/>
      <c r="E63" s="41"/>
      <c r="F63" s="41"/>
      <c r="G63" s="41"/>
    </row>
    <row r="64" spans="2:7" ht="12.5" x14ac:dyDescent="0.25">
      <c r="B64" s="5"/>
      <c r="C64" s="5"/>
      <c r="E64" s="41"/>
      <c r="F64" s="41"/>
      <c r="G64" s="41"/>
    </row>
    <row r="65" spans="2:7" ht="12.5" x14ac:dyDescent="0.25">
      <c r="B65" s="5"/>
      <c r="C65" s="5"/>
      <c r="E65" s="41"/>
      <c r="F65" s="41"/>
      <c r="G65" s="41"/>
    </row>
    <row r="66" spans="2:7" ht="12.5" x14ac:dyDescent="0.25">
      <c r="B66" s="5"/>
      <c r="C66" s="5"/>
      <c r="D66" s="6"/>
      <c r="E66" s="41"/>
      <c r="F66" s="41"/>
      <c r="G66" s="41"/>
    </row>
    <row r="67" spans="2:7" ht="12.5" x14ac:dyDescent="0.25">
      <c r="B67" s="5"/>
      <c r="C67" s="5"/>
      <c r="E67" s="41"/>
      <c r="F67" s="41"/>
      <c r="G67" s="41"/>
    </row>
    <row r="68" spans="2:7" ht="12.5" x14ac:dyDescent="0.25">
      <c r="E68" s="41"/>
      <c r="F68" s="41"/>
      <c r="G68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58"/>
  <sheetViews>
    <sheetView workbookViewId="0">
      <pane ySplit="1" topLeftCell="A2" activePane="bottomLeft" state="frozen"/>
      <selection pane="bottomLeft" activeCell="M19" sqref="M19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0" width="5.26953125" customWidth="1"/>
    <col min="16" max="16" width="3.7265625" customWidth="1"/>
    <col min="20" max="20" width="3.7265625" customWidth="1"/>
  </cols>
  <sheetData>
    <row r="1" spans="1:12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5</v>
      </c>
      <c r="K1" s="1" t="s">
        <v>8</v>
      </c>
    </row>
    <row r="2" spans="1:12" ht="12.5" x14ac:dyDescent="0.25">
      <c r="A2" s="3">
        <v>44682</v>
      </c>
      <c r="B2" s="5"/>
      <c r="C2" s="4">
        <f>'APR22'!C72</f>
        <v>220201025</v>
      </c>
      <c r="D2" s="6" t="s">
        <v>398</v>
      </c>
      <c r="E2" s="18">
        <f>'APR22'!E72</f>
        <v>43</v>
      </c>
      <c r="F2" s="18">
        <f>'APR22'!F72</f>
        <v>17</v>
      </c>
      <c r="G2" s="18">
        <f>'APR22'!G72</f>
        <v>81</v>
      </c>
      <c r="H2" s="18">
        <f>'APR22'!H72</f>
        <v>104</v>
      </c>
      <c r="I2" s="18">
        <f>'APR22'!I72</f>
        <v>115</v>
      </c>
      <c r="J2" s="18">
        <f>'APR22'!J72</f>
        <v>6</v>
      </c>
      <c r="K2" s="6"/>
      <c r="L2" s="6"/>
    </row>
    <row r="3" spans="1:12" ht="12.5" x14ac:dyDescent="0.25">
      <c r="A3" s="3">
        <v>44688</v>
      </c>
      <c r="B3" s="5"/>
      <c r="C3" s="5">
        <f>125000*4</f>
        <v>500000</v>
      </c>
      <c r="D3" s="39" t="s">
        <v>399</v>
      </c>
      <c r="E3" s="7"/>
      <c r="F3" s="7"/>
      <c r="G3" s="7"/>
      <c r="H3" s="7"/>
      <c r="I3" s="7">
        <v>4</v>
      </c>
      <c r="J3" s="7"/>
      <c r="K3" s="11" t="s">
        <v>11</v>
      </c>
    </row>
    <row r="4" spans="1:12" ht="12.5" x14ac:dyDescent="0.25">
      <c r="A4" s="38">
        <v>44689</v>
      </c>
      <c r="B4" s="5"/>
      <c r="C4" s="5">
        <f>125000+40000</f>
        <v>165000</v>
      </c>
      <c r="D4" s="39" t="s">
        <v>400</v>
      </c>
      <c r="E4" s="7"/>
      <c r="F4" s="7"/>
      <c r="G4" s="7">
        <v>1</v>
      </c>
      <c r="H4" s="7"/>
      <c r="I4" s="7">
        <v>1</v>
      </c>
      <c r="J4" s="7"/>
      <c r="K4" s="10" t="s">
        <v>10</v>
      </c>
    </row>
    <row r="5" spans="1:12" ht="12.5" x14ac:dyDescent="0.25">
      <c r="A5" s="3">
        <v>44691</v>
      </c>
      <c r="B5" s="5"/>
      <c r="C5" s="5">
        <v>100000</v>
      </c>
      <c r="D5" s="39" t="s">
        <v>372</v>
      </c>
      <c r="E5" s="7">
        <v>1</v>
      </c>
      <c r="F5" s="7"/>
      <c r="G5" s="7"/>
      <c r="H5" s="7"/>
      <c r="I5" s="7"/>
      <c r="J5" s="7"/>
      <c r="K5" s="10" t="s">
        <v>10</v>
      </c>
    </row>
    <row r="6" spans="1:12" ht="12.5" x14ac:dyDescent="0.25">
      <c r="A6" s="3">
        <v>44694</v>
      </c>
      <c r="B6" s="5"/>
      <c r="C6" s="5">
        <v>440000</v>
      </c>
      <c r="D6" s="39" t="s">
        <v>229</v>
      </c>
      <c r="E6" s="7">
        <v>2</v>
      </c>
      <c r="F6" s="7">
        <v>2</v>
      </c>
      <c r="G6" s="7">
        <v>3</v>
      </c>
      <c r="H6" s="7"/>
      <c r="I6" s="7"/>
      <c r="J6" s="7"/>
      <c r="K6" s="11" t="s">
        <v>11</v>
      </c>
    </row>
    <row r="7" spans="1:12" ht="12.5" x14ac:dyDescent="0.25">
      <c r="A7" s="38">
        <v>44701</v>
      </c>
      <c r="C7" s="5">
        <v>315000</v>
      </c>
      <c r="D7" s="6" t="s">
        <v>401</v>
      </c>
      <c r="E7" s="6">
        <v>1</v>
      </c>
      <c r="F7" s="6">
        <v>1</v>
      </c>
      <c r="H7" s="6">
        <v>3</v>
      </c>
      <c r="K7" s="10" t="s">
        <v>10</v>
      </c>
    </row>
    <row r="8" spans="1:12" ht="12.5" x14ac:dyDescent="0.25">
      <c r="A8" s="38">
        <v>44698</v>
      </c>
      <c r="C8" s="5">
        <v>300000</v>
      </c>
      <c r="D8" s="6" t="s">
        <v>402</v>
      </c>
      <c r="E8" s="6">
        <v>3</v>
      </c>
      <c r="K8" s="10" t="s">
        <v>10</v>
      </c>
    </row>
    <row r="9" spans="1:12" ht="12.5" x14ac:dyDescent="0.25">
      <c r="A9" s="38">
        <v>44693</v>
      </c>
      <c r="C9" s="5">
        <v>100000</v>
      </c>
      <c r="D9" s="6" t="s">
        <v>403</v>
      </c>
      <c r="E9" s="6">
        <v>1</v>
      </c>
      <c r="K9" s="10" t="s">
        <v>10</v>
      </c>
    </row>
    <row r="10" spans="1:12" ht="12.5" x14ac:dyDescent="0.25">
      <c r="A10" s="3">
        <v>44700</v>
      </c>
      <c r="B10" s="5"/>
      <c r="C10" s="5">
        <v>250000</v>
      </c>
      <c r="D10" s="39" t="s">
        <v>404</v>
      </c>
      <c r="E10" s="7"/>
      <c r="F10" s="7"/>
      <c r="G10" s="7"/>
      <c r="H10" s="7"/>
      <c r="I10" s="7">
        <v>2</v>
      </c>
      <c r="J10" s="7"/>
      <c r="K10" s="11" t="s">
        <v>11</v>
      </c>
    </row>
    <row r="11" spans="1:12" ht="12.5" x14ac:dyDescent="0.25">
      <c r="A11" s="38">
        <v>44705</v>
      </c>
      <c r="C11" s="5">
        <v>210000</v>
      </c>
      <c r="D11" s="6" t="s">
        <v>368</v>
      </c>
      <c r="G11" s="6">
        <v>1</v>
      </c>
      <c r="H11" s="6">
        <v>1</v>
      </c>
      <c r="I11" s="6">
        <v>1</v>
      </c>
      <c r="K11" s="10" t="s">
        <v>10</v>
      </c>
    </row>
    <row r="12" spans="1:12" ht="12.5" x14ac:dyDescent="0.25">
      <c r="A12" s="38">
        <v>44711</v>
      </c>
      <c r="B12" s="5"/>
      <c r="C12" s="5">
        <v>1235000</v>
      </c>
      <c r="D12" s="6" t="s">
        <v>292</v>
      </c>
      <c r="E12" s="7">
        <v>8</v>
      </c>
      <c r="F12" s="7">
        <v>5</v>
      </c>
      <c r="G12" s="7">
        <v>5</v>
      </c>
      <c r="H12" s="7"/>
      <c r="I12" s="7"/>
      <c r="J12" s="7"/>
      <c r="K12" s="10" t="s">
        <v>10</v>
      </c>
    </row>
    <row r="14" spans="1:12" ht="12.5" x14ac:dyDescent="0.25">
      <c r="B14" s="5" t="e">
        <f>SUM(#REF!)</f>
        <v>#REF!</v>
      </c>
      <c r="C14" s="5">
        <f>SUM(C1:C13)</f>
        <v>223816025</v>
      </c>
      <c r="E14" s="7">
        <f t="shared" ref="E14:J14" si="0">SUM(E3:E13)</f>
        <v>16</v>
      </c>
      <c r="F14" s="7">
        <f t="shared" si="0"/>
        <v>8</v>
      </c>
      <c r="G14" s="7">
        <f t="shared" si="0"/>
        <v>10</v>
      </c>
      <c r="H14" s="7">
        <f t="shared" si="0"/>
        <v>4</v>
      </c>
      <c r="I14" s="7">
        <f t="shared" si="0"/>
        <v>8</v>
      </c>
      <c r="J14" s="7">
        <f t="shared" si="0"/>
        <v>0</v>
      </c>
      <c r="K14" s="8" t="s">
        <v>269</v>
      </c>
    </row>
    <row r="15" spans="1:12" ht="12.5" x14ac:dyDescent="0.25">
      <c r="B15" s="27" t="s">
        <v>270</v>
      </c>
      <c r="C15" s="5" t="e">
        <f>C14-B14</f>
        <v>#REF!</v>
      </c>
      <c r="E15" s="41"/>
      <c r="F15" s="41"/>
      <c r="G15" s="41"/>
    </row>
    <row r="16" spans="1:12" ht="12.5" x14ac:dyDescent="0.25">
      <c r="B16" s="28"/>
      <c r="C16" s="5"/>
      <c r="E16" s="41"/>
      <c r="F16" s="41"/>
      <c r="G16" s="41"/>
    </row>
    <row r="17" spans="2:10" ht="12.5" x14ac:dyDescent="0.25">
      <c r="B17" s="5"/>
      <c r="C17" s="5"/>
      <c r="E17" s="41"/>
      <c r="F17" s="41"/>
      <c r="G17" s="41"/>
    </row>
    <row r="18" spans="2:10" ht="12.5" x14ac:dyDescent="0.25">
      <c r="B18" s="29" t="s">
        <v>271</v>
      </c>
      <c r="C18" s="5"/>
      <c r="E18" s="41"/>
      <c r="F18" s="41"/>
      <c r="G18" s="41"/>
    </row>
    <row r="19" spans="2:10" ht="12.5" x14ac:dyDescent="0.25">
      <c r="B19" s="5" t="s">
        <v>272</v>
      </c>
      <c r="C19" s="5"/>
      <c r="E19" s="41"/>
      <c r="F19" s="41"/>
      <c r="G19" s="41"/>
    </row>
    <row r="20" spans="2:10" ht="12.5" x14ac:dyDescent="0.25">
      <c r="B20" s="5"/>
      <c r="C20" s="5"/>
      <c r="E20" s="41"/>
      <c r="F20" s="41"/>
      <c r="G20" s="41"/>
    </row>
    <row r="21" spans="2:10" ht="12.5" x14ac:dyDescent="0.25">
      <c r="B21" s="5" t="s">
        <v>273</v>
      </c>
      <c r="C21" s="5"/>
      <c r="E21" s="41"/>
      <c r="F21" s="41"/>
      <c r="G21" s="41"/>
    </row>
    <row r="22" spans="2:10" ht="12.5" x14ac:dyDescent="0.25">
      <c r="B22" s="5" t="s">
        <v>274</v>
      </c>
      <c r="C22" s="5" t="s">
        <v>376</v>
      </c>
      <c r="D22" s="30" t="s">
        <v>276</v>
      </c>
      <c r="E22" s="15">
        <f>'JAN21'!E107+'FEB21'!E137+'MAR21'!E87+'APR21'!E100+'MAY21'!E75+'JUN21'!E45+'JUL21'!E71+'AUG21'!E45+'SEP21'!E44+'OCT21'!E22+'NOV21'!E36+'DEC21'!E31+'JAN22'!E19+'FEB22'!E37+'MAR22'!E24+'APR22'!E72+E14</f>
        <v>814</v>
      </c>
      <c r="F22" s="15">
        <f>'JAN21'!F107+'FEB21'!F137+'MAR21'!F87+'APR21'!F100+'MAY21'!F75+'JUN21'!F45+'JUL21'!F71+'AUG21'!F45+'SEP21'!F44+'OCT21'!F22+'NOV21'!F36+'DEC21'!F31+'JAN22'!F19+'FEB22'!F37+'MAR22'!F24+'APR22'!F72+F14</f>
        <v>339</v>
      </c>
      <c r="G22" s="15">
        <f>'JAN21'!G107+'FEB21'!G137+'MAR21'!G87+'APR21'!G100+'MAY21'!G75+'JUN21'!G45+'JUL21'!G71+'AUG21'!G45+'SEP21'!G44+'OCT21'!G22+'NOV21'!G36+'DEC21'!G31+'JAN22'!G19+'FEB22'!G37+'MAR22'!G24+'APR22'!G72+G14</f>
        <v>454</v>
      </c>
      <c r="H22" s="15">
        <f>'FEB21'!H137+'MAR21'!H87+'APR21'!H100+'MAY21'!H75+'JUN21'!H45+'JUL21'!H71+'AUG21'!H45+'SEP21'!H44+'OCT21'!H22+'NOV21'!H36+'DEC21'!H31+'JAN22'!H19+'FEB22'!H37+'MAR22'!H24+'APR22'!H72+H14</f>
        <v>972</v>
      </c>
      <c r="I22" s="42">
        <f>'MAY21'!I75+'JUN21'!I45+'JUL21'!I71+'AUG21'!I45+'SEP21'!I44+'OCT21'!I22+'NOV21'!I36+'DEC21'!I31+'JAN22'!I19+'FEB22'!I37+'MAR22'!I24+'APR22'!I72+I14</f>
        <v>302</v>
      </c>
      <c r="J22" s="42">
        <f>'FEB22'!G37+'MAR22'!J24+'APR22'!J72+J14</f>
        <v>21</v>
      </c>
    </row>
    <row r="23" spans="2:10" ht="12.5" x14ac:dyDescent="0.25">
      <c r="C23" s="6" t="s">
        <v>277</v>
      </c>
      <c r="D23" s="30">
        <f>E23+F23+G23+H23</f>
        <v>45460</v>
      </c>
      <c r="E23" s="41">
        <f>30*E22</f>
        <v>24420</v>
      </c>
      <c r="F23" s="41">
        <f>20*F22</f>
        <v>6780</v>
      </c>
      <c r="G23" s="41">
        <f t="shared" ref="G23:H23" si="1">10*G22</f>
        <v>4540</v>
      </c>
      <c r="H23" s="41">
        <f t="shared" si="1"/>
        <v>9720</v>
      </c>
    </row>
    <row r="24" spans="2:10" ht="12.5" x14ac:dyDescent="0.25">
      <c r="B24" s="5"/>
      <c r="C24" s="5" t="s">
        <v>377</v>
      </c>
      <c r="E24" s="41"/>
      <c r="F24" s="41"/>
      <c r="G24" s="41"/>
    </row>
    <row r="25" spans="2:10" ht="12.5" x14ac:dyDescent="0.25">
      <c r="B25" s="5"/>
      <c r="C25" s="5"/>
      <c r="D25" s="5"/>
      <c r="E25" s="41"/>
      <c r="F25" s="41"/>
      <c r="G25" s="41"/>
    </row>
    <row r="26" spans="2:10" ht="12.5" x14ac:dyDescent="0.25">
      <c r="B26" s="5" t="s">
        <v>280</v>
      </c>
      <c r="C26" s="5" t="s">
        <v>378</v>
      </c>
      <c r="E26" s="41"/>
      <c r="F26" s="41"/>
      <c r="G26" s="41"/>
    </row>
    <row r="27" spans="2:10" ht="12.5" x14ac:dyDescent="0.25">
      <c r="B27" s="5"/>
      <c r="C27" s="5"/>
      <c r="E27" s="41"/>
      <c r="F27" s="41"/>
      <c r="G27" s="41"/>
    </row>
    <row r="28" spans="2:10" ht="12.5" x14ac:dyDescent="0.25">
      <c r="B28" s="5"/>
      <c r="C28" s="5" t="s">
        <v>379</v>
      </c>
      <c r="E28" s="41"/>
      <c r="F28" s="41"/>
      <c r="G28" s="41"/>
      <c r="H28" s="41"/>
    </row>
    <row r="29" spans="2:10" ht="12.5" x14ac:dyDescent="0.25">
      <c r="B29" s="5"/>
      <c r="C29" s="5"/>
      <c r="D29" s="6"/>
      <c r="E29" s="41"/>
      <c r="F29" s="41"/>
      <c r="G29" s="41"/>
      <c r="H29" s="41"/>
    </row>
    <row r="30" spans="2:10" ht="12.5" x14ac:dyDescent="0.25">
      <c r="B30" s="5" t="s">
        <v>284</v>
      </c>
      <c r="C30" s="5"/>
      <c r="D30" s="6">
        <v>600</v>
      </c>
      <c r="E30" s="41">
        <f>30*15</f>
        <v>450</v>
      </c>
      <c r="F30" s="41">
        <f>20*4</f>
        <v>80</v>
      </c>
      <c r="G30" s="41">
        <f>10*7</f>
        <v>70</v>
      </c>
      <c r="H30" s="41"/>
    </row>
    <row r="34" spans="2:4" ht="12.5" x14ac:dyDescent="0.25">
      <c r="B34" s="6" t="s">
        <v>285</v>
      </c>
    </row>
    <row r="35" spans="2:4" ht="12.5" x14ac:dyDescent="0.25">
      <c r="B35" s="6" t="s">
        <v>10</v>
      </c>
      <c r="C35" s="6" t="s">
        <v>288</v>
      </c>
      <c r="D35" s="6">
        <v>70</v>
      </c>
    </row>
    <row r="36" spans="2:4" ht="12.5" x14ac:dyDescent="0.25">
      <c r="C36" s="6" t="s">
        <v>289</v>
      </c>
      <c r="D36" s="6">
        <v>40</v>
      </c>
    </row>
    <row r="37" spans="2:4" ht="12.5" x14ac:dyDescent="0.25">
      <c r="C37" s="6" t="s">
        <v>380</v>
      </c>
    </row>
    <row r="39" spans="2:4" ht="12.5" x14ac:dyDescent="0.25">
      <c r="B39" s="6" t="s">
        <v>11</v>
      </c>
      <c r="C39" s="6" t="s">
        <v>288</v>
      </c>
      <c r="D39" s="6">
        <v>280</v>
      </c>
    </row>
    <row r="40" spans="2:4" ht="12.5" x14ac:dyDescent="0.25">
      <c r="C40" s="6" t="s">
        <v>289</v>
      </c>
      <c r="D40" s="6">
        <v>200</v>
      </c>
    </row>
    <row r="41" spans="2:4" ht="12.5" x14ac:dyDescent="0.25">
      <c r="C41" s="6" t="s">
        <v>290</v>
      </c>
      <c r="D41" s="6">
        <v>15</v>
      </c>
    </row>
    <row r="51" spans="2:7" ht="12.5" x14ac:dyDescent="0.25">
      <c r="B51" s="5"/>
      <c r="C51" s="5"/>
      <c r="E51" s="41"/>
      <c r="F51" s="41"/>
      <c r="G51" s="41"/>
    </row>
    <row r="52" spans="2:7" ht="12.5" x14ac:dyDescent="0.25">
      <c r="B52" s="5"/>
      <c r="C52" s="5"/>
      <c r="E52" s="41"/>
      <c r="F52" s="41"/>
      <c r="G52" s="41"/>
    </row>
    <row r="53" spans="2:7" ht="12.5" x14ac:dyDescent="0.25">
      <c r="B53" s="5"/>
      <c r="C53" s="5"/>
      <c r="E53" s="41"/>
      <c r="F53" s="41"/>
      <c r="G53" s="41"/>
    </row>
    <row r="54" spans="2:7" ht="12.5" x14ac:dyDescent="0.25">
      <c r="B54" s="5"/>
      <c r="C54" s="5"/>
      <c r="E54" s="41"/>
      <c r="F54" s="41"/>
      <c r="G54" s="41"/>
    </row>
    <row r="55" spans="2:7" ht="12.5" x14ac:dyDescent="0.25">
      <c r="B55" s="5"/>
      <c r="C55" s="5"/>
      <c r="E55" s="41"/>
      <c r="F55" s="41"/>
      <c r="G55" s="41"/>
    </row>
    <row r="56" spans="2:7" ht="12.5" x14ac:dyDescent="0.25">
      <c r="B56" s="5"/>
      <c r="C56" s="5"/>
      <c r="D56" s="6"/>
      <c r="E56" s="41"/>
      <c r="F56" s="41"/>
      <c r="G56" s="41"/>
    </row>
    <row r="57" spans="2:7" ht="12.5" x14ac:dyDescent="0.25">
      <c r="B57" s="5"/>
      <c r="C57" s="5"/>
      <c r="E57" s="41"/>
      <c r="F57" s="41"/>
      <c r="G57" s="41"/>
    </row>
    <row r="58" spans="2:7" ht="12.5" x14ac:dyDescent="0.25">
      <c r="E58" s="41"/>
      <c r="F58" s="41"/>
      <c r="G58" s="4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16"/>
  <sheetViews>
    <sheetView workbookViewId="0">
      <pane ySplit="1" topLeftCell="A2" activePane="bottomLeft" state="frozen"/>
      <selection pane="bottomLeft" activeCell="M9" sqref="M9"/>
    </sheetView>
  </sheetViews>
  <sheetFormatPr defaultColWidth="12.6328125" defaultRowHeight="15.75" customHeight="1" x14ac:dyDescent="0.25"/>
  <cols>
    <col min="1" max="1" width="10.26953125" customWidth="1"/>
    <col min="2" max="3" width="12.6328125" customWidth="1"/>
    <col min="4" max="4" width="31.6328125" customWidth="1"/>
    <col min="5" max="7" width="5.26953125" customWidth="1"/>
    <col min="8" max="8" width="5.453125" customWidth="1"/>
    <col min="9" max="10" width="5.26953125" customWidth="1"/>
    <col min="16" max="16" width="3.7265625" customWidth="1"/>
    <col min="20" max="20" width="3.7265625" customWidth="1"/>
  </cols>
  <sheetData>
    <row r="1" spans="1:12" ht="13" x14ac:dyDescent="0.3">
      <c r="A1" s="1" t="s">
        <v>0</v>
      </c>
      <c r="B1" s="1" t="s">
        <v>1</v>
      </c>
      <c r="C1" s="1" t="s">
        <v>2</v>
      </c>
      <c r="D1" s="1" t="s">
        <v>33</v>
      </c>
      <c r="E1" s="1">
        <v>30</v>
      </c>
      <c r="F1" s="1">
        <v>20</v>
      </c>
      <c r="G1" s="1">
        <v>10</v>
      </c>
      <c r="H1" s="1" t="s">
        <v>3</v>
      </c>
      <c r="I1" s="1" t="s">
        <v>4</v>
      </c>
      <c r="J1" s="1" t="s">
        <v>5</v>
      </c>
      <c r="K1" s="1" t="s">
        <v>8</v>
      </c>
    </row>
    <row r="2" spans="1:12" ht="12.5" x14ac:dyDescent="0.25">
      <c r="A2" s="3">
        <v>44652</v>
      </c>
      <c r="B2" s="5"/>
      <c r="C2" s="4">
        <f>'MAR22'!C24</f>
        <v>187603025</v>
      </c>
      <c r="D2" s="6" t="s">
        <v>405</v>
      </c>
      <c r="E2" s="18">
        <f>'MAR22'!E24</f>
        <v>27</v>
      </c>
      <c r="F2" s="18">
        <f>'MAR22'!F24</f>
        <v>5</v>
      </c>
      <c r="G2" s="18">
        <f>'MAR22'!G24</f>
        <v>5</v>
      </c>
      <c r="H2" s="18">
        <f>'MAR22'!H24</f>
        <v>35</v>
      </c>
      <c r="I2" s="18">
        <f>'MAR22'!I24</f>
        <v>16</v>
      </c>
      <c r="J2" s="18">
        <f>'MAR22'!J24</f>
        <v>2</v>
      </c>
      <c r="K2" s="6"/>
      <c r="L2" s="6"/>
    </row>
    <row r="3" spans="1:12" ht="12.5" x14ac:dyDescent="0.25">
      <c r="A3" s="3">
        <v>44653</v>
      </c>
      <c r="C3" s="5">
        <v>250000</v>
      </c>
      <c r="D3" s="6" t="s">
        <v>295</v>
      </c>
      <c r="E3" s="8"/>
      <c r="F3" s="8">
        <v>1</v>
      </c>
      <c r="G3" s="8"/>
      <c r="H3" s="8">
        <v>2</v>
      </c>
      <c r="I3" s="8"/>
      <c r="J3" s="8">
        <v>2</v>
      </c>
      <c r="K3" s="10" t="s">
        <v>10</v>
      </c>
    </row>
    <row r="4" spans="1:12" ht="12.5" x14ac:dyDescent="0.25">
      <c r="A4" s="3">
        <v>44653</v>
      </c>
      <c r="C4" s="5">
        <v>600000</v>
      </c>
      <c r="D4" s="6" t="s">
        <v>94</v>
      </c>
      <c r="E4" s="8"/>
      <c r="F4" s="8"/>
      <c r="G4" s="8"/>
      <c r="H4" s="8"/>
      <c r="I4" s="8">
        <v>5</v>
      </c>
      <c r="J4" s="8"/>
      <c r="K4" s="10" t="s">
        <v>10</v>
      </c>
      <c r="L4" s="6" t="s">
        <v>406</v>
      </c>
    </row>
    <row r="5" spans="1:12" ht="12.5" x14ac:dyDescent="0.25">
      <c r="A5" s="3">
        <v>44652</v>
      </c>
      <c r="C5" s="5">
        <v>325000</v>
      </c>
      <c r="D5" s="6" t="s">
        <v>42</v>
      </c>
      <c r="E5" s="8"/>
      <c r="F5" s="8">
        <v>2</v>
      </c>
      <c r="G5" s="8">
        <v>2</v>
      </c>
      <c r="H5" s="8"/>
      <c r="I5" s="8">
        <v>1</v>
      </c>
      <c r="J5" s="8"/>
      <c r="K5" s="10" t="s">
        <v>10</v>
      </c>
    </row>
    <row r="6" spans="1:12" ht="12.5" x14ac:dyDescent="0.25">
      <c r="A6" s="3">
        <v>44652</v>
      </c>
      <c r="C6" s="5">
        <v>465000</v>
      </c>
      <c r="D6" s="6" t="s">
        <v>384</v>
      </c>
      <c r="E6" s="8"/>
      <c r="F6" s="8">
        <v>1</v>
      </c>
      <c r="G6" s="8">
        <v>4</v>
      </c>
      <c r="H6" s="8">
        <v>5</v>
      </c>
      <c r="I6" s="8"/>
      <c r="K6" s="10" t="s">
        <v>10</v>
      </c>
    </row>
    <row r="7" spans="1:12" ht="12.5" x14ac:dyDescent="0.25">
      <c r="A7" s="3">
        <v>44652</v>
      </c>
      <c r="B7" s="5"/>
      <c r="C7" s="5">
        <v>100000</v>
      </c>
      <c r="D7" s="6" t="s">
        <v>372</v>
      </c>
      <c r="E7" s="8">
        <v>1</v>
      </c>
      <c r="F7" s="8"/>
      <c r="G7" s="8"/>
      <c r="H7" s="8"/>
      <c r="I7" s="8"/>
      <c r="J7" s="8"/>
      <c r="K7" s="10" t="s">
        <v>10</v>
      </c>
    </row>
    <row r="8" spans="1:12" ht="12.5" x14ac:dyDescent="0.25">
      <c r="A8" s="3">
        <v>44655</v>
      </c>
      <c r="B8" s="5"/>
      <c r="C8" s="5">
        <f>250000+90000</f>
        <v>340000</v>
      </c>
      <c r="D8" s="6" t="s">
        <v>407</v>
      </c>
      <c r="E8" s="8"/>
      <c r="F8" s="8"/>
      <c r="G8" s="8"/>
      <c r="H8" s="8">
        <v>2</v>
      </c>
      <c r="I8" s="8">
        <v>2</v>
      </c>
      <c r="J8" s="8"/>
      <c r="K8" s="11" t="s">
        <v>11</v>
      </c>
    </row>
    <row r="9" spans="1:12" ht="12.5" x14ac:dyDescent="0.25">
      <c r="A9" s="3">
        <v>44656</v>
      </c>
      <c r="B9" s="5"/>
      <c r="C9" s="5">
        <v>255000</v>
      </c>
      <c r="D9" s="6" t="s">
        <v>408</v>
      </c>
      <c r="E9" s="8"/>
      <c r="F9" s="8"/>
      <c r="G9" s="8">
        <v>1</v>
      </c>
      <c r="H9" s="8">
        <v>2</v>
      </c>
      <c r="I9" s="8">
        <v>1</v>
      </c>
      <c r="J9" s="8"/>
      <c r="K9" s="10" t="s">
        <v>10</v>
      </c>
    </row>
    <row r="10" spans="1:12" ht="12.5" x14ac:dyDescent="0.25">
      <c r="A10" s="3">
        <v>44656</v>
      </c>
      <c r="B10" s="5"/>
      <c r="C10" s="5">
        <f>125000*3</f>
        <v>375000</v>
      </c>
      <c r="D10" s="6" t="s">
        <v>409</v>
      </c>
      <c r="E10" s="8"/>
      <c r="F10" s="8"/>
      <c r="G10" s="8"/>
      <c r="H10" s="8"/>
      <c r="I10" s="8">
        <v>3</v>
      </c>
      <c r="J10" s="8"/>
      <c r="K10" s="11" t="s">
        <v>11</v>
      </c>
    </row>
    <row r="11" spans="1:12" ht="12.5" x14ac:dyDescent="0.25">
      <c r="A11" s="3">
        <v>44658</v>
      </c>
      <c r="B11" s="5"/>
      <c r="C11" s="5">
        <v>100000</v>
      </c>
      <c r="D11" s="6" t="s">
        <v>410</v>
      </c>
      <c r="E11" s="8">
        <v>1</v>
      </c>
      <c r="F11" s="8"/>
      <c r="G11" s="8"/>
      <c r="H11" s="8"/>
      <c r="I11" s="8"/>
      <c r="J11" s="8"/>
      <c r="K11" s="10" t="s">
        <v>10</v>
      </c>
    </row>
    <row r="12" spans="1:12" ht="12.5" x14ac:dyDescent="0.25">
      <c r="A12" s="3">
        <v>44657</v>
      </c>
      <c r="B12" s="5"/>
      <c r="C12" s="5">
        <v>180000</v>
      </c>
      <c r="D12" s="6" t="s">
        <v>411</v>
      </c>
      <c r="E12" s="8">
        <v>1</v>
      </c>
      <c r="F12" s="8"/>
      <c r="G12" s="8"/>
      <c r="H12" s="8"/>
      <c r="I12" s="8"/>
      <c r="J12" s="8">
        <v>2</v>
      </c>
      <c r="K12" s="10" t="s">
        <v>10</v>
      </c>
    </row>
    <row r="13" spans="1:12" ht="12.5" x14ac:dyDescent="0.25">
      <c r="A13" s="3">
        <v>44657</v>
      </c>
      <c r="B13" s="5"/>
      <c r="C13" s="5">
        <v>603000</v>
      </c>
      <c r="D13" s="6" t="s">
        <v>292</v>
      </c>
      <c r="E13" s="8">
        <v>3</v>
      </c>
      <c r="F13" s="8"/>
      <c r="G13" s="8">
        <v>1</v>
      </c>
      <c r="H13" s="8">
        <v>5</v>
      </c>
      <c r="I13" s="8">
        <v>1</v>
      </c>
      <c r="J13" s="8"/>
      <c r="K13" s="10" t="s">
        <v>10</v>
      </c>
    </row>
    <row r="14" spans="1:12" ht="12.5" x14ac:dyDescent="0.25">
      <c r="A14" s="3">
        <v>44658</v>
      </c>
      <c r="B14" s="5"/>
      <c r="C14" s="5">
        <v>180000</v>
      </c>
      <c r="D14" s="6" t="s">
        <v>144</v>
      </c>
      <c r="E14" s="8">
        <v>1</v>
      </c>
      <c r="F14" s="8"/>
      <c r="G14" s="8"/>
      <c r="H14" s="8"/>
      <c r="I14" s="8"/>
      <c r="J14" s="8">
        <v>2</v>
      </c>
      <c r="K14" s="10" t="s">
        <v>10</v>
      </c>
    </row>
    <row r="15" spans="1:12" ht="12.5" x14ac:dyDescent="0.25">
      <c r="A15" s="3">
        <v>44658</v>
      </c>
      <c r="B15" s="5"/>
      <c r="C15" s="5">
        <v>250000</v>
      </c>
      <c r="D15" s="6" t="s">
        <v>412</v>
      </c>
      <c r="E15" s="8"/>
      <c r="F15" s="8"/>
      <c r="G15" s="8"/>
      <c r="H15" s="8"/>
      <c r="I15" s="8">
        <v>2</v>
      </c>
      <c r="J15" s="8"/>
      <c r="K15" s="11" t="s">
        <v>11</v>
      </c>
    </row>
    <row r="16" spans="1:12" ht="12.5" x14ac:dyDescent="0.25">
      <c r="A16" s="3">
        <v>44658</v>
      </c>
      <c r="B16" s="5"/>
      <c r="C16" s="5">
        <f>125000+45000</f>
        <v>170000</v>
      </c>
      <c r="D16" s="6" t="s">
        <v>413</v>
      </c>
      <c r="E16" s="8"/>
      <c r="F16" s="8"/>
      <c r="G16" s="8"/>
      <c r="H16" s="8">
        <v>1</v>
      </c>
      <c r="I16" s="8">
        <v>1</v>
      </c>
      <c r="J16" s="8"/>
      <c r="K16" s="11" t="s">
        <v>11</v>
      </c>
    </row>
    <row r="17" spans="1:15" ht="12.5" x14ac:dyDescent="0.25">
      <c r="A17" s="3">
        <v>44659</v>
      </c>
      <c r="B17" s="5"/>
      <c r="C17" s="5">
        <v>45000</v>
      </c>
      <c r="D17" s="6" t="s">
        <v>414</v>
      </c>
      <c r="E17" s="8"/>
      <c r="F17" s="8"/>
      <c r="G17" s="8"/>
      <c r="H17" s="8">
        <v>1</v>
      </c>
      <c r="I17" s="8"/>
      <c r="J17" s="8"/>
      <c r="K17" s="10" t="s">
        <v>10</v>
      </c>
    </row>
    <row r="18" spans="1:15" ht="12.5" x14ac:dyDescent="0.25">
      <c r="A18" s="3">
        <v>44659</v>
      </c>
      <c r="B18" s="5"/>
      <c r="C18" s="5">
        <v>85000</v>
      </c>
      <c r="D18" s="6" t="s">
        <v>415</v>
      </c>
      <c r="E18" s="8"/>
      <c r="F18" s="8"/>
      <c r="G18" s="8">
        <v>1</v>
      </c>
      <c r="H18" s="8">
        <v>1</v>
      </c>
      <c r="I18" s="8"/>
      <c r="J18" s="8"/>
      <c r="K18" s="10" t="s">
        <v>10</v>
      </c>
    </row>
    <row r="19" spans="1:15" ht="12.5" x14ac:dyDescent="0.25">
      <c r="A19" s="3">
        <v>44659</v>
      </c>
      <c r="B19" s="5"/>
      <c r="C19" s="5">
        <v>1200000</v>
      </c>
      <c r="D19" s="6" t="s">
        <v>220</v>
      </c>
      <c r="E19" s="8"/>
      <c r="F19" s="8"/>
      <c r="G19" s="8"/>
      <c r="H19" s="8"/>
      <c r="I19" s="8">
        <v>10</v>
      </c>
      <c r="J19" s="8"/>
      <c r="K19" s="10" t="s">
        <v>10</v>
      </c>
    </row>
    <row r="20" spans="1:15" ht="15.75" customHeight="1" x14ac:dyDescent="0.25">
      <c r="A20" s="38">
        <v>44659</v>
      </c>
      <c r="B20" s="5"/>
      <c r="C20" s="5">
        <f>960000</f>
        <v>960000</v>
      </c>
      <c r="D20" s="6" t="s">
        <v>105</v>
      </c>
      <c r="E20" s="8"/>
      <c r="F20" s="8"/>
      <c r="G20" s="8"/>
      <c r="H20" s="8"/>
      <c r="I20" s="8">
        <v>8</v>
      </c>
      <c r="J20" s="8"/>
      <c r="K20" s="10" t="s">
        <v>10</v>
      </c>
      <c r="L20" s="6" t="s">
        <v>416</v>
      </c>
      <c r="M20" s="6"/>
    </row>
    <row r="21" spans="1:15" ht="15.75" customHeight="1" x14ac:dyDescent="0.25">
      <c r="A21" s="3">
        <v>44659</v>
      </c>
      <c r="C21" s="5">
        <v>1085000</v>
      </c>
      <c r="D21" s="6" t="s">
        <v>417</v>
      </c>
      <c r="E21" s="8"/>
      <c r="F21" s="8"/>
      <c r="G21" s="8">
        <v>8</v>
      </c>
      <c r="H21" s="8">
        <v>8</v>
      </c>
      <c r="I21" s="8">
        <v>1</v>
      </c>
      <c r="J21" s="8"/>
      <c r="K21" s="10" t="s">
        <v>10</v>
      </c>
      <c r="L21" s="6" t="s">
        <v>418</v>
      </c>
    </row>
    <row r="22" spans="1:15" ht="15.75" customHeight="1" x14ac:dyDescent="0.25">
      <c r="A22" s="3">
        <v>44662</v>
      </c>
      <c r="C22" s="5">
        <v>250000</v>
      </c>
      <c r="D22" s="6" t="s">
        <v>419</v>
      </c>
      <c r="E22" s="8"/>
      <c r="F22" s="8"/>
      <c r="G22" s="8"/>
      <c r="H22" s="8"/>
      <c r="I22" s="8">
        <v>2</v>
      </c>
      <c r="J22" s="8"/>
      <c r="K22" s="11" t="s">
        <v>11</v>
      </c>
    </row>
    <row r="23" spans="1:15" ht="12.5" x14ac:dyDescent="0.25">
      <c r="A23" s="3">
        <v>44660</v>
      </c>
      <c r="C23" s="5">
        <v>200000</v>
      </c>
      <c r="D23" s="6" t="s">
        <v>420</v>
      </c>
      <c r="E23" s="8">
        <v>2</v>
      </c>
      <c r="F23" s="8"/>
      <c r="G23" s="8"/>
      <c r="H23" s="8"/>
      <c r="I23" s="8"/>
      <c r="J23" s="8"/>
      <c r="K23" s="10" t="s">
        <v>10</v>
      </c>
    </row>
    <row r="24" spans="1:15" ht="12.5" x14ac:dyDescent="0.25">
      <c r="A24" s="3">
        <v>44661</v>
      </c>
      <c r="C24" s="5">
        <v>135000</v>
      </c>
      <c r="D24" s="6" t="s">
        <v>182</v>
      </c>
      <c r="E24" s="8"/>
      <c r="F24" s="8"/>
      <c r="G24" s="8"/>
      <c r="H24" s="8">
        <v>3</v>
      </c>
      <c r="I24" s="8"/>
      <c r="J24" s="8"/>
      <c r="K24" s="10" t="s">
        <v>10</v>
      </c>
    </row>
    <row r="25" spans="1:15" ht="12.5" x14ac:dyDescent="0.25">
      <c r="A25" s="3">
        <v>44661</v>
      </c>
      <c r="C25" s="5">
        <v>250000</v>
      </c>
      <c r="D25" s="6" t="s">
        <v>419</v>
      </c>
      <c r="E25" s="8"/>
      <c r="F25" s="8"/>
      <c r="G25" s="8"/>
      <c r="H25" s="8"/>
      <c r="I25" s="8">
        <v>2</v>
      </c>
      <c r="J25" s="8"/>
      <c r="K25" s="11" t="s">
        <v>11</v>
      </c>
    </row>
    <row r="26" spans="1:15" ht="12.5" x14ac:dyDescent="0.25">
      <c r="A26" s="3">
        <v>44661</v>
      </c>
      <c r="C26" s="5">
        <f>(100000*5)+(80000*5)+(110000*24)+(35000*3)</f>
        <v>3645000</v>
      </c>
      <c r="D26" s="6" t="s">
        <v>421</v>
      </c>
      <c r="E26" s="8">
        <v>5</v>
      </c>
      <c r="F26" s="8">
        <v>5</v>
      </c>
      <c r="G26" s="8"/>
      <c r="H26" s="8"/>
      <c r="I26" s="8">
        <v>24</v>
      </c>
      <c r="K26" s="11" t="s">
        <v>11</v>
      </c>
      <c r="L26" s="6" t="s">
        <v>422</v>
      </c>
      <c r="O26" s="6" t="s">
        <v>423</v>
      </c>
    </row>
    <row r="27" spans="1:15" ht="12.5" x14ac:dyDescent="0.25">
      <c r="A27" s="3">
        <v>44662</v>
      </c>
      <c r="B27" s="5"/>
      <c r="C27" s="5">
        <v>90000</v>
      </c>
      <c r="D27" s="6" t="s">
        <v>424</v>
      </c>
      <c r="E27" s="7"/>
      <c r="F27" s="7"/>
      <c r="G27" s="7"/>
      <c r="H27" s="7">
        <v>2</v>
      </c>
      <c r="I27" s="7"/>
      <c r="J27" s="7"/>
      <c r="K27" s="10" t="s">
        <v>10</v>
      </c>
    </row>
    <row r="28" spans="1:15" ht="12.5" x14ac:dyDescent="0.25">
      <c r="A28" s="3">
        <v>44662</v>
      </c>
      <c r="B28" s="5"/>
      <c r="C28" s="5">
        <v>100000</v>
      </c>
      <c r="D28" s="6" t="s">
        <v>425</v>
      </c>
      <c r="E28" s="7">
        <v>1</v>
      </c>
      <c r="F28" s="7"/>
      <c r="G28" s="7"/>
      <c r="H28" s="7"/>
      <c r="I28" s="7"/>
      <c r="J28" s="7"/>
      <c r="K28" s="10" t="s">
        <v>10</v>
      </c>
    </row>
    <row r="29" spans="1:15" ht="12.5" x14ac:dyDescent="0.25">
      <c r="A29" s="3">
        <v>44670</v>
      </c>
      <c r="B29" s="5"/>
      <c r="C29" s="5">
        <v>225000</v>
      </c>
      <c r="D29" s="6" t="s">
        <v>426</v>
      </c>
      <c r="E29" s="7">
        <v>1</v>
      </c>
      <c r="F29" s="7">
        <v>1</v>
      </c>
      <c r="G29" s="7"/>
      <c r="H29" s="7">
        <v>1</v>
      </c>
      <c r="I29" s="7"/>
      <c r="J29" s="7"/>
      <c r="K29" s="10" t="s">
        <v>10</v>
      </c>
    </row>
    <row r="30" spans="1:15" ht="12.5" x14ac:dyDescent="0.25">
      <c r="A30" s="3">
        <v>44666</v>
      </c>
      <c r="B30" s="5"/>
      <c r="C30" s="5">
        <v>510000</v>
      </c>
      <c r="D30" s="6" t="s">
        <v>427</v>
      </c>
      <c r="E30" s="7"/>
      <c r="F30" s="7"/>
      <c r="G30" s="7"/>
      <c r="H30" s="7"/>
      <c r="I30" s="7"/>
      <c r="J30" s="7"/>
      <c r="K30" s="11" t="s">
        <v>11</v>
      </c>
    </row>
    <row r="31" spans="1:15" ht="12.5" x14ac:dyDescent="0.25">
      <c r="A31" s="3">
        <v>44667</v>
      </c>
      <c r="B31" s="5"/>
      <c r="C31" s="5">
        <v>315000</v>
      </c>
      <c r="D31" s="6" t="s">
        <v>428</v>
      </c>
      <c r="E31" s="7"/>
      <c r="F31" s="7"/>
      <c r="G31" s="7"/>
      <c r="H31" s="7"/>
      <c r="I31" s="7"/>
      <c r="J31" s="7"/>
      <c r="K31" s="10" t="s">
        <v>10</v>
      </c>
    </row>
    <row r="32" spans="1:15" ht="12.5" x14ac:dyDescent="0.25">
      <c r="A32" s="3">
        <v>44665</v>
      </c>
      <c r="B32" s="5"/>
      <c r="C32" s="5">
        <v>190000</v>
      </c>
      <c r="D32" s="6" t="s">
        <v>429</v>
      </c>
      <c r="E32" s="7">
        <v>1</v>
      </c>
      <c r="F32" s="7"/>
      <c r="G32" s="7"/>
      <c r="H32" s="7">
        <v>2</v>
      </c>
      <c r="I32" s="7"/>
      <c r="J32" s="7"/>
      <c r="K32" s="10" t="s">
        <v>10</v>
      </c>
    </row>
    <row r="33" spans="1:13" ht="12.5" x14ac:dyDescent="0.25">
      <c r="A33" s="3">
        <v>44665</v>
      </c>
      <c r="B33" s="5"/>
      <c r="C33" s="5">
        <v>145000</v>
      </c>
      <c r="D33" s="6" t="s">
        <v>403</v>
      </c>
      <c r="E33" s="7"/>
      <c r="F33" s="7">
        <v>1</v>
      </c>
      <c r="G33" s="7">
        <v>1</v>
      </c>
      <c r="H33" s="7">
        <v>1</v>
      </c>
      <c r="I33" s="7"/>
      <c r="J33" s="7"/>
      <c r="K33" s="10" t="s">
        <v>10</v>
      </c>
    </row>
    <row r="34" spans="1:13" ht="12.5" x14ac:dyDescent="0.25">
      <c r="A34" s="3">
        <v>44665</v>
      </c>
      <c r="B34" s="5"/>
      <c r="C34" s="5">
        <v>125000</v>
      </c>
      <c r="D34" s="6" t="s">
        <v>430</v>
      </c>
      <c r="E34" s="7"/>
      <c r="F34" s="7">
        <v>1</v>
      </c>
      <c r="G34" s="7"/>
      <c r="H34" s="7">
        <v>1</v>
      </c>
      <c r="I34" s="7"/>
      <c r="J34" s="7"/>
      <c r="K34" s="10" t="s">
        <v>10</v>
      </c>
    </row>
    <row r="35" spans="1:13" ht="12.5" x14ac:dyDescent="0.25">
      <c r="A35" s="3">
        <v>44665</v>
      </c>
      <c r="B35" s="5"/>
      <c r="C35" s="5">
        <v>480000</v>
      </c>
      <c r="D35" s="6" t="s">
        <v>431</v>
      </c>
      <c r="E35" s="7"/>
      <c r="F35" s="7">
        <v>3</v>
      </c>
      <c r="G35" s="7"/>
      <c r="H35" s="7">
        <v>3</v>
      </c>
      <c r="I35" s="7"/>
      <c r="J35" s="7"/>
      <c r="K35" s="10" t="s">
        <v>10</v>
      </c>
    </row>
    <row r="36" spans="1:13" ht="12.5" x14ac:dyDescent="0.25">
      <c r="A36" s="3">
        <v>44677</v>
      </c>
      <c r="B36" s="5"/>
      <c r="C36" s="5">
        <v>145000</v>
      </c>
      <c r="D36" s="6" t="s">
        <v>432</v>
      </c>
      <c r="E36" s="7">
        <v>1</v>
      </c>
      <c r="F36" s="7"/>
      <c r="G36" s="7"/>
      <c r="H36" s="7">
        <v>1</v>
      </c>
      <c r="I36" s="7"/>
      <c r="J36" s="7"/>
      <c r="K36" s="11" t="s">
        <v>11</v>
      </c>
    </row>
    <row r="37" spans="1:13" ht="12.5" x14ac:dyDescent="0.25">
      <c r="A37" s="3">
        <v>44666</v>
      </c>
      <c r="B37" s="5"/>
      <c r="C37" s="5">
        <v>210000</v>
      </c>
      <c r="D37" s="6" t="s">
        <v>433</v>
      </c>
      <c r="E37" s="7"/>
      <c r="F37" s="7"/>
      <c r="G37" s="7">
        <v>1</v>
      </c>
      <c r="H37" s="7">
        <v>1</v>
      </c>
      <c r="I37" s="7">
        <v>1</v>
      </c>
      <c r="J37" s="7"/>
      <c r="K37" s="10" t="s">
        <v>10</v>
      </c>
    </row>
    <row r="38" spans="1:13" ht="12.5" x14ac:dyDescent="0.25">
      <c r="A38" s="3">
        <v>44678</v>
      </c>
      <c r="B38" s="5"/>
      <c r="C38" s="5">
        <v>4200000</v>
      </c>
      <c r="D38" s="6" t="s">
        <v>434</v>
      </c>
      <c r="E38" s="7"/>
      <c r="F38" s="7"/>
      <c r="G38" s="7">
        <v>20</v>
      </c>
      <c r="H38" s="7">
        <v>10</v>
      </c>
      <c r="I38" s="7">
        <v>10</v>
      </c>
      <c r="J38" s="7"/>
      <c r="K38" s="11" t="s">
        <v>11</v>
      </c>
      <c r="L38" s="6" t="s">
        <v>435</v>
      </c>
    </row>
    <row r="39" spans="1:13" ht="12.5" x14ac:dyDescent="0.25">
      <c r="A39" s="3">
        <v>44677</v>
      </c>
      <c r="B39" s="5"/>
      <c r="C39" s="5">
        <v>240000</v>
      </c>
      <c r="D39" s="6" t="s">
        <v>436</v>
      </c>
      <c r="E39" s="7"/>
      <c r="F39" s="7"/>
      <c r="G39" s="7"/>
      <c r="H39" s="7">
        <v>2</v>
      </c>
      <c r="I39" s="7"/>
      <c r="J39" s="7"/>
      <c r="K39" s="11" t="s">
        <v>11</v>
      </c>
      <c r="M39" s="6"/>
    </row>
    <row r="40" spans="1:13" ht="12.5" x14ac:dyDescent="0.25">
      <c r="A40" s="3">
        <v>44667</v>
      </c>
      <c r="B40" s="5"/>
      <c r="C40" s="5">
        <v>170000</v>
      </c>
      <c r="D40" s="6" t="s">
        <v>437</v>
      </c>
      <c r="E40" s="7"/>
      <c r="F40" s="7"/>
      <c r="G40" s="7">
        <v>2</v>
      </c>
      <c r="H40" s="7">
        <v>2</v>
      </c>
      <c r="I40" s="7"/>
      <c r="J40" s="7"/>
      <c r="K40" s="10" t="s">
        <v>10</v>
      </c>
    </row>
    <row r="41" spans="1:13" ht="12.5" x14ac:dyDescent="0.25">
      <c r="A41" s="3">
        <v>44669</v>
      </c>
      <c r="B41" s="5"/>
      <c r="C41" s="5">
        <v>125000</v>
      </c>
      <c r="D41" s="6" t="s">
        <v>438</v>
      </c>
      <c r="E41" s="7"/>
      <c r="F41" s="7"/>
      <c r="G41" s="7"/>
      <c r="H41" s="7"/>
      <c r="I41" s="7">
        <v>1</v>
      </c>
      <c r="J41" s="7"/>
      <c r="K41" s="10" t="s">
        <v>10</v>
      </c>
    </row>
    <row r="42" spans="1:13" ht="12.5" x14ac:dyDescent="0.25">
      <c r="A42" s="3">
        <v>44670</v>
      </c>
      <c r="B42" s="5"/>
      <c r="C42" s="5">
        <v>1440000</v>
      </c>
      <c r="D42" s="6" t="s">
        <v>439</v>
      </c>
      <c r="E42" s="7"/>
      <c r="F42" s="7"/>
      <c r="G42" s="7">
        <v>12</v>
      </c>
      <c r="H42" s="7">
        <v>12</v>
      </c>
      <c r="I42" s="7"/>
      <c r="J42" s="7"/>
      <c r="K42" s="10" t="s">
        <v>10</v>
      </c>
    </row>
    <row r="43" spans="1:13" ht="12.5" x14ac:dyDescent="0.25">
      <c r="A43" s="3">
        <v>44671</v>
      </c>
      <c r="B43" s="5"/>
      <c r="C43" s="5">
        <v>365000</v>
      </c>
      <c r="D43" s="6" t="s">
        <v>440</v>
      </c>
      <c r="E43" s="7"/>
      <c r="F43" s="7"/>
      <c r="G43" s="7">
        <v>2</v>
      </c>
      <c r="H43" s="7">
        <v>2</v>
      </c>
      <c r="I43" s="7">
        <v>1</v>
      </c>
      <c r="J43" s="7"/>
      <c r="K43" s="10" t="s">
        <v>10</v>
      </c>
    </row>
    <row r="44" spans="1:13" ht="12.5" x14ac:dyDescent="0.25">
      <c r="A44" s="3">
        <v>44671</v>
      </c>
      <c r="B44" s="5"/>
      <c r="C44" s="5">
        <v>160000</v>
      </c>
      <c r="D44" s="6" t="s">
        <v>441</v>
      </c>
      <c r="E44" s="7"/>
      <c r="F44" s="7">
        <v>1</v>
      </c>
      <c r="G44" s="7"/>
      <c r="H44" s="7">
        <v>1</v>
      </c>
      <c r="I44" s="7"/>
      <c r="J44" s="7"/>
      <c r="K44" s="10" t="s">
        <v>10</v>
      </c>
    </row>
    <row r="45" spans="1:13" ht="12.5" x14ac:dyDescent="0.25">
      <c r="A45" s="3">
        <v>44670</v>
      </c>
      <c r="B45" s="5"/>
      <c r="C45" s="5">
        <v>535000</v>
      </c>
      <c r="D45" s="6" t="s">
        <v>442</v>
      </c>
      <c r="E45" s="7">
        <v>4</v>
      </c>
      <c r="F45" s="7"/>
      <c r="G45" s="7"/>
      <c r="H45" s="7">
        <v>3</v>
      </c>
      <c r="I45" s="7"/>
      <c r="J45" s="7"/>
      <c r="K45" s="10" t="s">
        <v>10</v>
      </c>
    </row>
    <row r="46" spans="1:13" ht="12.5" x14ac:dyDescent="0.25">
      <c r="A46" s="3">
        <v>44671</v>
      </c>
      <c r="B46" s="5"/>
      <c r="C46" s="5">
        <v>160000</v>
      </c>
      <c r="D46" s="6" t="s">
        <v>443</v>
      </c>
      <c r="E46" s="7"/>
      <c r="F46" s="7">
        <v>1</v>
      </c>
      <c r="G46" s="7"/>
      <c r="H46" s="7">
        <v>1</v>
      </c>
      <c r="I46" s="7"/>
      <c r="J46" s="7"/>
      <c r="K46" s="10" t="s">
        <v>10</v>
      </c>
    </row>
    <row r="47" spans="1:13" ht="12.5" x14ac:dyDescent="0.25">
      <c r="A47" s="38">
        <v>44676</v>
      </c>
      <c r="B47" s="5"/>
      <c r="C47" s="5">
        <v>335000</v>
      </c>
      <c r="D47" s="6" t="s">
        <v>183</v>
      </c>
      <c r="E47" s="7">
        <v>2</v>
      </c>
      <c r="F47" s="7"/>
      <c r="G47" s="7"/>
      <c r="H47" s="7">
        <v>3</v>
      </c>
      <c r="I47" s="7"/>
      <c r="J47" s="7"/>
      <c r="K47" s="10" t="s">
        <v>10</v>
      </c>
    </row>
    <row r="48" spans="1:13" ht="12.5" x14ac:dyDescent="0.25">
      <c r="A48" s="3">
        <v>44675</v>
      </c>
      <c r="B48" s="5"/>
      <c r="C48" s="5">
        <v>0</v>
      </c>
      <c r="D48" s="6" t="s">
        <v>444</v>
      </c>
      <c r="E48" s="7"/>
      <c r="F48" s="7"/>
      <c r="G48" s="7"/>
      <c r="H48" s="7"/>
      <c r="I48" s="7">
        <v>2</v>
      </c>
      <c r="J48" s="7"/>
      <c r="K48" s="8" t="s">
        <v>347</v>
      </c>
    </row>
    <row r="49" spans="1:11" ht="12.5" x14ac:dyDescent="0.25">
      <c r="A49" s="3">
        <v>44674</v>
      </c>
      <c r="B49" s="5"/>
      <c r="C49" s="5">
        <v>190000</v>
      </c>
      <c r="D49" s="6" t="s">
        <v>445</v>
      </c>
      <c r="E49" s="7">
        <v>1</v>
      </c>
      <c r="F49" s="7"/>
      <c r="G49" s="7"/>
      <c r="H49" s="7">
        <v>2</v>
      </c>
      <c r="I49" s="7"/>
      <c r="J49" s="7"/>
      <c r="K49" s="10" t="s">
        <v>10</v>
      </c>
    </row>
    <row r="50" spans="1:11" ht="12.5" x14ac:dyDescent="0.25">
      <c r="A50" s="38">
        <v>44679</v>
      </c>
      <c r="B50" s="5"/>
      <c r="C50" s="5">
        <v>480000</v>
      </c>
      <c r="D50" s="40" t="s">
        <v>446</v>
      </c>
      <c r="E50" s="7"/>
      <c r="F50" s="7"/>
      <c r="G50" s="7">
        <v>2</v>
      </c>
      <c r="H50" s="7">
        <v>1</v>
      </c>
      <c r="I50" s="7"/>
      <c r="J50" s="7"/>
      <c r="K50" s="10" t="s">
        <v>10</v>
      </c>
    </row>
    <row r="51" spans="1:11" ht="12.5" x14ac:dyDescent="0.25">
      <c r="A51" s="3">
        <v>44674</v>
      </c>
      <c r="B51" s="5"/>
      <c r="C51" s="6">
        <v>0</v>
      </c>
      <c r="D51" s="40" t="s">
        <v>447</v>
      </c>
      <c r="E51" s="7"/>
      <c r="F51" s="7"/>
      <c r="G51" s="7">
        <v>1</v>
      </c>
      <c r="H51" s="7"/>
      <c r="I51" s="7"/>
      <c r="J51" s="7"/>
      <c r="K51" s="10" t="s">
        <v>347</v>
      </c>
    </row>
    <row r="52" spans="1:11" ht="12.5" x14ac:dyDescent="0.25">
      <c r="A52" s="3">
        <v>44679</v>
      </c>
      <c r="B52" s="5"/>
      <c r="C52" s="5">
        <v>250000</v>
      </c>
      <c r="D52" s="39" t="s">
        <v>407</v>
      </c>
      <c r="E52" s="7"/>
      <c r="F52" s="7"/>
      <c r="G52" s="7"/>
      <c r="H52" s="7"/>
      <c r="I52" s="7">
        <v>2</v>
      </c>
      <c r="J52" s="7"/>
      <c r="K52" s="11" t="s">
        <v>11</v>
      </c>
    </row>
    <row r="53" spans="1:11" ht="12.5" x14ac:dyDescent="0.25">
      <c r="A53" s="3">
        <v>44679</v>
      </c>
      <c r="B53" s="5"/>
      <c r="C53" s="5">
        <v>210000</v>
      </c>
      <c r="D53" s="40" t="s">
        <v>413</v>
      </c>
      <c r="E53" s="7"/>
      <c r="F53" s="7"/>
      <c r="G53" s="7">
        <v>1</v>
      </c>
      <c r="H53" s="7">
        <v>1</v>
      </c>
      <c r="I53" s="7">
        <v>1</v>
      </c>
      <c r="J53" s="7"/>
      <c r="K53" s="11" t="s">
        <v>11</v>
      </c>
    </row>
    <row r="54" spans="1:11" ht="12.5" x14ac:dyDescent="0.25">
      <c r="A54" s="38">
        <v>44679</v>
      </c>
      <c r="B54" s="5"/>
      <c r="C54" s="5">
        <v>3480000</v>
      </c>
      <c r="D54" s="39" t="s">
        <v>448</v>
      </c>
      <c r="E54" s="7"/>
      <c r="F54" s="7"/>
      <c r="G54" s="7"/>
      <c r="H54" s="7"/>
      <c r="I54" s="7">
        <v>29</v>
      </c>
      <c r="J54" s="7"/>
      <c r="K54" s="10" t="s">
        <v>10</v>
      </c>
    </row>
    <row r="55" spans="1:11" ht="12.5" x14ac:dyDescent="0.25">
      <c r="A55" s="38">
        <v>44678</v>
      </c>
      <c r="B55" s="5"/>
      <c r="C55" s="5">
        <f>6*75000</f>
        <v>450000</v>
      </c>
      <c r="D55" s="40" t="s">
        <v>449</v>
      </c>
      <c r="E55" s="7"/>
      <c r="F55" s="7"/>
      <c r="G55" s="7">
        <v>6</v>
      </c>
      <c r="H55" s="7"/>
      <c r="I55" s="7"/>
      <c r="J55" s="7"/>
      <c r="K55" s="10" t="s">
        <v>10</v>
      </c>
    </row>
    <row r="56" spans="1:11" ht="12.5" x14ac:dyDescent="0.25">
      <c r="A56" s="38">
        <v>44675</v>
      </c>
      <c r="B56" s="5"/>
      <c r="C56" s="5">
        <v>200000</v>
      </c>
      <c r="D56" s="40" t="s">
        <v>112</v>
      </c>
      <c r="E56" s="7">
        <v>2</v>
      </c>
      <c r="F56" s="7"/>
      <c r="G56" s="7"/>
      <c r="H56" s="7"/>
      <c r="I56" s="7"/>
      <c r="J56" s="7"/>
      <c r="K56" s="10" t="s">
        <v>10</v>
      </c>
    </row>
    <row r="57" spans="1:11" ht="12.5" x14ac:dyDescent="0.25">
      <c r="A57" s="38">
        <v>44679</v>
      </c>
      <c r="B57" s="5"/>
      <c r="C57" s="5">
        <v>200000</v>
      </c>
      <c r="D57" s="40" t="s">
        <v>112</v>
      </c>
      <c r="E57" s="7">
        <v>2</v>
      </c>
      <c r="F57" s="7"/>
      <c r="G57" s="7"/>
      <c r="H57" s="7"/>
      <c r="I57" s="7"/>
      <c r="J57" s="7"/>
      <c r="K57" s="10" t="s">
        <v>10</v>
      </c>
    </row>
    <row r="58" spans="1:11" ht="12.5" x14ac:dyDescent="0.25">
      <c r="A58" s="38">
        <v>44675</v>
      </c>
      <c r="B58" s="5"/>
      <c r="C58" s="5">
        <v>120000</v>
      </c>
      <c r="D58" s="40" t="s">
        <v>450</v>
      </c>
      <c r="G58" s="6">
        <v>1</v>
      </c>
      <c r="H58" s="6">
        <v>1</v>
      </c>
      <c r="K58" s="10" t="s">
        <v>10</v>
      </c>
    </row>
    <row r="59" spans="1:11" ht="12.5" x14ac:dyDescent="0.25">
      <c r="A59" s="38">
        <v>44672</v>
      </c>
      <c r="B59" s="5"/>
      <c r="C59" s="5">
        <v>1080000</v>
      </c>
      <c r="D59" s="40" t="s">
        <v>451</v>
      </c>
      <c r="E59" s="7"/>
      <c r="F59" s="7"/>
      <c r="G59" s="7"/>
      <c r="H59" s="7"/>
      <c r="I59" s="7"/>
      <c r="J59" s="7"/>
      <c r="K59" s="10" t="s">
        <v>10</v>
      </c>
    </row>
    <row r="60" spans="1:11" ht="12.5" x14ac:dyDescent="0.25">
      <c r="A60" s="3">
        <v>44678</v>
      </c>
      <c r="B60" s="5"/>
      <c r="C60" s="5">
        <v>375000</v>
      </c>
      <c r="D60" s="6" t="s">
        <v>412</v>
      </c>
      <c r="E60" s="8"/>
      <c r="F60" s="8"/>
      <c r="G60" s="8"/>
      <c r="H60" s="8"/>
      <c r="I60" s="8">
        <v>3</v>
      </c>
      <c r="J60" s="8"/>
      <c r="K60" s="11" t="s">
        <v>11</v>
      </c>
    </row>
    <row r="61" spans="1:11" ht="12.5" x14ac:dyDescent="0.25">
      <c r="A61" s="38">
        <v>44679</v>
      </c>
      <c r="B61" s="5"/>
      <c r="C61" s="5">
        <v>85000</v>
      </c>
      <c r="D61" s="39" t="s">
        <v>430</v>
      </c>
      <c r="E61" s="7"/>
      <c r="F61" s="7"/>
      <c r="G61" s="7">
        <v>1</v>
      </c>
      <c r="H61" s="7">
        <v>1</v>
      </c>
      <c r="I61" s="7"/>
      <c r="J61" s="7"/>
      <c r="K61" s="10" t="s">
        <v>10</v>
      </c>
    </row>
    <row r="62" spans="1:11" ht="12.5" x14ac:dyDescent="0.25">
      <c r="A62" s="38">
        <v>44678</v>
      </c>
      <c r="B62" s="5"/>
      <c r="C62" s="5">
        <v>85000</v>
      </c>
      <c r="D62" s="39" t="s">
        <v>368</v>
      </c>
      <c r="E62" s="7"/>
      <c r="F62" s="7"/>
      <c r="G62" s="7">
        <v>1</v>
      </c>
      <c r="H62" s="7">
        <v>1</v>
      </c>
      <c r="I62" s="7"/>
      <c r="J62" s="7"/>
      <c r="K62" s="10" t="s">
        <v>10</v>
      </c>
    </row>
    <row r="63" spans="1:11" ht="12.5" x14ac:dyDescent="0.25">
      <c r="A63" s="38">
        <v>44680</v>
      </c>
      <c r="B63" s="5"/>
      <c r="C63" s="5">
        <v>100000</v>
      </c>
      <c r="D63" s="39" t="s">
        <v>452</v>
      </c>
      <c r="E63" s="7">
        <v>1</v>
      </c>
      <c r="F63" s="7"/>
      <c r="G63" s="7"/>
      <c r="H63" s="7"/>
      <c r="I63" s="7"/>
      <c r="J63" s="7"/>
      <c r="K63" s="10" t="s">
        <v>10</v>
      </c>
    </row>
    <row r="64" spans="1:11" ht="12.5" x14ac:dyDescent="0.25">
      <c r="A64" s="38">
        <v>44681</v>
      </c>
      <c r="B64" s="5"/>
      <c r="C64" s="5">
        <v>470000</v>
      </c>
      <c r="D64" s="40" t="s">
        <v>402</v>
      </c>
      <c r="E64" s="7">
        <v>3</v>
      </c>
      <c r="F64" s="7"/>
      <c r="G64" s="7">
        <v>2</v>
      </c>
      <c r="H64" s="7">
        <v>2</v>
      </c>
      <c r="I64" s="7"/>
      <c r="J64" s="7"/>
      <c r="K64" s="10" t="s">
        <v>10</v>
      </c>
    </row>
    <row r="65" spans="1:12" ht="12.5" x14ac:dyDescent="0.25">
      <c r="A65" s="38">
        <v>44676</v>
      </c>
      <c r="B65" s="5"/>
      <c r="C65" s="5">
        <v>200000</v>
      </c>
      <c r="D65" s="40" t="s">
        <v>132</v>
      </c>
      <c r="E65" s="7">
        <v>2</v>
      </c>
      <c r="F65" s="7"/>
      <c r="G65" s="7"/>
      <c r="H65" s="7"/>
      <c r="I65" s="7"/>
      <c r="J65" s="7"/>
      <c r="K65" s="10" t="s">
        <v>10</v>
      </c>
    </row>
    <row r="66" spans="1:12" ht="12.5" x14ac:dyDescent="0.25">
      <c r="A66" s="38">
        <v>44678</v>
      </c>
      <c r="B66" s="5"/>
      <c r="C66" s="5">
        <v>190000</v>
      </c>
      <c r="D66" s="40" t="s">
        <v>453</v>
      </c>
      <c r="E66" s="7">
        <v>1</v>
      </c>
      <c r="F66" s="7"/>
      <c r="G66" s="7"/>
      <c r="H66" s="7">
        <v>2</v>
      </c>
      <c r="I66" s="7"/>
      <c r="J66" s="7"/>
      <c r="K66" s="10" t="s">
        <v>10</v>
      </c>
    </row>
    <row r="67" spans="1:12" ht="12.5" x14ac:dyDescent="0.25">
      <c r="A67" s="38">
        <v>44675</v>
      </c>
      <c r="B67" s="5"/>
      <c r="C67" s="5">
        <v>1300000</v>
      </c>
      <c r="D67" s="6" t="s">
        <v>454</v>
      </c>
      <c r="E67" s="6">
        <v>3</v>
      </c>
      <c r="F67" s="7"/>
      <c r="G67" s="7">
        <v>9</v>
      </c>
      <c r="H67" s="7">
        <v>13</v>
      </c>
      <c r="I67" s="7"/>
      <c r="J67" s="7"/>
      <c r="K67" s="10" t="s">
        <v>10</v>
      </c>
      <c r="L67" s="6" t="s">
        <v>455</v>
      </c>
    </row>
    <row r="68" spans="1:12" ht="12.5" x14ac:dyDescent="0.25">
      <c r="A68" s="38">
        <v>44676</v>
      </c>
      <c r="C68" s="5">
        <v>270000</v>
      </c>
      <c r="D68" s="40" t="s">
        <v>110</v>
      </c>
      <c r="E68" s="6">
        <v>1</v>
      </c>
      <c r="G68" s="6">
        <v>2</v>
      </c>
      <c r="H68" s="6">
        <v>2</v>
      </c>
      <c r="K68" s="10" t="s">
        <v>10</v>
      </c>
    </row>
    <row r="69" spans="1:12" ht="12.5" x14ac:dyDescent="0.25">
      <c r="A69" s="38">
        <v>44681</v>
      </c>
      <c r="B69" s="5"/>
      <c r="C69" s="5">
        <v>250000</v>
      </c>
      <c r="D69" s="39" t="s">
        <v>456</v>
      </c>
      <c r="E69" s="7"/>
      <c r="F69" s="7"/>
      <c r="G69" s="7"/>
      <c r="H69" s="7"/>
      <c r="I69" s="7">
        <v>2</v>
      </c>
      <c r="J69" s="7"/>
      <c r="K69" s="10" t="s">
        <v>10</v>
      </c>
    </row>
    <row r="70" spans="1:12" ht="12.5" x14ac:dyDescent="0.25">
      <c r="A70" s="3">
        <v>44680</v>
      </c>
      <c r="B70" s="5"/>
      <c r="C70" s="5">
        <v>300000</v>
      </c>
      <c r="D70" s="40" t="s">
        <v>457</v>
      </c>
      <c r="E70" s="7">
        <v>3</v>
      </c>
      <c r="F70" s="7"/>
      <c r="G70" s="7"/>
      <c r="H70" s="7"/>
      <c r="I70" s="7"/>
      <c r="J70" s="7"/>
      <c r="K70" s="11" t="s">
        <v>11</v>
      </c>
    </row>
    <row r="71" spans="1:12" ht="12.5" x14ac:dyDescent="0.25">
      <c r="B71" s="5"/>
      <c r="C71" s="5"/>
      <c r="E71" s="7"/>
      <c r="F71" s="7"/>
      <c r="G71" s="7"/>
      <c r="H71" s="7"/>
      <c r="I71" s="7"/>
      <c r="J71" s="7"/>
      <c r="K71" s="8"/>
    </row>
    <row r="72" spans="1:12" ht="12.5" x14ac:dyDescent="0.25">
      <c r="B72" s="5" t="e">
        <f>SUM(#REF!)</f>
        <v>#REF!</v>
      </c>
      <c r="C72" s="5">
        <f>SUM(C1:C71)</f>
        <v>220201025</v>
      </c>
      <c r="E72" s="7">
        <f t="shared" ref="E72:J72" si="0">SUM(E3:E71)</f>
        <v>43</v>
      </c>
      <c r="F72" s="7">
        <f t="shared" si="0"/>
        <v>17</v>
      </c>
      <c r="G72" s="7">
        <f t="shared" si="0"/>
        <v>81</v>
      </c>
      <c r="H72" s="7">
        <f t="shared" si="0"/>
        <v>104</v>
      </c>
      <c r="I72" s="7">
        <f t="shared" si="0"/>
        <v>115</v>
      </c>
      <c r="J72" s="7">
        <f t="shared" si="0"/>
        <v>6</v>
      </c>
      <c r="K72" s="8" t="s">
        <v>269</v>
      </c>
    </row>
    <row r="73" spans="1:12" ht="12.5" x14ac:dyDescent="0.25">
      <c r="B73" s="27" t="s">
        <v>270</v>
      </c>
      <c r="C73" s="5" t="e">
        <f>C72-B72</f>
        <v>#REF!</v>
      </c>
      <c r="E73" s="41"/>
      <c r="F73" s="41"/>
      <c r="G73" s="41"/>
      <c r="H73" s="6"/>
      <c r="I73" s="6"/>
      <c r="J73" s="6"/>
    </row>
    <row r="74" spans="1:12" ht="12.5" x14ac:dyDescent="0.25">
      <c r="B74" s="28"/>
      <c r="C74" s="5"/>
      <c r="E74" s="41"/>
      <c r="F74" s="41"/>
      <c r="G74" s="41"/>
    </row>
    <row r="75" spans="1:12" ht="12.5" x14ac:dyDescent="0.25">
      <c r="B75" s="5"/>
      <c r="C75" s="5"/>
      <c r="E75" s="41"/>
      <c r="F75" s="41"/>
      <c r="G75" s="41"/>
    </row>
    <row r="76" spans="1:12" ht="12.5" x14ac:dyDescent="0.25">
      <c r="B76" s="29" t="s">
        <v>271</v>
      </c>
      <c r="C76" s="5"/>
      <c r="E76" s="41"/>
      <c r="F76" s="41"/>
      <c r="G76" s="41"/>
    </row>
    <row r="77" spans="1:12" ht="12.5" x14ac:dyDescent="0.25">
      <c r="B77" s="5" t="s">
        <v>272</v>
      </c>
      <c r="C77" s="5"/>
      <c r="E77" s="41"/>
      <c r="F77" s="41"/>
      <c r="G77" s="41"/>
    </row>
    <row r="78" spans="1:12" ht="12.5" x14ac:dyDescent="0.25">
      <c r="B78" s="5"/>
      <c r="C78" s="5"/>
      <c r="E78" s="41"/>
      <c r="F78" s="41"/>
      <c r="G78" s="41"/>
    </row>
    <row r="79" spans="1:12" ht="12.5" x14ac:dyDescent="0.25">
      <c r="B79" s="5" t="s">
        <v>273</v>
      </c>
      <c r="C79" s="5"/>
      <c r="E79" s="41"/>
      <c r="F79" s="41"/>
      <c r="G79" s="41"/>
    </row>
    <row r="80" spans="1:12" ht="12.5" x14ac:dyDescent="0.25">
      <c r="B80" s="5" t="s">
        <v>274</v>
      </c>
      <c r="C80" s="5" t="s">
        <v>376</v>
      </c>
      <c r="D80" s="30" t="s">
        <v>276</v>
      </c>
      <c r="E80" s="15">
        <f>'JAN21'!E107+'FEB21'!E137+'MAR21'!E87+'APR21'!E100+'MAY21'!E75+'JUN21'!E45+'JUL21'!E71+'AUG21'!E45+'SEP21'!E44+'OCT21'!E22+'NOV21'!E36+'DEC21'!E31+'JAN22'!E19+'FEB22'!E37+'MAR22'!E24+E72</f>
        <v>798</v>
      </c>
      <c r="F80" s="15">
        <f>'JAN21'!F107+'FEB21'!F137+'MAR21'!F87+'APR21'!F100+'MAY21'!F75+'JUN21'!F45+'JUL21'!F71+'AUG21'!F45+'SEP21'!F44+'OCT21'!F22+'NOV21'!F36+'DEC21'!F31+'JAN22'!F19+'FEB22'!F37+'MAR22'!F24+F72</f>
        <v>331</v>
      </c>
      <c r="G80" s="15">
        <f>'JAN21'!G107+'FEB21'!G137+'MAR21'!G87+'APR21'!G100+'MAY21'!G75+'JUN21'!G45+'JUL21'!G71+'AUG21'!G45+'SEP21'!G44+'OCT21'!G22+'NOV21'!G36+'DEC21'!G31+'JAN22'!G19+'FEB22'!G37+'MAR22'!G24+G72</f>
        <v>444</v>
      </c>
      <c r="H80" s="15">
        <f>'FEB21'!H137+'MAR21'!H87+'APR21'!H100+'MAY21'!H75+'JUN21'!H45+'JUL21'!H71+'AUG21'!H45+'SEP21'!H44+'OCT21'!H22+'NOV21'!H36+'DEC21'!H31+'JAN22'!H19+'FEB22'!H37+'MAR22'!H24+H72</f>
        <v>968</v>
      </c>
      <c r="I80" s="42">
        <f>'MAY21'!I75+'JUN21'!I45+'JUL21'!I71+'AUG21'!I45+'SEP21'!I44+'OCT21'!I22+'NOV21'!I36+'DEC21'!I31+'JAN22'!I19+'FEB22'!I37+'MAR22'!I24+I72</f>
        <v>294</v>
      </c>
      <c r="J80" s="42">
        <f>'FEB22'!G37+'MAR22'!J24+J72</f>
        <v>21</v>
      </c>
    </row>
    <row r="81" spans="2:8" ht="12.5" x14ac:dyDescent="0.25">
      <c r="C81" s="6" t="s">
        <v>277</v>
      </c>
      <c r="D81" s="30">
        <f>E81+F81+G81+H81</f>
        <v>44680</v>
      </c>
      <c r="E81" s="41">
        <f>30*E80</f>
        <v>23940</v>
      </c>
      <c r="F81" s="41">
        <f>20*F80</f>
        <v>6620</v>
      </c>
      <c r="G81" s="41">
        <f t="shared" ref="G81:H81" si="1">10*G80</f>
        <v>4440</v>
      </c>
      <c r="H81" s="41">
        <f t="shared" si="1"/>
        <v>9680</v>
      </c>
    </row>
    <row r="82" spans="2:8" ht="12.5" x14ac:dyDescent="0.25">
      <c r="B82" s="5"/>
      <c r="C82" s="5" t="s">
        <v>377</v>
      </c>
      <c r="E82" s="41"/>
      <c r="F82" s="41"/>
      <c r="G82" s="41"/>
    </row>
    <row r="83" spans="2:8" ht="12.5" x14ac:dyDescent="0.25">
      <c r="B83" s="5"/>
      <c r="C83" s="5"/>
      <c r="D83" s="5"/>
      <c r="E83" s="41"/>
      <c r="F83" s="41"/>
      <c r="G83" s="41"/>
    </row>
    <row r="84" spans="2:8" ht="12.5" x14ac:dyDescent="0.25">
      <c r="B84" s="5" t="s">
        <v>280</v>
      </c>
      <c r="C84" s="5" t="s">
        <v>378</v>
      </c>
      <c r="E84" s="41"/>
      <c r="F84" s="41"/>
      <c r="G84" s="41"/>
    </row>
    <row r="85" spans="2:8" ht="12.5" x14ac:dyDescent="0.25">
      <c r="B85" s="5"/>
      <c r="C85" s="5"/>
      <c r="E85" s="41"/>
      <c r="F85" s="41"/>
      <c r="G85" s="41"/>
    </row>
    <row r="86" spans="2:8" ht="12.5" x14ac:dyDescent="0.25">
      <c r="B86" s="5"/>
      <c r="C86" s="5"/>
      <c r="E86" s="41"/>
      <c r="F86" s="41"/>
      <c r="G86" s="41"/>
      <c r="H86" s="41"/>
    </row>
    <row r="87" spans="2:8" ht="12.5" x14ac:dyDescent="0.25">
      <c r="B87" s="5"/>
      <c r="C87" s="5"/>
      <c r="D87" s="6"/>
      <c r="E87" s="41"/>
      <c r="F87" s="41"/>
      <c r="G87" s="41"/>
      <c r="H87" s="41"/>
    </row>
    <row r="88" spans="2:8" ht="12.5" x14ac:dyDescent="0.25">
      <c r="B88" s="5" t="s">
        <v>284</v>
      </c>
      <c r="C88" s="5"/>
      <c r="D88" s="6">
        <v>600</v>
      </c>
      <c r="E88" s="41">
        <f>30*15</f>
        <v>450</v>
      </c>
      <c r="F88" s="41">
        <f>20*4</f>
        <v>80</v>
      </c>
      <c r="G88" s="41">
        <f>10*7</f>
        <v>70</v>
      </c>
      <c r="H88" s="41"/>
    </row>
    <row r="92" spans="2:8" ht="12.5" x14ac:dyDescent="0.25">
      <c r="B92" s="6" t="s">
        <v>285</v>
      </c>
    </row>
    <row r="93" spans="2:8" ht="12.5" x14ac:dyDescent="0.25">
      <c r="B93" s="6" t="s">
        <v>10</v>
      </c>
      <c r="C93" s="6" t="s">
        <v>288</v>
      </c>
      <c r="D93" s="6">
        <v>40</v>
      </c>
    </row>
    <row r="94" spans="2:8" ht="12.5" x14ac:dyDescent="0.25">
      <c r="C94" s="6" t="s">
        <v>289</v>
      </c>
      <c r="D94" s="6">
        <v>40</v>
      </c>
    </row>
    <row r="95" spans="2:8" ht="12.5" x14ac:dyDescent="0.25">
      <c r="C95" s="6" t="s">
        <v>380</v>
      </c>
    </row>
    <row r="97" spans="2:7" ht="12.5" x14ac:dyDescent="0.25">
      <c r="B97" s="6" t="s">
        <v>11</v>
      </c>
      <c r="C97" s="6" t="s">
        <v>288</v>
      </c>
      <c r="D97" s="6">
        <v>280</v>
      </c>
    </row>
    <row r="98" spans="2:7" ht="12.5" x14ac:dyDescent="0.25">
      <c r="C98" s="6" t="s">
        <v>289</v>
      </c>
      <c r="D98" s="6">
        <v>200</v>
      </c>
    </row>
    <row r="99" spans="2:7" ht="12.5" x14ac:dyDescent="0.25">
      <c r="C99" s="6" t="s">
        <v>290</v>
      </c>
      <c r="D99" s="6">
        <v>15</v>
      </c>
    </row>
    <row r="109" spans="2:7" ht="12.5" x14ac:dyDescent="0.25">
      <c r="B109" s="5"/>
      <c r="C109" s="5"/>
      <c r="E109" s="41"/>
      <c r="F109" s="41"/>
      <c r="G109" s="41"/>
    </row>
    <row r="110" spans="2:7" ht="12.5" x14ac:dyDescent="0.25">
      <c r="B110" s="5"/>
      <c r="C110" s="5"/>
      <c r="E110" s="41"/>
      <c r="F110" s="41"/>
      <c r="G110" s="41"/>
    </row>
    <row r="111" spans="2:7" ht="12.5" x14ac:dyDescent="0.25">
      <c r="B111" s="5"/>
      <c r="C111" s="5"/>
      <c r="E111" s="41"/>
      <c r="F111" s="41"/>
      <c r="G111" s="41"/>
    </row>
    <row r="112" spans="2:7" ht="12.5" x14ac:dyDescent="0.25">
      <c r="B112" s="5"/>
      <c r="C112" s="5"/>
      <c r="E112" s="41"/>
      <c r="F112" s="41"/>
      <c r="G112" s="41"/>
    </row>
    <row r="113" spans="2:7" ht="12.5" x14ac:dyDescent="0.25">
      <c r="B113" s="5"/>
      <c r="C113" s="5"/>
      <c r="E113" s="41"/>
      <c r="F113" s="41"/>
      <c r="G113" s="41"/>
    </row>
    <row r="114" spans="2:7" ht="12.5" x14ac:dyDescent="0.25">
      <c r="B114" s="5"/>
      <c r="C114" s="5"/>
      <c r="D114" s="6"/>
      <c r="E114" s="41"/>
      <c r="F114" s="41"/>
      <c r="G114" s="41"/>
    </row>
    <row r="115" spans="2:7" ht="12.5" x14ac:dyDescent="0.25">
      <c r="B115" s="5"/>
      <c r="C115" s="5"/>
      <c r="E115" s="41"/>
      <c r="F115" s="41"/>
      <c r="G115" s="41"/>
    </row>
    <row r="116" spans="2:7" ht="12.5" x14ac:dyDescent="0.25">
      <c r="E116" s="41"/>
      <c r="F116" s="41"/>
      <c r="G116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DEC22</vt:lpstr>
      <vt:lpstr>NOV22</vt:lpstr>
      <vt:lpstr>OCT22</vt:lpstr>
      <vt:lpstr>SEP22</vt:lpstr>
      <vt:lpstr>AUG22</vt:lpstr>
      <vt:lpstr>JUL22</vt:lpstr>
      <vt:lpstr>JUN22</vt:lpstr>
      <vt:lpstr>MAY22</vt:lpstr>
      <vt:lpstr>APR22</vt:lpstr>
      <vt:lpstr>MAR22</vt:lpstr>
      <vt:lpstr>FEB22</vt:lpstr>
      <vt:lpstr>JAN22</vt:lpstr>
      <vt:lpstr>DEC21</vt:lpstr>
      <vt:lpstr>NOV21</vt:lpstr>
      <vt:lpstr>SEP21</vt:lpstr>
      <vt:lpstr>OCT21</vt:lpstr>
      <vt:lpstr>AUG21</vt:lpstr>
      <vt:lpstr>JUL21</vt:lpstr>
      <vt:lpstr>JUN21</vt:lpstr>
      <vt:lpstr>MAY21</vt:lpstr>
      <vt:lpstr>APR21</vt:lpstr>
      <vt:lpstr>MAR21</vt:lpstr>
      <vt:lpstr>FEB21</vt:lpstr>
      <vt:lpstr>JAN21</vt:lpstr>
      <vt:lpstr>GENERAL</vt:lpstr>
      <vt:lpstr>HAMPERS</vt:lpstr>
      <vt:lpstr>EID DELIVERY 2021</vt:lpstr>
      <vt:lpstr>CHRISTMAS DELIVERY 2021</vt:lpstr>
      <vt:lpstr>RESELLER TJOEAN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Syauqi Khosyi</cp:lastModifiedBy>
  <dcterms:modified xsi:type="dcterms:W3CDTF">2024-01-15T08:48:44Z</dcterms:modified>
</cp:coreProperties>
</file>