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8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9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0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Ex11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2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3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4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5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2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Spring 2023\DIVA_PLOS_ONE\"/>
    </mc:Choice>
  </mc:AlternateContent>
  <xr:revisionPtr revIDLastSave="0" documentId="13_ncr:1_{78171F73-936F-4E79-ADC7-CE9D2E6130EA}" xr6:coauthVersionLast="47" xr6:coauthVersionMax="47" xr10:uidLastSave="{00000000-0000-0000-0000-000000000000}"/>
  <bookViews>
    <workbookView xWindow="6400" yWindow="1740" windowWidth="19200" windowHeight="11260" xr2:uid="{D6ACD2C6-78F1-42A1-903D-F76D9DC8E790}"/>
  </bookViews>
  <sheets>
    <sheet name="Summary_Stats_Condensed" sheetId="13" r:id="rId1"/>
    <sheet name="Summary_Stats" sheetId="10" r:id="rId2"/>
    <sheet name="Sheet10" sheetId="11" r:id="rId3"/>
    <sheet name="Sheet1" sheetId="1" r:id="rId4"/>
    <sheet name="PESQ_T_Test" sheetId="5" r:id="rId5"/>
    <sheet name="CSIG_T_Test" sheetId="6" r:id="rId6"/>
    <sheet name="CBAK_T_Test" sheetId="7" r:id="rId7"/>
    <sheet name="COVL_T_Test" sheetId="8" r:id="rId8"/>
    <sheet name="SEGSNR_T_Test" sheetId="9" r:id="rId9"/>
    <sheet name="Chart1" sheetId="3" r:id="rId10"/>
    <sheet name="Sheet3" sheetId="4" r:id="rId11"/>
    <sheet name="Sheet2" sheetId="2" r:id="rId12"/>
  </sheets>
  <definedNames>
    <definedName name="_xlchart.v1.0" hidden="1">Sheet1!$E$19:$E$28</definedName>
    <definedName name="_xlchart.v1.1" hidden="1">Sheet1!$E$36:$E$45</definedName>
    <definedName name="_xlchart.v1.10" hidden="1">Sheet1!$E$19:$E$28</definedName>
    <definedName name="_xlchart.v1.11" hidden="1">Sheet1!$E$36:$E$45</definedName>
    <definedName name="_xlchart.v1.12" hidden="1">Sheet1!$D$19:$D$28</definedName>
    <definedName name="_xlchart.v1.13" hidden="1">Sheet1!$D$36:$D$45</definedName>
    <definedName name="_xlchart.v1.14" hidden="1">Sheet1!$F$19:$F$28</definedName>
    <definedName name="_xlchart.v1.15" hidden="1">Sheet1!$F$36:$F$45</definedName>
    <definedName name="_xlchart.v1.16" hidden="1">Sheet1!$G$19:$G$28</definedName>
    <definedName name="_xlchart.v1.17" hidden="1">Sheet1!$G$36:$G$45</definedName>
    <definedName name="_xlchart.v1.18" hidden="1">Sheet1!$C$19:$C$28</definedName>
    <definedName name="_xlchart.v1.19" hidden="1">Sheet1!$C$36:$C$45</definedName>
    <definedName name="_xlchart.v1.2" hidden="1">Sheet1!$D$19:$D$28</definedName>
    <definedName name="_xlchart.v1.20" hidden="1">Sheet1!$C$19:$C$28</definedName>
    <definedName name="_xlchart.v1.21" hidden="1">Sheet1!$C$36:$C$45</definedName>
    <definedName name="_xlchart.v1.22" hidden="1">Sheet1!$D$19:$D$28</definedName>
    <definedName name="_xlchart.v1.23" hidden="1">Sheet1!$D$36:$D$45</definedName>
    <definedName name="_xlchart.v1.24" hidden="1">Sheet1!$E$19:$E$28</definedName>
    <definedName name="_xlchart.v1.25" hidden="1">Sheet1!$E$36:$E$45</definedName>
    <definedName name="_xlchart.v1.26" hidden="1">Sheet1!$G$19:$G$28</definedName>
    <definedName name="_xlchart.v1.27" hidden="1">Sheet1!$G$36:$G$45</definedName>
    <definedName name="_xlchart.v1.28" hidden="1">Sheet1!$F$19:$F$28</definedName>
    <definedName name="_xlchart.v1.29" hidden="1">Sheet1!$F$36:$F$45</definedName>
    <definedName name="_xlchart.v1.3" hidden="1">Sheet1!$D$36:$D$45</definedName>
    <definedName name="_xlchart.v1.4" hidden="1">Sheet1!$G$19:$G$28</definedName>
    <definedName name="_xlchart.v1.5" hidden="1">Sheet1!$G$36:$G$45</definedName>
    <definedName name="_xlchart.v1.6" hidden="1">Sheet1!$F$19:$F$28</definedName>
    <definedName name="_xlchart.v1.7" hidden="1">Sheet1!$F$36:$F$45</definedName>
    <definedName name="_xlchart.v1.8" hidden="1">Sheet1!$C$19:$C$28</definedName>
    <definedName name="_xlchart.v1.9" hidden="1">Sheet1!$C$36:$C$45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3" l="1"/>
  <c r="M9" i="13"/>
  <c r="M8" i="13"/>
  <c r="L9" i="13"/>
  <c r="L8" i="13"/>
  <c r="M7" i="13"/>
  <c r="L7" i="13"/>
  <c r="M6" i="13"/>
  <c r="L6" i="13"/>
  <c r="M5" i="13"/>
  <c r="L5" i="13"/>
  <c r="C35" i="13"/>
  <c r="B35" i="13"/>
  <c r="C34" i="13"/>
  <c r="F34" i="13" s="1"/>
  <c r="B34" i="13"/>
  <c r="E34" i="13" s="1"/>
  <c r="G34" i="13" s="1"/>
  <c r="P9" i="13" s="1"/>
  <c r="C31" i="13"/>
  <c r="B31" i="13"/>
  <c r="C30" i="13"/>
  <c r="F30" i="13" s="1"/>
  <c r="B30" i="13"/>
  <c r="E30" i="13" s="1"/>
  <c r="G30" i="13" s="1"/>
  <c r="P8" i="13" s="1"/>
  <c r="C27" i="13"/>
  <c r="B27" i="13"/>
  <c r="C26" i="13"/>
  <c r="F26" i="13" s="1"/>
  <c r="B26" i="13"/>
  <c r="C23" i="13"/>
  <c r="B23" i="13"/>
  <c r="C22" i="13"/>
  <c r="F22" i="13" s="1"/>
  <c r="B22" i="13"/>
  <c r="C19" i="13"/>
  <c r="B19" i="13"/>
  <c r="D18" i="13"/>
  <c r="C18" i="13"/>
  <c r="B18" i="13"/>
  <c r="E18" i="13" s="1"/>
  <c r="O9" i="13"/>
  <c r="N9" i="13"/>
  <c r="D9" i="13"/>
  <c r="G9" i="13" s="1"/>
  <c r="C9" i="13"/>
  <c r="B9" i="13"/>
  <c r="O8" i="13"/>
  <c r="N8" i="13"/>
  <c r="D8" i="13"/>
  <c r="G8" i="13" s="1"/>
  <c r="C8" i="13"/>
  <c r="B8" i="13"/>
  <c r="F8" i="13" s="1"/>
  <c r="O7" i="13"/>
  <c r="N7" i="13"/>
  <c r="D7" i="13"/>
  <c r="G7" i="13" s="1"/>
  <c r="C7" i="13"/>
  <c r="B7" i="13"/>
  <c r="O6" i="13"/>
  <c r="N6" i="13"/>
  <c r="D6" i="13"/>
  <c r="G6" i="13" s="1"/>
  <c r="C6" i="13"/>
  <c r="B6" i="13"/>
  <c r="N5" i="13"/>
  <c r="D5" i="13"/>
  <c r="G5" i="13" s="1"/>
  <c r="C5" i="13"/>
  <c r="B5" i="13"/>
  <c r="T6" i="10"/>
  <c r="T7" i="10"/>
  <c r="T8" i="10"/>
  <c r="T9" i="10"/>
  <c r="T5" i="10"/>
  <c r="Q9" i="10"/>
  <c r="Q8" i="10"/>
  <c r="Q7" i="10"/>
  <c r="Q6" i="10"/>
  <c r="Q5" i="10"/>
  <c r="P9" i="10"/>
  <c r="P8" i="10"/>
  <c r="P7" i="10"/>
  <c r="P6" i="10"/>
  <c r="P5" i="10"/>
  <c r="M9" i="10"/>
  <c r="L9" i="10"/>
  <c r="M8" i="10"/>
  <c r="L8" i="10"/>
  <c r="M7" i="10"/>
  <c r="L7" i="10"/>
  <c r="M6" i="10"/>
  <c r="L6" i="10"/>
  <c r="M5" i="10"/>
  <c r="L5" i="10"/>
  <c r="G19" i="11"/>
  <c r="F19" i="11"/>
  <c r="G18" i="11"/>
  <c r="F18" i="11"/>
  <c r="G17" i="11"/>
  <c r="F17" i="11"/>
  <c r="G16" i="11"/>
  <c r="F16" i="11"/>
  <c r="G15" i="11"/>
  <c r="F15" i="11"/>
  <c r="F18" i="10"/>
  <c r="H16" i="11"/>
  <c r="H17" i="11"/>
  <c r="H18" i="11"/>
  <c r="H19" i="11"/>
  <c r="E16" i="11"/>
  <c r="E17" i="11"/>
  <c r="E18" i="11"/>
  <c r="E19" i="11"/>
  <c r="D19" i="11"/>
  <c r="D18" i="11"/>
  <c r="D17" i="11"/>
  <c r="D16" i="11"/>
  <c r="H15" i="11"/>
  <c r="E15" i="11"/>
  <c r="D15" i="11"/>
  <c r="E74" i="11"/>
  <c r="E75" i="11"/>
  <c r="E76" i="11"/>
  <c r="E77" i="11"/>
  <c r="E78" i="11"/>
  <c r="E79" i="11"/>
  <c r="E80" i="11"/>
  <c r="E81" i="11"/>
  <c r="E82" i="11"/>
  <c r="E73" i="11"/>
  <c r="D74" i="11"/>
  <c r="D75" i="11"/>
  <c r="D76" i="11"/>
  <c r="D77" i="11"/>
  <c r="D78" i="11"/>
  <c r="D79" i="11"/>
  <c r="D80" i="11"/>
  <c r="D81" i="11"/>
  <c r="D82" i="11"/>
  <c r="D73" i="11"/>
  <c r="E62" i="11"/>
  <c r="E63" i="11"/>
  <c r="E64" i="11"/>
  <c r="E65" i="11"/>
  <c r="E66" i="11"/>
  <c r="E67" i="11"/>
  <c r="E68" i="11"/>
  <c r="E69" i="11"/>
  <c r="E70" i="11"/>
  <c r="E61" i="11"/>
  <c r="D62" i="11"/>
  <c r="D63" i="11"/>
  <c r="D64" i="11"/>
  <c r="D65" i="11"/>
  <c r="D66" i="11"/>
  <c r="D67" i="11"/>
  <c r="D68" i="11"/>
  <c r="D69" i="11"/>
  <c r="D70" i="11"/>
  <c r="D61" i="11"/>
  <c r="E50" i="11"/>
  <c r="E51" i="11"/>
  <c r="E52" i="11"/>
  <c r="E53" i="11"/>
  <c r="E54" i="11"/>
  <c r="E55" i="11"/>
  <c r="E56" i="11"/>
  <c r="E57" i="11"/>
  <c r="E58" i="11"/>
  <c r="E49" i="11"/>
  <c r="D50" i="11"/>
  <c r="D51" i="11"/>
  <c r="D52" i="11"/>
  <c r="D53" i="11"/>
  <c r="D54" i="11"/>
  <c r="D55" i="11"/>
  <c r="D56" i="11"/>
  <c r="D57" i="11"/>
  <c r="D58" i="11"/>
  <c r="D49" i="11"/>
  <c r="E38" i="11"/>
  <c r="E39" i="11"/>
  <c r="E40" i="11"/>
  <c r="E41" i="11"/>
  <c r="E42" i="11"/>
  <c r="E43" i="11"/>
  <c r="E44" i="11"/>
  <c r="E45" i="11"/>
  <c r="E46" i="11"/>
  <c r="E37" i="11"/>
  <c r="D38" i="11"/>
  <c r="D39" i="11"/>
  <c r="D40" i="11"/>
  <c r="D41" i="11"/>
  <c r="D42" i="11"/>
  <c r="D43" i="11"/>
  <c r="D44" i="11"/>
  <c r="D45" i="11"/>
  <c r="D46" i="11"/>
  <c r="D37" i="11"/>
  <c r="E26" i="11"/>
  <c r="E27" i="11"/>
  <c r="E28" i="11"/>
  <c r="E29" i="11"/>
  <c r="E30" i="11"/>
  <c r="E31" i="11"/>
  <c r="E32" i="11"/>
  <c r="E33" i="11"/>
  <c r="E34" i="11"/>
  <c r="E25" i="11"/>
  <c r="D26" i="11"/>
  <c r="D27" i="11"/>
  <c r="D28" i="11"/>
  <c r="D29" i="11"/>
  <c r="D30" i="11"/>
  <c r="D31" i="11"/>
  <c r="D32" i="11"/>
  <c r="D33" i="11"/>
  <c r="D34" i="11"/>
  <c r="D25" i="11"/>
  <c r="E8" i="11"/>
  <c r="E9" i="11"/>
  <c r="E3" i="11"/>
  <c r="C19" i="11"/>
  <c r="C18" i="11"/>
  <c r="C17" i="11"/>
  <c r="C16" i="11"/>
  <c r="C15" i="11"/>
  <c r="D12" i="11"/>
  <c r="E12" i="11" s="1"/>
  <c r="D11" i="11"/>
  <c r="E11" i="11" s="1"/>
  <c r="D10" i="11"/>
  <c r="E10" i="11" s="1"/>
  <c r="D9" i="11"/>
  <c r="D8" i="11"/>
  <c r="D7" i="11"/>
  <c r="E7" i="11" s="1"/>
  <c r="D6" i="11"/>
  <c r="E6" i="11" s="1"/>
  <c r="D5" i="11"/>
  <c r="E5" i="11" s="1"/>
  <c r="D4" i="11"/>
  <c r="E4" i="11" s="1"/>
  <c r="D3" i="11"/>
  <c r="C12" i="11"/>
  <c r="C11" i="11"/>
  <c r="C10" i="11"/>
  <c r="C9" i="11"/>
  <c r="C8" i="11"/>
  <c r="C7" i="11"/>
  <c r="C6" i="11"/>
  <c r="C5" i="11"/>
  <c r="C4" i="11"/>
  <c r="C3" i="11"/>
  <c r="S9" i="10"/>
  <c r="S8" i="10"/>
  <c r="S7" i="10"/>
  <c r="S6" i="10"/>
  <c r="S5" i="10"/>
  <c r="R9" i="10"/>
  <c r="O9" i="10"/>
  <c r="R8" i="10"/>
  <c r="O8" i="10"/>
  <c r="R7" i="10"/>
  <c r="O7" i="10"/>
  <c r="R6" i="10"/>
  <c r="O6" i="10"/>
  <c r="R5" i="10"/>
  <c r="O5" i="10"/>
  <c r="F6" i="10"/>
  <c r="F7" i="10"/>
  <c r="F8" i="10"/>
  <c r="F9" i="10"/>
  <c r="F5" i="10"/>
  <c r="E9" i="10"/>
  <c r="E8" i="10"/>
  <c r="E7" i="10"/>
  <c r="E6" i="10"/>
  <c r="E5" i="10"/>
  <c r="G34" i="10"/>
  <c r="G30" i="10"/>
  <c r="G26" i="10"/>
  <c r="G22" i="10"/>
  <c r="G18" i="10"/>
  <c r="F34" i="10"/>
  <c r="F30" i="10"/>
  <c r="F26" i="10"/>
  <c r="F22" i="10"/>
  <c r="E34" i="10"/>
  <c r="E30" i="10"/>
  <c r="E26" i="10"/>
  <c r="E22" i="10"/>
  <c r="E18" i="10"/>
  <c r="D18" i="10"/>
  <c r="C18" i="10"/>
  <c r="C35" i="10"/>
  <c r="B35" i="10"/>
  <c r="C34" i="10"/>
  <c r="B34" i="10"/>
  <c r="C31" i="10"/>
  <c r="B31" i="10"/>
  <c r="C30" i="10"/>
  <c r="B30" i="10"/>
  <c r="C27" i="10"/>
  <c r="B27" i="10"/>
  <c r="C26" i="10"/>
  <c r="B26" i="10"/>
  <c r="C23" i="10"/>
  <c r="B23" i="10"/>
  <c r="C22" i="10"/>
  <c r="B22" i="10"/>
  <c r="C19" i="10"/>
  <c r="B19" i="10"/>
  <c r="B18" i="10"/>
  <c r="G6" i="10"/>
  <c r="G7" i="10"/>
  <c r="G8" i="10"/>
  <c r="G9" i="10"/>
  <c r="G5" i="10"/>
  <c r="D9" i="10"/>
  <c r="C9" i="10"/>
  <c r="B9" i="10"/>
  <c r="D8" i="10"/>
  <c r="C8" i="10"/>
  <c r="B8" i="10"/>
  <c r="D7" i="10"/>
  <c r="C7" i="10"/>
  <c r="B7" i="10"/>
  <c r="D6" i="10"/>
  <c r="C6" i="10"/>
  <c r="B6" i="10"/>
  <c r="D5" i="10"/>
  <c r="C5" i="10"/>
  <c r="B5" i="10"/>
  <c r="C16" i="5"/>
  <c r="F6" i="13" l="1"/>
  <c r="F18" i="13"/>
  <c r="G18" i="13" s="1"/>
  <c r="E26" i="13"/>
  <c r="F5" i="13"/>
  <c r="F7" i="13"/>
  <c r="E22" i="13"/>
  <c r="G22" i="13" s="1"/>
  <c r="P6" i="13" s="1"/>
  <c r="E8" i="13"/>
  <c r="G26" i="13"/>
  <c r="P7" i="13" s="1"/>
  <c r="E9" i="13"/>
  <c r="E6" i="13"/>
  <c r="F9" i="13"/>
  <c r="T77" i="2"/>
  <c r="U77" i="2"/>
  <c r="V77" i="2"/>
  <c r="W77" i="2"/>
  <c r="T78" i="2"/>
  <c r="U78" i="2"/>
  <c r="V78" i="2"/>
  <c r="W78" i="2"/>
  <c r="T79" i="2"/>
  <c r="U79" i="2"/>
  <c r="V79" i="2"/>
  <c r="W79" i="2"/>
  <c r="T80" i="2"/>
  <c r="U80" i="2"/>
  <c r="V80" i="2"/>
  <c r="W80" i="2"/>
  <c r="T81" i="2"/>
  <c r="U81" i="2"/>
  <c r="V81" i="2"/>
  <c r="W81" i="2"/>
  <c r="S81" i="2"/>
  <c r="S80" i="2"/>
  <c r="S79" i="2"/>
  <c r="S78" i="2"/>
  <c r="S77" i="2"/>
  <c r="L77" i="2"/>
  <c r="M77" i="2"/>
  <c r="N77" i="2"/>
  <c r="O77" i="2"/>
  <c r="P77" i="2"/>
  <c r="M78" i="2"/>
  <c r="N78" i="2"/>
  <c r="O78" i="2"/>
  <c r="P78" i="2"/>
  <c r="M79" i="2"/>
  <c r="N79" i="2"/>
  <c r="O79" i="2"/>
  <c r="P79" i="2"/>
  <c r="M80" i="2"/>
  <c r="N80" i="2"/>
  <c r="O80" i="2"/>
  <c r="P80" i="2"/>
  <c r="M81" i="2"/>
  <c r="N81" i="2"/>
  <c r="O81" i="2"/>
  <c r="P81" i="2"/>
  <c r="L81" i="2"/>
  <c r="L80" i="2"/>
  <c r="L79" i="2"/>
  <c r="L78" i="2"/>
  <c r="L51" i="2"/>
  <c r="M60" i="2"/>
  <c r="M62" i="2"/>
  <c r="M61" i="2"/>
  <c r="P71" i="2"/>
  <c r="P72" i="2"/>
  <c r="P73" i="2"/>
  <c r="P74" i="2"/>
  <c r="P70" i="2"/>
  <c r="T60" i="2"/>
  <c r="U60" i="2"/>
  <c r="V60" i="2"/>
  <c r="W60" i="2"/>
  <c r="T61" i="2"/>
  <c r="U61" i="2"/>
  <c r="V61" i="2"/>
  <c r="W61" i="2"/>
  <c r="T62" i="2"/>
  <c r="U62" i="2"/>
  <c r="V62" i="2"/>
  <c r="W62" i="2"/>
  <c r="T63" i="2"/>
  <c r="U63" i="2"/>
  <c r="V63" i="2"/>
  <c r="W63" i="2"/>
  <c r="T64" i="2"/>
  <c r="U64" i="2"/>
  <c r="V64" i="2"/>
  <c r="W64" i="2"/>
  <c r="S64" i="2"/>
  <c r="S63" i="2"/>
  <c r="S62" i="2"/>
  <c r="S61" i="2"/>
  <c r="S60" i="2"/>
  <c r="T51" i="2"/>
  <c r="U51" i="2"/>
  <c r="V51" i="2"/>
  <c r="W51" i="2"/>
  <c r="T52" i="2"/>
  <c r="U52" i="2"/>
  <c r="V52" i="2"/>
  <c r="W52" i="2"/>
  <c r="T53" i="2"/>
  <c r="U53" i="2"/>
  <c r="V53" i="2"/>
  <c r="W53" i="2"/>
  <c r="T54" i="2"/>
  <c r="U54" i="2"/>
  <c r="V54" i="2"/>
  <c r="W54" i="2"/>
  <c r="T55" i="2"/>
  <c r="U55" i="2"/>
  <c r="V55" i="2"/>
  <c r="W55" i="2"/>
  <c r="S55" i="2"/>
  <c r="S54" i="2"/>
  <c r="S53" i="2"/>
  <c r="S52" i="2"/>
  <c r="S51" i="2"/>
  <c r="N60" i="2"/>
  <c r="O60" i="2"/>
  <c r="P60" i="2"/>
  <c r="N61" i="2"/>
  <c r="O61" i="2"/>
  <c r="P61" i="2"/>
  <c r="N62" i="2"/>
  <c r="O62" i="2"/>
  <c r="P62" i="2"/>
  <c r="M63" i="2"/>
  <c r="N63" i="2"/>
  <c r="O63" i="2"/>
  <c r="P63" i="2"/>
  <c r="M64" i="2"/>
  <c r="N64" i="2"/>
  <c r="O64" i="2"/>
  <c r="P64" i="2"/>
  <c r="L64" i="2"/>
  <c r="L63" i="2"/>
  <c r="L62" i="2"/>
  <c r="L61" i="2"/>
  <c r="L60" i="2"/>
  <c r="M54" i="2"/>
  <c r="N54" i="2"/>
  <c r="O54" i="2"/>
  <c r="P54" i="2"/>
  <c r="L54" i="2"/>
  <c r="M55" i="2"/>
  <c r="N55" i="2"/>
  <c r="O55" i="2"/>
  <c r="P55" i="2"/>
  <c r="L55" i="2"/>
  <c r="M53" i="2"/>
  <c r="N53" i="2"/>
  <c r="O53" i="2"/>
  <c r="P53" i="2"/>
  <c r="L53" i="2"/>
  <c r="M52" i="2"/>
  <c r="N52" i="2"/>
  <c r="O52" i="2"/>
  <c r="P52" i="2"/>
  <c r="L52" i="2"/>
  <c r="M51" i="2"/>
  <c r="N51" i="2"/>
  <c r="O51" i="2"/>
  <c r="P51" i="2"/>
  <c r="D64" i="2"/>
  <c r="E64" i="2"/>
  <c r="F64" i="2"/>
  <c r="G64" i="2"/>
  <c r="C64" i="2"/>
  <c r="D60" i="2"/>
  <c r="E60" i="2"/>
  <c r="F60" i="2"/>
  <c r="G60" i="2"/>
  <c r="C60" i="2"/>
  <c r="E55" i="2"/>
  <c r="D55" i="2"/>
  <c r="F55" i="2"/>
  <c r="G55" i="2"/>
  <c r="C55" i="2"/>
  <c r="P5" i="13" l="1"/>
  <c r="E5" i="13"/>
  <c r="E7" i="13"/>
</calcChain>
</file>

<file path=xl/sharedStrings.xml><?xml version="1.0" encoding="utf-8"?>
<sst xmlns="http://schemas.openxmlformats.org/spreadsheetml/2006/main" count="522" uniqueCount="134">
  <si>
    <t>orig</t>
  </si>
  <si>
    <t>enhanced</t>
  </si>
  <si>
    <t>PESQ</t>
  </si>
  <si>
    <t>CSIG</t>
  </si>
  <si>
    <t>CBAK</t>
  </si>
  <si>
    <t>COVL</t>
  </si>
  <si>
    <t>segSNR</t>
  </si>
  <si>
    <t>H:\My Drive\Fall 2022\DIVA_PAPER_REVISIONS\diffwave_results\data\resampled_torch\2_n_w_22_2_u_h.wav</t>
  </si>
  <si>
    <t>H:\My Drive\Fall 2022\DIVA_PAPER_REVISIONS\diffwave_results\data\resampled_diffwave\2_n_w_22_2_u_h_gen.wav</t>
  </si>
  <si>
    <t>H:\My Drive\Fall 2022\DIVA_PAPER_REVISIONS\diffwave_results\data\resampled_torch\1_n_w_20_1_a_h.wav</t>
  </si>
  <si>
    <t>H:\My Drive\Fall 2022\DIVA_PAPER_REVISIONS\diffwave_results\data\resampled_diffwave\1_n_w_20_1_a_h_gen.wav</t>
  </si>
  <si>
    <t>H:\My Drive\Fall 2022\DIVA_PAPER_REVISIONS\diffwave_results\data\resampled_torch\1_n_w_20_1_a_n.wav</t>
  </si>
  <si>
    <t>H:\My Drive\Fall 2022\DIVA_PAPER_REVISIONS\diffwave_results\data\resampled_diffwave\1_n_w_20_1_a_n_gen.wav</t>
  </si>
  <si>
    <t>H:\My Drive\Fall 2022\DIVA_PAPER_REVISIONS\diffwave_results\data\resampled_torch\1_n_w_20_1_i_h.wav</t>
  </si>
  <si>
    <t>H:\My Drive\Fall 2022\DIVA_PAPER_REVISIONS\diffwave_results\data\resampled_diffwave\1_n_w_20_1_i_h_gen.wav</t>
  </si>
  <si>
    <t>H:\My Drive\Fall 2022\DIVA_PAPER_REVISIONS\diffwave_results\data\resampled_torch\1_n_w_20_1_i_l.wav</t>
  </si>
  <si>
    <t>H:\My Drive\Fall 2022\DIVA_PAPER_REVISIONS\diffwave_results\data\resampled_diffwave\1_n_w_20_1_i_l_gen.wav</t>
  </si>
  <si>
    <t>H:\My Drive\Fall 2022\DIVA_PAPER_REVISIONS\diffwave_results\data\resampled_torch\1_n_w_20_1_i_n.wav</t>
  </si>
  <si>
    <t>H:\My Drive\Fall 2022\DIVA_PAPER_REVISIONS\diffwave_results\data\resampled_diffwave\1_n_w_20_1_i_n_gen.wav</t>
  </si>
  <si>
    <t>H:\My Drive\Fall 2022\DIVA_PAPER_REVISIONS\diffwave_results\data\resampled_torch\1_n_w_20_1_u_h.wav</t>
  </si>
  <si>
    <t>H:\My Drive\Fall 2022\DIVA_PAPER_REVISIONS\diffwave_results\data\resampled_diffwave\1_n_w_20_1_u_h_gen.wav</t>
  </si>
  <si>
    <t>H:\My Drive\Fall 2022\DIVA_PAPER_REVISIONS\diffwave_results\data\resampled_torch\1_n_w_20_1_u_l.wav</t>
  </si>
  <si>
    <t>H:\My Drive\Fall 2022\DIVA_PAPER_REVISIONS\diffwave_results\data\resampled_diffwave\1_n_w_20_1_u_l_gen.wav</t>
  </si>
  <si>
    <t>H:\My Drive\Fall 2022\DIVA_PAPER_REVISIONS\diffwave_results\data\resampled_torch\2_n_w_22_2_i_h.wav</t>
  </si>
  <si>
    <t>H:\My Drive\Fall 2022\DIVA_PAPER_REVISIONS\diffwave_results\data\resampled_diffwave\2_n_w_22_2_i_h_gen.wav</t>
  </si>
  <si>
    <t>H:\My Drive\Fall 2022\DIVA_PAPER_REVISIONS\diffwave_results\data\resampled_torch\2_n_w_22_2_i_l.wav</t>
  </si>
  <si>
    <t>H:\My Drive\Fall 2022\DIVA_PAPER_REVISIONS\diffwave_results\data\resampled_diffwave\2_n_w_22_2_i_l_gen.wav</t>
  </si>
  <si>
    <t>human_diva</t>
  </si>
  <si>
    <t>H:\My Drive\Fall 2022\DIVA_PAPER_REVISIONS\diffwave_results\data\resampled_human\2_n_w_22_2_u_h.wav</t>
  </si>
  <si>
    <t>H:\My Drive\Fall 2022\DIVA_PAPER_REVISIONS\diffwave_results\data\resampled_human\1_n_w_20_1_a_h.wav</t>
  </si>
  <si>
    <t>H:\My Drive\Fall 2022\DIVA_PAPER_REVISIONS\diffwave_results\data\resampled_human\1_n_w_20_1_a_n.wav</t>
  </si>
  <si>
    <t>H:\My Drive\Fall 2022\DIVA_PAPER_REVISIONS\diffwave_results\data\resampled_human\1_n_w_20_1_i_h.wav</t>
  </si>
  <si>
    <t>H:\My Drive\Fall 2022\DIVA_PAPER_REVISIONS\diffwave_results\data\resampled_human\1_n_w_20_1_i_l.wav</t>
  </si>
  <si>
    <t>H:\My Drive\Fall 2022\DIVA_PAPER_REVISIONS\diffwave_results\data\resampled_human\1_n_w_20_1_i_n.wav</t>
  </si>
  <si>
    <t>H:\My Drive\Fall 2022\DIVA_PAPER_REVISIONS\diffwave_results\data\resampled_human\1_n_w_20_1_u_h.wav</t>
  </si>
  <si>
    <t>H:\My Drive\Fall 2022\DIVA_PAPER_REVISIONS\diffwave_results\data\resampled_human\1_n_w_20_1_u_l.wav</t>
  </si>
  <si>
    <t>H:\My Drive\Fall 2022\DIVA_PAPER_REVISIONS\diffwave_results\data\resampled_human\2_n_w_22_2_i_h.wav</t>
  </si>
  <si>
    <t>H:\My Drive\Fall 2022\DIVA_PAPER_REVISIONS\diffwave_results\data\resampled_human\2_n_w_22_2_i_l.wav</t>
  </si>
  <si>
    <t>human_diffwave</t>
  </si>
  <si>
    <t>OLD</t>
  </si>
  <si>
    <t>Epochs</t>
  </si>
  <si>
    <t>H:\My Drive\Fall 2022\DIVA_PAPER_REVISIONS\diffwave_results\data\resampled_diffwave\ckpt_epoch001000\2_n_w_22_2_u_h_gen.wav</t>
  </si>
  <si>
    <t>H:\My Drive\Fall 2022\DIVA_PAPER_REVISIONS\diffwave_results\data\resampled_diffwave\ckpt_epoch001000\1_n_w_20_1_a_h_gen.wav</t>
  </si>
  <si>
    <t>H:\My Drive\Fall 2022\DIVA_PAPER_REVISIONS\diffwave_results\data\resampled_diffwave\ckpt_epoch001000\1_n_w_20_1_a_n_gen.wav</t>
  </si>
  <si>
    <t>H:\My Drive\Fall 2022\DIVA_PAPER_REVISIONS\diffwave_results\data\resampled_diffwave\ckpt_epoch001000\1_n_w_20_1_i_h_gen.wav</t>
  </si>
  <si>
    <t>H:\My Drive\Fall 2022\DIVA_PAPER_REVISIONS\diffwave_results\data\resampled_diffwave\ckpt_epoch001000\1_n_w_20_1_i_l_gen.wav</t>
  </si>
  <si>
    <t>H:\My Drive\Fall 2022\DIVA_PAPER_REVISIONS\diffwave_results\data\resampled_diffwave\ckpt_epoch001000\1_n_w_20_1_i_n_gen.wav</t>
  </si>
  <si>
    <t>H:\My Drive\Fall 2022\DIVA_PAPER_REVISIONS\diffwave_results\data\resampled_diffwave\ckpt_epoch001000\1_n_w_20_1_u_h_gen.wav</t>
  </si>
  <si>
    <t>H:\My Drive\Fall 2022\DIVA_PAPER_REVISIONS\diffwave_results\data\resampled_diffwave\ckpt_epoch001000\1_n_w_20_1_u_l_gen.wav</t>
  </si>
  <si>
    <t>H:\My Drive\Fall 2022\DIVA_PAPER_REVISIONS\diffwave_results\data\resampled_diffwave\ckpt_epoch001000\2_n_w_22_2_i_h_gen.wav</t>
  </si>
  <si>
    <t>H:\My Drive\Fall 2022\DIVA_PAPER_REVISIONS\diffwave_results\data\resampled_diffwave\ckpt_epoch001000\2_n_w_22_2_i_l_gen.wav</t>
  </si>
  <si>
    <t>avg</t>
  </si>
  <si>
    <t>diff</t>
  </si>
  <si>
    <t>statistics</t>
  </si>
  <si>
    <t>Q1</t>
  </si>
  <si>
    <t>median</t>
  </si>
  <si>
    <t>maximum</t>
  </si>
  <si>
    <t>minimum</t>
  </si>
  <si>
    <t>Q3</t>
  </si>
  <si>
    <t>COBL</t>
  </si>
  <si>
    <t>Bottom Box</t>
  </si>
  <si>
    <t>Q2 Box</t>
  </si>
  <si>
    <t>Q3 Box</t>
  </si>
  <si>
    <t>Whisker+</t>
  </si>
  <si>
    <t>Whisker-</t>
  </si>
  <si>
    <t>Q1-Min</t>
  </si>
  <si>
    <t>Med-Q1</t>
  </si>
  <si>
    <t>Q3-Med</t>
  </si>
  <si>
    <t>Max-Q3</t>
  </si>
  <si>
    <t>H_DIVA</t>
  </si>
  <si>
    <t>H_DW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</si>
  <si>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</si>
  <si>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</si>
  <si>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</si>
  <si>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</si>
  <si>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</si>
  <si>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</si>
  <si>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</si>
  <si>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</si>
  <si>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</si>
  <si>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</si>
  <si>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</si>
  <si>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</si>
  <si>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</si>
  <si>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</si>
  <si>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t_stat</t>
  </si>
  <si>
    <t>p_val</t>
  </si>
  <si>
    <t>SEGSNR</t>
  </si>
  <si>
    <t>alpha</t>
  </si>
  <si>
    <t>hyp: mean diff == 0</t>
  </si>
  <si>
    <t>reject hyp?</t>
  </si>
  <si>
    <t>cohens_D</t>
  </si>
  <si>
    <t>SD</t>
  </si>
  <si>
    <t>n</t>
  </si>
  <si>
    <t>M1-M2</t>
  </si>
  <si>
    <t>Pooled_SD</t>
  </si>
  <si>
    <t>ds</t>
  </si>
  <si>
    <t>string_rep</t>
  </si>
  <si>
    <t>M1</t>
  </si>
  <si>
    <t>M2</t>
  </si>
  <si>
    <t>PESQ_H - PESQ_DW</t>
  </si>
  <si>
    <t>CSIG_H - CSIG_DW</t>
  </si>
  <si>
    <t>CBAK_H - CBAK_DW</t>
  </si>
  <si>
    <t>COVL_H - COVL_DW</t>
  </si>
  <si>
    <t>SEGSNR_H - SEGSNR_DW</t>
  </si>
  <si>
    <t>Std. Deviation</t>
  </si>
  <si>
    <t>Std. Error Mean</t>
  </si>
  <si>
    <t>Lower</t>
  </si>
  <si>
    <t>Upper</t>
  </si>
  <si>
    <t>t</t>
  </si>
  <si>
    <t>Sig. (2-tailed)</t>
  </si>
  <si>
    <t>Cohens_D</t>
  </si>
  <si>
    <t>PESQ_H</t>
  </si>
  <si>
    <t>PESQ_DW</t>
  </si>
  <si>
    <t>CSIG_H</t>
  </si>
  <si>
    <t>CSIG_DW</t>
  </si>
  <si>
    <t>CBAK_H</t>
  </si>
  <si>
    <t>CBAK_DW</t>
  </si>
  <si>
    <t>COVL_H</t>
  </si>
  <si>
    <t>COVL_DW</t>
  </si>
  <si>
    <t>SEGSNR_H</t>
  </si>
  <si>
    <t>SEGSNR_DW</t>
  </si>
  <si>
    <t>Std. Erorr Mean</t>
  </si>
  <si>
    <t>Difference</t>
  </si>
  <si>
    <t>d^2 = (D * D)</t>
  </si>
  <si>
    <t>t-table val</t>
  </si>
  <si>
    <t>t-Test: Paired Samples test for Means</t>
  </si>
  <si>
    <t>hyp: M1-M2 == 0</t>
  </si>
  <si>
    <t>alpha=0.05</t>
  </si>
  <si>
    <t>Group 1: H_DIVA</t>
  </si>
  <si>
    <t>Group 2: H_DW</t>
  </si>
  <si>
    <t>&lt; alpha?</t>
  </si>
  <si>
    <t>Group 1 M (SD)</t>
  </si>
  <si>
    <t>Group 2 M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</si>
</sst>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20" fontId="0" fillId="0" borderId="0" xfId="0" applyNumberFormat="1"/>
    <xf numFmtId="0" fontId="0" fillId="0" borderId="3" xfId="0" applyBorder="1"/>
    <xf numFmtId="0" fontId="0" fillId="0" borderId="4" xfId="0" applyBorder="1"/>
    <xf numFmtId="164" fontId="0" fillId="0" borderId="3" xfId="0" applyNumberFormat="1" applyBorder="1"/>
    <xf numFmtId="11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488288"/>
        <c:axId val="425488944"/>
      </c:barChart>
      <c:catAx>
        <c:axId val="425488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488944"/>
        <c:crosses val="autoZero"/>
        <c:auto val="1"/>
        <c:lblAlgn val="ctr"/>
        <c:lblOffset val="100"/>
        <c:noMultiLvlLbl val="0"/>
      </c:catAx>
      <c:valAx>
        <c:axId val="42548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48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PESQ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Sheet2!$U$70</c:f>
              <c:strCache>
                <c:ptCount val="1"/>
                <c:pt idx="0">
                  <c:v>Bottom Box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Sheet2!$V$74:$W$74</c:f>
                <c:numCache>
                  <c:formatCode>General</c:formatCode>
                  <c:ptCount val="2"/>
                  <c:pt idx="0">
                    <c:v>7.5903832912476155E-3</c:v>
                  </c:pt>
                  <c:pt idx="1">
                    <c:v>1.0656714439389869E-2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Sheet2!$V$69:$W$69</c:f>
              <c:strCache>
                <c:ptCount val="2"/>
                <c:pt idx="0">
                  <c:v>human_diva</c:v>
                </c:pt>
                <c:pt idx="1">
                  <c:v>human_diffwave</c:v>
                </c:pt>
              </c:strCache>
            </c:strRef>
          </c:cat>
          <c:val>
            <c:numRef>
              <c:f>Sheet2!$V$70:$W$70</c:f>
              <c:numCache>
                <c:formatCode>General</c:formatCode>
                <c:ptCount val="2"/>
                <c:pt idx="0">
                  <c:v>1.0237600505351976</c:v>
                </c:pt>
                <c:pt idx="1">
                  <c:v>1.0290856361389098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8F-4741-8124-A426635C63CA}"/>
            </c:ext>
          </c:extLst>
        </c:ser>
        <c:ser>
          <c:idx val="1"/>
          <c:order val="1"/>
          <c:tx>
            <c:strRef>
              <c:f>Sheet2!$U$71</c:f>
              <c:strCache>
                <c:ptCount val="1"/>
                <c:pt idx="0">
                  <c:v>Q2 Box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Sheet2!$V$69:$W$69</c:f>
              <c:strCache>
                <c:ptCount val="2"/>
                <c:pt idx="0">
                  <c:v>human_diva</c:v>
                </c:pt>
                <c:pt idx="1">
                  <c:v>human_diffwave</c:v>
                </c:pt>
              </c:strCache>
            </c:strRef>
          </c:cat>
          <c:val>
            <c:numRef>
              <c:f>Sheet2!$V$71:$W$71</c:f>
              <c:numCache>
                <c:formatCode>General</c:formatCode>
                <c:ptCount val="2"/>
                <c:pt idx="0">
                  <c:v>1.503303647041232E-2</c:v>
                </c:pt>
                <c:pt idx="1">
                  <c:v>2.3100137710575286E-2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8F-4741-8124-A426635C63CA}"/>
            </c:ext>
          </c:extLst>
        </c:ser>
        <c:ser>
          <c:idx val="2"/>
          <c:order val="2"/>
          <c:tx>
            <c:strRef>
              <c:f>Sheet2!$U$72</c:f>
              <c:strCache>
                <c:ptCount val="1"/>
                <c:pt idx="0">
                  <c:v>Q3 Box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Sheet2!$V$73:$W$73</c:f>
                <c:numCache>
                  <c:formatCode>General</c:formatCode>
                  <c:ptCount val="2"/>
                  <c:pt idx="0">
                    <c:v>0.1082853674888602</c:v>
                  </c:pt>
                  <c:pt idx="1">
                    <c:v>7.0099383592610032E-2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Sheet2!$V$69:$W$69</c:f>
              <c:strCache>
                <c:ptCount val="2"/>
                <c:pt idx="0">
                  <c:v>human_diva</c:v>
                </c:pt>
                <c:pt idx="1">
                  <c:v>human_diffwave</c:v>
                </c:pt>
              </c:strCache>
            </c:strRef>
          </c:cat>
          <c:val>
            <c:numRef>
              <c:f>Sheet2!$V$72:$W$72</c:f>
              <c:numCache>
                <c:formatCode>General</c:formatCode>
                <c:ptCount val="2"/>
                <c:pt idx="0">
                  <c:v>1.7875015735629995E-2</c:v>
                </c:pt>
                <c:pt idx="1">
                  <c:v>3.4473389387124964E-2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8F-4741-8124-A426635C6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22029023"/>
        <c:axId val="1722031519"/>
      </c:barChart>
      <c:catAx>
        <c:axId val="17220290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031519"/>
        <c:crosses val="autoZero"/>
        <c:auto val="1"/>
        <c:lblAlgn val="ctr"/>
        <c:lblOffset val="100"/>
        <c:noMultiLvlLbl val="0"/>
      </c:catAx>
      <c:valAx>
        <c:axId val="172203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029023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CSIG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CSIG</a:t>
          </a:r>
        </a:p>
      </cx:txPr>
    </cx:title>
    <cx:plotArea>
      <cx:plotAreaRegion>
        <cx:series layoutId="boxWhisker" uniqueId="{00000001-C719-4FD6-BA8C-DDD2744D1984}" formatIdx="1">
          <cx:tx>
            <cx:txData>
              <cx:f/>
              <cx:v>H_DIVA</cx:v>
            </cx:txData>
          </cx:tx>
          <cx:dataId val="0"/>
          <cx:layoutPr>
            <cx:statistics quartileMethod="exclusive"/>
          </cx:layoutPr>
        </cx:series>
        <cx:series layoutId="boxWhisker" uniqueId="{00000002-C719-4FD6-BA8C-DDD2744D1984}" formatIdx="2">
          <cx:tx>
            <cx:txData>
              <cx:f/>
              <cx:v>H_DW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Axis Title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Axis Title</a:t>
              </a:r>
            </a:p>
          </cx:txPr>
        </cx:title>
        <cx:tickLabels/>
      </cx:axis>
      <cx:axis id="1">
        <cx:valScaling/>
        <cx:title>
          <cx:tx>
            <cx:txData>
              <cx:v>CSIG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CSIG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CBAK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CBAK</a:t>
          </a:r>
        </a:p>
      </cx:txPr>
    </cx:title>
    <cx:plotArea>
      <cx:plotAreaRegion>
        <cx:series layoutId="boxWhisker" uniqueId="{00000001-FA0D-45D4-83FE-A0BB43F51A31}" formatIdx="1">
          <cx:tx>
            <cx:txData>
              <cx:f/>
              <cx:v>H_DIVA</cx:v>
            </cx:txData>
          </cx:tx>
          <cx:dataId val="0"/>
          <cx:layoutPr>
            <cx:statistics quartileMethod="exclusive"/>
          </cx:layoutPr>
        </cx:series>
        <cx:series layoutId="boxWhisker" uniqueId="{00000002-FA0D-45D4-83FE-A0BB43F51A31}" formatIdx="2">
          <cx:tx>
            <cx:txData>
              <cx:f/>
              <cx:v>H_DW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Axis Title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Axis Title</a:t>
              </a:r>
            </a:p>
          </cx:txPr>
        </cx:title>
        <cx:tickLabels/>
      </cx:axis>
      <cx:axis id="1">
        <cx:valScaling/>
        <cx:title>
          <cx:tx>
            <cx:txData>
              <cx:v>Axis Title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Axis Title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COVL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COVL</a:t>
          </a:r>
        </a:p>
      </cx:txPr>
    </cx:title>
    <cx:plotArea>
      <cx:plotAreaRegion>
        <cx:series layoutId="boxWhisker" uniqueId="{00000001-1EEE-46EC-86E6-EF8786DB1E9D}" formatIdx="1">
          <cx:tx>
            <cx:txData>
              <cx:f/>
              <cx:v>H_DIVA</cx:v>
            </cx:txData>
          </cx:tx>
          <cx:dataId val="0"/>
          <cx:layoutPr>
            <cx:statistics quartileMethod="exclusive"/>
          </cx:layoutPr>
        </cx:series>
        <cx:series layoutId="boxWhisker" uniqueId="{00000002-1EEE-46EC-86E6-EF8786DB1E9D}" formatIdx="2">
          <cx:tx>
            <cx:txData>
              <cx:f/>
              <cx:v>H_DW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tle/>
        <cx:tickLabels/>
      </cx:axis>
      <cx:axis id="1">
        <cx:valScaling/>
        <cx:title>
          <cx:tx>
            <cx:txData>
              <cx:v>Axis Title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Axis Title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</cx:chartData>
  <cx:chart>
    <cx:title pos="t" align="ctr" overlay="0">
      <cx:tx>
        <cx:txData>
          <cx:v>segSNR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segSNR</a:t>
          </a:r>
        </a:p>
      </cx:txPr>
    </cx:title>
    <cx:plotArea>
      <cx:plotAreaRegion>
        <cx:series layoutId="boxWhisker" uniqueId="{00000001-E70A-4FCB-859F-522746E9DFBA}" formatIdx="1">
          <cx:tx>
            <cx:txData>
              <cx:f/>
              <cx:v>H_DIVA</cx:v>
            </cx:txData>
          </cx:tx>
          <cx:dataId val="0"/>
          <cx:layoutPr>
            <cx:statistics quartileMethod="exclusive"/>
          </cx:layoutPr>
        </cx:series>
        <cx:series layoutId="boxWhisker" uniqueId="{00000002-E70A-4FCB-859F-522746E9DFBA}" formatIdx="2">
          <cx:tx>
            <cx:txData>
              <cx:f/>
              <cx:v>H_DW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tle/>
        <cx:tickLabels/>
      </cx:axis>
      <cx:axis id="1">
        <cx:valScaling/>
        <cx:title>
          <cx:tx>
            <cx:txData>
              <cx:v>Axis Title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Axis Title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_xlchart.v1.9</cx:f>
      </cx:numDim>
    </cx:data>
  </cx:chartData>
  <cx:chart>
    <cx:title pos="t" align="ctr" overlay="0">
      <cx:tx>
        <cx:txData>
          <cx:v>PESQ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PESQ</a:t>
          </a:r>
        </a:p>
      </cx:txPr>
    </cx:title>
    <cx:plotArea>
      <cx:plotAreaRegion>
        <cx:series layoutId="boxWhisker" uniqueId="{00000003-23F4-4EDA-B548-489D73A2DBDA}" formatIdx="1">
          <cx:tx>
            <cx:txData>
              <cx:f/>
              <cx:v>H_DIVA</cx:v>
            </cx:txData>
          </cx:tx>
          <cx:dataId val="0"/>
          <cx:layoutPr>
            <cx:statistics quartileMethod="exclusive"/>
          </cx:layoutPr>
        </cx:series>
        <cx:series layoutId="boxWhisker" uniqueId="{00000004-23F4-4EDA-B548-489D73A2DBDA}" formatIdx="2">
          <cx:tx>
            <cx:txData>
              <cx:f/>
              <cx:v>H_DW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tle/>
        <cx:tickLabels/>
      </cx:axis>
      <cx:axis id="1">
        <cx:valScaling/>
        <cx:title>
          <cx:tx>
            <cx:txData>
              <cx:v>PESQ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PESQ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_xlchart.v1.13</cx:f>
      </cx:numDim>
    </cx:data>
  </cx:chartData>
  <cx:chart>
    <cx:title pos="t" align="ctr" overlay="0">
      <cx:tx>
        <cx:txData>
          <cx:v>b) CSIG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b) CSIG</a:t>
          </a:r>
        </a:p>
      </cx:txPr>
    </cx:title>
    <cx:plotArea>
      <cx:plotAreaRegion>
        <cx:series layoutId="boxWhisker" uniqueId="{00000001-C719-4FD6-BA8C-DDD2744D1984}" formatIdx="1">
          <cx:tx>
            <cx:txData>
              <cx:f/>
              <cx:v>H_DIVA</cx:v>
            </cx:txData>
          </cx:tx>
          <cx:dataId val="0"/>
          <cx:layoutPr>
            <cx:statistics quartileMethod="exclusive"/>
          </cx:layoutPr>
        </cx:series>
        <cx:series layoutId="boxWhisker" uniqueId="{00000002-C719-4FD6-BA8C-DDD2744D1984}" formatIdx="2">
          <cx:tx>
            <cx:txData>
              <cx:f/>
              <cx:v>H_DW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Category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Category</a:t>
              </a:r>
            </a:p>
          </cx:txPr>
        </cx:title>
        <cx:tickLabels/>
      </cx:axis>
      <cx:axis id="1">
        <cx:valScaling/>
        <cx:title>
          <cx:tx>
            <cx:txData>
              <cx:v>CSIG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CSIG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_xlchart.v1.11</cx:f>
      </cx:numDim>
    </cx:data>
  </cx:chartData>
  <cx:chart>
    <cx:title pos="t" align="ctr" overlay="0">
      <cx:tx>
        <cx:txData>
          <cx:v>c) CBAK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c) CBAK</a:t>
          </a:r>
        </a:p>
      </cx:txPr>
    </cx:title>
    <cx:plotArea>
      <cx:plotAreaRegion>
        <cx:series layoutId="boxWhisker" uniqueId="{00000001-FA0D-45D4-83FE-A0BB43F51A31}" formatIdx="1">
          <cx:tx>
            <cx:txData>
              <cx:f/>
              <cx:v>H_DIVA</cx:v>
            </cx:txData>
          </cx:tx>
          <cx:dataId val="0"/>
          <cx:layoutPr>
            <cx:statistics quartileMethod="exclusive"/>
          </cx:layoutPr>
        </cx:series>
        <cx:series layoutId="boxWhisker" uniqueId="{00000002-FA0D-45D4-83FE-A0BB43F51A31}" formatIdx="2">
          <cx:tx>
            <cx:txData>
              <cx:f/>
              <cx:v>H_DW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Category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Category</a:t>
              </a:r>
            </a:p>
          </cx:txPr>
        </cx:title>
        <cx:tickLabels/>
      </cx:axis>
      <cx:axis id="1">
        <cx:valScaling/>
        <cx:title>
          <cx:tx>
            <cx:txData>
              <cx:v>CBAK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CBAK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  <cx:data id="1">
      <cx:numDim type="val">
        <cx:f>_xlchart.v1.15</cx:f>
      </cx:numDim>
    </cx:data>
  </cx:chartData>
  <cx:chart>
    <cx:title pos="t" align="ctr" overlay="0">
      <cx:tx>
        <cx:txData>
          <cx:v>d) COVL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d) COVL</a:t>
          </a:r>
        </a:p>
      </cx:txPr>
    </cx:title>
    <cx:plotArea>
      <cx:plotAreaRegion>
        <cx:series layoutId="boxWhisker" uniqueId="{00000001-1EEE-46EC-86E6-EF8786DB1E9D}" formatIdx="1">
          <cx:tx>
            <cx:txData>
              <cx:f/>
              <cx:v>H_DIVA</cx:v>
            </cx:txData>
          </cx:tx>
          <cx:dataId val="0"/>
          <cx:layoutPr>
            <cx:statistics quartileMethod="exclusive"/>
          </cx:layoutPr>
        </cx:series>
        <cx:series layoutId="boxWhisker" uniqueId="{00000002-1EEE-46EC-86E6-EF8786DB1E9D}" formatIdx="2">
          <cx:tx>
            <cx:txData>
              <cx:f/>
              <cx:v>H_DW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Category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Category</a:t>
              </a:r>
            </a:p>
          </cx:txPr>
        </cx:title>
        <cx:tickLabels/>
      </cx:axis>
      <cx:axis id="1">
        <cx:valScaling/>
        <cx:title>
          <cx:tx>
            <cx:txData>
              <cx:v>COVL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COVL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  <cx:data id="1">
      <cx:numDim type="val">
        <cx:f>_xlchart.v1.17</cx:f>
      </cx:numDim>
    </cx:data>
  </cx:chartData>
  <cx:chart>
    <cx:title pos="t" align="ctr" overlay="0">
      <cx:tx>
        <cx:txData>
          <cx:v>e) segSNR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e) segSNR</a:t>
          </a:r>
        </a:p>
      </cx:txPr>
    </cx:title>
    <cx:plotArea>
      <cx:plotAreaRegion>
        <cx:series layoutId="boxWhisker" uniqueId="{00000001-E70A-4FCB-859F-522746E9DFBA}" formatIdx="1">
          <cx:tx>
            <cx:txData>
              <cx:f/>
              <cx:v>H_DIVA</cx:v>
            </cx:txData>
          </cx:tx>
          <cx:dataId val="0"/>
          <cx:layoutPr>
            <cx:statistics quartileMethod="exclusive"/>
          </cx:layoutPr>
        </cx:series>
        <cx:series layoutId="boxWhisker" uniqueId="{00000002-E70A-4FCB-859F-522746E9DFBA}" formatIdx="2">
          <cx:tx>
            <cx:txData>
              <cx:f/>
              <cx:v>H_DW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Category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Category</a:t>
              </a:r>
            </a:p>
          </cx:txPr>
        </cx:title>
        <cx:tickLabels/>
      </cx:axis>
      <cx:axis id="1">
        <cx:valScaling/>
        <cx:title>
          <cx:tx>
            <cx:txData>
              <cx:v>segSNR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segSNR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  <cx:data id="1">
      <cx:numDim type="val">
        <cx:f>_xlchart.v1.19</cx:f>
      </cx:numDim>
    </cx:data>
  </cx:chartData>
  <cx:chart>
    <cx:title pos="t" align="ctr" overlay="0">
      <cx:tx>
        <cx:txData>
          <cx:v>a) PESQ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a) PESQ</a:t>
          </a:r>
        </a:p>
      </cx:txPr>
    </cx:title>
    <cx:plotArea>
      <cx:plotAreaRegion>
        <cx:series layoutId="boxWhisker" uniqueId="{00000003-23F4-4EDA-B548-489D73A2DBDA}" formatIdx="1">
          <cx:tx>
            <cx:txData>
              <cx:f/>
              <cx:v>H_DIVA</cx:v>
            </cx:txData>
          </cx:tx>
          <cx:dataId val="0"/>
          <cx:layoutPr>
            <cx:statistics quartileMethod="exclusive"/>
          </cx:layoutPr>
        </cx:series>
        <cx:series layoutId="boxWhisker" uniqueId="{00000004-23F4-4EDA-B548-489D73A2DBDA}" formatIdx="2">
          <cx:tx>
            <cx:txData>
              <cx:f/>
              <cx:v>H_DW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Category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Category</a:t>
              </a:r>
            </a:p>
          </cx:txPr>
        </cx:title>
        <cx:tickLabels/>
      </cx:axis>
      <cx:axis id="1">
        <cx:valScaling/>
        <cx:title>
          <cx:tx>
            <cx:txData>
              <cx:v>PESQ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PESQ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  <cx:data id="1">
      <cx:numDim type="val">
        <cx:f>_xlchart.v1.23</cx:f>
      </cx:numDim>
    </cx:data>
  </cx:chartData>
  <cx:chart>
    <cx:title pos="t" align="ctr" overlay="0">
      <cx:tx>
        <cx:txData>
          <cx:v>CSIG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CSIG</a:t>
          </a:r>
        </a:p>
      </cx:txPr>
    </cx:title>
    <cx:plotArea>
      <cx:plotAreaRegion>
        <cx:series layoutId="boxWhisker" uniqueId="{00000001-C719-4FD6-BA8C-DDD2744D1984}" formatIdx="1">
          <cx:tx>
            <cx:txData>
              <cx:f/>
              <cx:v>H_DIVA</cx:v>
            </cx:txData>
          </cx:tx>
          <cx:dataId val="0"/>
          <cx:layoutPr>
            <cx:statistics quartileMethod="exclusive"/>
          </cx:layoutPr>
        </cx:series>
        <cx:series layoutId="boxWhisker" uniqueId="{00000002-C719-4FD6-BA8C-DDD2744D1984}" formatIdx="2">
          <cx:tx>
            <cx:txData>
              <cx:f/>
              <cx:v>H_DW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Category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Category</a:t>
              </a:r>
            </a:p>
          </cx:txPr>
        </cx:title>
        <cx:tickLabels/>
      </cx:axis>
      <cx:axis id="1">
        <cx:valScaling/>
        <cx:title>
          <cx:tx>
            <cx:txData>
              <cx:v>CSIG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CSIG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_xlchart.v1.24</cx:f>
      </cx:numDim>
    </cx:data>
    <cx:data id="1">
      <cx:numDim type="val">
        <cx:f>_xlchart.v1.25</cx:f>
      </cx:numDim>
    </cx:data>
  </cx:chartData>
  <cx:chart>
    <cx:title pos="t" align="ctr" overlay="0">
      <cx:tx>
        <cx:txData>
          <cx:v>CBAK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CBAK</a:t>
          </a:r>
        </a:p>
      </cx:txPr>
    </cx:title>
    <cx:plotArea>
      <cx:plotAreaRegion>
        <cx:series layoutId="boxWhisker" uniqueId="{00000001-FA0D-45D4-83FE-A0BB43F51A31}" formatIdx="1">
          <cx:tx>
            <cx:txData>
              <cx:f/>
              <cx:v>H_DIVA</cx:v>
            </cx:txData>
          </cx:tx>
          <cx:dataId val="0"/>
          <cx:layoutPr>
            <cx:statistics quartileMethod="exclusive"/>
          </cx:layoutPr>
        </cx:series>
        <cx:series layoutId="boxWhisker" uniqueId="{00000002-FA0D-45D4-83FE-A0BB43F51A31}" formatIdx="2">
          <cx:tx>
            <cx:txData>
              <cx:f/>
              <cx:v>H_DW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Category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Category</a:t>
              </a:r>
            </a:p>
          </cx:txPr>
        </cx:title>
        <cx:tickLabels/>
      </cx:axis>
      <cx:axis id="1">
        <cx:valScaling/>
        <cx:title>
          <cx:tx>
            <cx:txData>
              <cx:v>CBAK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CBAK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_xlchart.v1.28</cx:f>
      </cx:numDim>
    </cx:data>
    <cx:data id="1">
      <cx:numDim type="val">
        <cx:f>_xlchart.v1.29</cx:f>
      </cx:numDim>
    </cx:data>
  </cx:chartData>
  <cx:chart>
    <cx:title pos="t" align="ctr" overlay="0">
      <cx:tx>
        <cx:txData>
          <cx:v>COVL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COVL</a:t>
          </a:r>
        </a:p>
      </cx:txPr>
    </cx:title>
    <cx:plotArea>
      <cx:plotAreaRegion>
        <cx:series layoutId="boxWhisker" uniqueId="{00000001-1EEE-46EC-86E6-EF8786DB1E9D}" formatIdx="1">
          <cx:tx>
            <cx:txData>
              <cx:f/>
              <cx:v>H_DIVA</cx:v>
            </cx:txData>
          </cx:tx>
          <cx:dataId val="0"/>
          <cx:layoutPr>
            <cx:statistics quartileMethod="exclusive"/>
          </cx:layoutPr>
        </cx:series>
        <cx:series layoutId="boxWhisker" uniqueId="{00000002-1EEE-46EC-86E6-EF8786DB1E9D}" formatIdx="2">
          <cx:tx>
            <cx:txData>
              <cx:f/>
              <cx:v>H_DW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Category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Category</a:t>
              </a:r>
            </a:p>
          </cx:txPr>
        </cx:title>
        <cx:tickLabels/>
      </cx:axis>
      <cx:axis id="1">
        <cx:valScaling/>
        <cx:title>
          <cx:tx>
            <cx:txData>
              <cx:v>COVL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COVL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  <cx:data id="1">
      <cx:numDim type="val">
        <cx:f>_xlchart.v1.27</cx:f>
      </cx:numDim>
    </cx:data>
  </cx:chartData>
  <cx:chart>
    <cx:title pos="t" align="ctr" overlay="0">
      <cx:tx>
        <cx:txData>
          <cx:v>segSNR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segSNR</a:t>
          </a:r>
        </a:p>
      </cx:txPr>
    </cx:title>
    <cx:plotArea>
      <cx:plotAreaRegion>
        <cx:series layoutId="boxWhisker" uniqueId="{00000001-E70A-4FCB-859F-522746E9DFBA}" formatIdx="1">
          <cx:tx>
            <cx:txData>
              <cx:f/>
              <cx:v>H_DIVA</cx:v>
            </cx:txData>
          </cx:tx>
          <cx:dataId val="0"/>
          <cx:layoutPr>
            <cx:statistics quartileMethod="exclusive"/>
          </cx:layoutPr>
        </cx:series>
        <cx:series layoutId="boxWhisker" uniqueId="{00000002-E70A-4FCB-859F-522746E9DFBA}" formatIdx="2">
          <cx:tx>
            <cx:txData>
              <cx:f/>
              <cx:v>H_DW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Category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Category</a:t>
              </a:r>
            </a:p>
          </cx:txPr>
        </cx:title>
        <cx:tickLabels/>
      </cx:axis>
      <cx:axis id="1">
        <cx:valScaling/>
        <cx:title>
          <cx:tx>
            <cx:txData>
              <cx:v>segSNR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segSNR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  <cx:data id="1">
      <cx:numDim type="val">
        <cx:f>_xlchart.v1.21</cx:f>
      </cx:numDim>
    </cx:data>
  </cx:chartData>
  <cx:chart>
    <cx:title pos="t" align="ctr" overlay="0">
      <cx:tx>
        <cx:txData>
          <cx:v>PESQ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PESQ</a:t>
          </a:r>
        </a:p>
      </cx:txPr>
    </cx:title>
    <cx:plotArea>
      <cx:plotAreaRegion>
        <cx:series layoutId="boxWhisker" uniqueId="{00000003-23F4-4EDA-B548-489D73A2DBDA}" formatIdx="1">
          <cx:tx>
            <cx:txData>
              <cx:f/>
              <cx:v>H_DIVA</cx:v>
            </cx:txData>
          </cx:tx>
          <cx:dataId val="0"/>
          <cx:layoutPr>
            <cx:statistics quartileMethod="exclusive"/>
          </cx:layoutPr>
        </cx:series>
        <cx:series layoutId="boxWhisker" uniqueId="{00000004-23F4-4EDA-B548-489D73A2DBDA}" formatIdx="2">
          <cx:tx>
            <cx:txData>
              <cx:f/>
              <cx:v>H_DW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Category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Category</a:t>
              </a:r>
            </a:p>
          </cx:txPr>
        </cx:title>
        <cx:tickLabels/>
      </cx:axis>
      <cx:axis id="1">
        <cx:valScaling/>
        <cx:title>
          <cx:tx>
            <cx:txData>
              <cx:v>PESQ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PESQ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E1CF86-A1CC-49F3-8685-A8AEC9B83365}">
  <sheetPr/>
  <sheetViews>
    <sheetView zoomScale="5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8.xml"/><Relationship Id="rId2" Type="http://schemas.microsoft.com/office/2014/relationships/chartEx" Target="../charts/chartEx7.xml"/><Relationship Id="rId1" Type="http://schemas.microsoft.com/office/2014/relationships/chartEx" Target="../charts/chartEx6.xml"/><Relationship Id="rId5" Type="http://schemas.microsoft.com/office/2014/relationships/chartEx" Target="../charts/chartEx10.xml"/><Relationship Id="rId4" Type="http://schemas.microsoft.com/office/2014/relationships/chartEx" Target="../charts/chartEx9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13.xml"/><Relationship Id="rId2" Type="http://schemas.microsoft.com/office/2014/relationships/chartEx" Target="../charts/chartEx12.xml"/><Relationship Id="rId1" Type="http://schemas.microsoft.com/office/2014/relationships/chartEx" Target="../charts/chartEx11.xml"/><Relationship Id="rId6" Type="http://schemas.openxmlformats.org/officeDocument/2006/relationships/chart" Target="../charts/chart2.xml"/><Relationship Id="rId5" Type="http://schemas.microsoft.com/office/2014/relationships/chartEx" Target="../charts/chartEx15.xml"/><Relationship Id="rId4" Type="http://schemas.microsoft.com/office/2014/relationships/chartEx" Target="../charts/chartEx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41275</xdr:colOff>
      <xdr:row>2</xdr:row>
      <xdr:rowOff>47624</xdr:rowOff>
    </xdr:from>
    <xdr:to>
      <xdr:col>22</xdr:col>
      <xdr:colOff>346075</xdr:colOff>
      <xdr:row>44</xdr:row>
      <xdr:rowOff>107949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52B8917-24E1-DFB4-55B0-EEB5D583BA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72575" y="415924"/>
              <a:ext cx="4572000" cy="7794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390525</xdr:colOff>
      <xdr:row>2</xdr:row>
      <xdr:rowOff>34924</xdr:rowOff>
    </xdr:from>
    <xdr:to>
      <xdr:col>30</xdr:col>
      <xdr:colOff>85725</xdr:colOff>
      <xdr:row>44</xdr:row>
      <xdr:rowOff>126999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0A98AD5-3261-C5E5-4D70-398AE05C12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89025" y="403224"/>
              <a:ext cx="4572000" cy="7826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30</xdr:col>
      <xdr:colOff>111125</xdr:colOff>
      <xdr:row>2</xdr:row>
      <xdr:rowOff>15874</xdr:rowOff>
    </xdr:from>
    <xdr:to>
      <xdr:col>37</xdr:col>
      <xdr:colOff>415925</xdr:colOff>
      <xdr:row>44</xdr:row>
      <xdr:rowOff>120649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A03BC20-FA53-5A10-F1B8-3BF7F32571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86425" y="384174"/>
              <a:ext cx="4572000" cy="7839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37</xdr:col>
      <xdr:colOff>556533</xdr:colOff>
      <xdr:row>1</xdr:row>
      <xdr:rowOff>180973</xdr:rowOff>
    </xdr:from>
    <xdr:to>
      <xdr:col>45</xdr:col>
      <xdr:colOff>253547</xdr:colOff>
      <xdr:row>44</xdr:row>
      <xdr:rowOff>108857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A2C08E8-2600-A32D-0977-5D8747B929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099033" y="365123"/>
              <a:ext cx="4573814" cy="78463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298823</xdr:colOff>
      <xdr:row>2</xdr:row>
      <xdr:rowOff>29135</xdr:rowOff>
    </xdr:from>
    <xdr:to>
      <xdr:col>14</xdr:col>
      <xdr:colOff>582706</xdr:colOff>
      <xdr:row>44</xdr:row>
      <xdr:rowOff>89647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51F091C3-703B-4D86-D459-45CA2A7E0F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53323" y="397435"/>
              <a:ext cx="4551083" cy="77948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761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7247B7-2A47-D135-D224-D2EB23D1F0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363520</xdr:colOff>
      <xdr:row>1</xdr:row>
      <xdr:rowOff>0</xdr:rowOff>
    </xdr:from>
    <xdr:to>
      <xdr:col>9</xdr:col>
      <xdr:colOff>53836</xdr:colOff>
      <xdr:row>15</xdr:row>
      <xdr:rowOff>121790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5A7D146-6CE3-4481-99B9-769B03C5E6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01920" y="184150"/>
              <a:ext cx="2738316" cy="26998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53836</xdr:colOff>
      <xdr:row>1</xdr:row>
      <xdr:rowOff>0</xdr:rowOff>
    </xdr:from>
    <xdr:to>
      <xdr:col>13</xdr:col>
      <xdr:colOff>354728</xdr:colOff>
      <xdr:row>15</xdr:row>
      <xdr:rowOff>121790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8D31E73-2AC1-4E3D-BE90-25CE8222CF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40236" y="184150"/>
              <a:ext cx="2739292" cy="26998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65615</xdr:colOff>
      <xdr:row>15</xdr:row>
      <xdr:rowOff>109641</xdr:rowOff>
    </xdr:from>
    <xdr:to>
      <xdr:col>4</xdr:col>
      <xdr:colOff>363520</xdr:colOff>
      <xdr:row>30</xdr:row>
      <xdr:rowOff>48696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AD84511-DB70-40B8-959F-7B4542837A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615" y="2871891"/>
              <a:ext cx="2736305" cy="27013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363520</xdr:colOff>
      <xdr:row>15</xdr:row>
      <xdr:rowOff>122779</xdr:rowOff>
    </xdr:from>
    <xdr:to>
      <xdr:col>9</xdr:col>
      <xdr:colOff>52090</xdr:colOff>
      <xdr:row>30</xdr:row>
      <xdr:rowOff>63140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9B5DF49-C0B8-4D4C-AEA0-0419D294ED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01920" y="2885029"/>
              <a:ext cx="2736570" cy="27026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62628</xdr:colOff>
      <xdr:row>1</xdr:row>
      <xdr:rowOff>0</xdr:rowOff>
    </xdr:from>
    <xdr:to>
      <xdr:col>4</xdr:col>
      <xdr:colOff>363520</xdr:colOff>
      <xdr:row>15</xdr:row>
      <xdr:rowOff>121790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F44D39B-BA71-44AA-9F7F-00741F3754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628" y="184150"/>
              <a:ext cx="2739292" cy="26998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330412</xdr:colOff>
      <xdr:row>1</xdr:row>
      <xdr:rowOff>180147</xdr:rowOff>
    </xdr:from>
    <xdr:to>
      <xdr:col>27</xdr:col>
      <xdr:colOff>23303</xdr:colOff>
      <xdr:row>23</xdr:row>
      <xdr:rowOff>19737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E370D87-89AA-4E83-9331-B0B96A0FBD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00112" y="364297"/>
              <a:ext cx="4569691" cy="38908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27</xdr:col>
      <xdr:colOff>78401</xdr:colOff>
      <xdr:row>1</xdr:row>
      <xdr:rowOff>178606</xdr:rowOff>
    </xdr:from>
    <xdr:to>
      <xdr:col>34</xdr:col>
      <xdr:colOff>358785</xdr:colOff>
      <xdr:row>23</xdr:row>
      <xdr:rowOff>29490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9FA2F4F-65DE-4BBF-9B69-5500EB47F4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24901" y="362756"/>
              <a:ext cx="4547584" cy="39021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24574</xdr:colOff>
      <xdr:row>23</xdr:row>
      <xdr:rowOff>57736</xdr:rowOff>
    </xdr:from>
    <xdr:to>
      <xdr:col>19</xdr:col>
      <xdr:colOff>298825</xdr:colOff>
      <xdr:row>44</xdr:row>
      <xdr:rowOff>101720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DAAAD28-268E-4836-BCD8-F5FC9AFFBD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27074" y="4293186"/>
              <a:ext cx="4541451" cy="39111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330377</xdr:colOff>
      <xdr:row>23</xdr:row>
      <xdr:rowOff>53973</xdr:rowOff>
    </xdr:from>
    <xdr:to>
      <xdr:col>27</xdr:col>
      <xdr:colOff>26712</xdr:colOff>
      <xdr:row>44</xdr:row>
      <xdr:rowOff>105558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B328352-DBFC-433C-8C60-0A85682F18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00077" y="4289423"/>
              <a:ext cx="4573135" cy="39187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3659</xdr:colOff>
      <xdr:row>2</xdr:row>
      <xdr:rowOff>1526</xdr:rowOff>
    </xdr:from>
    <xdr:to>
      <xdr:col>19</xdr:col>
      <xdr:colOff>287543</xdr:colOff>
      <xdr:row>23</xdr:row>
      <xdr:rowOff>23427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50E2C7F-B206-4517-AEFF-4955E88396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06159" y="369826"/>
              <a:ext cx="4551084" cy="38890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27</xdr:col>
      <xdr:colOff>4428</xdr:colOff>
      <xdr:row>46</xdr:row>
      <xdr:rowOff>3176</xdr:rowOff>
    </xdr:from>
    <xdr:to>
      <xdr:col>34</xdr:col>
      <xdr:colOff>298076</xdr:colOff>
      <xdr:row>54</xdr:row>
      <xdr:rowOff>163286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4169B8D-8553-50F9-FAD9-0AE5CA00F7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A478-4B3A-48DD-A3D5-D9FCCB33DE40}">
  <dimension ref="A1:P35"/>
  <sheetViews>
    <sheetView tabSelected="1" workbookViewId="0">
      <selection activeCell="B2" sqref="B2"/>
    </sheetView>
  </sheetViews>
  <sheetFormatPr defaultRowHeight="14.5" x14ac:dyDescent="0.35"/>
  <cols>
    <col min="2" max="2" width="17.1796875" customWidth="1"/>
    <col min="4" max="4" width="12" bestFit="1" customWidth="1"/>
    <col min="5" max="5" width="11.81640625" customWidth="1"/>
    <col min="6" max="6" width="24.90625" customWidth="1"/>
    <col min="10" max="10" width="8.90625" customWidth="1"/>
    <col min="11" max="11" width="7.453125" bestFit="1" customWidth="1"/>
    <col min="12" max="13" width="13.36328125" bestFit="1" customWidth="1"/>
    <col min="14" max="14" width="7.1796875" bestFit="1" customWidth="1"/>
    <col min="15" max="15" width="8.1796875" bestFit="1" customWidth="1"/>
    <col min="16" max="16" width="9" bestFit="1" customWidth="1"/>
    <col min="17" max="17" width="14.6328125" customWidth="1"/>
  </cols>
  <sheetData>
    <row r="1" spans="1:16" x14ac:dyDescent="0.35">
      <c r="B1" t="s">
        <v>129</v>
      </c>
      <c r="K1" t="s">
        <v>126</v>
      </c>
      <c r="P1" t="s">
        <v>129</v>
      </c>
    </row>
    <row r="2" spans="1:16" x14ac:dyDescent="0.35">
      <c r="B2" t="s">
        <v>130</v>
      </c>
      <c r="D2" t="s">
        <v>89</v>
      </c>
      <c r="K2" t="s">
        <v>127</v>
      </c>
      <c r="P2" t="s">
        <v>130</v>
      </c>
    </row>
    <row r="3" spans="1:16" x14ac:dyDescent="0.35">
      <c r="K3" t="s">
        <v>128</v>
      </c>
    </row>
    <row r="4" spans="1:16" x14ac:dyDescent="0.35">
      <c r="B4" t="s">
        <v>79</v>
      </c>
      <c r="C4" t="s">
        <v>85</v>
      </c>
      <c r="D4" t="s">
        <v>86</v>
      </c>
      <c r="E4" t="s">
        <v>91</v>
      </c>
      <c r="F4" t="s">
        <v>97</v>
      </c>
      <c r="G4" t="s">
        <v>90</v>
      </c>
      <c r="H4" t="s">
        <v>88</v>
      </c>
      <c r="L4" s="5" t="s">
        <v>132</v>
      </c>
      <c r="M4" s="5" t="s">
        <v>133</v>
      </c>
      <c r="N4" s="5" t="s">
        <v>85</v>
      </c>
      <c r="O4" s="5" t="s">
        <v>86</v>
      </c>
      <c r="P4" s="4" t="s">
        <v>91</v>
      </c>
    </row>
    <row r="5" spans="1:16" x14ac:dyDescent="0.35">
      <c r="A5" t="s">
        <v>2</v>
      </c>
      <c r="B5">
        <f>PESQ_T_Test!$B$9</f>
        <v>9</v>
      </c>
      <c r="C5">
        <f>PESQ_T_Test!$B$10</f>
        <v>-2.7724880542446448</v>
      </c>
      <c r="D5">
        <f>PESQ_T_Test!$B$11</f>
        <v>1.083259817628035E-2</v>
      </c>
      <c r="E5">
        <f>G18</f>
        <v>-1.2956624653667679</v>
      </c>
      <c r="F5" t="str">
        <f>"t("&amp;B5&amp;") = "&amp;C5&amp;", p = "&amp;D5</f>
        <v>t(9) = -2.77248805424464, p = 0.0108325981762804</v>
      </c>
      <c r="G5" t="b">
        <f>D5&lt;H5</f>
        <v>1</v>
      </c>
      <c r="H5">
        <v>0.05</v>
      </c>
      <c r="K5" s="4" t="s">
        <v>2</v>
      </c>
      <c r="L5" s="6" t="str">
        <f>TRUNC(PESQ_T_Test!$B$4,3)&amp;" ("&amp;TRUNC($C$18,3)&amp;")"</f>
        <v>1.06 (0.053)</v>
      </c>
      <c r="M5" s="6" t="str">
        <f>TRUNC(PESQ_T_Test!$C$4,3)&amp;" ("&amp;TRUNC($C$19,3)&amp;")"</f>
        <v>1.622 (0.61)</v>
      </c>
      <c r="N5" s="6">
        <f>PESQ_T_Test!$B$10</f>
        <v>-2.7724880542446448</v>
      </c>
      <c r="O5" s="7">
        <f>PESQ_T_Test!$B$11</f>
        <v>1.083259817628035E-2</v>
      </c>
      <c r="P5" s="6">
        <f>$G$18</f>
        <v>-1.2956624653667679</v>
      </c>
    </row>
    <row r="6" spans="1:16" x14ac:dyDescent="0.35">
      <c r="A6" t="s">
        <v>3</v>
      </c>
      <c r="B6">
        <f>CSIG_T_Test!$B$9</f>
        <v>9</v>
      </c>
      <c r="C6">
        <f>CSIG_T_Test!$B$10</f>
        <v>-15.285112262823949</v>
      </c>
      <c r="D6">
        <f>CSIG_T_Test!$B$11</f>
        <v>4.7890647389422331E-8</v>
      </c>
      <c r="E6">
        <f>G22</f>
        <v>-5.9422476910444377</v>
      </c>
      <c r="F6" t="str">
        <f t="shared" ref="F6:F9" si="0">"t("&amp;B6&amp;") = "&amp;C6&amp;", p = "&amp;D6</f>
        <v>t(9) = -15.2851122628239, p = 4.78906473894223E-08</v>
      </c>
      <c r="G6" t="b">
        <f>D6&lt;H6</f>
        <v>1</v>
      </c>
      <c r="H6">
        <v>0.05</v>
      </c>
      <c r="K6" s="4" t="s">
        <v>3</v>
      </c>
      <c r="L6" s="6" t="str">
        <f>TRUNC(CSIG_T_Test!$B$4,3)&amp;" ("&amp;TRUNC($C$22,3)&amp;")"</f>
        <v>-5.543 (1.319)</v>
      </c>
      <c r="M6" s="6" t="str">
        <f>TRUNC(CSIG_T_Test!$C$4,3)&amp;" ("&amp;TRUNC($C$23,3)&amp;")"</f>
        <v>2.841 (1.497)</v>
      </c>
      <c r="N6" s="6">
        <f>CSIG_T_Test!$B$10</f>
        <v>-15.285112262823949</v>
      </c>
      <c r="O6" s="7">
        <f>CSIG_T_Test!$B$11</f>
        <v>4.7890647389422331E-8</v>
      </c>
      <c r="P6" s="6">
        <f>$G$22</f>
        <v>-5.9422476910444377</v>
      </c>
    </row>
    <row r="7" spans="1:16" x14ac:dyDescent="0.35">
      <c r="A7" t="s">
        <v>4</v>
      </c>
      <c r="B7">
        <f>CBAK_T_Test!$B$9</f>
        <v>9</v>
      </c>
      <c r="C7">
        <f>CBAK_T_Test!$B$10</f>
        <v>-7.0242085153385494</v>
      </c>
      <c r="D7">
        <f>CBAK_T_Test!$B$11</f>
        <v>3.0790804997270274E-5</v>
      </c>
      <c r="E7">
        <f>G26</f>
        <v>-3.1680876707964893</v>
      </c>
      <c r="F7" t="str">
        <f t="shared" si="0"/>
        <v>t(9) = -7.02420851533855, p = 3.07908049972703E-05</v>
      </c>
      <c r="G7" t="b">
        <f>D7&lt;H7</f>
        <v>1</v>
      </c>
      <c r="H7">
        <v>0.05</v>
      </c>
      <c r="K7" s="4" t="s">
        <v>4</v>
      </c>
      <c r="L7" s="6" t="str">
        <f>TRUNC(CBAK_T_Test!$B$4,3)&amp;" ("&amp;TRUNC($C$26,3)&amp;")"</f>
        <v>-0.372 (0.379)</v>
      </c>
      <c r="M7" s="6" t="str">
        <f>TRUNC(CBAK_T_Test!$C$4,3)&amp;" ("&amp;TRUNC($C$27,3)&amp;")"</f>
        <v>1.566 (0.778)</v>
      </c>
      <c r="N7" s="6">
        <f>CBAK_T_Test!$B$10</f>
        <v>-7.0242085153385494</v>
      </c>
      <c r="O7" s="7">
        <f>CBAK_T_Test!$B$11</f>
        <v>3.0790804997270274E-5</v>
      </c>
      <c r="P7" s="6">
        <f>$G$26</f>
        <v>-3.1680876707964893</v>
      </c>
    </row>
    <row r="8" spans="1:16" x14ac:dyDescent="0.35">
      <c r="A8" t="s">
        <v>5</v>
      </c>
      <c r="B8">
        <f>COVL_T_Test!$B$9</f>
        <v>9</v>
      </c>
      <c r="C8">
        <f>COVL_T_Test!$B$10</f>
        <v>-13.911554798481678</v>
      </c>
      <c r="D8">
        <f>COVL_T_Test!$B$11</f>
        <v>1.0831176341305306E-7</v>
      </c>
      <c r="E8">
        <f>G30</f>
        <v>-5.3506517037657622</v>
      </c>
      <c r="F8" t="str">
        <f t="shared" si="0"/>
        <v>t(9) = -13.9115547984817, p = 1.08311763413053E-07</v>
      </c>
      <c r="G8" t="b">
        <f>D8&lt;H8</f>
        <v>1</v>
      </c>
      <c r="H8">
        <v>0.05</v>
      </c>
      <c r="K8" s="4" t="s">
        <v>5</v>
      </c>
      <c r="L8" s="6" t="str">
        <f>TRUNC(COVL_T_Test!$B$4,3)&amp;" ("&amp;TRUNC($C$30,3)&amp;")"</f>
        <v>-2.974 (0.712)</v>
      </c>
      <c r="M8" s="6" t="str">
        <f>TRUNC(COVL_T_Test!$C$4,3)&amp;" ("&amp;TRUNC($C$31,3)&amp;")"</f>
        <v>2.111 (1.139)</v>
      </c>
      <c r="N8" s="6">
        <f>COVL_T_Test!$B$10</f>
        <v>-13.911554798481678</v>
      </c>
      <c r="O8" s="7">
        <f>COVL_T_Test!$B$11</f>
        <v>1.0831176341305306E-7</v>
      </c>
      <c r="P8" s="6">
        <f>$G$30</f>
        <v>-5.3506517037657622</v>
      </c>
    </row>
    <row r="9" spans="1:16" x14ac:dyDescent="0.35">
      <c r="A9" t="s">
        <v>87</v>
      </c>
      <c r="B9">
        <f>SEGSNR_T_Test!$B$9</f>
        <v>9</v>
      </c>
      <c r="C9">
        <f>SEGSNR_T_Test!$B$10</f>
        <v>3.1521454705531422</v>
      </c>
      <c r="D9">
        <f>SEGSNR_T_Test!$B$11</f>
        <v>5.8485478832168659E-3</v>
      </c>
      <c r="E9">
        <f>G34</f>
        <v>0.37004126215608313</v>
      </c>
      <c r="F9" t="str">
        <f t="shared" si="0"/>
        <v>t(9) = 3.15214547055314, p = 0.00584854788321687</v>
      </c>
      <c r="G9" t="b">
        <f>D9&lt;H9</f>
        <v>1</v>
      </c>
      <c r="H9">
        <v>0.05</v>
      </c>
      <c r="K9" s="4" t="s">
        <v>87</v>
      </c>
      <c r="L9" s="6" t="str">
        <f>TRUNC(SEGSNR_T_Test!$B$4,3)&amp;" ("&amp;TRUNC($C$34,3)&amp;")"</f>
        <v>-4.347 (3.471)</v>
      </c>
      <c r="M9" s="6" t="str">
        <f>TRUNC(SEGSNR_T_Test!$C$4,3)&amp;" ("&amp;TRUNC($C$35,3)&amp;")"</f>
        <v>-5.573 (3.147)</v>
      </c>
      <c r="N9" s="6">
        <f>SEGSNR_T_Test!$B$10</f>
        <v>3.1521454705531422</v>
      </c>
      <c r="O9" s="7">
        <f>SEGSNR_T_Test!$B$11</f>
        <v>5.8485478832168659E-3</v>
      </c>
      <c r="P9" s="6">
        <f>$G$34</f>
        <v>0.37004126215608313</v>
      </c>
    </row>
    <row r="16" spans="1:16" x14ac:dyDescent="0.35">
      <c r="A16" t="s">
        <v>91</v>
      </c>
    </row>
    <row r="17" spans="1:12" x14ac:dyDescent="0.35">
      <c r="A17" t="s">
        <v>2</v>
      </c>
      <c r="B17" t="s">
        <v>74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</row>
    <row r="18" spans="1:12" ht="15" thickBot="1" x14ac:dyDescent="0.4">
      <c r="A18" t="s">
        <v>69</v>
      </c>
      <c r="B18">
        <f>AVERAGE(Sheet1!A$53:A$62)</f>
        <v>1.0606789112091031</v>
      </c>
      <c r="C18">
        <f>STDEV(Sheet1!A$53:A$62)</f>
        <v>5.3072077297658761E-2</v>
      </c>
      <c r="D18">
        <f>COUNT(Sheet1!A$53:A$62)</f>
        <v>10</v>
      </c>
      <c r="E18">
        <f>B18-B19</f>
        <v>-0.5616531133651721</v>
      </c>
      <c r="F18">
        <f>SQRT(((D18-1)*C18^2+(D19-1)*C19^2)/(D18+D19-2))</f>
        <v>0.4334872147478494</v>
      </c>
      <c r="G18">
        <f>E18/F18</f>
        <v>-1.2956624653667679</v>
      </c>
      <c r="L18" s="1"/>
    </row>
    <row r="19" spans="1:12" x14ac:dyDescent="0.35">
      <c r="A19" t="s">
        <v>70</v>
      </c>
      <c r="B19">
        <f>AVERAGE(Sheet1!B$53:B$62)</f>
        <v>1.6223320245742752</v>
      </c>
      <c r="C19">
        <f>STDEV(Sheet1!B$53:B$62)</f>
        <v>0.6107419138318636</v>
      </c>
      <c r="D19">
        <v>10</v>
      </c>
    </row>
    <row r="21" spans="1:12" x14ac:dyDescent="0.35">
      <c r="A21" t="s">
        <v>3</v>
      </c>
    </row>
    <row r="22" spans="1:12" x14ac:dyDescent="0.35">
      <c r="A22" t="s">
        <v>69</v>
      </c>
      <c r="B22">
        <f>AVERAGE(Sheet1!A$66:A$75)</f>
        <v>-5.5437705663977477</v>
      </c>
      <c r="C22">
        <f>_xlfn.STDEV.S(Sheet1!A$66:A$75)</f>
        <v>1.3195235314601432</v>
      </c>
      <c r="D22">
        <v>10</v>
      </c>
      <c r="E22">
        <f>B22-B23</f>
        <v>-8.3851599208015681</v>
      </c>
      <c r="F22">
        <f>SQRT(((D22-1)*C22^2+(D23-1)*C23^2)/(D22+D23-2))</f>
        <v>1.4111091217955865</v>
      </c>
      <c r="G22">
        <f>E22/F22</f>
        <v>-5.9422476910444377</v>
      </c>
    </row>
    <row r="23" spans="1:12" x14ac:dyDescent="0.35">
      <c r="A23" t="s">
        <v>70</v>
      </c>
      <c r="B23">
        <f>AVERAGE(Sheet1!B$66:B$75)</f>
        <v>2.84138935440382</v>
      </c>
      <c r="C23">
        <f>_xlfn.STDEV.S(Sheet1!B$66:B$75)</f>
        <v>1.4971023869970865</v>
      </c>
      <c r="D23">
        <v>10</v>
      </c>
    </row>
    <row r="25" spans="1:12" x14ac:dyDescent="0.35">
      <c r="A25" t="s">
        <v>4</v>
      </c>
    </row>
    <row r="26" spans="1:12" x14ac:dyDescent="0.35">
      <c r="A26" t="s">
        <v>69</v>
      </c>
      <c r="B26">
        <f>AVERAGE(Sheet1!A$79:A$88)</f>
        <v>-0.37254973445507539</v>
      </c>
      <c r="C26">
        <f>_xlfn.STDEV.S(Sheet1!A$79:A$88)</f>
        <v>0.3795240830711098</v>
      </c>
      <c r="D26">
        <v>10</v>
      </c>
      <c r="E26">
        <f>B26-B27</f>
        <v>-1.9395345155127259</v>
      </c>
      <c r="F26">
        <f>SQRT(((D26-1)*C26^2+(D27-1)*C27^2)/(D26+D27-2))</f>
        <v>0.61220986192756066</v>
      </c>
      <c r="G26">
        <f>E26/F26</f>
        <v>-3.1680876707964893</v>
      </c>
    </row>
    <row r="27" spans="1:12" x14ac:dyDescent="0.35">
      <c r="A27" t="s">
        <v>70</v>
      </c>
      <c r="B27">
        <f>AVERAGE(Sheet1!B$79:B$88)</f>
        <v>1.5669847810576505</v>
      </c>
      <c r="C27">
        <f>_xlfn.STDEV.S(Sheet1!B$79:B$88)</f>
        <v>0.77817947830289069</v>
      </c>
      <c r="D27">
        <v>10</v>
      </c>
    </row>
    <row r="29" spans="1:12" x14ac:dyDescent="0.35">
      <c r="A29" t="s">
        <v>5</v>
      </c>
    </row>
    <row r="30" spans="1:12" x14ac:dyDescent="0.35">
      <c r="A30" t="s">
        <v>69</v>
      </c>
      <c r="B30">
        <f>AVERAGE(Sheet1!A$92:A$101)</f>
        <v>-2.9746683057202081</v>
      </c>
      <c r="C30">
        <f>_xlfn.STDEV.S(Sheet1!A$92:A$101)</f>
        <v>0.71274077820941673</v>
      </c>
      <c r="D30">
        <v>10</v>
      </c>
      <c r="E30">
        <f>B30-B31</f>
        <v>-5.0856791429454429</v>
      </c>
      <c r="F30">
        <f>SQRT(((D30-1)*C30^2+(D31-1)*C31^2)/(D30+D31-2))</f>
        <v>0.95047845094573569</v>
      </c>
      <c r="G30">
        <f>E30/F30</f>
        <v>-5.3506517037657622</v>
      </c>
    </row>
    <row r="31" spans="1:12" x14ac:dyDescent="0.35">
      <c r="A31" t="s">
        <v>70</v>
      </c>
      <c r="B31">
        <f>AVERAGE(Sheet1!B$92:B$101)</f>
        <v>2.1110108372252352</v>
      </c>
      <c r="C31">
        <f>_xlfn.STDEV.S(Sheet1!B$92:B$101)</f>
        <v>1.1396574724459299</v>
      </c>
      <c r="D31">
        <v>10</v>
      </c>
    </row>
    <row r="33" spans="1:7" x14ac:dyDescent="0.35">
      <c r="A33" t="s">
        <v>87</v>
      </c>
    </row>
    <row r="34" spans="1:7" x14ac:dyDescent="0.35">
      <c r="A34" t="s">
        <v>69</v>
      </c>
      <c r="B34">
        <f>AVERAGE(Sheet1!A$105:A$114)</f>
        <v>-4.3476345500167684</v>
      </c>
      <c r="C34">
        <f>_xlfn.STDEV.S(Sheet1!A$105:A$114)</f>
        <v>3.4715128164223503</v>
      </c>
      <c r="D34">
        <v>10</v>
      </c>
      <c r="E34">
        <f>B34-B35</f>
        <v>1.2260555586082429</v>
      </c>
      <c r="F34">
        <f>SQRT(((D34-1)*C34^2+(D35-1)*C35^2)/(D34+D35-2))</f>
        <v>3.3132941755319534</v>
      </c>
      <c r="G34">
        <f>E34/F34</f>
        <v>0.37004126215608313</v>
      </c>
    </row>
    <row r="35" spans="1:7" x14ac:dyDescent="0.35">
      <c r="A35" t="s">
        <v>70</v>
      </c>
      <c r="B35">
        <f>AVERAGE(Sheet1!B$105:B$114)</f>
        <v>-5.5736901086250112</v>
      </c>
      <c r="C35">
        <f>_xlfn.STDEV.S(Sheet1!B$105:B$114)</f>
        <v>3.1471312893877332</v>
      </c>
      <c r="D3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91B2-E1F9-468A-B6D2-AFF0BF1E21EA}">
  <dimension ref="A1:T35"/>
  <sheetViews>
    <sheetView topLeftCell="J1" workbookViewId="0">
      <selection activeCell="P11" sqref="P11"/>
    </sheetView>
  </sheetViews>
  <sheetFormatPr defaultRowHeight="14.5" x14ac:dyDescent="0.35"/>
  <cols>
    <col min="2" max="2" width="17.1796875" customWidth="1"/>
    <col min="4" max="4" width="12" bestFit="1" customWidth="1"/>
    <col min="5" max="5" width="11.81640625" customWidth="1"/>
    <col min="6" max="6" width="24.90625" customWidth="1"/>
    <col min="10" max="10" width="8.90625" customWidth="1"/>
    <col min="11" max="11" width="8.54296875" customWidth="1"/>
    <col min="12" max="12" width="7.6328125" customWidth="1"/>
    <col min="14" max="14" width="4.54296875" customWidth="1"/>
    <col min="15" max="15" width="8.90625" customWidth="1"/>
    <col min="16" max="16" width="14.1796875" customWidth="1"/>
    <col min="17" max="17" width="14.6328125" customWidth="1"/>
  </cols>
  <sheetData>
    <row r="1" spans="1:20" x14ac:dyDescent="0.35">
      <c r="K1" t="s">
        <v>126</v>
      </c>
      <c r="P1" t="s">
        <v>129</v>
      </c>
    </row>
    <row r="2" spans="1:20" x14ac:dyDescent="0.35">
      <c r="D2" t="s">
        <v>89</v>
      </c>
      <c r="K2" t="s">
        <v>127</v>
      </c>
      <c r="P2" t="s">
        <v>130</v>
      </c>
    </row>
    <row r="3" spans="1:20" x14ac:dyDescent="0.35">
      <c r="K3" t="s">
        <v>128</v>
      </c>
    </row>
    <row r="4" spans="1:20" x14ac:dyDescent="0.35">
      <c r="B4" t="s">
        <v>79</v>
      </c>
      <c r="C4" t="s">
        <v>85</v>
      </c>
      <c r="D4" t="s">
        <v>86</v>
      </c>
      <c r="E4" t="s">
        <v>91</v>
      </c>
      <c r="F4" t="s">
        <v>97</v>
      </c>
      <c r="G4" t="s">
        <v>90</v>
      </c>
      <c r="H4" t="s">
        <v>88</v>
      </c>
      <c r="L4" s="5" t="s">
        <v>98</v>
      </c>
      <c r="M4" s="5" t="s">
        <v>99</v>
      </c>
      <c r="N4" s="5" t="s">
        <v>79</v>
      </c>
      <c r="O4" s="5" t="s">
        <v>85</v>
      </c>
      <c r="P4" s="5" t="s">
        <v>83</v>
      </c>
      <c r="Q4" s="5" t="s">
        <v>84</v>
      </c>
      <c r="R4" s="5" t="s">
        <v>86</v>
      </c>
      <c r="S4" s="5" t="s">
        <v>91</v>
      </c>
      <c r="T4" s="4" t="s">
        <v>131</v>
      </c>
    </row>
    <row r="5" spans="1:20" x14ac:dyDescent="0.35">
      <c r="A5" t="s">
        <v>2</v>
      </c>
      <c r="B5">
        <f>PESQ_T_Test!$B$9</f>
        <v>9</v>
      </c>
      <c r="C5">
        <f>PESQ_T_Test!$B$10</f>
        <v>-2.7724880542446448</v>
      </c>
      <c r="D5">
        <f>PESQ_T_Test!$B$11</f>
        <v>1.083259817628035E-2</v>
      </c>
      <c r="E5">
        <f>G18</f>
        <v>-1.2956624653667679</v>
      </c>
      <c r="F5" t="str">
        <f>"t("&amp;B5&amp;") = "&amp;C5&amp;", p = "&amp;D5</f>
        <v>t(9) = -2.77248805424464, p = 0.0108325981762804</v>
      </c>
      <c r="G5" t="b">
        <f>D5&lt;H5</f>
        <v>1</v>
      </c>
      <c r="H5">
        <v>0.05</v>
      </c>
      <c r="K5" s="4" t="s">
        <v>2</v>
      </c>
      <c r="L5" s="6">
        <f>PESQ_T_Test!B4</f>
        <v>1.0606789112091031</v>
      </c>
      <c r="M5" s="6">
        <f>PESQ_T_Test!C4</f>
        <v>1.6223320245742752</v>
      </c>
      <c r="N5" s="4">
        <v>9</v>
      </c>
      <c r="O5" s="6">
        <f>PESQ_T_Test!$B$10</f>
        <v>-2.7724880542446448</v>
      </c>
      <c r="P5" s="4">
        <f>PESQ_T_Test!B13</f>
        <v>2.1665196352560701E-2</v>
      </c>
      <c r="Q5" s="6">
        <f>PESQ_T_Test!B14</f>
        <v>2.2621571627982053</v>
      </c>
      <c r="R5" s="4">
        <f>PESQ_T_Test!$B$11</f>
        <v>1.083259817628035E-2</v>
      </c>
      <c r="S5" s="6">
        <f>G18</f>
        <v>-1.2956624653667679</v>
      </c>
      <c r="T5" s="4" t="b">
        <f>P5&lt;0.05</f>
        <v>1</v>
      </c>
    </row>
    <row r="6" spans="1:20" x14ac:dyDescent="0.35">
      <c r="A6" t="s">
        <v>3</v>
      </c>
      <c r="B6">
        <f>CSIG_T_Test!$B$9</f>
        <v>9</v>
      </c>
      <c r="C6">
        <f>CSIG_T_Test!$B$10</f>
        <v>-15.285112262823949</v>
      </c>
      <c r="D6">
        <f>CSIG_T_Test!$B$11</f>
        <v>4.7890647389422331E-8</v>
      </c>
      <c r="E6">
        <f>G22</f>
        <v>-5.9422476910444377</v>
      </c>
      <c r="F6" t="str">
        <f t="shared" ref="F6:F9" si="0">"t("&amp;B6&amp;") = "&amp;C6&amp;", p = "&amp;D6</f>
        <v>t(9) = -15.2851122628239, p = 4.78906473894223E-08</v>
      </c>
      <c r="G6" t="b">
        <f>D6&lt;H6</f>
        <v>1</v>
      </c>
      <c r="H6">
        <v>0.05</v>
      </c>
      <c r="K6" s="4" t="s">
        <v>3</v>
      </c>
      <c r="L6" s="6">
        <f>CSIG_T_Test!B4</f>
        <v>-5.5437705663977477</v>
      </c>
      <c r="M6" s="6">
        <f>CSIG_T_Test!C4</f>
        <v>2.84138935440382</v>
      </c>
      <c r="N6" s="4">
        <v>9</v>
      </c>
      <c r="O6" s="6">
        <f>CSIG_T_Test!$B$10</f>
        <v>-15.285112262823949</v>
      </c>
      <c r="P6" s="4">
        <f>CSIG_T_Test!B13</f>
        <v>9.5781294778844661E-8</v>
      </c>
      <c r="Q6" s="6">
        <f>CSIG_T_Test!B14</f>
        <v>2.2621571627982053</v>
      </c>
      <c r="R6" s="4">
        <f>CSIG_T_Test!$B$11</f>
        <v>4.7890647389422331E-8</v>
      </c>
      <c r="S6" s="6">
        <f>G22</f>
        <v>-5.9422476910444377</v>
      </c>
      <c r="T6" s="4" t="b">
        <f t="shared" ref="T6:T9" si="1">P6&lt;0.05</f>
        <v>1</v>
      </c>
    </row>
    <row r="7" spans="1:20" x14ac:dyDescent="0.35">
      <c r="A7" t="s">
        <v>4</v>
      </c>
      <c r="B7">
        <f>CBAK_T_Test!$B$9</f>
        <v>9</v>
      </c>
      <c r="C7">
        <f>CBAK_T_Test!$B$10</f>
        <v>-7.0242085153385494</v>
      </c>
      <c r="D7">
        <f>CBAK_T_Test!$B$11</f>
        <v>3.0790804997270274E-5</v>
      </c>
      <c r="E7">
        <f>G26</f>
        <v>-3.1680876707964893</v>
      </c>
      <c r="F7" t="str">
        <f t="shared" si="0"/>
        <v>t(9) = -7.02420851533855, p = 3.07908049972703E-05</v>
      </c>
      <c r="G7" t="b">
        <f>D7&lt;H7</f>
        <v>1</v>
      </c>
      <c r="H7">
        <v>0.05</v>
      </c>
      <c r="K7" s="4" t="s">
        <v>4</v>
      </c>
      <c r="L7" s="6">
        <f>CBAK_T_Test!B4</f>
        <v>-0.37254973445507539</v>
      </c>
      <c r="M7" s="6">
        <f>CBAK_T_Test!C4</f>
        <v>1.5669847810576505</v>
      </c>
      <c r="N7" s="4">
        <v>9</v>
      </c>
      <c r="O7" s="6">
        <f>CBAK_T_Test!$B$10</f>
        <v>-7.0242085153385494</v>
      </c>
      <c r="P7" s="4">
        <f>CBAK_T_Test!B13</f>
        <v>6.1581609994540548E-5</v>
      </c>
      <c r="Q7" s="6">
        <f>CBAK_T_Test!B14</f>
        <v>2.2621571627982053</v>
      </c>
      <c r="R7" s="4">
        <f>CBAK_T_Test!$B$11</f>
        <v>3.0790804997270274E-5</v>
      </c>
      <c r="S7" s="6">
        <f>G26</f>
        <v>-3.1680876707964893</v>
      </c>
      <c r="T7" s="4" t="b">
        <f t="shared" si="1"/>
        <v>1</v>
      </c>
    </row>
    <row r="8" spans="1:20" x14ac:dyDescent="0.35">
      <c r="A8" t="s">
        <v>5</v>
      </c>
      <c r="B8">
        <f>COVL_T_Test!$B$9</f>
        <v>9</v>
      </c>
      <c r="C8">
        <f>COVL_T_Test!$B$10</f>
        <v>-13.911554798481678</v>
      </c>
      <c r="D8">
        <f>COVL_T_Test!$B$11</f>
        <v>1.0831176341305306E-7</v>
      </c>
      <c r="E8">
        <f>G30</f>
        <v>-5.3506517037657622</v>
      </c>
      <c r="F8" t="str">
        <f t="shared" si="0"/>
        <v>t(9) = -13.9115547984817, p = 1.08311763413053E-07</v>
      </c>
      <c r="G8" t="b">
        <f>D8&lt;H8</f>
        <v>1</v>
      </c>
      <c r="H8">
        <v>0.05</v>
      </c>
      <c r="K8" s="4" t="s">
        <v>5</v>
      </c>
      <c r="L8" s="6">
        <f>COVL_T_Test!B4</f>
        <v>-2.9746683057202081</v>
      </c>
      <c r="M8" s="6">
        <f>COVL_T_Test!C4</f>
        <v>2.1110108372252352</v>
      </c>
      <c r="N8" s="4">
        <v>9</v>
      </c>
      <c r="O8" s="6">
        <f>COVL_T_Test!$B$10</f>
        <v>-13.911554798481678</v>
      </c>
      <c r="P8" s="4">
        <f>COVL_T_Test!B13</f>
        <v>2.1662352682610612E-7</v>
      </c>
      <c r="Q8" s="6">
        <f>COVL_T_Test!B14</f>
        <v>2.2621571627982053</v>
      </c>
      <c r="R8" s="4">
        <f>COVL_T_Test!$B$11</f>
        <v>1.0831176341305306E-7</v>
      </c>
      <c r="S8" s="6">
        <f>G30</f>
        <v>-5.3506517037657622</v>
      </c>
      <c r="T8" s="4" t="b">
        <f t="shared" si="1"/>
        <v>1</v>
      </c>
    </row>
    <row r="9" spans="1:20" x14ac:dyDescent="0.35">
      <c r="A9" t="s">
        <v>87</v>
      </c>
      <c r="B9">
        <f>SEGSNR_T_Test!$B$9</f>
        <v>9</v>
      </c>
      <c r="C9">
        <f>SEGSNR_T_Test!$B$10</f>
        <v>3.1521454705531422</v>
      </c>
      <c r="D9">
        <f>SEGSNR_T_Test!$B$11</f>
        <v>5.8485478832168659E-3</v>
      </c>
      <c r="E9">
        <f>G34</f>
        <v>0.37004126215608313</v>
      </c>
      <c r="F9" t="str">
        <f t="shared" si="0"/>
        <v>t(9) = 3.15214547055314, p = 0.00584854788321687</v>
      </c>
      <c r="G9" t="b">
        <f>D9&lt;H9</f>
        <v>1</v>
      </c>
      <c r="H9">
        <v>0.05</v>
      </c>
      <c r="K9" s="4" t="s">
        <v>87</v>
      </c>
      <c r="L9" s="6">
        <f>SEGSNR_T_Test!B4</f>
        <v>-4.3476345500167684</v>
      </c>
      <c r="M9" s="6">
        <f>SEGSNR_T_Test!C4</f>
        <v>-5.5736901086250112</v>
      </c>
      <c r="N9" s="4">
        <v>9</v>
      </c>
      <c r="O9" s="6">
        <f>SEGSNR_T_Test!$B$10</f>
        <v>3.1521454705531422</v>
      </c>
      <c r="P9" s="4">
        <f>SEGSNR_T_Test!B13</f>
        <v>1.1697095766433732E-2</v>
      </c>
      <c r="Q9" s="6">
        <f>SEGSNR_T_Test!B14</f>
        <v>2.2621571627982053</v>
      </c>
      <c r="R9" s="4">
        <f>SEGSNR_T_Test!$B$11</f>
        <v>5.8485478832168659E-3</v>
      </c>
      <c r="S9" s="6">
        <f>G34</f>
        <v>0.37004126215608313</v>
      </c>
      <c r="T9" s="4" t="b">
        <f t="shared" si="1"/>
        <v>1</v>
      </c>
    </row>
    <row r="16" spans="1:20" x14ac:dyDescent="0.35">
      <c r="A16" t="s">
        <v>91</v>
      </c>
    </row>
    <row r="17" spans="1:12" x14ac:dyDescent="0.35">
      <c r="A17" t="s">
        <v>2</v>
      </c>
      <c r="B17" t="s">
        <v>74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</row>
    <row r="18" spans="1:12" ht="15" thickBot="1" x14ac:dyDescent="0.4">
      <c r="A18" t="s">
        <v>69</v>
      </c>
      <c r="B18">
        <f>AVERAGE(Sheet1!A$53:A$62)</f>
        <v>1.0606789112091031</v>
      </c>
      <c r="C18">
        <f>STDEV(Sheet1!A$53:A$62)</f>
        <v>5.3072077297658761E-2</v>
      </c>
      <c r="D18">
        <f>COUNT(Sheet1!A$53:A$62)</f>
        <v>10</v>
      </c>
      <c r="E18">
        <f>B18-B19</f>
        <v>-0.5616531133651721</v>
      </c>
      <c r="F18">
        <f>SQRT(((D18-1)*C18^2+(D19-1)*C19^2)/(D18+D19-2))</f>
        <v>0.4334872147478494</v>
      </c>
      <c r="G18">
        <f>E18/F18</f>
        <v>-1.2956624653667679</v>
      </c>
      <c r="L18" s="1"/>
    </row>
    <row r="19" spans="1:12" x14ac:dyDescent="0.35">
      <c r="A19" t="s">
        <v>70</v>
      </c>
      <c r="B19">
        <f>AVERAGE(Sheet1!B$53:B$62)</f>
        <v>1.6223320245742752</v>
      </c>
      <c r="C19">
        <f>STDEV(Sheet1!B$53:B$62)</f>
        <v>0.6107419138318636</v>
      </c>
      <c r="D19">
        <v>10</v>
      </c>
    </row>
    <row r="21" spans="1:12" x14ac:dyDescent="0.35">
      <c r="A21" t="s">
        <v>3</v>
      </c>
    </row>
    <row r="22" spans="1:12" x14ac:dyDescent="0.35">
      <c r="A22" t="s">
        <v>69</v>
      </c>
      <c r="B22">
        <f>AVERAGE(Sheet1!A$66:A$75)</f>
        <v>-5.5437705663977477</v>
      </c>
      <c r="C22">
        <f>_xlfn.STDEV.S(Sheet1!A$66:A$75)</f>
        <v>1.3195235314601432</v>
      </c>
      <c r="D22">
        <v>10</v>
      </c>
      <c r="E22">
        <f>B22-B23</f>
        <v>-8.3851599208015681</v>
      </c>
      <c r="F22">
        <f>SQRT(((D22-1)*C22^2+(D23-1)*C23^2)/(D22+D23-2))</f>
        <v>1.4111091217955865</v>
      </c>
      <c r="G22">
        <f>E22/F22</f>
        <v>-5.9422476910444377</v>
      </c>
    </row>
    <row r="23" spans="1:12" x14ac:dyDescent="0.35">
      <c r="A23" t="s">
        <v>70</v>
      </c>
      <c r="B23">
        <f>AVERAGE(Sheet1!B$66:B$75)</f>
        <v>2.84138935440382</v>
      </c>
      <c r="C23">
        <f>_xlfn.STDEV.S(Sheet1!B$66:B$75)</f>
        <v>1.4971023869970865</v>
      </c>
      <c r="D23">
        <v>10</v>
      </c>
    </row>
    <row r="25" spans="1:12" x14ac:dyDescent="0.35">
      <c r="A25" t="s">
        <v>4</v>
      </c>
    </row>
    <row r="26" spans="1:12" x14ac:dyDescent="0.35">
      <c r="A26" t="s">
        <v>69</v>
      </c>
      <c r="B26">
        <f>AVERAGE(Sheet1!A$79:A$88)</f>
        <v>-0.37254973445507539</v>
      </c>
      <c r="C26">
        <f>_xlfn.STDEV.S(Sheet1!A$79:A$88)</f>
        <v>0.3795240830711098</v>
      </c>
      <c r="D26">
        <v>10</v>
      </c>
      <c r="E26">
        <f>B26-B27</f>
        <v>-1.9395345155127259</v>
      </c>
      <c r="F26">
        <f>SQRT(((D26-1)*C26^2+(D27-1)*C27^2)/(D26+D27-2))</f>
        <v>0.61220986192756066</v>
      </c>
      <c r="G26">
        <f>E26/F26</f>
        <v>-3.1680876707964893</v>
      </c>
    </row>
    <row r="27" spans="1:12" x14ac:dyDescent="0.35">
      <c r="A27" t="s">
        <v>70</v>
      </c>
      <c r="B27">
        <f>AVERAGE(Sheet1!B$79:B$88)</f>
        <v>1.5669847810576505</v>
      </c>
      <c r="C27">
        <f>_xlfn.STDEV.S(Sheet1!B$79:B$88)</f>
        <v>0.77817947830289069</v>
      </c>
      <c r="D27">
        <v>10</v>
      </c>
    </row>
    <row r="29" spans="1:12" x14ac:dyDescent="0.35">
      <c r="A29" t="s">
        <v>5</v>
      </c>
    </row>
    <row r="30" spans="1:12" x14ac:dyDescent="0.35">
      <c r="A30" t="s">
        <v>69</v>
      </c>
      <c r="B30">
        <f>AVERAGE(Sheet1!A$92:A$101)</f>
        <v>-2.9746683057202081</v>
      </c>
      <c r="C30">
        <f>_xlfn.STDEV.S(Sheet1!A$92:A$101)</f>
        <v>0.71274077820941673</v>
      </c>
      <c r="D30">
        <v>10</v>
      </c>
      <c r="E30">
        <f>B30-B31</f>
        <v>-5.0856791429454429</v>
      </c>
      <c r="F30">
        <f>SQRT(((D30-1)*C30^2+(D31-1)*C31^2)/(D30+D31-2))</f>
        <v>0.95047845094573569</v>
      </c>
      <c r="G30">
        <f>E30/F30</f>
        <v>-5.3506517037657622</v>
      </c>
    </row>
    <row r="31" spans="1:12" x14ac:dyDescent="0.35">
      <c r="A31" t="s">
        <v>70</v>
      </c>
      <c r="B31">
        <f>AVERAGE(Sheet1!B$92:B$101)</f>
        <v>2.1110108372252352</v>
      </c>
      <c r="C31">
        <f>_xlfn.STDEV.S(Sheet1!B$92:B$101)</f>
        <v>1.1396574724459299</v>
      </c>
      <c r="D31">
        <v>10</v>
      </c>
    </row>
    <row r="33" spans="1:7" x14ac:dyDescent="0.35">
      <c r="A33" t="s">
        <v>87</v>
      </c>
    </row>
    <row r="34" spans="1:7" x14ac:dyDescent="0.35">
      <c r="A34" t="s">
        <v>69</v>
      </c>
      <c r="B34">
        <f>AVERAGE(Sheet1!A$105:A$114)</f>
        <v>-4.3476345500167684</v>
      </c>
      <c r="C34">
        <f>_xlfn.STDEV.S(Sheet1!A$105:A$114)</f>
        <v>3.4715128164223503</v>
      </c>
      <c r="D34">
        <v>10</v>
      </c>
      <c r="E34">
        <f>B34-B35</f>
        <v>1.2260555586082429</v>
      </c>
      <c r="F34">
        <f>SQRT(((D34-1)*C34^2+(D35-1)*C35^2)/(D34+D35-2))</f>
        <v>3.3132941755319534</v>
      </c>
      <c r="G34">
        <f>E34/F34</f>
        <v>0.37004126215608313</v>
      </c>
    </row>
    <row r="35" spans="1:7" x14ac:dyDescent="0.35">
      <c r="A35" t="s">
        <v>70</v>
      </c>
      <c r="B35">
        <f>AVERAGE(Sheet1!B$105:B$114)</f>
        <v>-5.5736901086250112</v>
      </c>
      <c r="C35">
        <f>_xlfn.STDEV.S(Sheet1!B$105:B$114)</f>
        <v>3.1471312893877332</v>
      </c>
      <c r="D3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EBEB-C2BC-48AA-95CC-98885981BE34}">
  <dimension ref="A2:K82"/>
  <sheetViews>
    <sheetView workbookViewId="0">
      <selection activeCell="J15" sqref="J15"/>
    </sheetView>
  </sheetViews>
  <sheetFormatPr defaultRowHeight="14.5" x14ac:dyDescent="0.35"/>
  <cols>
    <col min="2" max="2" width="21.1796875" customWidth="1"/>
    <col min="4" max="4" width="13.6328125" customWidth="1"/>
    <col min="5" max="5" width="14.453125" customWidth="1"/>
    <col min="8" max="8" width="9.6328125" customWidth="1"/>
    <col min="9" max="9" width="4.81640625" customWidth="1"/>
    <col min="10" max="10" width="11.81640625" customWidth="1"/>
    <col min="11" max="11" width="10.81640625" customWidth="1"/>
  </cols>
  <sheetData>
    <row r="2" spans="1:11" x14ac:dyDescent="0.35">
      <c r="C2" t="s">
        <v>74</v>
      </c>
      <c r="D2" t="s">
        <v>105</v>
      </c>
      <c r="E2" t="s">
        <v>106</v>
      </c>
    </row>
    <row r="3" spans="1:11" x14ac:dyDescent="0.35">
      <c r="A3" t="s">
        <v>2</v>
      </c>
      <c r="B3" t="s">
        <v>112</v>
      </c>
      <c r="C3">
        <f>PESQ_T_Test!B4</f>
        <v>1.0606789112091031</v>
      </c>
      <c r="D3">
        <f>Summary_Stats!C18</f>
        <v>5.3072077297658761E-2</v>
      </c>
      <c r="E3">
        <f>D3/SQRT(10)</f>
        <v>1.6782864441711572E-2</v>
      </c>
    </row>
    <row r="4" spans="1:11" x14ac:dyDescent="0.35">
      <c r="B4" t="s">
        <v>113</v>
      </c>
      <c r="C4">
        <f>PESQ_T_Test!C4</f>
        <v>1.6223320245742752</v>
      </c>
      <c r="D4">
        <f>Summary_Stats!C19</f>
        <v>0.6107419138318636</v>
      </c>
      <c r="E4">
        <f t="shared" ref="E4:E12" si="0">D4/SQRT(10)</f>
        <v>0.19313355102389834</v>
      </c>
    </row>
    <row r="5" spans="1:11" x14ac:dyDescent="0.35">
      <c r="A5" t="s">
        <v>3</v>
      </c>
      <c r="B5" t="s">
        <v>114</v>
      </c>
      <c r="C5">
        <f>CSIG_T_Test!B4</f>
        <v>-5.5437705663977477</v>
      </c>
      <c r="D5">
        <f>Summary_Stats!C22</f>
        <v>1.3195235314601432</v>
      </c>
      <c r="E5">
        <f t="shared" si="0"/>
        <v>0.41726997856028986</v>
      </c>
    </row>
    <row r="6" spans="1:11" x14ac:dyDescent="0.35">
      <c r="B6" t="s">
        <v>115</v>
      </c>
      <c r="C6">
        <f>CSIG_T_Test!C4</f>
        <v>2.84138935440382</v>
      </c>
      <c r="D6">
        <f>Summary_Stats!C23</f>
        <v>1.4971023869970865</v>
      </c>
      <c r="E6">
        <f t="shared" si="0"/>
        <v>0.47342534333856423</v>
      </c>
    </row>
    <row r="7" spans="1:11" x14ac:dyDescent="0.35">
      <c r="A7" t="s">
        <v>4</v>
      </c>
      <c r="B7" t="s">
        <v>116</v>
      </c>
      <c r="C7">
        <f>CBAK_T_Test!B4</f>
        <v>-0.37254973445507539</v>
      </c>
      <c r="D7">
        <f>Summary_Stats!C26</f>
        <v>0.3795240830711098</v>
      </c>
      <c r="E7">
        <f t="shared" si="0"/>
        <v>0.12001605293916587</v>
      </c>
    </row>
    <row r="8" spans="1:11" x14ac:dyDescent="0.35">
      <c r="B8" t="s">
        <v>117</v>
      </c>
      <c r="C8">
        <f>CBAK_T_Test!C4</f>
        <v>1.5669847810576505</v>
      </c>
      <c r="D8">
        <f>Summary_Stats!C27</f>
        <v>0.77817947830289069</v>
      </c>
      <c r="E8">
        <f t="shared" si="0"/>
        <v>0.2460819579838715</v>
      </c>
    </row>
    <row r="9" spans="1:11" x14ac:dyDescent="0.35">
      <c r="A9" t="s">
        <v>5</v>
      </c>
      <c r="B9" t="s">
        <v>118</v>
      </c>
      <c r="C9">
        <f>COVL_T_Test!B4</f>
        <v>-2.9746683057202081</v>
      </c>
      <c r="D9">
        <f>Summary_Stats!C30</f>
        <v>0.71274077820941673</v>
      </c>
      <c r="E9">
        <f t="shared" si="0"/>
        <v>0.22538842404226639</v>
      </c>
    </row>
    <row r="10" spans="1:11" x14ac:dyDescent="0.35">
      <c r="B10" t="s">
        <v>119</v>
      </c>
      <c r="C10">
        <f>COVL_T_Test!C4</f>
        <v>2.1110108372252352</v>
      </c>
      <c r="D10">
        <f>Summary_Stats!C31</f>
        <v>1.1396574724459299</v>
      </c>
      <c r="E10">
        <f t="shared" si="0"/>
        <v>0.36039133653597238</v>
      </c>
    </row>
    <row r="11" spans="1:11" x14ac:dyDescent="0.35">
      <c r="A11" t="s">
        <v>87</v>
      </c>
      <c r="B11" t="s">
        <v>120</v>
      </c>
      <c r="C11">
        <f>SEGSNR_T_Test!B4</f>
        <v>-4.3476345500167684</v>
      </c>
      <c r="D11">
        <f>Summary_Stats!C34</f>
        <v>3.4715128164223503</v>
      </c>
      <c r="E11">
        <f t="shared" si="0"/>
        <v>1.0977887426360611</v>
      </c>
    </row>
    <row r="12" spans="1:11" x14ac:dyDescent="0.35">
      <c r="B12" t="s">
        <v>121</v>
      </c>
      <c r="C12">
        <f>SEGSNR_T_Test!C4</f>
        <v>-5.5736901086250112</v>
      </c>
      <c r="D12">
        <f>Summary_Stats!C35</f>
        <v>3.1471312893877332</v>
      </c>
      <c r="E12">
        <f t="shared" si="0"/>
        <v>0.99521029700477348</v>
      </c>
    </row>
    <row r="14" spans="1:11" x14ac:dyDescent="0.35">
      <c r="C14" t="s">
        <v>74</v>
      </c>
      <c r="D14" t="s">
        <v>105</v>
      </c>
      <c r="E14" t="s">
        <v>122</v>
      </c>
      <c r="F14" t="s">
        <v>107</v>
      </c>
      <c r="G14" t="s">
        <v>108</v>
      </c>
      <c r="H14" t="s">
        <v>109</v>
      </c>
      <c r="I14" t="s">
        <v>79</v>
      </c>
      <c r="J14" t="s">
        <v>110</v>
      </c>
      <c r="K14" t="s">
        <v>111</v>
      </c>
    </row>
    <row r="15" spans="1:11" x14ac:dyDescent="0.35">
      <c r="B15" t="s">
        <v>100</v>
      </c>
      <c r="C15">
        <f>C3-C4</f>
        <v>-0.5616531133651721</v>
      </c>
      <c r="D15">
        <f>_xlfn.STDEV.S(D25:D34)</f>
        <v>0.64061704087038729</v>
      </c>
      <c r="E15">
        <f>D15/SQRT(10)</f>
        <v>0.20258089570675991</v>
      </c>
      <c r="F15">
        <f>C15-(G21*Summary_Stats!F18*SQRT(2/10))</f>
        <v>-0.9689558641534437</v>
      </c>
      <c r="G15">
        <f>C15+(G21*Summary_Stats!F18*SQRT(2/10))</f>
        <v>-0.15435036257690044</v>
      </c>
      <c r="H15">
        <f>C15/D15/SQRT(10)</f>
        <v>-0.2772488054244644</v>
      </c>
      <c r="I15">
        <v>9</v>
      </c>
    </row>
    <row r="16" spans="1:11" x14ac:dyDescent="0.35">
      <c r="B16" t="s">
        <v>101</v>
      </c>
      <c r="C16">
        <f>C5-C6</f>
        <v>-8.3851599208015681</v>
      </c>
      <c r="D16">
        <f>_xlfn.STDEV.S(D37:D46)</f>
        <v>1.7347732511577345</v>
      </c>
      <c r="E16">
        <f t="shared" ref="E16:E19" si="1">D16/SQRT(10)</f>
        <v>0.54858346975937722</v>
      </c>
      <c r="F16">
        <f>C16-($G$21*Summary_Stats!F22*SQRT(2/10))</f>
        <v>-9.7110320743876528</v>
      </c>
      <c r="G16">
        <f>C16+($G$21*Summary_Stats!F22*SQRT(2/10))</f>
        <v>-7.0592877672154835</v>
      </c>
      <c r="H16">
        <f t="shared" ref="H16:H19" si="2">C16/D16/SQRT(10)</f>
        <v>-1.5285112262823948</v>
      </c>
      <c r="I16">
        <v>9</v>
      </c>
    </row>
    <row r="17" spans="1:9" x14ac:dyDescent="0.35">
      <c r="B17" t="s">
        <v>102</v>
      </c>
      <c r="C17">
        <f>C7-C8</f>
        <v>-1.9395345155127259</v>
      </c>
      <c r="D17">
        <f>_xlfn.STDEV.S(D49:D58)</f>
        <v>0.87317263662349842</v>
      </c>
      <c r="E17">
        <f t="shared" si="1"/>
        <v>0.27612143222648111</v>
      </c>
      <c r="F17">
        <f>C17-($G$21*Summary_Stats!F26*SQRT(2/10))</f>
        <v>-2.5147643085479094</v>
      </c>
      <c r="G17">
        <f>C17+($G$21*Summary_Stats!F26*SQRT(2/10))</f>
        <v>-1.3643047224775426</v>
      </c>
      <c r="H17">
        <f t="shared" si="2"/>
        <v>-0.70242085153385536</v>
      </c>
      <c r="I17">
        <v>9</v>
      </c>
    </row>
    <row r="18" spans="1:9" x14ac:dyDescent="0.35">
      <c r="B18" t="s">
        <v>103</v>
      </c>
      <c r="C18">
        <f>C9-C10</f>
        <v>-5.0856791429454429</v>
      </c>
      <c r="D18">
        <f>_xlfn.STDEV.S(D61:D70)</f>
        <v>1.1560411308070244</v>
      </c>
      <c r="E18">
        <f t="shared" si="1"/>
        <v>0.36557230421868442</v>
      </c>
      <c r="F18">
        <f>C18-($G$21*Summary_Stats!F30*SQRT(2/10))</f>
        <v>-5.9787446693655486</v>
      </c>
      <c r="G18">
        <f>C18+($G$21*Summary_Stats!F30*SQRT(2/10))</f>
        <v>-4.1926136165253372</v>
      </c>
      <c r="H18">
        <f t="shared" si="2"/>
        <v>-1.3911554798481676</v>
      </c>
      <c r="I18">
        <v>9</v>
      </c>
    </row>
    <row r="19" spans="1:9" x14ac:dyDescent="0.35">
      <c r="B19" t="s">
        <v>104</v>
      </c>
      <c r="C19">
        <f>C11-C12</f>
        <v>1.2260555586082429</v>
      </c>
      <c r="D19">
        <f>_xlfn.STDEV.S(D73:D82)</f>
        <v>1.2299965656190825</v>
      </c>
      <c r="E19">
        <f t="shared" si="1"/>
        <v>0.38895906615410547</v>
      </c>
      <c r="F19">
        <f>C19-($G$21*Summary_Stats!F34*SQRT(2/10))</f>
        <v>-1.8871016140892443</v>
      </c>
      <c r="G19">
        <f>C19+($G$21*Summary_Stats!F34*SQRT(2/10))</f>
        <v>4.3392127313057305</v>
      </c>
      <c r="H19">
        <f t="shared" si="2"/>
        <v>0.31521454705531404</v>
      </c>
      <c r="I19">
        <v>9</v>
      </c>
    </row>
    <row r="21" spans="1:9" x14ac:dyDescent="0.35">
      <c r="F21" t="s">
        <v>125</v>
      </c>
      <c r="G21">
        <v>2.101</v>
      </c>
    </row>
    <row r="24" spans="1:9" x14ac:dyDescent="0.35">
      <c r="A24" t="s">
        <v>2</v>
      </c>
      <c r="B24" t="s">
        <v>69</v>
      </c>
      <c r="C24" t="s">
        <v>70</v>
      </c>
      <c r="D24" t="s">
        <v>123</v>
      </c>
      <c r="E24" t="s">
        <v>124</v>
      </c>
    </row>
    <row r="25" spans="1:9" x14ac:dyDescent="0.35">
      <c r="B25">
        <v>1.1649534702301001</v>
      </c>
      <c r="C25">
        <v>1.1640433073043801</v>
      </c>
      <c r="D25">
        <f>B25-C25</f>
        <v>9.101629257199928E-4</v>
      </c>
      <c r="E25">
        <f>D25^2</f>
        <v>8.2839655135517708E-7</v>
      </c>
    </row>
    <row r="26" spans="1:9" x14ac:dyDescent="0.35">
      <c r="B26">
        <v>1.0170973539352399</v>
      </c>
      <c r="C26">
        <v>2.4075438976287802</v>
      </c>
      <c r="D26">
        <f t="shared" ref="D26:D34" si="3">B26-C26</f>
        <v>-1.3904465436935403</v>
      </c>
      <c r="E26">
        <f t="shared" ref="E26:E34" si="4">D26^2</f>
        <v>1.9333415908693121</v>
      </c>
    </row>
    <row r="27" spans="1:9" x14ac:dyDescent="0.35">
      <c r="B27">
        <v>1.02004194259643</v>
      </c>
      <c r="C27">
        <v>1.5966837406158401</v>
      </c>
      <c r="D27">
        <f t="shared" si="3"/>
        <v>-0.57664179801941007</v>
      </c>
      <c r="E27">
        <f t="shared" si="4"/>
        <v>0.33251576322305809</v>
      </c>
    </row>
    <row r="28" spans="1:9" x14ac:dyDescent="0.35">
      <c r="B28">
        <v>1.04181921482086</v>
      </c>
      <c r="C28">
        <v>1.0577983856201101</v>
      </c>
      <c r="D28">
        <f t="shared" si="3"/>
        <v>-1.5979170799250042E-2</v>
      </c>
      <c r="E28">
        <f t="shared" si="4"/>
        <v>2.5533389943160521E-4</v>
      </c>
    </row>
    <row r="29" spans="1:9" x14ac:dyDescent="0.35">
      <c r="B29">
        <v>1.03576695919036</v>
      </c>
      <c r="C29">
        <v>1.2931698560714699</v>
      </c>
      <c r="D29">
        <f t="shared" si="3"/>
        <v>-0.25740289688110995</v>
      </c>
      <c r="E29">
        <f t="shared" si="4"/>
        <v>6.6256251322787327E-2</v>
      </c>
    </row>
    <row r="30" spans="1:9" x14ac:dyDescent="0.35">
      <c r="B30">
        <v>1.0438812971115099</v>
      </c>
      <c r="C30">
        <v>1.1454170942306501</v>
      </c>
      <c r="D30">
        <f t="shared" si="3"/>
        <v>-0.10153579711914018</v>
      </c>
      <c r="E30">
        <f t="shared" si="4"/>
        <v>1.0309518096619195E-2</v>
      </c>
    </row>
    <row r="31" spans="1:9" x14ac:dyDescent="0.35">
      <c r="B31">
        <v>1.01616966724395</v>
      </c>
      <c r="C31">
        <v>2.8621480464935298</v>
      </c>
      <c r="D31">
        <f t="shared" si="3"/>
        <v>-1.8459783792495799</v>
      </c>
      <c r="E31">
        <f t="shared" si="4"/>
        <v>3.4076361766569057</v>
      </c>
    </row>
    <row r="32" spans="1:9" x14ac:dyDescent="0.35">
      <c r="B32">
        <v>1.0349143743514999</v>
      </c>
      <c r="C32">
        <v>2.0091447830200102</v>
      </c>
      <c r="D32">
        <f t="shared" si="3"/>
        <v>-0.97423040866851029</v>
      </c>
      <c r="E32">
        <f t="shared" si="4"/>
        <v>0.94912488917441262</v>
      </c>
    </row>
    <row r="33" spans="1:5" x14ac:dyDescent="0.35">
      <c r="B33">
        <v>1.0950285196304299</v>
      </c>
      <c r="C33">
        <v>1.4726384878158501</v>
      </c>
      <c r="D33">
        <f t="shared" si="3"/>
        <v>-0.37760996818542014</v>
      </c>
      <c r="E33">
        <f t="shared" si="4"/>
        <v>0.14258928807299401</v>
      </c>
    </row>
    <row r="34" spans="1:5" x14ac:dyDescent="0.35">
      <c r="B34">
        <v>1.1371163129806501</v>
      </c>
      <c r="C34">
        <v>1.21473264694213</v>
      </c>
      <c r="D34">
        <f t="shared" si="3"/>
        <v>-7.7616333961479933E-2</v>
      </c>
      <c r="E34">
        <f t="shared" si="4"/>
        <v>6.0242952976199832E-3</v>
      </c>
    </row>
    <row r="36" spans="1:5" x14ac:dyDescent="0.35">
      <c r="A36" t="s">
        <v>3</v>
      </c>
      <c r="B36" t="s">
        <v>69</v>
      </c>
      <c r="C36" t="s">
        <v>70</v>
      </c>
      <c r="D36" t="s">
        <v>123</v>
      </c>
      <c r="E36" t="s">
        <v>124</v>
      </c>
    </row>
    <row r="37" spans="1:5" x14ac:dyDescent="0.35">
      <c r="B37">
        <v>-5.2916111306662597</v>
      </c>
      <c r="C37">
        <v>2.8916979225823898</v>
      </c>
      <c r="D37">
        <f>B37-C37</f>
        <v>-8.1833090532486494</v>
      </c>
      <c r="E37">
        <f>D37^2</f>
        <v>66.966547060981313</v>
      </c>
    </row>
    <row r="38" spans="1:5" x14ac:dyDescent="0.35">
      <c r="B38">
        <v>-3.7281885875022001</v>
      </c>
      <c r="C38">
        <v>3.9031169936488301</v>
      </c>
      <c r="D38">
        <f t="shared" ref="D38:D46" si="5">B38-C38</f>
        <v>-7.6313055811510306</v>
      </c>
      <c r="E38">
        <f t="shared" ref="E38:E46" si="6">D38^2</f>
        <v>58.236824872906872</v>
      </c>
    </row>
    <row r="39" spans="1:5" x14ac:dyDescent="0.35">
      <c r="B39">
        <v>-5.9958246166256899</v>
      </c>
      <c r="C39">
        <v>3.1397316949916201</v>
      </c>
      <c r="D39">
        <f t="shared" si="5"/>
        <v>-9.1355563116173109</v>
      </c>
      <c r="E39">
        <f t="shared" si="6"/>
        <v>83.458389122730878</v>
      </c>
    </row>
    <row r="40" spans="1:5" x14ac:dyDescent="0.35">
      <c r="B40">
        <v>-5.9441518735413901</v>
      </c>
      <c r="C40">
        <v>-1.3138012176971601</v>
      </c>
      <c r="D40">
        <f t="shared" si="5"/>
        <v>-4.6303506558442304</v>
      </c>
      <c r="E40">
        <f t="shared" si="6"/>
        <v>21.440147196077096</v>
      </c>
    </row>
    <row r="41" spans="1:5" x14ac:dyDescent="0.35">
      <c r="B41">
        <v>-4.2420097201490199</v>
      </c>
      <c r="C41">
        <v>3.2966292493662399</v>
      </c>
      <c r="D41">
        <f t="shared" si="5"/>
        <v>-7.5386389695152598</v>
      </c>
      <c r="E41">
        <f t="shared" si="6"/>
        <v>56.831077512694101</v>
      </c>
    </row>
    <row r="42" spans="1:5" x14ac:dyDescent="0.35">
      <c r="B42">
        <v>-6.9908503438442597</v>
      </c>
      <c r="C42">
        <v>3.02388898522636</v>
      </c>
      <c r="D42">
        <f t="shared" si="5"/>
        <v>-10.01473932907062</v>
      </c>
      <c r="E42">
        <f t="shared" si="6"/>
        <v>100.29500382923385</v>
      </c>
    </row>
    <row r="43" spans="1:5" x14ac:dyDescent="0.35">
      <c r="B43">
        <v>-5.9730433287276101</v>
      </c>
      <c r="C43">
        <v>3.6509302554121001</v>
      </c>
      <c r="D43">
        <f t="shared" si="5"/>
        <v>-9.6239735841397103</v>
      </c>
      <c r="E43">
        <f t="shared" si="6"/>
        <v>92.620867548218939</v>
      </c>
    </row>
    <row r="44" spans="1:5" x14ac:dyDescent="0.35">
      <c r="B44">
        <v>-3.4719004254064001</v>
      </c>
      <c r="C44">
        <v>3.6275648656650601</v>
      </c>
      <c r="D44">
        <f t="shared" si="5"/>
        <v>-7.0994652910714606</v>
      </c>
      <c r="E44">
        <f t="shared" si="6"/>
        <v>50.40240741912838</v>
      </c>
    </row>
    <row r="45" spans="1:5" x14ac:dyDescent="0.35">
      <c r="B45">
        <v>-6.9235284935333397</v>
      </c>
      <c r="C45">
        <v>3.2431944555721901</v>
      </c>
      <c r="D45">
        <f t="shared" si="5"/>
        <v>-10.16672294910553</v>
      </c>
      <c r="E45">
        <f t="shared" si="6"/>
        <v>103.36225552386905</v>
      </c>
    </row>
    <row r="46" spans="1:5" x14ac:dyDescent="0.35">
      <c r="B46">
        <v>-6.8765971439813001</v>
      </c>
      <c r="C46">
        <v>2.95094033927057</v>
      </c>
      <c r="D46">
        <f t="shared" si="5"/>
        <v>-9.82753748325187</v>
      </c>
      <c r="E46">
        <f t="shared" si="6"/>
        <v>96.580492984720493</v>
      </c>
    </row>
    <row r="48" spans="1:5" x14ac:dyDescent="0.35">
      <c r="A48" t="s">
        <v>4</v>
      </c>
      <c r="B48" t="s">
        <v>69</v>
      </c>
      <c r="C48" t="s">
        <v>70</v>
      </c>
      <c r="D48" t="s">
        <v>123</v>
      </c>
      <c r="E48" t="s">
        <v>124</v>
      </c>
    </row>
    <row r="49" spans="1:5" x14ac:dyDescent="0.35">
      <c r="B49">
        <v>0.14327469204506399</v>
      </c>
      <c r="C49">
        <v>1.8511949235684999</v>
      </c>
      <c r="D49">
        <f>B49-C49</f>
        <v>-1.7079202315234359</v>
      </c>
      <c r="E49">
        <f>D49^2</f>
        <v>2.9169915172470668</v>
      </c>
    </row>
    <row r="50" spans="1:5" x14ac:dyDescent="0.35">
      <c r="B50">
        <v>-1.02258132003219</v>
      </c>
      <c r="C50">
        <v>2.4801029667692198</v>
      </c>
      <c r="D50">
        <f t="shared" ref="D50:D58" si="7">B50-C50</f>
        <v>-3.5026842868014096</v>
      </c>
      <c r="E50">
        <f t="shared" ref="E50:E58" si="8">D50^2</f>
        <v>12.268797213005501</v>
      </c>
    </row>
    <row r="51" spans="1:5" x14ac:dyDescent="0.35">
      <c r="B51">
        <v>-0.37143362921144002</v>
      </c>
      <c r="C51">
        <v>1.60438960539831</v>
      </c>
      <c r="D51">
        <f t="shared" si="7"/>
        <v>-1.97582323460975</v>
      </c>
      <c r="E51">
        <f t="shared" si="8"/>
        <v>3.9038774544237351</v>
      </c>
    </row>
    <row r="52" spans="1:5" x14ac:dyDescent="0.35">
      <c r="B52">
        <v>-0.48580712164574502</v>
      </c>
      <c r="C52">
        <v>-0.31941855456554602</v>
      </c>
      <c r="D52">
        <f t="shared" si="7"/>
        <v>-0.166388567080199</v>
      </c>
      <c r="E52">
        <f t="shared" si="8"/>
        <v>2.7685155255001884E-2</v>
      </c>
    </row>
    <row r="53" spans="1:5" x14ac:dyDescent="0.35">
      <c r="B53">
        <v>0.26583182928548299</v>
      </c>
      <c r="C53">
        <v>1.4759323241504601</v>
      </c>
      <c r="D53">
        <f t="shared" si="7"/>
        <v>-1.2101004948649772</v>
      </c>
      <c r="E53">
        <f t="shared" si="8"/>
        <v>1.4643432076724627</v>
      </c>
    </row>
    <row r="54" spans="1:5" x14ac:dyDescent="0.35">
      <c r="B54">
        <v>-0.55445087467799203</v>
      </c>
      <c r="C54">
        <v>1.3810066075107801</v>
      </c>
      <c r="D54">
        <f t="shared" si="7"/>
        <v>-1.935457482188772</v>
      </c>
      <c r="E54">
        <f t="shared" si="8"/>
        <v>3.7459956653605007</v>
      </c>
    </row>
    <row r="55" spans="1:5" x14ac:dyDescent="0.35">
      <c r="B55">
        <v>-0.33239700981614401</v>
      </c>
      <c r="C55">
        <v>2.4006538171453098</v>
      </c>
      <c r="D55">
        <f t="shared" si="7"/>
        <v>-2.733050826961454</v>
      </c>
      <c r="E55">
        <f t="shared" si="8"/>
        <v>7.469566822754687</v>
      </c>
    </row>
    <row r="56" spans="1:5" x14ac:dyDescent="0.35">
      <c r="B56">
        <v>-0.35472557975236202</v>
      </c>
      <c r="C56">
        <v>1.7824127253167199</v>
      </c>
      <c r="D56">
        <f t="shared" si="7"/>
        <v>-2.1371383050690818</v>
      </c>
      <c r="E56">
        <f t="shared" si="8"/>
        <v>4.5673601349935478</v>
      </c>
    </row>
    <row r="57" spans="1:5" x14ac:dyDescent="0.35">
      <c r="B57">
        <v>-0.26534474525601198</v>
      </c>
      <c r="C57">
        <v>1.8101458099247101</v>
      </c>
      <c r="D57">
        <f t="shared" si="7"/>
        <v>-2.0754905551807221</v>
      </c>
      <c r="E57">
        <f t="shared" si="8"/>
        <v>4.3076610446443819</v>
      </c>
    </row>
    <row r="58" spans="1:5" x14ac:dyDescent="0.35">
      <c r="B58">
        <v>-0.74786358548941601</v>
      </c>
      <c r="C58">
        <v>1.2034275853580401</v>
      </c>
      <c r="D58">
        <f t="shared" si="7"/>
        <v>-1.9512911708474561</v>
      </c>
      <c r="E58">
        <f t="shared" si="8"/>
        <v>3.8075372334272362</v>
      </c>
    </row>
    <row r="60" spans="1:5" x14ac:dyDescent="0.35">
      <c r="A60" t="s">
        <v>5</v>
      </c>
      <c r="B60" t="s">
        <v>69</v>
      </c>
      <c r="C60" t="s">
        <v>70</v>
      </c>
      <c r="D60" t="s">
        <v>123</v>
      </c>
      <c r="E60" t="s">
        <v>124</v>
      </c>
    </row>
    <row r="61" spans="1:5" x14ac:dyDescent="0.35">
      <c r="B61">
        <v>-2.6935284978154601</v>
      </c>
      <c r="C61">
        <v>2.0138911134900601</v>
      </c>
      <c r="D61">
        <f>B61-C61</f>
        <v>-4.7074196113055198</v>
      </c>
      <c r="E61">
        <f>D61^2</f>
        <v>22.159799396903811</v>
      </c>
    </row>
    <row r="62" spans="1:5" x14ac:dyDescent="0.35">
      <c r="B62">
        <v>-2.4143575199847298</v>
      </c>
      <c r="C62">
        <v>3.1567492026444399</v>
      </c>
      <c r="D62">
        <f t="shared" ref="D62:D70" si="9">B62-C62</f>
        <v>-5.5711067226291693</v>
      </c>
      <c r="E62">
        <f t="shared" ref="E62:E70" si="10">D62^2</f>
        <v>31.037230114923922</v>
      </c>
    </row>
    <row r="63" spans="1:5" x14ac:dyDescent="0.35">
      <c r="B63">
        <v>-3.18942616313453</v>
      </c>
      <c r="C63">
        <v>2.2509969332909199</v>
      </c>
      <c r="D63">
        <f t="shared" si="9"/>
        <v>-5.4404230964254499</v>
      </c>
      <c r="E63">
        <f t="shared" si="10"/>
        <v>29.598203468119479</v>
      </c>
    </row>
    <row r="64" spans="1:5" x14ac:dyDescent="0.35">
      <c r="B64">
        <v>-3.2579575159363601</v>
      </c>
      <c r="C64">
        <v>-0.86596151671317501</v>
      </c>
      <c r="D64">
        <f t="shared" si="9"/>
        <v>-2.3919959992231852</v>
      </c>
      <c r="E64">
        <f t="shared" si="10"/>
        <v>5.7216448602997243</v>
      </c>
    </row>
    <row r="65" spans="1:5" x14ac:dyDescent="0.35">
      <c r="B65">
        <v>-1.9769621125339301</v>
      </c>
      <c r="C65">
        <v>2.2956534305058298</v>
      </c>
      <c r="D65">
        <f t="shared" si="9"/>
        <v>-4.2726155430397599</v>
      </c>
      <c r="E65">
        <f t="shared" si="10"/>
        <v>18.255243578624942</v>
      </c>
    </row>
    <row r="66" spans="1:5" x14ac:dyDescent="0.35">
      <c r="B66">
        <v>-3.7459694301011601</v>
      </c>
      <c r="C66">
        <v>2.0304765325071901</v>
      </c>
      <c r="D66">
        <f t="shared" si="9"/>
        <v>-5.7764459626083502</v>
      </c>
      <c r="E66">
        <f t="shared" si="10"/>
        <v>33.367327958934311</v>
      </c>
    </row>
    <row r="67" spans="1:5" x14ac:dyDescent="0.35">
      <c r="B67">
        <v>-3.2594613914328301</v>
      </c>
      <c r="C67">
        <v>3.1701423801221198</v>
      </c>
      <c r="D67">
        <f t="shared" si="9"/>
        <v>-6.4296037715549499</v>
      </c>
      <c r="E67">
        <f t="shared" si="10"/>
        <v>41.339804659193639</v>
      </c>
    </row>
    <row r="68" spans="1:5" x14ac:dyDescent="0.35">
      <c r="B68">
        <v>-1.81762826339114</v>
      </c>
      <c r="C68">
        <v>2.8089779538187298</v>
      </c>
      <c r="D68">
        <f t="shared" si="9"/>
        <v>-4.6266062172098703</v>
      </c>
      <c r="E68">
        <f t="shared" si="10"/>
        <v>21.405485089125026</v>
      </c>
    </row>
    <row r="69" spans="1:5" x14ac:dyDescent="0.35">
      <c r="B69">
        <v>-3.6589582954833899</v>
      </c>
      <c r="C69">
        <v>2.28973608375138</v>
      </c>
      <c r="D69">
        <f t="shared" si="9"/>
        <v>-5.9486943792347695</v>
      </c>
      <c r="E69">
        <f t="shared" si="10"/>
        <v>35.386964817539337</v>
      </c>
    </row>
    <row r="70" spans="1:5" x14ac:dyDescent="0.35">
      <c r="B70">
        <v>-3.7324338673885502</v>
      </c>
      <c r="C70">
        <v>1.95944625883486</v>
      </c>
      <c r="D70">
        <f t="shared" si="9"/>
        <v>-5.6918801262234098</v>
      </c>
      <c r="E70">
        <f t="shared" si="10"/>
        <v>32.397499371297016</v>
      </c>
    </row>
    <row r="72" spans="1:5" x14ac:dyDescent="0.35">
      <c r="A72" t="s">
        <v>87</v>
      </c>
      <c r="B72" t="s">
        <v>69</v>
      </c>
      <c r="C72" t="s">
        <v>70</v>
      </c>
      <c r="D72" t="s">
        <v>123</v>
      </c>
      <c r="E72" t="s">
        <v>124</v>
      </c>
    </row>
    <row r="73" spans="1:5" x14ac:dyDescent="0.35">
      <c r="B73">
        <v>-1.48997447291656</v>
      </c>
      <c r="C73">
        <v>-2.3994911828665999</v>
      </c>
      <c r="D73">
        <f>B73-C73</f>
        <v>0.90951670995003986</v>
      </c>
      <c r="E73">
        <f>D73^2</f>
        <v>0.82722064567834497</v>
      </c>
    </row>
    <row r="74" spans="1:5" x14ac:dyDescent="0.35">
      <c r="B74">
        <v>-0.18923058732995801</v>
      </c>
      <c r="C74">
        <v>-2.3663161083961102</v>
      </c>
      <c r="D74">
        <f t="shared" ref="D74:D82" si="11">B74-C74</f>
        <v>2.1770855210661519</v>
      </c>
      <c r="E74">
        <f t="shared" ref="E74:E82" si="12">D74^2</f>
        <v>4.7397013660358782</v>
      </c>
    </row>
    <row r="75" spans="1:5" x14ac:dyDescent="0.35">
      <c r="B75">
        <v>-5.37381686695415</v>
      </c>
      <c r="C75">
        <v>-4.9832417401573403</v>
      </c>
      <c r="D75">
        <f t="shared" si="11"/>
        <v>-0.39057512679680961</v>
      </c>
      <c r="E75">
        <f t="shared" si="12"/>
        <v>0.1525489296723439</v>
      </c>
    </row>
    <row r="76" spans="1:5" x14ac:dyDescent="0.35">
      <c r="B76">
        <v>-2.71776797658748</v>
      </c>
      <c r="C76">
        <v>-3.72270651417859</v>
      </c>
      <c r="D76">
        <f t="shared" si="11"/>
        <v>1.00493853759111</v>
      </c>
      <c r="E76">
        <f t="shared" si="12"/>
        <v>1.0099014643357587</v>
      </c>
    </row>
    <row r="77" spans="1:5" x14ac:dyDescent="0.35">
      <c r="B77">
        <v>-10</v>
      </c>
      <c r="C77">
        <v>-10</v>
      </c>
      <c r="D77">
        <f t="shared" si="11"/>
        <v>0</v>
      </c>
      <c r="E77">
        <f t="shared" si="12"/>
        <v>0</v>
      </c>
    </row>
    <row r="78" spans="1:5" x14ac:dyDescent="0.35">
      <c r="B78">
        <v>-5.2220070861728001</v>
      </c>
      <c r="C78">
        <v>-7.9686564244399198</v>
      </c>
      <c r="D78">
        <f t="shared" si="11"/>
        <v>2.7466493382671198</v>
      </c>
      <c r="E78">
        <f t="shared" si="12"/>
        <v>7.5440825874032065</v>
      </c>
    </row>
    <row r="79" spans="1:5" x14ac:dyDescent="0.35">
      <c r="B79">
        <v>-1.22584832063654</v>
      </c>
      <c r="C79">
        <v>-3.08111901060325</v>
      </c>
      <c r="D79">
        <f t="shared" si="11"/>
        <v>1.85527068996671</v>
      </c>
      <c r="E79">
        <f t="shared" si="12"/>
        <v>3.4420293330495522</v>
      </c>
    </row>
    <row r="80" spans="1:5" x14ac:dyDescent="0.35">
      <c r="B80">
        <v>-10</v>
      </c>
      <c r="C80">
        <v>-10</v>
      </c>
      <c r="D80">
        <f t="shared" si="11"/>
        <v>0</v>
      </c>
      <c r="E80">
        <f t="shared" si="12"/>
        <v>0</v>
      </c>
    </row>
    <row r="81" spans="2:5" x14ac:dyDescent="0.35">
      <c r="B81">
        <v>-2.2409195952792098</v>
      </c>
      <c r="C81">
        <v>-2.9745464617483601</v>
      </c>
      <c r="D81">
        <f t="shared" si="11"/>
        <v>0.73362686646915032</v>
      </c>
      <c r="E81">
        <f t="shared" si="12"/>
        <v>0.53820837920534448</v>
      </c>
    </row>
    <row r="82" spans="2:5" x14ac:dyDescent="0.35">
      <c r="B82">
        <v>-5.0167805942909798</v>
      </c>
      <c r="C82">
        <v>-8.2408236438599403</v>
      </c>
      <c r="D82">
        <f t="shared" si="11"/>
        <v>3.2240430495689605</v>
      </c>
      <c r="E82">
        <f t="shared" si="12"/>
        <v>10.394453585473922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251D-989D-41BA-A533-61B54CFA9382}">
  <dimension ref="A12:H114"/>
  <sheetViews>
    <sheetView zoomScale="70" zoomScaleNormal="70" workbookViewId="0">
      <selection activeCell="A54" sqref="A54"/>
    </sheetView>
  </sheetViews>
  <sheetFormatPr defaultRowHeight="14.5" x14ac:dyDescent="0.35"/>
  <cols>
    <col min="2" max="2" width="8.54296875" customWidth="1"/>
  </cols>
  <sheetData>
    <row r="12" spans="1:1" x14ac:dyDescent="0.35">
      <c r="A12" t="s">
        <v>39</v>
      </c>
    </row>
    <row r="17" spans="1:8" x14ac:dyDescent="0.35">
      <c r="A17" t="s">
        <v>27</v>
      </c>
    </row>
    <row r="18" spans="1:8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</row>
    <row r="19" spans="1:8" x14ac:dyDescent="0.35">
      <c r="A19" t="s">
        <v>28</v>
      </c>
      <c r="B19" t="s">
        <v>7</v>
      </c>
      <c r="C19">
        <v>1.1649534702301001</v>
      </c>
      <c r="D19">
        <v>-5.2916111306662597</v>
      </c>
      <c r="E19">
        <v>0.14327469204506399</v>
      </c>
      <c r="F19">
        <v>-2.6935284978154601</v>
      </c>
      <c r="G19">
        <v>-1.48997447291656</v>
      </c>
      <c r="H19" t="s">
        <v>27</v>
      </c>
    </row>
    <row r="20" spans="1:8" x14ac:dyDescent="0.35">
      <c r="A20" t="s">
        <v>29</v>
      </c>
      <c r="B20" t="s">
        <v>9</v>
      </c>
      <c r="C20">
        <v>1.0170973539352399</v>
      </c>
      <c r="D20">
        <v>-3.7281885875022001</v>
      </c>
      <c r="E20">
        <v>-1.02258132003219</v>
      </c>
      <c r="F20">
        <v>-2.4143575199847298</v>
      </c>
      <c r="G20">
        <v>-0.18923058732995801</v>
      </c>
      <c r="H20" t="s">
        <v>27</v>
      </c>
    </row>
    <row r="21" spans="1:8" x14ac:dyDescent="0.35">
      <c r="A21" t="s">
        <v>30</v>
      </c>
      <c r="B21" t="s">
        <v>11</v>
      </c>
      <c r="C21">
        <v>1.02004194259643</v>
      </c>
      <c r="D21">
        <v>-5.9958246166256899</v>
      </c>
      <c r="E21">
        <v>-0.37143362921144002</v>
      </c>
      <c r="F21">
        <v>-3.18942616313453</v>
      </c>
      <c r="G21">
        <v>-5.37381686695415</v>
      </c>
      <c r="H21" t="s">
        <v>27</v>
      </c>
    </row>
    <row r="22" spans="1:8" x14ac:dyDescent="0.35">
      <c r="A22" t="s">
        <v>31</v>
      </c>
      <c r="B22" t="s">
        <v>13</v>
      </c>
      <c r="C22">
        <v>1.04181921482086</v>
      </c>
      <c r="D22">
        <v>-5.9441518735413901</v>
      </c>
      <c r="E22">
        <v>-0.48580712164574502</v>
      </c>
      <c r="F22">
        <v>-3.2579575159363601</v>
      </c>
      <c r="G22">
        <v>-2.71776797658748</v>
      </c>
      <c r="H22" t="s">
        <v>27</v>
      </c>
    </row>
    <row r="23" spans="1:8" x14ac:dyDescent="0.35">
      <c r="A23" t="s">
        <v>32</v>
      </c>
      <c r="B23" t="s">
        <v>15</v>
      </c>
      <c r="C23">
        <v>1.03576695919036</v>
      </c>
      <c r="D23">
        <v>-4.2420097201490199</v>
      </c>
      <c r="E23">
        <v>0.26583182928548299</v>
      </c>
      <c r="F23">
        <v>-1.9769621125339301</v>
      </c>
      <c r="G23">
        <v>-10</v>
      </c>
      <c r="H23" t="s">
        <v>27</v>
      </c>
    </row>
    <row r="24" spans="1:8" x14ac:dyDescent="0.35">
      <c r="A24" t="s">
        <v>33</v>
      </c>
      <c r="B24" t="s">
        <v>17</v>
      </c>
      <c r="C24">
        <v>1.0438812971115099</v>
      </c>
      <c r="D24">
        <v>-6.9908503438442597</v>
      </c>
      <c r="E24">
        <v>-0.55445087467799203</v>
      </c>
      <c r="F24">
        <v>-3.7459694301011601</v>
      </c>
      <c r="G24">
        <v>-5.2220070861728001</v>
      </c>
      <c r="H24" t="s">
        <v>27</v>
      </c>
    </row>
    <row r="25" spans="1:8" x14ac:dyDescent="0.35">
      <c r="A25" t="s">
        <v>34</v>
      </c>
      <c r="B25" t="s">
        <v>19</v>
      </c>
      <c r="C25">
        <v>1.01616966724395</v>
      </c>
      <c r="D25">
        <v>-5.9730433287276101</v>
      </c>
      <c r="E25">
        <v>-0.33239700981614401</v>
      </c>
      <c r="F25">
        <v>-3.2594613914328301</v>
      </c>
      <c r="G25">
        <v>-1.22584832063654</v>
      </c>
      <c r="H25" t="s">
        <v>27</v>
      </c>
    </row>
    <row r="26" spans="1:8" x14ac:dyDescent="0.35">
      <c r="A26" t="s">
        <v>35</v>
      </c>
      <c r="B26" t="s">
        <v>21</v>
      </c>
      <c r="C26">
        <v>1.0349143743514999</v>
      </c>
      <c r="D26">
        <v>-3.4719004254064001</v>
      </c>
      <c r="E26">
        <v>-0.35472557975236202</v>
      </c>
      <c r="F26">
        <v>-1.81762826339114</v>
      </c>
      <c r="G26">
        <v>-10</v>
      </c>
      <c r="H26" t="s">
        <v>27</v>
      </c>
    </row>
    <row r="27" spans="1:8" x14ac:dyDescent="0.35">
      <c r="A27" t="s">
        <v>36</v>
      </c>
      <c r="B27" t="s">
        <v>23</v>
      </c>
      <c r="C27">
        <v>1.0950285196304299</v>
      </c>
      <c r="D27">
        <v>-6.9235284935333397</v>
      </c>
      <c r="E27">
        <v>-0.26534474525601198</v>
      </c>
      <c r="F27">
        <v>-3.6589582954833899</v>
      </c>
      <c r="G27">
        <v>-2.2409195952792098</v>
      </c>
      <c r="H27" t="s">
        <v>27</v>
      </c>
    </row>
    <row r="28" spans="1:8" x14ac:dyDescent="0.35">
      <c r="A28" t="s">
        <v>37</v>
      </c>
      <c r="B28" t="s">
        <v>25</v>
      </c>
      <c r="C28">
        <v>1.1371163129806501</v>
      </c>
      <c r="D28">
        <v>-6.8765971439813001</v>
      </c>
      <c r="E28">
        <v>-0.74786358548941601</v>
      </c>
      <c r="F28">
        <v>-3.7324338673885502</v>
      </c>
      <c r="G28">
        <v>-5.0167805942909798</v>
      </c>
      <c r="H28" t="s">
        <v>27</v>
      </c>
    </row>
    <row r="33" spans="1:8" x14ac:dyDescent="0.35">
      <c r="A33" t="s">
        <v>38</v>
      </c>
    </row>
    <row r="35" spans="1:8" x14ac:dyDescent="0.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</row>
    <row r="36" spans="1:8" x14ac:dyDescent="0.35">
      <c r="A36" t="s">
        <v>28</v>
      </c>
      <c r="B36" t="s">
        <v>8</v>
      </c>
      <c r="C36">
        <v>1.1640433073043801</v>
      </c>
      <c r="D36">
        <v>2.8916979225823898</v>
      </c>
      <c r="E36">
        <v>1.8511949235684999</v>
      </c>
      <c r="F36">
        <v>2.0138911134900601</v>
      </c>
      <c r="G36">
        <v>-2.3994911828665999</v>
      </c>
      <c r="H36" t="s">
        <v>27</v>
      </c>
    </row>
    <row r="37" spans="1:8" x14ac:dyDescent="0.35">
      <c r="A37" t="s">
        <v>29</v>
      </c>
      <c r="B37" t="s">
        <v>10</v>
      </c>
      <c r="C37">
        <v>2.4075438976287802</v>
      </c>
      <c r="D37">
        <v>3.9031169936488301</v>
      </c>
      <c r="E37">
        <v>2.4801029667692198</v>
      </c>
      <c r="F37">
        <v>3.1567492026444399</v>
      </c>
      <c r="G37">
        <v>-2.3663161083961102</v>
      </c>
      <c r="H37" t="s">
        <v>27</v>
      </c>
    </row>
    <row r="38" spans="1:8" x14ac:dyDescent="0.35">
      <c r="A38" t="s">
        <v>30</v>
      </c>
      <c r="B38" t="s">
        <v>12</v>
      </c>
      <c r="C38">
        <v>1.5966837406158401</v>
      </c>
      <c r="D38">
        <v>3.1397316949916201</v>
      </c>
      <c r="E38">
        <v>1.60438960539831</v>
      </c>
      <c r="F38">
        <v>2.2509969332909199</v>
      </c>
      <c r="G38">
        <v>-4.9832417401573403</v>
      </c>
      <c r="H38" t="s">
        <v>27</v>
      </c>
    </row>
    <row r="39" spans="1:8" x14ac:dyDescent="0.35">
      <c r="A39" t="s">
        <v>31</v>
      </c>
      <c r="B39" t="s">
        <v>14</v>
      </c>
      <c r="C39">
        <v>1.0577983856201101</v>
      </c>
      <c r="D39">
        <v>-1.3138012176971601</v>
      </c>
      <c r="E39">
        <v>-0.31941855456554602</v>
      </c>
      <c r="F39">
        <v>-0.86596151671317501</v>
      </c>
      <c r="G39">
        <v>-3.72270651417859</v>
      </c>
      <c r="H39" t="s">
        <v>27</v>
      </c>
    </row>
    <row r="40" spans="1:8" x14ac:dyDescent="0.35">
      <c r="A40" t="s">
        <v>32</v>
      </c>
      <c r="B40" t="s">
        <v>16</v>
      </c>
      <c r="C40">
        <v>1.2931698560714699</v>
      </c>
      <c r="D40">
        <v>3.2966292493662399</v>
      </c>
      <c r="E40">
        <v>1.4759323241504601</v>
      </c>
      <c r="F40">
        <v>2.2956534305058298</v>
      </c>
      <c r="G40">
        <v>-10</v>
      </c>
      <c r="H40" t="s">
        <v>27</v>
      </c>
    </row>
    <row r="41" spans="1:8" x14ac:dyDescent="0.35">
      <c r="A41" t="s">
        <v>33</v>
      </c>
      <c r="B41" t="s">
        <v>18</v>
      </c>
      <c r="C41">
        <v>1.1454170942306501</v>
      </c>
      <c r="D41">
        <v>3.02388898522636</v>
      </c>
      <c r="E41">
        <v>1.3810066075107801</v>
      </c>
      <c r="F41">
        <v>2.0304765325071901</v>
      </c>
      <c r="G41">
        <v>-7.9686564244399198</v>
      </c>
      <c r="H41" t="s">
        <v>27</v>
      </c>
    </row>
    <row r="42" spans="1:8" x14ac:dyDescent="0.35">
      <c r="A42" t="s">
        <v>34</v>
      </c>
      <c r="B42" t="s">
        <v>20</v>
      </c>
      <c r="C42">
        <v>2.8621480464935298</v>
      </c>
      <c r="D42">
        <v>3.6509302554121001</v>
      </c>
      <c r="E42">
        <v>2.4006538171453098</v>
      </c>
      <c r="F42">
        <v>3.1701423801221198</v>
      </c>
      <c r="G42">
        <v>-3.08111901060325</v>
      </c>
      <c r="H42" t="s">
        <v>27</v>
      </c>
    </row>
    <row r="43" spans="1:8" x14ac:dyDescent="0.35">
      <c r="A43" t="s">
        <v>35</v>
      </c>
      <c r="B43" t="s">
        <v>22</v>
      </c>
      <c r="C43">
        <v>2.0091447830200102</v>
      </c>
      <c r="D43">
        <v>3.6275648656650601</v>
      </c>
      <c r="E43">
        <v>1.7824127253167199</v>
      </c>
      <c r="F43">
        <v>2.8089779538187298</v>
      </c>
      <c r="G43">
        <v>-10</v>
      </c>
      <c r="H43" t="s">
        <v>27</v>
      </c>
    </row>
    <row r="44" spans="1:8" x14ac:dyDescent="0.35">
      <c r="A44" t="s">
        <v>36</v>
      </c>
      <c r="B44" t="s">
        <v>24</v>
      </c>
      <c r="C44">
        <v>1.4726384878158501</v>
      </c>
      <c r="D44">
        <v>3.2431944555721901</v>
      </c>
      <c r="E44">
        <v>1.8101458099247101</v>
      </c>
      <c r="F44">
        <v>2.28973608375138</v>
      </c>
      <c r="G44">
        <v>-2.9745464617483601</v>
      </c>
      <c r="H44" t="s">
        <v>27</v>
      </c>
    </row>
    <row r="45" spans="1:8" x14ac:dyDescent="0.35">
      <c r="A45" t="s">
        <v>37</v>
      </c>
      <c r="B45" t="s">
        <v>26</v>
      </c>
      <c r="C45">
        <v>1.21473264694213</v>
      </c>
      <c r="D45">
        <v>2.95094033927057</v>
      </c>
      <c r="E45">
        <v>1.2034275853580401</v>
      </c>
      <c r="F45">
        <v>1.95944625883486</v>
      </c>
      <c r="G45">
        <v>-8.2408236438599403</v>
      </c>
      <c r="H45" t="s">
        <v>27</v>
      </c>
    </row>
    <row r="51" spans="1:2" x14ac:dyDescent="0.35">
      <c r="A51" t="s">
        <v>69</v>
      </c>
      <c r="B51" t="s">
        <v>70</v>
      </c>
    </row>
    <row r="52" spans="1:2" x14ac:dyDescent="0.35">
      <c r="A52" t="s">
        <v>2</v>
      </c>
      <c r="B52" t="s">
        <v>2</v>
      </c>
    </row>
    <row r="53" spans="1:2" x14ac:dyDescent="0.35">
      <c r="A53">
        <v>1.1649534702301001</v>
      </c>
      <c r="B53">
        <v>1.1640433073043801</v>
      </c>
    </row>
    <row r="54" spans="1:2" x14ac:dyDescent="0.35">
      <c r="A54">
        <v>1.0170973539352399</v>
      </c>
      <c r="B54">
        <v>2.4075438976287802</v>
      </c>
    </row>
    <row r="55" spans="1:2" x14ac:dyDescent="0.35">
      <c r="A55">
        <v>1.02004194259643</v>
      </c>
      <c r="B55">
        <v>1.5966837406158401</v>
      </c>
    </row>
    <row r="56" spans="1:2" x14ac:dyDescent="0.35">
      <c r="A56">
        <v>1.04181921482086</v>
      </c>
      <c r="B56">
        <v>1.0577983856201101</v>
      </c>
    </row>
    <row r="57" spans="1:2" x14ac:dyDescent="0.35">
      <c r="A57">
        <v>1.03576695919036</v>
      </c>
      <c r="B57">
        <v>1.2931698560714699</v>
      </c>
    </row>
    <row r="58" spans="1:2" x14ac:dyDescent="0.35">
      <c r="A58">
        <v>1.0438812971115099</v>
      </c>
      <c r="B58">
        <v>1.1454170942306501</v>
      </c>
    </row>
    <row r="59" spans="1:2" x14ac:dyDescent="0.35">
      <c r="A59">
        <v>1.01616966724395</v>
      </c>
      <c r="B59">
        <v>2.8621480464935298</v>
      </c>
    </row>
    <row r="60" spans="1:2" x14ac:dyDescent="0.35">
      <c r="A60">
        <v>1.0349143743514999</v>
      </c>
      <c r="B60">
        <v>2.0091447830200102</v>
      </c>
    </row>
    <row r="61" spans="1:2" x14ac:dyDescent="0.35">
      <c r="A61">
        <v>1.0950285196304299</v>
      </c>
      <c r="B61">
        <v>1.4726384878158501</v>
      </c>
    </row>
    <row r="62" spans="1:2" x14ac:dyDescent="0.35">
      <c r="A62">
        <v>1.1371163129806501</v>
      </c>
      <c r="B62">
        <v>1.21473264694213</v>
      </c>
    </row>
    <row r="64" spans="1:2" x14ac:dyDescent="0.35">
      <c r="A64" t="s">
        <v>69</v>
      </c>
      <c r="B64" t="s">
        <v>70</v>
      </c>
    </row>
    <row r="65" spans="1:2" x14ac:dyDescent="0.35">
      <c r="A65" t="s">
        <v>3</v>
      </c>
      <c r="B65" t="s">
        <v>3</v>
      </c>
    </row>
    <row r="66" spans="1:2" x14ac:dyDescent="0.35">
      <c r="A66">
        <v>-5.2916111306662597</v>
      </c>
      <c r="B66">
        <v>2.8916979225823898</v>
      </c>
    </row>
    <row r="67" spans="1:2" x14ac:dyDescent="0.35">
      <c r="A67">
        <v>-3.7281885875022001</v>
      </c>
      <c r="B67">
        <v>3.9031169936488301</v>
      </c>
    </row>
    <row r="68" spans="1:2" x14ac:dyDescent="0.35">
      <c r="A68">
        <v>-5.9958246166256899</v>
      </c>
      <c r="B68">
        <v>3.1397316949916201</v>
      </c>
    </row>
    <row r="69" spans="1:2" x14ac:dyDescent="0.35">
      <c r="A69">
        <v>-5.9441518735413901</v>
      </c>
      <c r="B69">
        <v>-1.3138012176971601</v>
      </c>
    </row>
    <row r="70" spans="1:2" x14ac:dyDescent="0.35">
      <c r="A70">
        <v>-4.2420097201490199</v>
      </c>
      <c r="B70">
        <v>3.2966292493662399</v>
      </c>
    </row>
    <row r="71" spans="1:2" x14ac:dyDescent="0.35">
      <c r="A71">
        <v>-6.9908503438442597</v>
      </c>
      <c r="B71">
        <v>3.02388898522636</v>
      </c>
    </row>
    <row r="72" spans="1:2" x14ac:dyDescent="0.35">
      <c r="A72">
        <v>-5.9730433287276101</v>
      </c>
      <c r="B72">
        <v>3.6509302554121001</v>
      </c>
    </row>
    <row r="73" spans="1:2" x14ac:dyDescent="0.35">
      <c r="A73">
        <v>-3.4719004254064001</v>
      </c>
      <c r="B73">
        <v>3.6275648656650601</v>
      </c>
    </row>
    <row r="74" spans="1:2" x14ac:dyDescent="0.35">
      <c r="A74">
        <v>-6.9235284935333397</v>
      </c>
      <c r="B74">
        <v>3.2431944555721901</v>
      </c>
    </row>
    <row r="75" spans="1:2" x14ac:dyDescent="0.35">
      <c r="A75">
        <v>-6.8765971439813001</v>
      </c>
      <c r="B75">
        <v>2.95094033927057</v>
      </c>
    </row>
    <row r="77" spans="1:2" x14ac:dyDescent="0.35">
      <c r="A77" t="s">
        <v>69</v>
      </c>
      <c r="B77" t="s">
        <v>70</v>
      </c>
    </row>
    <row r="78" spans="1:2" x14ac:dyDescent="0.35">
      <c r="A78" t="s">
        <v>4</v>
      </c>
      <c r="B78" t="s">
        <v>4</v>
      </c>
    </row>
    <row r="79" spans="1:2" x14ac:dyDescent="0.35">
      <c r="A79">
        <v>0.14327469204506399</v>
      </c>
      <c r="B79">
        <v>1.8511949235684999</v>
      </c>
    </row>
    <row r="80" spans="1:2" x14ac:dyDescent="0.35">
      <c r="A80">
        <v>-1.02258132003219</v>
      </c>
      <c r="B80">
        <v>2.4801029667692198</v>
      </c>
    </row>
    <row r="81" spans="1:2" x14ac:dyDescent="0.35">
      <c r="A81">
        <v>-0.37143362921144002</v>
      </c>
      <c r="B81">
        <v>1.60438960539831</v>
      </c>
    </row>
    <row r="82" spans="1:2" x14ac:dyDescent="0.35">
      <c r="A82">
        <v>-0.48580712164574502</v>
      </c>
      <c r="B82">
        <v>-0.31941855456554602</v>
      </c>
    </row>
    <row r="83" spans="1:2" x14ac:dyDescent="0.35">
      <c r="A83">
        <v>0.26583182928548299</v>
      </c>
      <c r="B83">
        <v>1.4759323241504601</v>
      </c>
    </row>
    <row r="84" spans="1:2" x14ac:dyDescent="0.35">
      <c r="A84">
        <v>-0.55445087467799203</v>
      </c>
      <c r="B84">
        <v>1.3810066075107801</v>
      </c>
    </row>
    <row r="85" spans="1:2" x14ac:dyDescent="0.35">
      <c r="A85">
        <v>-0.33239700981614401</v>
      </c>
      <c r="B85">
        <v>2.4006538171453098</v>
      </c>
    </row>
    <row r="86" spans="1:2" x14ac:dyDescent="0.35">
      <c r="A86">
        <v>-0.35472557975236202</v>
      </c>
      <c r="B86">
        <v>1.7824127253167199</v>
      </c>
    </row>
    <row r="87" spans="1:2" x14ac:dyDescent="0.35">
      <c r="A87">
        <v>-0.26534474525601198</v>
      </c>
      <c r="B87">
        <v>1.8101458099247101</v>
      </c>
    </row>
    <row r="88" spans="1:2" x14ac:dyDescent="0.35">
      <c r="A88">
        <v>-0.74786358548941601</v>
      </c>
      <c r="B88">
        <v>1.2034275853580401</v>
      </c>
    </row>
    <row r="90" spans="1:2" x14ac:dyDescent="0.35">
      <c r="A90" t="s">
        <v>69</v>
      </c>
      <c r="B90" t="s">
        <v>70</v>
      </c>
    </row>
    <row r="91" spans="1:2" x14ac:dyDescent="0.35">
      <c r="A91" t="s">
        <v>5</v>
      </c>
      <c r="B91" t="s">
        <v>5</v>
      </c>
    </row>
    <row r="92" spans="1:2" x14ac:dyDescent="0.35">
      <c r="A92">
        <v>-2.6935284978154601</v>
      </c>
      <c r="B92">
        <v>2.0138911134900601</v>
      </c>
    </row>
    <row r="93" spans="1:2" x14ac:dyDescent="0.35">
      <c r="A93">
        <v>-2.4143575199847298</v>
      </c>
      <c r="B93">
        <v>3.1567492026444399</v>
      </c>
    </row>
    <row r="94" spans="1:2" x14ac:dyDescent="0.35">
      <c r="A94">
        <v>-3.18942616313453</v>
      </c>
      <c r="B94">
        <v>2.2509969332909199</v>
      </c>
    </row>
    <row r="95" spans="1:2" x14ac:dyDescent="0.35">
      <c r="A95">
        <v>-3.2579575159363601</v>
      </c>
      <c r="B95">
        <v>-0.86596151671317501</v>
      </c>
    </row>
    <row r="96" spans="1:2" x14ac:dyDescent="0.35">
      <c r="A96">
        <v>-1.9769621125339301</v>
      </c>
      <c r="B96">
        <v>2.2956534305058298</v>
      </c>
    </row>
    <row r="97" spans="1:2" x14ac:dyDescent="0.35">
      <c r="A97">
        <v>-3.7459694301011601</v>
      </c>
      <c r="B97">
        <v>2.0304765325071901</v>
      </c>
    </row>
    <row r="98" spans="1:2" x14ac:dyDescent="0.35">
      <c r="A98">
        <v>-3.2594613914328301</v>
      </c>
      <c r="B98">
        <v>3.1701423801221198</v>
      </c>
    </row>
    <row r="99" spans="1:2" x14ac:dyDescent="0.35">
      <c r="A99">
        <v>-1.81762826339114</v>
      </c>
      <c r="B99">
        <v>2.8089779538187298</v>
      </c>
    </row>
    <row r="100" spans="1:2" x14ac:dyDescent="0.35">
      <c r="A100">
        <v>-3.6589582954833899</v>
      </c>
      <c r="B100">
        <v>2.28973608375138</v>
      </c>
    </row>
    <row r="101" spans="1:2" x14ac:dyDescent="0.35">
      <c r="A101">
        <v>-3.7324338673885502</v>
      </c>
      <c r="B101">
        <v>1.95944625883486</v>
      </c>
    </row>
    <row r="103" spans="1:2" x14ac:dyDescent="0.35">
      <c r="A103" t="s">
        <v>69</v>
      </c>
    </row>
    <row r="104" spans="1:2" x14ac:dyDescent="0.35">
      <c r="A104" t="s">
        <v>6</v>
      </c>
      <c r="B104" t="s">
        <v>6</v>
      </c>
    </row>
    <row r="105" spans="1:2" x14ac:dyDescent="0.35">
      <c r="A105">
        <v>-1.48997447291656</v>
      </c>
      <c r="B105">
        <v>-2.3994911828665999</v>
      </c>
    </row>
    <row r="106" spans="1:2" x14ac:dyDescent="0.35">
      <c r="A106">
        <v>-0.18923058732995801</v>
      </c>
      <c r="B106">
        <v>-2.3663161083961102</v>
      </c>
    </row>
    <row r="107" spans="1:2" x14ac:dyDescent="0.35">
      <c r="A107">
        <v>-5.37381686695415</v>
      </c>
      <c r="B107">
        <v>-4.9832417401573403</v>
      </c>
    </row>
    <row r="108" spans="1:2" x14ac:dyDescent="0.35">
      <c r="A108">
        <v>-2.71776797658748</v>
      </c>
      <c r="B108">
        <v>-3.72270651417859</v>
      </c>
    </row>
    <row r="109" spans="1:2" x14ac:dyDescent="0.35">
      <c r="A109">
        <v>-10</v>
      </c>
      <c r="B109">
        <v>-10</v>
      </c>
    </row>
    <row r="110" spans="1:2" x14ac:dyDescent="0.35">
      <c r="A110">
        <v>-5.2220070861728001</v>
      </c>
      <c r="B110">
        <v>-7.9686564244399198</v>
      </c>
    </row>
    <row r="111" spans="1:2" x14ac:dyDescent="0.35">
      <c r="A111">
        <v>-1.22584832063654</v>
      </c>
      <c r="B111">
        <v>-3.08111901060325</v>
      </c>
    </row>
    <row r="112" spans="1:2" x14ac:dyDescent="0.35">
      <c r="A112">
        <v>-10</v>
      </c>
      <c r="B112">
        <v>-10</v>
      </c>
    </row>
    <row r="113" spans="1:2" x14ac:dyDescent="0.35">
      <c r="A113">
        <v>-2.2409195952792098</v>
      </c>
      <c r="B113">
        <v>-2.9745464617483601</v>
      </c>
    </row>
    <row r="114" spans="1:2" x14ac:dyDescent="0.35">
      <c r="A114">
        <v>-5.0167805942909798</v>
      </c>
      <c r="B114">
        <v>-8.2408236438599403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3160-676E-4D99-A806-0DF4ACB6D370}">
  <dimension ref="A1:C22"/>
  <sheetViews>
    <sheetView zoomScale="86" workbookViewId="0">
      <selection activeCell="A14" sqref="A14"/>
    </sheetView>
  </sheetViews>
  <sheetFormatPr defaultRowHeight="14.5" x14ac:dyDescent="0.35"/>
  <cols>
    <col min="1" max="1" width="17.36328125" customWidth="1"/>
    <col min="3" max="3" width="17" customWidth="1"/>
  </cols>
  <sheetData>
    <row r="1" spans="1:3" x14ac:dyDescent="0.35">
      <c r="A1" t="s">
        <v>71</v>
      </c>
    </row>
    <row r="2" spans="1:3" ht="15" thickBot="1" x14ac:dyDescent="0.4"/>
    <row r="3" spans="1:3" x14ac:dyDescent="0.35">
      <c r="A3" s="2"/>
      <c r="B3" s="2" t="s">
        <v>72</v>
      </c>
      <c r="C3" s="2" t="s">
        <v>73</v>
      </c>
    </row>
    <row r="4" spans="1:3" x14ac:dyDescent="0.35">
      <c r="A4" t="s">
        <v>74</v>
      </c>
      <c r="B4">
        <v>1.0606789112091031</v>
      </c>
      <c r="C4">
        <v>1.6223320245742752</v>
      </c>
    </row>
    <row r="5" spans="1:3" x14ac:dyDescent="0.35">
      <c r="A5" t="s">
        <v>75</v>
      </c>
      <c r="B5">
        <v>2.8166453886886668E-3</v>
      </c>
      <c r="C5">
        <v>0.37300568531100747</v>
      </c>
    </row>
    <row r="6" spans="1:3" x14ac:dyDescent="0.35">
      <c r="A6" t="s">
        <v>76</v>
      </c>
      <c r="B6">
        <v>10</v>
      </c>
      <c r="C6">
        <v>10</v>
      </c>
    </row>
    <row r="7" spans="1:3" x14ac:dyDescent="0.35">
      <c r="A7" t="s">
        <v>77</v>
      </c>
      <c r="B7">
        <v>-0.53323508402890207</v>
      </c>
    </row>
    <row r="8" spans="1:3" x14ac:dyDescent="0.35">
      <c r="A8" t="s">
        <v>78</v>
      </c>
      <c r="B8">
        <v>0</v>
      </c>
    </row>
    <row r="9" spans="1:3" x14ac:dyDescent="0.35">
      <c r="A9" t="s">
        <v>79</v>
      </c>
      <c r="B9">
        <v>9</v>
      </c>
    </row>
    <row r="10" spans="1:3" x14ac:dyDescent="0.35">
      <c r="A10" t="s">
        <v>80</v>
      </c>
      <c r="B10">
        <v>-2.7724880542446448</v>
      </c>
    </row>
    <row r="11" spans="1:3" x14ac:dyDescent="0.35">
      <c r="A11" t="s">
        <v>81</v>
      </c>
      <c r="B11">
        <v>1.083259817628035E-2</v>
      </c>
    </row>
    <row r="12" spans="1:3" x14ac:dyDescent="0.35">
      <c r="A12" t="s">
        <v>82</v>
      </c>
      <c r="B12">
        <v>1.8331129326562374</v>
      </c>
    </row>
    <row r="13" spans="1:3" x14ac:dyDescent="0.35">
      <c r="A13" t="s">
        <v>83</v>
      </c>
      <c r="B13">
        <v>2.1665196352560701E-2</v>
      </c>
    </row>
    <row r="14" spans="1:3" ht="15" thickBot="1" x14ac:dyDescent="0.4">
      <c r="A14" s="1" t="s">
        <v>84</v>
      </c>
      <c r="B14" s="1">
        <v>2.2621571627982053</v>
      </c>
      <c r="C14" s="1"/>
    </row>
    <row r="16" spans="1:3" x14ac:dyDescent="0.35">
      <c r="C16" t="str">
        <f>T($B9)</f>
        <v/>
      </c>
    </row>
    <row r="22" spans="3:3" x14ac:dyDescent="0.35">
      <c r="C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5B62-10BC-44E5-A034-A3214B9C7015}">
  <dimension ref="A1:C14"/>
  <sheetViews>
    <sheetView workbookViewId="0">
      <selection activeCell="A20" sqref="A20"/>
    </sheetView>
  </sheetViews>
  <sheetFormatPr defaultRowHeight="14.5" x14ac:dyDescent="0.35"/>
  <cols>
    <col min="1" max="1" width="26.81640625" customWidth="1"/>
  </cols>
  <sheetData>
    <row r="1" spans="1:3" x14ac:dyDescent="0.35">
      <c r="A1" t="s">
        <v>71</v>
      </c>
    </row>
    <row r="2" spans="1:3" ht="15" thickBot="1" x14ac:dyDescent="0.4"/>
    <row r="3" spans="1:3" x14ac:dyDescent="0.35">
      <c r="A3" s="2"/>
      <c r="B3" s="2" t="s">
        <v>72</v>
      </c>
      <c r="C3" s="2" t="s">
        <v>73</v>
      </c>
    </row>
    <row r="4" spans="1:3" x14ac:dyDescent="0.35">
      <c r="A4" t="s">
        <v>74</v>
      </c>
      <c r="B4">
        <v>-5.5437705663977477</v>
      </c>
      <c r="C4">
        <v>2.84138935440382</v>
      </c>
    </row>
    <row r="5" spans="1:3" x14ac:dyDescent="0.35">
      <c r="A5" t="s">
        <v>75</v>
      </c>
      <c r="B5">
        <v>1.7411423500770473</v>
      </c>
      <c r="C5">
        <v>2.2413155571523742</v>
      </c>
    </row>
    <row r="6" spans="1:3" x14ac:dyDescent="0.35">
      <c r="A6" t="s">
        <v>76</v>
      </c>
      <c r="B6">
        <v>10</v>
      </c>
      <c r="C6">
        <v>10</v>
      </c>
    </row>
    <row r="7" spans="1:3" x14ac:dyDescent="0.35">
      <c r="A7" t="s">
        <v>77</v>
      </c>
      <c r="B7">
        <v>0.24627650612795246</v>
      </c>
    </row>
    <row r="8" spans="1:3" x14ac:dyDescent="0.35">
      <c r="A8" t="s">
        <v>78</v>
      </c>
      <c r="B8">
        <v>0</v>
      </c>
    </row>
    <row r="9" spans="1:3" x14ac:dyDescent="0.35">
      <c r="A9" t="s">
        <v>79</v>
      </c>
      <c r="B9">
        <v>9</v>
      </c>
    </row>
    <row r="10" spans="1:3" x14ac:dyDescent="0.35">
      <c r="A10" t="s">
        <v>80</v>
      </c>
      <c r="B10">
        <v>-15.285112262823949</v>
      </c>
    </row>
    <row r="11" spans="1:3" x14ac:dyDescent="0.35">
      <c r="A11" t="s">
        <v>81</v>
      </c>
      <c r="B11">
        <v>4.7890647389422331E-8</v>
      </c>
    </row>
    <row r="12" spans="1:3" x14ac:dyDescent="0.35">
      <c r="A12" t="s">
        <v>82</v>
      </c>
      <c r="B12">
        <v>1.8331129326562374</v>
      </c>
    </row>
    <row r="13" spans="1:3" x14ac:dyDescent="0.35">
      <c r="A13" t="s">
        <v>83</v>
      </c>
      <c r="B13">
        <v>9.5781294778844661E-8</v>
      </c>
    </row>
    <row r="14" spans="1:3" ht="15" thickBot="1" x14ac:dyDescent="0.4">
      <c r="A14" s="1" t="s">
        <v>84</v>
      </c>
      <c r="B14" s="1">
        <v>2.2621571627982053</v>
      </c>
      <c r="C1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BBB2-D32C-4D3C-A0AC-701EAD419904}">
  <dimension ref="A1:C14"/>
  <sheetViews>
    <sheetView workbookViewId="0">
      <selection activeCell="B12" sqref="B12"/>
    </sheetView>
  </sheetViews>
  <sheetFormatPr defaultRowHeight="14.5" x14ac:dyDescent="0.35"/>
  <sheetData>
    <row r="1" spans="1:3" x14ac:dyDescent="0.35">
      <c r="A1" t="s">
        <v>71</v>
      </c>
    </row>
    <row r="2" spans="1:3" ht="15" thickBot="1" x14ac:dyDescent="0.4"/>
    <row r="3" spans="1:3" x14ac:dyDescent="0.35">
      <c r="A3" s="2"/>
      <c r="B3" s="2" t="s">
        <v>72</v>
      </c>
      <c r="C3" s="2" t="s">
        <v>73</v>
      </c>
    </row>
    <row r="4" spans="1:3" x14ac:dyDescent="0.35">
      <c r="A4" t="s">
        <v>74</v>
      </c>
      <c r="B4">
        <v>-0.37254973445507539</v>
      </c>
      <c r="C4">
        <v>1.5669847810576505</v>
      </c>
    </row>
    <row r="5" spans="1:3" x14ac:dyDescent="0.35">
      <c r="A5" t="s">
        <v>75</v>
      </c>
      <c r="B5">
        <v>0.14403852963096667</v>
      </c>
      <c r="C5">
        <v>0.6055633004517591</v>
      </c>
    </row>
    <row r="6" spans="1:3" x14ac:dyDescent="0.35">
      <c r="A6" t="s">
        <v>76</v>
      </c>
      <c r="B6">
        <v>10</v>
      </c>
      <c r="C6">
        <v>10</v>
      </c>
    </row>
    <row r="7" spans="1:3" x14ac:dyDescent="0.35">
      <c r="A7" t="s">
        <v>77</v>
      </c>
      <c r="B7">
        <v>-2.1718555776712254E-2</v>
      </c>
    </row>
    <row r="8" spans="1:3" x14ac:dyDescent="0.35">
      <c r="A8" t="s">
        <v>78</v>
      </c>
      <c r="B8">
        <v>0</v>
      </c>
    </row>
    <row r="9" spans="1:3" x14ac:dyDescent="0.35">
      <c r="A9" t="s">
        <v>79</v>
      </c>
      <c r="B9">
        <v>9</v>
      </c>
    </row>
    <row r="10" spans="1:3" x14ac:dyDescent="0.35">
      <c r="A10" t="s">
        <v>80</v>
      </c>
      <c r="B10">
        <v>-7.0242085153385494</v>
      </c>
    </row>
    <row r="11" spans="1:3" x14ac:dyDescent="0.35">
      <c r="A11" t="s">
        <v>81</v>
      </c>
      <c r="B11">
        <v>3.0790804997270274E-5</v>
      </c>
    </row>
    <row r="12" spans="1:3" x14ac:dyDescent="0.35">
      <c r="A12" t="s">
        <v>82</v>
      </c>
      <c r="B12">
        <v>1.8331129326562374</v>
      </c>
    </row>
    <row r="13" spans="1:3" x14ac:dyDescent="0.35">
      <c r="A13" t="s">
        <v>83</v>
      </c>
      <c r="B13">
        <v>6.1581609994540548E-5</v>
      </c>
    </row>
    <row r="14" spans="1:3" ht="15" thickBot="1" x14ac:dyDescent="0.4">
      <c r="A14" s="1" t="s">
        <v>84</v>
      </c>
      <c r="B14" s="1">
        <v>2.2621571627982053</v>
      </c>
      <c r="C1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1D1F-096B-43ED-919F-19B38815687A}">
  <dimension ref="A1:C14"/>
  <sheetViews>
    <sheetView workbookViewId="0">
      <selection sqref="A1:C14"/>
    </sheetView>
  </sheetViews>
  <sheetFormatPr defaultRowHeight="14.5" x14ac:dyDescent="0.35"/>
  <sheetData>
    <row r="1" spans="1:3" x14ac:dyDescent="0.35">
      <c r="A1" t="s">
        <v>71</v>
      </c>
    </row>
    <row r="2" spans="1:3" ht="15" thickBot="1" x14ac:dyDescent="0.4"/>
    <row r="3" spans="1:3" x14ac:dyDescent="0.35">
      <c r="A3" s="2"/>
      <c r="B3" s="2" t="s">
        <v>72</v>
      </c>
      <c r="C3" s="2" t="s">
        <v>73</v>
      </c>
    </row>
    <row r="4" spans="1:3" x14ac:dyDescent="0.35">
      <c r="A4" t="s">
        <v>74</v>
      </c>
      <c r="B4">
        <v>-2.9746683057202081</v>
      </c>
      <c r="C4">
        <v>2.1110108372252352</v>
      </c>
    </row>
    <row r="5" spans="1:3" x14ac:dyDescent="0.35">
      <c r="A5" t="s">
        <v>75</v>
      </c>
      <c r="B5">
        <v>0.50799941692256489</v>
      </c>
      <c r="C5">
        <v>1.2988191545018455</v>
      </c>
    </row>
    <row r="6" spans="1:3" x14ac:dyDescent="0.35">
      <c r="A6" t="s">
        <v>76</v>
      </c>
      <c r="B6">
        <v>10</v>
      </c>
      <c r="C6">
        <v>10</v>
      </c>
    </row>
    <row r="7" spans="1:3" x14ac:dyDescent="0.35">
      <c r="A7" t="s">
        <v>77</v>
      </c>
      <c r="B7">
        <v>0.28954749004106994</v>
      </c>
    </row>
    <row r="8" spans="1:3" x14ac:dyDescent="0.35">
      <c r="A8" t="s">
        <v>78</v>
      </c>
      <c r="B8">
        <v>0</v>
      </c>
    </row>
    <row r="9" spans="1:3" x14ac:dyDescent="0.35">
      <c r="A9" t="s">
        <v>79</v>
      </c>
      <c r="B9">
        <v>9</v>
      </c>
    </row>
    <row r="10" spans="1:3" x14ac:dyDescent="0.35">
      <c r="A10" t="s">
        <v>80</v>
      </c>
      <c r="B10">
        <v>-13.911554798481678</v>
      </c>
    </row>
    <row r="11" spans="1:3" x14ac:dyDescent="0.35">
      <c r="A11" t="s">
        <v>81</v>
      </c>
      <c r="B11">
        <v>1.0831176341305306E-7</v>
      </c>
    </row>
    <row r="12" spans="1:3" x14ac:dyDescent="0.35">
      <c r="A12" t="s">
        <v>82</v>
      </c>
      <c r="B12">
        <v>1.8331129326562374</v>
      </c>
    </row>
    <row r="13" spans="1:3" x14ac:dyDescent="0.35">
      <c r="A13" t="s">
        <v>83</v>
      </c>
      <c r="B13">
        <v>2.1662352682610612E-7</v>
      </c>
    </row>
    <row r="14" spans="1:3" ht="15" thickBot="1" x14ac:dyDescent="0.4">
      <c r="A14" s="1" t="s">
        <v>84</v>
      </c>
      <c r="B14" s="1">
        <v>2.2621571627982053</v>
      </c>
      <c r="C1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4C75-C92B-48CD-B610-6C1297F5B27B}">
  <dimension ref="A1:C14"/>
  <sheetViews>
    <sheetView topLeftCell="D1" workbookViewId="0">
      <selection activeCell="I14" sqref="I14"/>
    </sheetView>
  </sheetViews>
  <sheetFormatPr defaultRowHeight="14.5" x14ac:dyDescent="0.35"/>
  <sheetData>
    <row r="1" spans="1:3" x14ac:dyDescent="0.35">
      <c r="A1" t="s">
        <v>71</v>
      </c>
    </row>
    <row r="2" spans="1:3" ht="15" thickBot="1" x14ac:dyDescent="0.4"/>
    <row r="3" spans="1:3" x14ac:dyDescent="0.35">
      <c r="A3" s="2"/>
      <c r="B3" s="2" t="s">
        <v>72</v>
      </c>
      <c r="C3" s="2" t="s">
        <v>73</v>
      </c>
    </row>
    <row r="4" spans="1:3" x14ac:dyDescent="0.35">
      <c r="A4" t="s">
        <v>74</v>
      </c>
      <c r="B4">
        <v>-4.3476345500167684</v>
      </c>
      <c r="C4">
        <v>-5.5736901086250112</v>
      </c>
    </row>
    <row r="5" spans="1:3" x14ac:dyDescent="0.35">
      <c r="A5" t="s">
        <v>75</v>
      </c>
      <c r="B5">
        <v>12.051401234584638</v>
      </c>
      <c r="C5">
        <v>9.9044353526432971</v>
      </c>
    </row>
    <row r="6" spans="1:3" x14ac:dyDescent="0.35">
      <c r="A6" t="s">
        <v>76</v>
      </c>
      <c r="B6">
        <v>10</v>
      </c>
      <c r="C6">
        <v>10</v>
      </c>
    </row>
    <row r="7" spans="1:3" x14ac:dyDescent="0.35">
      <c r="A7" t="s">
        <v>77</v>
      </c>
      <c r="B7">
        <v>0.93557763515895676</v>
      </c>
    </row>
    <row r="8" spans="1:3" x14ac:dyDescent="0.35">
      <c r="A8" t="s">
        <v>78</v>
      </c>
      <c r="B8">
        <v>0</v>
      </c>
    </row>
    <row r="9" spans="1:3" x14ac:dyDescent="0.35">
      <c r="A9" t="s">
        <v>79</v>
      </c>
      <c r="B9">
        <v>9</v>
      </c>
    </row>
    <row r="10" spans="1:3" x14ac:dyDescent="0.35">
      <c r="A10" t="s">
        <v>80</v>
      </c>
      <c r="B10">
        <v>3.1521454705531422</v>
      </c>
    </row>
    <row r="11" spans="1:3" x14ac:dyDescent="0.35">
      <c r="A11" t="s">
        <v>81</v>
      </c>
      <c r="B11">
        <v>5.8485478832168659E-3</v>
      </c>
    </row>
    <row r="12" spans="1:3" x14ac:dyDescent="0.35">
      <c r="A12" t="s">
        <v>82</v>
      </c>
      <c r="B12">
        <v>1.8331129326562374</v>
      </c>
    </row>
    <row r="13" spans="1:3" x14ac:dyDescent="0.35">
      <c r="A13" t="s">
        <v>83</v>
      </c>
      <c r="B13">
        <v>1.1697095766433732E-2</v>
      </c>
    </row>
    <row r="14" spans="1:3" ht="15" thickBot="1" x14ac:dyDescent="0.4">
      <c r="A14" s="1" t="s">
        <v>84</v>
      </c>
      <c r="B14" s="1">
        <v>2.2621571627982053</v>
      </c>
      <c r="C1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3780-B23D-42BF-9755-C58266310711}">
  <dimension ref="A1"/>
  <sheetViews>
    <sheetView zoomScale="90" workbookViewId="0">
      <selection activeCell="M21" sqref="M21"/>
    </sheetView>
  </sheetViews>
  <sheetFormatPr defaultRowHeight="14.5" x14ac:dyDescent="0.35"/>
  <sheetData/>
  <printOptions horizontalCentered="1" verticalCentered="1"/>
  <pageMargins left="0" right="0" top="0" bottom="0" header="0" footer="0"/>
  <pageSetup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A392-F3D2-4957-9C49-E22D0479DEF7}">
  <dimension ref="A11:W98"/>
  <sheetViews>
    <sheetView topLeftCell="B1" zoomScale="69" zoomScaleNormal="85" workbookViewId="0">
      <selection activeCell="AC27" sqref="AC27"/>
    </sheetView>
  </sheetViews>
  <sheetFormatPr defaultRowHeight="14.5" x14ac:dyDescent="0.35"/>
  <cols>
    <col min="2" max="2" width="8.54296875" customWidth="1"/>
  </cols>
  <sheetData>
    <row r="11" spans="1:1" x14ac:dyDescent="0.35">
      <c r="A11" t="s">
        <v>40</v>
      </c>
    </row>
    <row r="12" spans="1:1" x14ac:dyDescent="0.35">
      <c r="A12">
        <v>1000</v>
      </c>
    </row>
    <row r="17" spans="1:10" x14ac:dyDescent="0.35">
      <c r="A17" t="s">
        <v>27</v>
      </c>
    </row>
    <row r="18" spans="1:10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</row>
    <row r="19" spans="1:10" x14ac:dyDescent="0.35">
      <c r="A19" t="s">
        <v>28</v>
      </c>
      <c r="B19" t="s">
        <v>7</v>
      </c>
      <c r="C19">
        <v>1.1649534702301001</v>
      </c>
      <c r="D19">
        <v>-5.2916111306662597</v>
      </c>
      <c r="E19">
        <v>0.14327469204506399</v>
      </c>
      <c r="F19">
        <v>-2.6935284978154601</v>
      </c>
      <c r="G19">
        <v>-1.48997447291656</v>
      </c>
      <c r="H19" t="s">
        <v>27</v>
      </c>
      <c r="J19">
        <v>0</v>
      </c>
    </row>
    <row r="20" spans="1:10" x14ac:dyDescent="0.35">
      <c r="A20" t="s">
        <v>29</v>
      </c>
      <c r="B20" t="s">
        <v>9</v>
      </c>
      <c r="C20">
        <v>1.0170973539352399</v>
      </c>
      <c r="D20">
        <v>-3.7281885875022001</v>
      </c>
      <c r="E20">
        <v>-1.02258132003219</v>
      </c>
      <c r="F20">
        <v>-2.4143575199847298</v>
      </c>
      <c r="G20">
        <v>-0.18923058732995801</v>
      </c>
      <c r="H20" t="s">
        <v>27</v>
      </c>
      <c r="J20">
        <v>0</v>
      </c>
    </row>
    <row r="21" spans="1:10" x14ac:dyDescent="0.35">
      <c r="A21" t="s">
        <v>30</v>
      </c>
      <c r="B21" t="s">
        <v>11</v>
      </c>
      <c r="C21">
        <v>1.02004194259643</v>
      </c>
      <c r="D21">
        <v>-5.9958246166256899</v>
      </c>
      <c r="E21">
        <v>-0.37143362921144002</v>
      </c>
      <c r="F21">
        <v>-3.18942616313453</v>
      </c>
      <c r="G21">
        <v>-5.37381686695415</v>
      </c>
      <c r="H21" t="s">
        <v>27</v>
      </c>
      <c r="J21">
        <v>0</v>
      </c>
    </row>
    <row r="22" spans="1:10" x14ac:dyDescent="0.35">
      <c r="A22" t="s">
        <v>31</v>
      </c>
      <c r="B22" t="s">
        <v>13</v>
      </c>
      <c r="C22">
        <v>1.04181921482086</v>
      </c>
      <c r="D22">
        <v>-5.9441518735413901</v>
      </c>
      <c r="E22">
        <v>-0.48580712164574502</v>
      </c>
      <c r="F22">
        <v>-3.2579575159363601</v>
      </c>
      <c r="G22">
        <v>-2.71776797658748</v>
      </c>
      <c r="H22" t="s">
        <v>27</v>
      </c>
      <c r="J22">
        <v>0</v>
      </c>
    </row>
    <row r="23" spans="1:10" x14ac:dyDescent="0.35">
      <c r="A23" t="s">
        <v>32</v>
      </c>
      <c r="B23" t="s">
        <v>15</v>
      </c>
      <c r="C23">
        <v>1.03576695919036</v>
      </c>
      <c r="D23">
        <v>-4.2420097201490199</v>
      </c>
      <c r="E23">
        <v>0.26583182928548299</v>
      </c>
      <c r="F23">
        <v>-1.9769621125339301</v>
      </c>
      <c r="G23">
        <v>-10</v>
      </c>
      <c r="H23" t="s">
        <v>27</v>
      </c>
      <c r="J23">
        <v>0</v>
      </c>
    </row>
    <row r="24" spans="1:10" x14ac:dyDescent="0.35">
      <c r="A24" t="s">
        <v>33</v>
      </c>
      <c r="B24" t="s">
        <v>17</v>
      </c>
      <c r="C24">
        <v>1.0438812971115099</v>
      </c>
      <c r="D24">
        <v>-6.9908503438442597</v>
      </c>
      <c r="E24">
        <v>-0.55445087467799203</v>
      </c>
      <c r="F24">
        <v>-3.7459694301011601</v>
      </c>
      <c r="G24">
        <v>-5.2220070861728001</v>
      </c>
      <c r="H24" t="s">
        <v>27</v>
      </c>
      <c r="J24">
        <v>0</v>
      </c>
    </row>
    <row r="25" spans="1:10" x14ac:dyDescent="0.35">
      <c r="A25" t="s">
        <v>34</v>
      </c>
      <c r="B25" t="s">
        <v>19</v>
      </c>
      <c r="C25">
        <v>1.01616966724395</v>
      </c>
      <c r="D25">
        <v>-5.9730433287276101</v>
      </c>
      <c r="E25">
        <v>-0.33239700981614401</v>
      </c>
      <c r="F25">
        <v>-3.2594613914328301</v>
      </c>
      <c r="G25">
        <v>-1.22584832063654</v>
      </c>
      <c r="H25" t="s">
        <v>27</v>
      </c>
      <c r="J25">
        <v>0</v>
      </c>
    </row>
    <row r="26" spans="1:10" x14ac:dyDescent="0.35">
      <c r="A26" t="s">
        <v>35</v>
      </c>
      <c r="B26" t="s">
        <v>21</v>
      </c>
      <c r="C26">
        <v>1.0349143743514999</v>
      </c>
      <c r="D26">
        <v>-3.4719004254064001</v>
      </c>
      <c r="E26">
        <v>-0.35472557975236202</v>
      </c>
      <c r="F26">
        <v>-1.81762826339114</v>
      </c>
      <c r="G26">
        <v>-10</v>
      </c>
      <c r="H26" t="s">
        <v>27</v>
      </c>
      <c r="J26">
        <v>0</v>
      </c>
    </row>
    <row r="27" spans="1:10" x14ac:dyDescent="0.35">
      <c r="A27" t="s">
        <v>36</v>
      </c>
      <c r="B27" t="s">
        <v>23</v>
      </c>
      <c r="C27">
        <v>1.0950285196304299</v>
      </c>
      <c r="D27">
        <v>-6.9235284935333397</v>
      </c>
      <c r="E27">
        <v>-0.26534474525601198</v>
      </c>
      <c r="F27">
        <v>-3.6589582954833899</v>
      </c>
      <c r="G27">
        <v>-2.2409195952792098</v>
      </c>
      <c r="H27" t="s">
        <v>27</v>
      </c>
      <c r="J27">
        <v>0</v>
      </c>
    </row>
    <row r="28" spans="1:10" x14ac:dyDescent="0.35">
      <c r="A28" t="s">
        <v>37</v>
      </c>
      <c r="B28" t="s">
        <v>25</v>
      </c>
      <c r="C28">
        <v>1.1371163129806501</v>
      </c>
      <c r="D28">
        <v>-6.8765971439813001</v>
      </c>
      <c r="E28">
        <v>-0.74786358548941601</v>
      </c>
      <c r="F28">
        <v>-3.7324338673885502</v>
      </c>
      <c r="G28">
        <v>-5.0167805942909798</v>
      </c>
      <c r="H28" t="s">
        <v>27</v>
      </c>
      <c r="J28">
        <v>0</v>
      </c>
    </row>
    <row r="33" spans="1:10" x14ac:dyDescent="0.35">
      <c r="A33" t="s">
        <v>38</v>
      </c>
    </row>
    <row r="35" spans="1:10" x14ac:dyDescent="0.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</row>
    <row r="36" spans="1:10" x14ac:dyDescent="0.35">
      <c r="A36" t="s">
        <v>28</v>
      </c>
      <c r="B36" t="s">
        <v>41</v>
      </c>
      <c r="C36">
        <v>1.0867736339569001</v>
      </c>
      <c r="D36">
        <v>-1.2182936509992801</v>
      </c>
      <c r="E36">
        <v>-0.72175360879436001</v>
      </c>
      <c r="F36">
        <v>-1.0305152782696301</v>
      </c>
      <c r="G36">
        <v>-0.340317862532308</v>
      </c>
      <c r="H36" t="s">
        <v>27</v>
      </c>
      <c r="J36">
        <v>1</v>
      </c>
    </row>
    <row r="37" spans="1:10" x14ac:dyDescent="0.35">
      <c r="A37" t="s">
        <v>29</v>
      </c>
      <c r="B37" t="s">
        <v>42</v>
      </c>
      <c r="C37">
        <v>1.0244894027709901</v>
      </c>
      <c r="D37">
        <v>-4.4349997874704297</v>
      </c>
      <c r="E37">
        <v>-3.1492940558069802</v>
      </c>
      <c r="F37">
        <v>-3.51069793453782</v>
      </c>
      <c r="G37">
        <v>-1.0295109162148199</v>
      </c>
      <c r="H37" t="s">
        <v>27</v>
      </c>
      <c r="J37">
        <v>1</v>
      </c>
    </row>
    <row r="38" spans="1:10" x14ac:dyDescent="0.35">
      <c r="A38" t="s">
        <v>30</v>
      </c>
      <c r="B38" t="s">
        <v>43</v>
      </c>
      <c r="C38">
        <v>1.05887186527252</v>
      </c>
      <c r="D38">
        <v>-0.38222233584955101</v>
      </c>
      <c r="E38">
        <v>-0.23073624334697401</v>
      </c>
      <c r="F38">
        <v>-0.34170233485838403</v>
      </c>
      <c r="G38">
        <v>-4.9751553860672804</v>
      </c>
      <c r="H38" t="s">
        <v>27</v>
      </c>
      <c r="J38">
        <v>1</v>
      </c>
    </row>
    <row r="39" spans="1:10" x14ac:dyDescent="0.35">
      <c r="A39" t="s">
        <v>31</v>
      </c>
      <c r="B39" t="s">
        <v>44</v>
      </c>
      <c r="C39">
        <v>1.0325725078582699</v>
      </c>
      <c r="D39">
        <v>-1.59733259824221</v>
      </c>
      <c r="E39">
        <v>-0.71327285636814497</v>
      </c>
      <c r="F39">
        <v>-1.2263280163600001</v>
      </c>
      <c r="G39">
        <v>-0.68249612720868502</v>
      </c>
      <c r="H39" t="s">
        <v>27</v>
      </c>
      <c r="J39">
        <v>1</v>
      </c>
    </row>
    <row r="40" spans="1:10" x14ac:dyDescent="0.35">
      <c r="A40" t="s">
        <v>32</v>
      </c>
      <c r="B40" t="s">
        <v>45</v>
      </c>
      <c r="C40">
        <v>1.04549968242645</v>
      </c>
      <c r="D40">
        <v>0.47860430312275498</v>
      </c>
      <c r="E40">
        <v>0.33304194249739</v>
      </c>
      <c r="F40">
        <v>0.37370781310024898</v>
      </c>
      <c r="G40">
        <v>-8.87119102220705</v>
      </c>
      <c r="H40" t="s">
        <v>27</v>
      </c>
      <c r="J40">
        <v>1</v>
      </c>
    </row>
    <row r="41" spans="1:10" x14ac:dyDescent="0.35">
      <c r="A41" t="s">
        <v>33</v>
      </c>
      <c r="B41" t="s">
        <v>46</v>
      </c>
      <c r="C41">
        <v>1.0980877876281701</v>
      </c>
      <c r="D41">
        <v>-0.87789884564824705</v>
      </c>
      <c r="E41">
        <v>-0.35644401736487802</v>
      </c>
      <c r="F41">
        <v>-0.68284027313107298</v>
      </c>
      <c r="G41">
        <v>-2.2318144934526298</v>
      </c>
      <c r="H41" t="s">
        <v>27</v>
      </c>
      <c r="J41">
        <v>1</v>
      </c>
    </row>
    <row r="42" spans="1:10" x14ac:dyDescent="0.35">
      <c r="A42" t="s">
        <v>34</v>
      </c>
      <c r="B42" t="s">
        <v>47</v>
      </c>
      <c r="C42">
        <v>1.0279233455657899</v>
      </c>
      <c r="D42">
        <v>-2.2457676404738498</v>
      </c>
      <c r="E42">
        <v>-1.36885858975791</v>
      </c>
      <c r="F42">
        <v>-1.7944901712237999</v>
      </c>
      <c r="G42">
        <v>-0.33939141796254502</v>
      </c>
      <c r="H42" t="s">
        <v>27</v>
      </c>
      <c r="J42">
        <v>1</v>
      </c>
    </row>
    <row r="43" spans="1:10" x14ac:dyDescent="0.35">
      <c r="A43" t="s">
        <v>35</v>
      </c>
      <c r="B43" t="s">
        <v>48</v>
      </c>
      <c r="C43">
        <v>1.08631575107574</v>
      </c>
      <c r="D43">
        <v>4.6285193158580699E-2</v>
      </c>
      <c r="E43">
        <v>-0.297072173741257</v>
      </c>
      <c r="F43">
        <v>-5.8466102110023101E-2</v>
      </c>
      <c r="G43">
        <v>-8.7109255171212094</v>
      </c>
      <c r="H43" t="s">
        <v>27</v>
      </c>
      <c r="J43">
        <v>1</v>
      </c>
    </row>
    <row r="44" spans="1:10" x14ac:dyDescent="0.35">
      <c r="A44" t="s">
        <v>36</v>
      </c>
      <c r="B44" t="s">
        <v>49</v>
      </c>
      <c r="C44">
        <v>1.0184289216995199</v>
      </c>
      <c r="D44">
        <v>-1.77435662823124</v>
      </c>
      <c r="E44">
        <v>-1.23435598387329</v>
      </c>
      <c r="F44">
        <v>-1.49611645236734</v>
      </c>
      <c r="G44">
        <v>-1.15519289884503</v>
      </c>
      <c r="H44" t="s">
        <v>27</v>
      </c>
      <c r="J44">
        <v>1</v>
      </c>
    </row>
    <row r="45" spans="1:10" x14ac:dyDescent="0.35">
      <c r="A45" t="s">
        <v>37</v>
      </c>
      <c r="B45" t="s">
        <v>50</v>
      </c>
      <c r="C45">
        <v>1.1567585468292201</v>
      </c>
      <c r="D45">
        <v>-0.85001745580147303</v>
      </c>
      <c r="E45">
        <v>-0.188978547996728</v>
      </c>
      <c r="F45">
        <v>-0.57472519503762498</v>
      </c>
      <c r="G45">
        <v>-2.8656826041821102</v>
      </c>
      <c r="H45" t="s">
        <v>27</v>
      </c>
      <c r="J45">
        <v>1</v>
      </c>
    </row>
    <row r="49" spans="1:23" x14ac:dyDescent="0.35">
      <c r="K49" t="s">
        <v>27</v>
      </c>
      <c r="R49" t="s">
        <v>38</v>
      </c>
    </row>
    <row r="50" spans="1:23" x14ac:dyDescent="0.35">
      <c r="K50" t="s">
        <v>53</v>
      </c>
      <c r="L50" t="s">
        <v>2</v>
      </c>
      <c r="M50" t="s">
        <v>3</v>
      </c>
      <c r="N50" t="s">
        <v>4</v>
      </c>
      <c r="O50" t="s">
        <v>5</v>
      </c>
      <c r="P50" t="s">
        <v>6</v>
      </c>
      <c r="R50" t="s">
        <v>53</v>
      </c>
      <c r="S50" t="s">
        <v>2</v>
      </c>
      <c r="T50" t="s">
        <v>3</v>
      </c>
      <c r="U50" t="s">
        <v>4</v>
      </c>
      <c r="V50" t="s">
        <v>5</v>
      </c>
      <c r="W50" t="s">
        <v>6</v>
      </c>
    </row>
    <row r="51" spans="1:23" x14ac:dyDescent="0.35">
      <c r="K51" t="s">
        <v>57</v>
      </c>
      <c r="L51">
        <f>MIN(C19:C28)</f>
        <v>1.01616966724395</v>
      </c>
      <c r="M51">
        <f t="shared" ref="M51:P51" si="0">MIN(D19:D28)</f>
        <v>-6.9908503438442597</v>
      </c>
      <c r="N51">
        <f t="shared" si="0"/>
        <v>-1.02258132003219</v>
      </c>
      <c r="O51">
        <f t="shared" si="0"/>
        <v>-3.7459694301011601</v>
      </c>
      <c r="P51">
        <f t="shared" si="0"/>
        <v>-10</v>
      </c>
      <c r="R51" t="s">
        <v>57</v>
      </c>
      <c r="S51">
        <f>MIN(C36:C45)</f>
        <v>1.0184289216995199</v>
      </c>
      <c r="T51">
        <f t="shared" ref="T51:W51" si="1">MIN(D36:D45)</f>
        <v>-4.4349997874704297</v>
      </c>
      <c r="U51">
        <f t="shared" si="1"/>
        <v>-3.1492940558069802</v>
      </c>
      <c r="V51">
        <f t="shared" si="1"/>
        <v>-3.51069793453782</v>
      </c>
      <c r="W51">
        <f t="shared" si="1"/>
        <v>-8.87119102220705</v>
      </c>
    </row>
    <row r="52" spans="1:23" x14ac:dyDescent="0.35">
      <c r="A52" t="s">
        <v>27</v>
      </c>
      <c r="K52" t="s">
        <v>54</v>
      </c>
      <c r="L52">
        <f>_xlfn.QUARTILE.INC(C19:C28, 1)</f>
        <v>1.0237600505351976</v>
      </c>
      <c r="M52">
        <f t="shared" ref="M52:P52" si="2">_xlfn.QUARTILE.INC(D19:D28, 1)</f>
        <v>-6.6564040121423975</v>
      </c>
      <c r="N52">
        <f t="shared" si="2"/>
        <v>-0.53728993641993028</v>
      </c>
      <c r="O52">
        <f t="shared" si="2"/>
        <v>-3.55908406947075</v>
      </c>
      <c r="P52">
        <f t="shared" si="2"/>
        <v>-5.3358644217588127</v>
      </c>
      <c r="R52" t="s">
        <v>54</v>
      </c>
      <c r="S52">
        <f>_xlfn.QUARTILE.INC(C36:C45, 1)</f>
        <v>1.0290856361389098</v>
      </c>
      <c r="T52">
        <f t="shared" ref="T52:W52" si="3">_xlfn.QUARTILE.INC(D36:D45, 1)</f>
        <v>-1.7301006207339824</v>
      </c>
      <c r="U52">
        <f t="shared" si="3"/>
        <v>-1.1062053901035576</v>
      </c>
      <c r="V52">
        <f t="shared" si="3"/>
        <v>-1.4286693433655051</v>
      </c>
      <c r="W52">
        <f t="shared" si="3"/>
        <v>-4.4477871905959878</v>
      </c>
    </row>
    <row r="53" spans="1:23" x14ac:dyDescent="0.35">
      <c r="C53" t="s">
        <v>51</v>
      </c>
      <c r="K53" t="s">
        <v>55</v>
      </c>
      <c r="L53">
        <f>MEDIAN(C19:C28)</f>
        <v>1.0387930870056099</v>
      </c>
      <c r="M53">
        <f t="shared" ref="M53:P53" si="4">MEDIAN(D19:D28)</f>
        <v>-5.9585976011344997</v>
      </c>
      <c r="N53">
        <f t="shared" si="4"/>
        <v>-0.36307960448190102</v>
      </c>
      <c r="O53">
        <f t="shared" si="4"/>
        <v>-3.2236918395354452</v>
      </c>
      <c r="P53">
        <f t="shared" si="4"/>
        <v>-3.8672742854392297</v>
      </c>
      <c r="R53" t="s">
        <v>55</v>
      </c>
      <c r="S53">
        <f>MEDIAN(C36:C45)</f>
        <v>1.0521857738494851</v>
      </c>
      <c r="T53">
        <f t="shared" ref="T53:W53" si="5">MEDIAN(D36:D45)</f>
        <v>-1.0480962483237635</v>
      </c>
      <c r="U53">
        <f t="shared" si="5"/>
        <v>-0.53485843686651147</v>
      </c>
      <c r="V53">
        <f t="shared" si="5"/>
        <v>-0.85667777570035153</v>
      </c>
      <c r="W53">
        <f t="shared" si="5"/>
        <v>-1.6935036961488299</v>
      </c>
    </row>
    <row r="54" spans="1:23" x14ac:dyDescent="0.35">
      <c r="C54" t="s">
        <v>2</v>
      </c>
      <c r="D54" t="s">
        <v>3</v>
      </c>
      <c r="E54" t="s">
        <v>4</v>
      </c>
      <c r="F54" t="s">
        <v>5</v>
      </c>
      <c r="G54" t="s">
        <v>6</v>
      </c>
      <c r="K54" t="s">
        <v>58</v>
      </c>
      <c r="L54">
        <f>_xlfn.QUARTILE.INC(C21:C30, 3)</f>
        <v>1.0566681027412399</v>
      </c>
      <c r="M54">
        <f t="shared" ref="M54:P54" si="6">_xlfn.QUARTILE.INC(D21:D30, 3)</f>
        <v>-5.5186163351932978</v>
      </c>
      <c r="N54">
        <f t="shared" si="6"/>
        <v>-0.31563394367611097</v>
      </c>
      <c r="O54">
        <f t="shared" si="6"/>
        <v>-2.88631015048438</v>
      </c>
      <c r="P54">
        <f t="shared" si="6"/>
        <v>-2.5985558812604124</v>
      </c>
      <c r="R54" t="s">
        <v>58</v>
      </c>
      <c r="S54">
        <f>_xlfn.QUARTILE.INC(C36:C45, 3)</f>
        <v>1.08665916323661</v>
      </c>
      <c r="T54">
        <f t="shared" ref="T54:W54" si="7">_xlfn.QUARTILE.INC(D36:D45, 3)</f>
        <v>-0.49917111583753149</v>
      </c>
      <c r="U54">
        <f t="shared" si="7"/>
        <v>-0.24732022594554476</v>
      </c>
      <c r="V54">
        <f t="shared" si="7"/>
        <v>-0.39995804990319428</v>
      </c>
      <c r="W54">
        <f t="shared" si="7"/>
        <v>-0.76924982446021872</v>
      </c>
    </row>
    <row r="55" spans="1:23" x14ac:dyDescent="0.35">
      <c r="C55">
        <f>AVERAGE(C19:C28)</f>
        <v>1.0606789112091031</v>
      </c>
      <c r="D55">
        <f>AVERAGE(D19:D28)</f>
        <v>-5.5437705663977477</v>
      </c>
      <c r="E55">
        <f>AVERAGE(E19:E28)</f>
        <v>-0.37254973445507539</v>
      </c>
      <c r="F55">
        <f t="shared" ref="F55:G55" si="8">AVERAGE(F19:F28)</f>
        <v>-2.9746683057202081</v>
      </c>
      <c r="G55">
        <f t="shared" si="8"/>
        <v>-4.3476345500167684</v>
      </c>
      <c r="K55" t="s">
        <v>56</v>
      </c>
      <c r="L55">
        <f>MAX(C19:C28)</f>
        <v>1.1649534702301001</v>
      </c>
      <c r="M55">
        <f>MAX(D19:D28)</f>
        <v>-3.4719004254064001</v>
      </c>
      <c r="N55">
        <f>MAX(E19:E28)</f>
        <v>0.26583182928548299</v>
      </c>
      <c r="O55">
        <f>MAX(F19:F28)</f>
        <v>-1.81762826339114</v>
      </c>
      <c r="P55">
        <f>MAX(G19:G28)</f>
        <v>-0.18923058732995801</v>
      </c>
      <c r="R55" t="s">
        <v>56</v>
      </c>
      <c r="S55">
        <f>MAX(C36:C45)</f>
        <v>1.1567585468292201</v>
      </c>
      <c r="T55">
        <f t="shared" ref="T55:W55" si="9">MAX(D36:D45)</f>
        <v>0.47860430312275498</v>
      </c>
      <c r="U55">
        <f t="shared" si="9"/>
        <v>0.33304194249739</v>
      </c>
      <c r="V55">
        <f t="shared" si="9"/>
        <v>0.37370781310024898</v>
      </c>
      <c r="W55">
        <f t="shared" si="9"/>
        <v>-0.33939141796254502</v>
      </c>
    </row>
    <row r="57" spans="1:23" x14ac:dyDescent="0.35">
      <c r="A57" t="s">
        <v>38</v>
      </c>
      <c r="L57" t="s">
        <v>2</v>
      </c>
      <c r="S57" t="s">
        <v>2</v>
      </c>
    </row>
    <row r="58" spans="1:23" x14ac:dyDescent="0.35">
      <c r="C58" t="s">
        <v>51</v>
      </c>
    </row>
    <row r="59" spans="1:23" x14ac:dyDescent="0.35">
      <c r="C59" t="s">
        <v>2</v>
      </c>
      <c r="D59" t="s">
        <v>3</v>
      </c>
      <c r="E59" t="s">
        <v>4</v>
      </c>
      <c r="F59" t="s">
        <v>5</v>
      </c>
      <c r="G59" t="s">
        <v>6</v>
      </c>
      <c r="L59" t="s">
        <v>27</v>
      </c>
      <c r="M59" t="s">
        <v>3</v>
      </c>
      <c r="N59" t="s">
        <v>4</v>
      </c>
      <c r="O59" t="s">
        <v>59</v>
      </c>
      <c r="P59" t="s">
        <v>6</v>
      </c>
      <c r="S59" t="s">
        <v>38</v>
      </c>
      <c r="T59" t="s">
        <v>3</v>
      </c>
      <c r="U59" t="s">
        <v>4</v>
      </c>
      <c r="V59" t="s">
        <v>59</v>
      </c>
      <c r="W59" t="s">
        <v>6</v>
      </c>
    </row>
    <row r="60" spans="1:23" x14ac:dyDescent="0.35">
      <c r="C60">
        <f>AVERAGE(C36:C45)</f>
        <v>1.063572144508357</v>
      </c>
      <c r="D60">
        <f t="shared" ref="D60:G60" si="10">AVERAGE(D36:D45)</f>
        <v>-1.2855999446434945</v>
      </c>
      <c r="E60">
        <f t="shared" si="10"/>
        <v>-0.79277241345531324</v>
      </c>
      <c r="F60">
        <f t="shared" si="10"/>
        <v>-1.0342173944795445</v>
      </c>
      <c r="G60">
        <f t="shared" si="10"/>
        <v>-3.1201678245793674</v>
      </c>
      <c r="K60" t="s">
        <v>60</v>
      </c>
      <c r="L60">
        <f>L52</f>
        <v>1.0237600505351976</v>
      </c>
      <c r="M60">
        <f>M52</f>
        <v>-6.6564040121423975</v>
      </c>
      <c r="N60">
        <f t="shared" ref="N60:P60" si="11">N52</f>
        <v>-0.53728993641993028</v>
      </c>
      <c r="O60">
        <f t="shared" si="11"/>
        <v>-3.55908406947075</v>
      </c>
      <c r="P60">
        <f t="shared" si="11"/>
        <v>-5.3358644217588127</v>
      </c>
      <c r="R60" t="s">
        <v>60</v>
      </c>
      <c r="S60">
        <f>S52</f>
        <v>1.0290856361389098</v>
      </c>
      <c r="T60">
        <f t="shared" ref="T60:W60" si="12">T52</f>
        <v>-1.7301006207339824</v>
      </c>
      <c r="U60">
        <f t="shared" si="12"/>
        <v>-1.1062053901035576</v>
      </c>
      <c r="V60">
        <f t="shared" si="12"/>
        <v>-1.4286693433655051</v>
      </c>
      <c r="W60">
        <f t="shared" si="12"/>
        <v>-4.4477871905959878</v>
      </c>
    </row>
    <row r="61" spans="1:23" x14ac:dyDescent="0.35">
      <c r="K61" t="s">
        <v>61</v>
      </c>
      <c r="L61">
        <f>L53-L52</f>
        <v>1.503303647041232E-2</v>
      </c>
      <c r="M61">
        <f>M53-M52</f>
        <v>0.69780641100789786</v>
      </c>
      <c r="N61">
        <f t="shared" ref="N61:P61" si="13">N53-N52</f>
        <v>0.17421033193802926</v>
      </c>
      <c r="O61">
        <f t="shared" si="13"/>
        <v>0.33539222993530471</v>
      </c>
      <c r="P61">
        <f t="shared" si="13"/>
        <v>1.468590136319583</v>
      </c>
      <c r="R61" t="s">
        <v>61</v>
      </c>
      <c r="S61">
        <f>S53-S52</f>
        <v>2.3100137710575286E-2</v>
      </c>
      <c r="T61">
        <f t="shared" ref="T61:W61" si="14">T53-T52</f>
        <v>0.68200437241021894</v>
      </c>
      <c r="U61">
        <f t="shared" si="14"/>
        <v>0.5713469532370461</v>
      </c>
      <c r="V61">
        <f t="shared" si="14"/>
        <v>0.57199156766515358</v>
      </c>
      <c r="W61">
        <f t="shared" si="14"/>
        <v>2.7542834944471579</v>
      </c>
    </row>
    <row r="62" spans="1:23" x14ac:dyDescent="0.35">
      <c r="K62" t="s">
        <v>62</v>
      </c>
      <c r="L62">
        <f>L54-L53</f>
        <v>1.7875015735629995E-2</v>
      </c>
      <c r="M62">
        <f>M54-M53</f>
        <v>0.4399812659412019</v>
      </c>
      <c r="N62">
        <f t="shared" ref="N62:P62" si="15">N54-N53</f>
        <v>4.7445660805790046E-2</v>
      </c>
      <c r="O62">
        <f t="shared" si="15"/>
        <v>0.33738168905106525</v>
      </c>
      <c r="P62">
        <f t="shared" si="15"/>
        <v>1.2687184041788173</v>
      </c>
      <c r="R62" t="s">
        <v>62</v>
      </c>
      <c r="S62">
        <f>S54-S53</f>
        <v>3.4473389387124964E-2</v>
      </c>
      <c r="T62">
        <f t="shared" ref="T62:W62" si="16">T54-T53</f>
        <v>0.54892513248623198</v>
      </c>
      <c r="U62">
        <f t="shared" si="16"/>
        <v>0.28753821092096671</v>
      </c>
      <c r="V62">
        <f t="shared" si="16"/>
        <v>0.45671972579715725</v>
      </c>
      <c r="W62">
        <f t="shared" si="16"/>
        <v>0.92425387168861117</v>
      </c>
    </row>
    <row r="63" spans="1:23" x14ac:dyDescent="0.35">
      <c r="C63" t="s">
        <v>52</v>
      </c>
      <c r="K63" t="s">
        <v>63</v>
      </c>
      <c r="L63">
        <f>L55-L54</f>
        <v>0.1082853674888602</v>
      </c>
      <c r="M63">
        <f t="shared" ref="M63:P63" si="17">M55-M54</f>
        <v>2.0467159097868977</v>
      </c>
      <c r="N63">
        <f t="shared" si="17"/>
        <v>0.58146577296159396</v>
      </c>
      <c r="O63">
        <f t="shared" si="17"/>
        <v>1.06868188709324</v>
      </c>
      <c r="P63">
        <f t="shared" si="17"/>
        <v>2.4093252939304541</v>
      </c>
      <c r="R63" t="s">
        <v>63</v>
      </c>
      <c r="S63">
        <f>S55-S54</f>
        <v>7.0099383592610032E-2</v>
      </c>
      <c r="T63">
        <f t="shared" ref="T63:W63" si="18">T55-T54</f>
        <v>0.97777541896028652</v>
      </c>
      <c r="U63">
        <f t="shared" si="18"/>
        <v>0.58036216844293476</v>
      </c>
      <c r="V63">
        <f t="shared" si="18"/>
        <v>0.7736658630034432</v>
      </c>
      <c r="W63">
        <f t="shared" si="18"/>
        <v>0.42985840649767371</v>
      </c>
    </row>
    <row r="64" spans="1:23" x14ac:dyDescent="0.35">
      <c r="C64">
        <f>ABS(C55-C60)</f>
        <v>2.89323329925395E-3</v>
      </c>
      <c r="D64">
        <f t="shared" ref="D64:G64" si="19">ABS(D55-D60)</f>
        <v>4.2581706217542532</v>
      </c>
      <c r="E64">
        <f t="shared" si="19"/>
        <v>0.42022267900023785</v>
      </c>
      <c r="F64">
        <f t="shared" si="19"/>
        <v>1.9404509112406636</v>
      </c>
      <c r="G64">
        <f t="shared" si="19"/>
        <v>1.227466725437401</v>
      </c>
      <c r="K64" t="s">
        <v>64</v>
      </c>
      <c r="L64">
        <f>L52-L51</f>
        <v>7.5903832912476155E-3</v>
      </c>
      <c r="M64">
        <f t="shared" ref="M64:P64" si="20">M52-M51</f>
        <v>0.33444633170186222</v>
      </c>
      <c r="N64">
        <f t="shared" si="20"/>
        <v>0.48529138361225976</v>
      </c>
      <c r="O64">
        <f t="shared" si="20"/>
        <v>0.18688536063041017</v>
      </c>
      <c r="P64">
        <f t="shared" si="20"/>
        <v>4.6641355782411873</v>
      </c>
      <c r="R64" t="s">
        <v>64</v>
      </c>
      <c r="S64">
        <f>S52-S51</f>
        <v>1.0656714439389869E-2</v>
      </c>
      <c r="T64">
        <f t="shared" ref="T64:W64" si="21">T52-T51</f>
        <v>2.704899166736447</v>
      </c>
      <c r="U64">
        <f t="shared" si="21"/>
        <v>2.0430886657034226</v>
      </c>
      <c r="V64">
        <f t="shared" si="21"/>
        <v>2.0820285911723149</v>
      </c>
      <c r="W64">
        <f t="shared" si="21"/>
        <v>4.4234038316110622</v>
      </c>
    </row>
    <row r="67" spans="11:23" x14ac:dyDescent="0.35">
      <c r="N67" t="s">
        <v>3</v>
      </c>
      <c r="V67" t="s">
        <v>2</v>
      </c>
    </row>
    <row r="69" spans="11:23" x14ac:dyDescent="0.35">
      <c r="O69" t="s">
        <v>27</v>
      </c>
      <c r="P69" t="s">
        <v>38</v>
      </c>
      <c r="V69" t="s">
        <v>27</v>
      </c>
      <c r="W69" t="s">
        <v>38</v>
      </c>
    </row>
    <row r="70" spans="11:23" x14ac:dyDescent="0.35">
      <c r="N70" t="s">
        <v>60</v>
      </c>
      <c r="O70">
        <v>-6.6564040121423975</v>
      </c>
      <c r="P70">
        <f>T60</f>
        <v>-1.7301006207339824</v>
      </c>
      <c r="U70" t="s">
        <v>60</v>
      </c>
      <c r="V70">
        <v>1.0237600505351976</v>
      </c>
      <c r="W70">
        <v>1.0290856361389098</v>
      </c>
    </row>
    <row r="71" spans="11:23" x14ac:dyDescent="0.35">
      <c r="N71" t="s">
        <v>61</v>
      </c>
      <c r="O71">
        <v>0.69780641100789786</v>
      </c>
      <c r="P71">
        <f>T61</f>
        <v>0.68200437241021894</v>
      </c>
      <c r="U71" t="s">
        <v>61</v>
      </c>
      <c r="V71">
        <v>1.503303647041232E-2</v>
      </c>
      <c r="W71">
        <v>2.3100137710575286E-2</v>
      </c>
    </row>
    <row r="72" spans="11:23" x14ac:dyDescent="0.35">
      <c r="N72" t="s">
        <v>62</v>
      </c>
      <c r="O72">
        <v>0.4399812659412019</v>
      </c>
      <c r="P72">
        <f>T62</f>
        <v>0.54892513248623198</v>
      </c>
      <c r="U72" t="s">
        <v>62</v>
      </c>
      <c r="V72">
        <v>1.7875015735629995E-2</v>
      </c>
      <c r="W72">
        <v>3.4473389387124964E-2</v>
      </c>
    </row>
    <row r="73" spans="11:23" x14ac:dyDescent="0.35">
      <c r="N73" t="s">
        <v>63</v>
      </c>
      <c r="O73">
        <v>2.0467159097868977</v>
      </c>
      <c r="P73">
        <f>T63</f>
        <v>0.97777541896028652</v>
      </c>
      <c r="U73" t="s">
        <v>63</v>
      </c>
      <c r="V73">
        <v>0.1082853674888602</v>
      </c>
      <c r="W73">
        <v>7.0099383592610032E-2</v>
      </c>
    </row>
    <row r="74" spans="11:23" x14ac:dyDescent="0.35">
      <c r="N74" t="s">
        <v>64</v>
      </c>
      <c r="O74">
        <v>0.33444633170186222</v>
      </c>
      <c r="P74">
        <f>T64</f>
        <v>2.704899166736447</v>
      </c>
      <c r="U74" t="s">
        <v>64</v>
      </c>
      <c r="V74">
        <v>7.5903832912476155E-3</v>
      </c>
      <c r="W74">
        <v>1.0656714439389869E-2</v>
      </c>
    </row>
    <row r="75" spans="11:23" x14ac:dyDescent="0.35">
      <c r="K75" t="s">
        <v>27</v>
      </c>
      <c r="R75" t="s">
        <v>38</v>
      </c>
    </row>
    <row r="76" spans="11:23" x14ac:dyDescent="0.35">
      <c r="L76" t="s">
        <v>2</v>
      </c>
      <c r="M76" t="s">
        <v>3</v>
      </c>
      <c r="N76" t="s">
        <v>4</v>
      </c>
      <c r="O76" t="s">
        <v>5</v>
      </c>
      <c r="P76" t="s">
        <v>6</v>
      </c>
      <c r="S76" t="s">
        <v>2</v>
      </c>
      <c r="T76" t="s">
        <v>3</v>
      </c>
      <c r="U76" t="s">
        <v>4</v>
      </c>
      <c r="V76" t="s">
        <v>5</v>
      </c>
      <c r="W76" t="s">
        <v>6</v>
      </c>
    </row>
    <row r="77" spans="11:23" x14ac:dyDescent="0.35">
      <c r="K77" t="s">
        <v>54</v>
      </c>
      <c r="L77">
        <f>_xlfn.QUARTILE.INC(C19:C28, 1)</f>
        <v>1.0237600505351976</v>
      </c>
      <c r="M77">
        <f t="shared" ref="M77:P77" si="22">_xlfn.QUARTILE.INC(D19:D28, 1)</f>
        <v>-6.6564040121423975</v>
      </c>
      <c r="N77">
        <f t="shared" si="22"/>
        <v>-0.53728993641993028</v>
      </c>
      <c r="O77">
        <f t="shared" si="22"/>
        <v>-3.55908406947075</v>
      </c>
      <c r="P77">
        <f t="shared" si="22"/>
        <v>-5.3358644217588127</v>
      </c>
      <c r="R77" t="s">
        <v>54</v>
      </c>
      <c r="S77">
        <f>_xlfn.QUARTILE.INC(C36:C45,1)</f>
        <v>1.0290856361389098</v>
      </c>
      <c r="T77">
        <f t="shared" ref="T77:W77" si="23">_xlfn.QUARTILE.INC(D36:D45,1)</f>
        <v>-1.7301006207339824</v>
      </c>
      <c r="U77">
        <f t="shared" si="23"/>
        <v>-1.1062053901035576</v>
      </c>
      <c r="V77">
        <f t="shared" si="23"/>
        <v>-1.4286693433655051</v>
      </c>
      <c r="W77">
        <f t="shared" si="23"/>
        <v>-4.4477871905959878</v>
      </c>
    </row>
    <row r="78" spans="11:23" x14ac:dyDescent="0.35">
      <c r="K78" t="s">
        <v>66</v>
      </c>
      <c r="L78">
        <f>MEDIAN(C19:C28)-_xlfn.QUARTILE.INC(C19:C28,1)</f>
        <v>1.503303647041232E-2</v>
      </c>
      <c r="M78">
        <f t="shared" ref="M78:P78" si="24">MEDIAN(D19:D28)-_xlfn.QUARTILE.INC(D19:D28,1)</f>
        <v>0.69780641100789786</v>
      </c>
      <c r="N78">
        <f t="shared" si="24"/>
        <v>0.17421033193802926</v>
      </c>
      <c r="O78">
        <f t="shared" si="24"/>
        <v>0.33539222993530471</v>
      </c>
      <c r="P78">
        <f t="shared" si="24"/>
        <v>1.468590136319583</v>
      </c>
      <c r="R78" t="s">
        <v>66</v>
      </c>
      <c r="S78">
        <f>MEDIAN(C36:C45)</f>
        <v>1.0521857738494851</v>
      </c>
      <c r="T78">
        <f t="shared" ref="T78:W78" si="25">MEDIAN(D36:D45)</f>
        <v>-1.0480962483237635</v>
      </c>
      <c r="U78">
        <f t="shared" si="25"/>
        <v>-0.53485843686651147</v>
      </c>
      <c r="V78">
        <f t="shared" si="25"/>
        <v>-0.85667777570035153</v>
      </c>
      <c r="W78">
        <f t="shared" si="25"/>
        <v>-1.6935036961488299</v>
      </c>
    </row>
    <row r="79" spans="11:23" x14ac:dyDescent="0.35">
      <c r="K79" t="s">
        <v>67</v>
      </c>
      <c r="L79">
        <f>_xlfn.QUARTILE.INC(C19:C28,3)-MEDIAN(C19:C28)</f>
        <v>4.3448626995090001E-2</v>
      </c>
      <c r="M79">
        <f t="shared" ref="M79:P79" si="26">_xlfn.QUARTILE.INC(D19:D28,3)-MEDIAN(D19:D28)</f>
        <v>1.4541875283561696</v>
      </c>
      <c r="N79">
        <f t="shared" si="26"/>
        <v>8.0971793085856003E-2</v>
      </c>
      <c r="O79">
        <f t="shared" si="26"/>
        <v>0.73954157509303275</v>
      </c>
      <c r="P79">
        <f t="shared" si="26"/>
        <v>2.1895635319320075</v>
      </c>
      <c r="R79" t="s">
        <v>67</v>
      </c>
      <c r="S79">
        <f>_xlfn.QUARTILE.INC(C36:C45,3)-MEDIAN(C36:C45)</f>
        <v>3.4473389387124964E-2</v>
      </c>
      <c r="T79">
        <f t="shared" ref="T79:W79" si="27">_xlfn.QUARTILE.INC(D36:D45,3)-MEDIAN(D36:D45)</f>
        <v>0.54892513248623198</v>
      </c>
      <c r="U79">
        <f t="shared" si="27"/>
        <v>0.28753821092096671</v>
      </c>
      <c r="V79">
        <f t="shared" si="27"/>
        <v>0.45671972579715725</v>
      </c>
      <c r="W79">
        <f t="shared" si="27"/>
        <v>0.92425387168861117</v>
      </c>
    </row>
    <row r="80" spans="11:23" x14ac:dyDescent="0.35">
      <c r="K80" t="s">
        <v>65</v>
      </c>
      <c r="L80">
        <f>_xlfn.QUARTILE.INC(C19:C28,1)-MIN(C19:C28)</f>
        <v>7.5903832912476155E-3</v>
      </c>
      <c r="M80">
        <f t="shared" ref="M80:P80" si="28">_xlfn.QUARTILE.INC(D19:D28,1)-MIN(D19:D28)</f>
        <v>0.33444633170186222</v>
      </c>
      <c r="N80">
        <f t="shared" si="28"/>
        <v>0.48529138361225976</v>
      </c>
      <c r="O80">
        <f t="shared" si="28"/>
        <v>0.18688536063041017</v>
      </c>
      <c r="P80">
        <f t="shared" si="28"/>
        <v>4.6641355782411873</v>
      </c>
      <c r="R80" t="s">
        <v>65</v>
      </c>
      <c r="S80">
        <f>_xlfn.QUARTILE.INC(C36:C45,1)-MIN(C36:C45)</f>
        <v>1.0656714439389869E-2</v>
      </c>
      <c r="T80">
        <f t="shared" ref="T80:W80" si="29">_xlfn.QUARTILE.INC(D36:D45,1)-MIN(D36:D45)</f>
        <v>2.704899166736447</v>
      </c>
      <c r="U80">
        <f t="shared" si="29"/>
        <v>2.0430886657034226</v>
      </c>
      <c r="V80">
        <f t="shared" si="29"/>
        <v>2.0820285911723149</v>
      </c>
      <c r="W80">
        <f t="shared" si="29"/>
        <v>4.4234038316110622</v>
      </c>
    </row>
    <row r="81" spans="11:23" x14ac:dyDescent="0.35">
      <c r="K81" t="s">
        <v>68</v>
      </c>
      <c r="L81">
        <f>MAX(C19:C28)-_xlfn.QUARTILE.INC(C19:C28,3)</f>
        <v>8.2711756229400191E-2</v>
      </c>
      <c r="M81">
        <f t="shared" ref="M81:P81" si="30">MAX(D19:D28)-_xlfn.QUARTILE.INC(D19:D28,3)</f>
        <v>1.03250964737193</v>
      </c>
      <c r="N81">
        <f t="shared" si="30"/>
        <v>0.54793964068152801</v>
      </c>
      <c r="O81">
        <f t="shared" si="30"/>
        <v>0.66652200105127246</v>
      </c>
      <c r="P81">
        <f t="shared" si="30"/>
        <v>1.4884801661772644</v>
      </c>
      <c r="R81" t="s">
        <v>68</v>
      </c>
      <c r="S81">
        <f>MAX(C36:C45)-_xlfn.QUARTILE.INC(C36:C45,3)</f>
        <v>7.0099383592610032E-2</v>
      </c>
      <c r="T81">
        <f t="shared" ref="T81:W81" si="31">MAX(D36:D45)-_xlfn.QUARTILE.INC(D36:D45,3)</f>
        <v>0.97777541896028652</v>
      </c>
      <c r="U81">
        <f t="shared" si="31"/>
        <v>0.58036216844293476</v>
      </c>
      <c r="V81">
        <f t="shared" si="31"/>
        <v>0.7736658630034432</v>
      </c>
      <c r="W81">
        <f t="shared" si="31"/>
        <v>0.42985840649767371</v>
      </c>
    </row>
    <row r="84" spans="11:23" x14ac:dyDescent="0.35">
      <c r="K84" t="s">
        <v>2</v>
      </c>
    </row>
    <row r="85" spans="11:23" x14ac:dyDescent="0.35">
      <c r="L85" t="s">
        <v>27</v>
      </c>
      <c r="M85" t="s">
        <v>38</v>
      </c>
    </row>
    <row r="86" spans="11:23" x14ac:dyDescent="0.35">
      <c r="K86" t="s">
        <v>54</v>
      </c>
      <c r="L86">
        <v>1.0237600505351976</v>
      </c>
      <c r="M86">
        <v>1.0290856361389098</v>
      </c>
    </row>
    <row r="87" spans="11:23" x14ac:dyDescent="0.35">
      <c r="K87" t="s">
        <v>66</v>
      </c>
      <c r="L87">
        <v>1.503303647041232E-2</v>
      </c>
      <c r="M87">
        <v>1.0521857738494851</v>
      </c>
    </row>
    <row r="88" spans="11:23" x14ac:dyDescent="0.35">
      <c r="K88" t="s">
        <v>67</v>
      </c>
      <c r="L88">
        <v>4.3448626995090001E-2</v>
      </c>
      <c r="M88">
        <v>3.4473389387124964E-2</v>
      </c>
    </row>
    <row r="89" spans="11:23" x14ac:dyDescent="0.35">
      <c r="K89" t="s">
        <v>65</v>
      </c>
      <c r="L89">
        <v>7.5903832912476155E-3</v>
      </c>
      <c r="M89">
        <v>1.0656714439389869E-2</v>
      </c>
    </row>
    <row r="90" spans="11:23" x14ac:dyDescent="0.35">
      <c r="K90" t="s">
        <v>68</v>
      </c>
      <c r="L90">
        <v>8.2711756229400191E-2</v>
      </c>
      <c r="M90">
        <v>7.0099383592610032E-2</v>
      </c>
    </row>
    <row r="92" spans="11:23" x14ac:dyDescent="0.35">
      <c r="K92" t="s">
        <v>3</v>
      </c>
    </row>
    <row r="93" spans="11:23" x14ac:dyDescent="0.35">
      <c r="L93" t="s">
        <v>27</v>
      </c>
      <c r="M93" t="s">
        <v>38</v>
      </c>
    </row>
    <row r="94" spans="11:23" x14ac:dyDescent="0.35">
      <c r="K94" t="s">
        <v>54</v>
      </c>
      <c r="L94">
        <v>-6.6564040121423975</v>
      </c>
      <c r="M94">
        <v>-1.7301006207339824</v>
      </c>
    </row>
    <row r="95" spans="11:23" x14ac:dyDescent="0.35">
      <c r="K95" t="s">
        <v>66</v>
      </c>
      <c r="L95">
        <v>0.69780641100789786</v>
      </c>
      <c r="M95">
        <v>-1.0480962483237635</v>
      </c>
    </row>
    <row r="96" spans="11:23" x14ac:dyDescent="0.35">
      <c r="K96" t="s">
        <v>67</v>
      </c>
      <c r="L96">
        <v>1.4541875283561696</v>
      </c>
      <c r="M96">
        <v>0.54892513248623198</v>
      </c>
    </row>
    <row r="97" spans="11:13" x14ac:dyDescent="0.35">
      <c r="K97" t="s">
        <v>65</v>
      </c>
      <c r="L97">
        <v>0.33444633170186222</v>
      </c>
      <c r="M97">
        <v>2.704899166736447</v>
      </c>
    </row>
    <row r="98" spans="11:13" x14ac:dyDescent="0.35">
      <c r="K98" t="s">
        <v>68</v>
      </c>
      <c r="L98">
        <v>1.03250964737193</v>
      </c>
      <c r="M98">
        <v>0.97777541896028652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1</vt:i4>
      </vt:variant>
    </vt:vector>
  </HeadingPairs>
  <TitlesOfParts>
    <vt:vector size="12" baseType="lpstr">
      <vt:lpstr>Summary_Stats_Condensed</vt:lpstr>
      <vt:lpstr>Summary_Stats</vt:lpstr>
      <vt:lpstr>Sheet10</vt:lpstr>
      <vt:lpstr>Sheet1</vt:lpstr>
      <vt:lpstr>PESQ_T_Test</vt:lpstr>
      <vt:lpstr>CSIG_T_Test</vt:lpstr>
      <vt:lpstr>CBAK_T_Test</vt:lpstr>
      <vt:lpstr>COVL_T_Test</vt:lpstr>
      <vt:lpstr>SEGSNR_T_Test</vt:lpstr>
      <vt:lpstr>Sheet3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Kinahan</dc:creator>
  <cp:lastModifiedBy>Sean Kinahan</cp:lastModifiedBy>
  <cp:lastPrinted>2022-11-17T20:49:32Z</cp:lastPrinted>
  <dcterms:created xsi:type="dcterms:W3CDTF">2022-09-12T21:11:23Z</dcterms:created>
  <dcterms:modified xsi:type="dcterms:W3CDTF">2023-01-18T20:12:04Z</dcterms:modified>
</cp:coreProperties>
</file>