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HR\TIME OFFICE MANAGEMENT\STATUTORY WORKINGS CONTRACTORS\Salary &amp; Attendance Details\2025\"/>
    </mc:Choice>
  </mc:AlternateContent>
  <xr:revisionPtr revIDLastSave="0" documentId="13_ncr:1_{924B7070-A1D2-437A-948B-3566A5CB5A35}" xr6:coauthVersionLast="47" xr6:coauthVersionMax="47" xr10:uidLastSave="{00000000-0000-0000-0000-000000000000}"/>
  <bookViews>
    <workbookView xWindow="-120" yWindow="-120" windowWidth="19440" windowHeight="14880" tabRatio="731" activeTab="1" xr2:uid="{00000000-000D-0000-FFFF-FFFF00000000}"/>
  </bookViews>
  <sheets>
    <sheet name="Golana" sheetId="14" r:id="rId1"/>
    <sheet name="Naps" sheetId="2" r:id="rId2"/>
    <sheet name="Nayana" sheetId="3" r:id="rId3"/>
    <sheet name="SG " sheetId="4" r:id="rId4"/>
    <sheet name="Ink" sheetId="15" r:id="rId5"/>
    <sheet name="golden eye" sheetId="6" r:id="rId6"/>
    <sheet name="Genius" sheetId="7" r:id="rId7"/>
    <sheet name="Amigo" sheetId="10" r:id="rId8"/>
  </sheets>
  <externalReferences>
    <externalReference r:id="rId9"/>
  </externalReferences>
  <definedNames>
    <definedName name="_xlnm._FilterDatabase" localSheetId="7" hidden="1">Amigo!$A$4:$AR$33</definedName>
    <definedName name="_xlnm._FilterDatabase" localSheetId="6" hidden="1">Genius!$A$1:$AJ$22</definedName>
    <definedName name="_xlnm._FilterDatabase" localSheetId="0" hidden="1">Golana!$A$4:$AO$240</definedName>
    <definedName name="_xlnm._FilterDatabase" localSheetId="5" hidden="1">'golden eye'!$A$4:$AL$67</definedName>
    <definedName name="_xlnm._FilterDatabase" localSheetId="4" hidden="1">Ink!$A$13:$GS$190</definedName>
    <definedName name="_xlnm._FilterDatabase" localSheetId="1" hidden="1">Naps!$A$4:$BC$83</definedName>
    <definedName name="_xlnm._FilterDatabase" localSheetId="2" hidden="1">Nayana!$A$13:$GC$164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84" i="2" l="1"/>
  <c r="AZ83" i="2"/>
  <c r="BA83" i="2"/>
  <c r="BB83" i="2"/>
  <c r="BC83" i="2"/>
  <c r="BD83" i="2" l="1"/>
  <c r="BD82" i="2"/>
  <c r="BD81" i="2"/>
  <c r="BD80" i="2"/>
  <c r="BD79" i="2"/>
  <c r="BD78" i="2"/>
  <c r="BD77" i="2"/>
  <c r="BD76" i="2"/>
  <c r="BD75" i="2"/>
  <c r="BD74" i="2"/>
  <c r="BD73" i="2"/>
  <c r="BD72" i="2"/>
  <c r="BD71" i="2"/>
  <c r="BD70" i="2"/>
  <c r="BD69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37" i="2"/>
  <c r="BC36" i="2"/>
  <c r="AV82" i="2" l="1"/>
  <c r="AO82" i="2"/>
  <c r="AL82" i="2"/>
  <c r="AM82" i="2" s="1"/>
  <c r="AV81" i="2"/>
  <c r="AO81" i="2"/>
  <c r="AL81" i="2"/>
  <c r="AM81" i="2" s="1"/>
  <c r="AV80" i="2"/>
  <c r="AO80" i="2"/>
  <c r="AL80" i="2"/>
  <c r="AM80" i="2" s="1"/>
  <c r="AV79" i="2"/>
  <c r="AO79" i="2"/>
  <c r="AL79" i="2"/>
  <c r="AM79" i="2" s="1"/>
  <c r="AV78" i="2"/>
  <c r="AO78" i="2"/>
  <c r="AL78" i="2"/>
  <c r="AM78" i="2" s="1"/>
  <c r="AV77" i="2"/>
  <c r="AO77" i="2"/>
  <c r="AL77" i="2"/>
  <c r="AM77" i="2" s="1"/>
  <c r="AV76" i="2"/>
  <c r="AO76" i="2"/>
  <c r="AL76" i="2"/>
  <c r="AM76" i="2" s="1"/>
  <c r="AV75" i="2"/>
  <c r="AO75" i="2"/>
  <c r="AL75" i="2"/>
  <c r="AM75" i="2" s="1"/>
  <c r="AV74" i="2"/>
  <c r="AO74" i="2"/>
  <c r="AL74" i="2"/>
  <c r="AM74" i="2" s="1"/>
  <c r="AV73" i="2"/>
  <c r="AO73" i="2"/>
  <c r="AL73" i="2"/>
  <c r="AM73" i="2" s="1"/>
  <c r="AV72" i="2"/>
  <c r="AO72" i="2"/>
  <c r="AL72" i="2"/>
  <c r="AM72" i="2" s="1"/>
  <c r="AV71" i="2"/>
  <c r="AO71" i="2"/>
  <c r="AL71" i="2"/>
  <c r="AM71" i="2" s="1"/>
  <c r="AV70" i="2"/>
  <c r="AO70" i="2"/>
  <c r="AL70" i="2"/>
  <c r="AM70" i="2" s="1"/>
  <c r="AV69" i="2"/>
  <c r="AO69" i="2"/>
  <c r="AL69" i="2"/>
  <c r="AM69" i="2" s="1"/>
  <c r="AV68" i="2"/>
  <c r="AO68" i="2"/>
  <c r="AL68" i="2"/>
  <c r="AM68" i="2" s="1"/>
  <c r="AV67" i="2"/>
  <c r="AO67" i="2"/>
  <c r="AL67" i="2"/>
  <c r="AM67" i="2" s="1"/>
  <c r="AV66" i="2"/>
  <c r="AO66" i="2"/>
  <c r="AL66" i="2"/>
  <c r="AM66" i="2" s="1"/>
  <c r="AV65" i="2"/>
  <c r="AO65" i="2"/>
  <c r="AL65" i="2"/>
  <c r="AM65" i="2" s="1"/>
  <c r="AV64" i="2"/>
  <c r="AO64" i="2"/>
  <c r="AL64" i="2"/>
  <c r="AM64" i="2" s="1"/>
  <c r="AV63" i="2"/>
  <c r="AO63" i="2"/>
  <c r="AL63" i="2"/>
  <c r="AM63" i="2" s="1"/>
  <c r="AV62" i="2"/>
  <c r="AO62" i="2"/>
  <c r="AL62" i="2"/>
  <c r="AM62" i="2" s="1"/>
  <c r="AV61" i="2"/>
  <c r="AO61" i="2"/>
  <c r="AL61" i="2"/>
  <c r="AM61" i="2" s="1"/>
  <c r="AV60" i="2"/>
  <c r="AO60" i="2"/>
  <c r="AL60" i="2"/>
  <c r="AM60" i="2" s="1"/>
  <c r="AV59" i="2"/>
  <c r="AO59" i="2"/>
  <c r="AL59" i="2"/>
  <c r="AM59" i="2" s="1"/>
  <c r="AV58" i="2"/>
  <c r="AO58" i="2"/>
  <c r="AL58" i="2"/>
  <c r="AM58" i="2" s="1"/>
  <c r="AV57" i="2"/>
  <c r="AO57" i="2"/>
  <c r="AL57" i="2"/>
  <c r="AM57" i="2" s="1"/>
  <c r="AV56" i="2"/>
  <c r="AO56" i="2"/>
  <c r="AL56" i="2"/>
  <c r="AM56" i="2" s="1"/>
  <c r="AV55" i="2"/>
  <c r="AO55" i="2"/>
  <c r="AL55" i="2"/>
  <c r="AM55" i="2" s="1"/>
  <c r="AV54" i="2"/>
  <c r="AO54" i="2"/>
  <c r="AL54" i="2"/>
  <c r="AM54" i="2" s="1"/>
  <c r="AV53" i="2"/>
  <c r="AO53" i="2"/>
  <c r="AL53" i="2"/>
  <c r="AM53" i="2" s="1"/>
  <c r="AV52" i="2"/>
  <c r="AO52" i="2"/>
  <c r="AL52" i="2"/>
  <c r="AM52" i="2" s="1"/>
  <c r="AV51" i="2"/>
  <c r="AO51" i="2"/>
  <c r="AL51" i="2"/>
  <c r="AM51" i="2" s="1"/>
  <c r="AV50" i="2"/>
  <c r="AO50" i="2"/>
  <c r="AL50" i="2"/>
  <c r="AM50" i="2" s="1"/>
  <c r="AV49" i="2"/>
  <c r="AO49" i="2"/>
  <c r="AL49" i="2"/>
  <c r="AM49" i="2" s="1"/>
  <c r="AV48" i="2"/>
  <c r="AO48" i="2"/>
  <c r="AL48" i="2"/>
  <c r="AM48" i="2" s="1"/>
  <c r="AV47" i="2"/>
  <c r="AO47" i="2"/>
  <c r="AL47" i="2"/>
  <c r="AM47" i="2" s="1"/>
  <c r="AV46" i="2"/>
  <c r="AO46" i="2"/>
  <c r="AL46" i="2"/>
  <c r="AM46" i="2" s="1"/>
  <c r="AV45" i="2"/>
  <c r="AO45" i="2"/>
  <c r="AL45" i="2"/>
  <c r="AM45" i="2" s="1"/>
  <c r="AV44" i="2"/>
  <c r="AO44" i="2"/>
  <c r="AL44" i="2"/>
  <c r="AM44" i="2" s="1"/>
  <c r="AV43" i="2"/>
  <c r="AO43" i="2"/>
  <c r="AL43" i="2"/>
  <c r="AM43" i="2" s="1"/>
  <c r="AV42" i="2"/>
  <c r="AO42" i="2"/>
  <c r="AL42" i="2"/>
  <c r="AM42" i="2" s="1"/>
  <c r="AV41" i="2"/>
  <c r="AO41" i="2"/>
  <c r="AL41" i="2"/>
  <c r="AM41" i="2" s="1"/>
  <c r="AV40" i="2"/>
  <c r="AO40" i="2"/>
  <c r="AL40" i="2"/>
  <c r="AM40" i="2" s="1"/>
  <c r="AV39" i="2"/>
  <c r="AO39" i="2"/>
  <c r="AL39" i="2"/>
  <c r="AM39" i="2" s="1"/>
  <c r="AV38" i="2"/>
  <c r="AO38" i="2"/>
  <c r="AL38" i="2"/>
  <c r="AM38" i="2" s="1"/>
  <c r="AV37" i="2"/>
  <c r="AO37" i="2"/>
  <c r="AL37" i="2"/>
  <c r="AM37" i="2" s="1"/>
  <c r="AV36" i="2"/>
  <c r="AO36" i="2"/>
  <c r="AL36" i="2"/>
  <c r="AM36" i="2" s="1"/>
  <c r="AV35" i="2"/>
  <c r="AO35" i="2"/>
  <c r="AL35" i="2"/>
  <c r="AM35" i="2" s="1"/>
  <c r="AV34" i="2"/>
  <c r="AO34" i="2"/>
  <c r="AL34" i="2"/>
  <c r="AM34" i="2" s="1"/>
  <c r="AV33" i="2"/>
  <c r="AO33" i="2"/>
  <c r="AL33" i="2"/>
  <c r="AM33" i="2" s="1"/>
  <c r="AV32" i="2"/>
  <c r="AO32" i="2"/>
  <c r="AL32" i="2"/>
  <c r="AM32" i="2" s="1"/>
  <c r="AV31" i="2"/>
  <c r="AO31" i="2"/>
  <c r="AL31" i="2"/>
  <c r="AM31" i="2" s="1"/>
  <c r="AV30" i="2"/>
  <c r="AO30" i="2"/>
  <c r="AL30" i="2"/>
  <c r="AM30" i="2" s="1"/>
  <c r="AV29" i="2"/>
  <c r="AP29" i="2"/>
  <c r="AO29" i="2"/>
  <c r="AL29" i="2"/>
  <c r="AM29" i="2" s="1"/>
  <c r="AV28" i="2"/>
  <c r="AO28" i="2"/>
  <c r="AL28" i="2"/>
  <c r="AM28" i="2" s="1"/>
  <c r="AV27" i="2"/>
  <c r="AO27" i="2"/>
  <c r="AL27" i="2"/>
  <c r="AM27" i="2" s="1"/>
  <c r="AV26" i="2"/>
  <c r="AO26" i="2"/>
  <c r="AL26" i="2"/>
  <c r="AM26" i="2" s="1"/>
  <c r="AV25" i="2"/>
  <c r="AO25" i="2"/>
  <c r="AL25" i="2"/>
  <c r="AM25" i="2" s="1"/>
  <c r="AQ25" i="2" s="1"/>
  <c r="AW25" i="2" s="1"/>
  <c r="AV24" i="2"/>
  <c r="AO24" i="2"/>
  <c r="AL24" i="2"/>
  <c r="AM24" i="2" s="1"/>
  <c r="AV23" i="2"/>
  <c r="AO23" i="2"/>
  <c r="AL23" i="2"/>
  <c r="AM23" i="2" s="1"/>
  <c r="AV22" i="2"/>
  <c r="AO22" i="2"/>
  <c r="AL22" i="2"/>
  <c r="AM22" i="2" s="1"/>
  <c r="AV21" i="2"/>
  <c r="AO21" i="2"/>
  <c r="AL21" i="2"/>
  <c r="AM21" i="2" s="1"/>
  <c r="AQ21" i="2" s="1"/>
  <c r="AW21" i="2" s="1"/>
  <c r="AV20" i="2"/>
  <c r="AO20" i="2"/>
  <c r="AL20" i="2"/>
  <c r="AM20" i="2" s="1"/>
  <c r="AV19" i="2"/>
  <c r="AO19" i="2"/>
  <c r="AL19" i="2"/>
  <c r="AM19" i="2" s="1"/>
  <c r="AV18" i="2"/>
  <c r="AO18" i="2"/>
  <c r="AL18" i="2"/>
  <c r="AM18" i="2" s="1"/>
  <c r="AV17" i="2"/>
  <c r="AO17" i="2"/>
  <c r="AL17" i="2"/>
  <c r="AM17" i="2" s="1"/>
  <c r="AV16" i="2"/>
  <c r="AO16" i="2"/>
  <c r="AL16" i="2"/>
  <c r="AM16" i="2" s="1"/>
  <c r="AQ16" i="2" s="1"/>
  <c r="AW16" i="2" s="1"/>
  <c r="AV15" i="2"/>
  <c r="AO15" i="2"/>
  <c r="AL15" i="2"/>
  <c r="AM15" i="2" s="1"/>
  <c r="AV14" i="2"/>
  <c r="AO14" i="2"/>
  <c r="AL14" i="2"/>
  <c r="AM14" i="2" s="1"/>
  <c r="AV13" i="2"/>
  <c r="AO13" i="2"/>
  <c r="AL13" i="2"/>
  <c r="AM13" i="2" s="1"/>
  <c r="AV12" i="2"/>
  <c r="AO12" i="2"/>
  <c r="AL12" i="2"/>
  <c r="AM12" i="2" s="1"/>
  <c r="AQ12" i="2" s="1"/>
  <c r="AV11" i="2"/>
  <c r="AO11" i="2"/>
  <c r="AL11" i="2"/>
  <c r="AM11" i="2" s="1"/>
  <c r="AV10" i="2"/>
  <c r="AO10" i="2"/>
  <c r="AL10" i="2"/>
  <c r="AM10" i="2" s="1"/>
  <c r="AQ10" i="2" s="1"/>
  <c r="AW10" i="2" s="1"/>
  <c r="AV9" i="2"/>
  <c r="AO9" i="2"/>
  <c r="AL9" i="2"/>
  <c r="AM9" i="2" s="1"/>
  <c r="AQ9" i="2" s="1"/>
  <c r="AV8" i="2"/>
  <c r="AO8" i="2"/>
  <c r="AL8" i="2"/>
  <c r="AM8" i="2" s="1"/>
  <c r="AV7" i="2"/>
  <c r="AO7" i="2"/>
  <c r="AL7" i="2"/>
  <c r="AM7" i="2" s="1"/>
  <c r="AV6" i="2"/>
  <c r="AO6" i="2"/>
  <c r="AL6" i="2"/>
  <c r="AV5" i="2"/>
  <c r="AO5" i="2"/>
  <c r="AL5" i="2"/>
  <c r="AM5" i="2" s="1"/>
  <c r="AQ14" i="2" l="1"/>
  <c r="AW14" i="2" s="1"/>
  <c r="AQ18" i="2"/>
  <c r="AQ22" i="2"/>
  <c r="AW22" i="2" s="1"/>
  <c r="AQ26" i="2"/>
  <c r="AW26" i="2" s="1"/>
  <c r="AQ7" i="2"/>
  <c r="AW7" i="2" s="1"/>
  <c r="AQ15" i="2"/>
  <c r="AW15" i="2" s="1"/>
  <c r="AQ19" i="2"/>
  <c r="AW19" i="2" s="1"/>
  <c r="AQ27" i="2"/>
  <c r="AW27" i="2" s="1"/>
  <c r="AW12" i="2"/>
  <c r="AQ24" i="2"/>
  <c r="AW24" i="2" s="1"/>
  <c r="AW9" i="2"/>
  <c r="AQ28" i="2"/>
  <c r="AW28" i="2" s="1"/>
  <c r="AQ17" i="2"/>
  <c r="AW17" i="2" s="1"/>
  <c r="AW18" i="2"/>
  <c r="AQ8" i="2"/>
  <c r="AW8" i="2" s="1"/>
  <c r="AQ11" i="2"/>
  <c r="AW11" i="2" s="1"/>
  <c r="AO83" i="2"/>
  <c r="AL83" i="2"/>
  <c r="AQ13" i="2"/>
  <c r="AW13" i="2" s="1"/>
  <c r="AQ20" i="2"/>
  <c r="AW20" i="2" s="1"/>
  <c r="AQ23" i="2"/>
  <c r="AW23" i="2" s="1"/>
  <c r="AQ5" i="2"/>
  <c r="AP30" i="2"/>
  <c r="AP31" i="2" s="1"/>
  <c r="AQ29" i="2"/>
  <c r="AW29" i="2" s="1"/>
  <c r="AM6" i="2"/>
  <c r="AQ6" i="2" s="1"/>
  <c r="AW6" i="2" s="1"/>
  <c r="AQ30" i="2" l="1"/>
  <c r="AW30" i="2" s="1"/>
  <c r="AQ31" i="2"/>
  <c r="AW31" i="2" s="1"/>
  <c r="AP32" i="2"/>
  <c r="AP33" i="2"/>
  <c r="AQ33" i="2" s="1"/>
  <c r="AW33" i="2" s="1"/>
  <c r="AM83" i="2"/>
  <c r="AW5" i="2"/>
  <c r="AP34" i="2" l="1"/>
  <c r="AQ34" i="2" s="1"/>
  <c r="AW34" i="2" s="1"/>
  <c r="AQ32" i="2"/>
  <c r="AP35" i="2"/>
  <c r="AP36" i="2" s="1"/>
  <c r="AQ36" i="2" l="1"/>
  <c r="AW36" i="2" s="1"/>
  <c r="AQ35" i="2"/>
  <c r="AW35" i="2" s="1"/>
  <c r="AP37" i="2"/>
  <c r="AW32" i="2"/>
  <c r="AQ37" i="2" l="1"/>
  <c r="AW37" i="2" s="1"/>
  <c r="AP38" i="2"/>
  <c r="AQ38" i="2" l="1"/>
  <c r="AP39" i="2"/>
  <c r="AQ39" i="2" l="1"/>
  <c r="AW39" i="2" s="1"/>
  <c r="AP40" i="2"/>
  <c r="AW38" i="2"/>
  <c r="AQ40" i="2" l="1"/>
  <c r="AP41" i="2"/>
  <c r="AQ41" i="2" l="1"/>
  <c r="AW41" i="2" s="1"/>
  <c r="AP42" i="2"/>
  <c r="AW40" i="2"/>
  <c r="AQ42" i="2" l="1"/>
  <c r="AW42" i="2" s="1"/>
  <c r="AP43" i="2"/>
  <c r="AQ43" i="2" l="1"/>
  <c r="AW43" i="2" s="1"/>
  <c r="AP44" i="2"/>
  <c r="AQ44" i="2" l="1"/>
  <c r="AW44" i="2" s="1"/>
  <c r="AP45" i="2"/>
  <c r="AQ45" i="2" l="1"/>
  <c r="AW45" i="2" s="1"/>
  <c r="AP46" i="2"/>
  <c r="AQ46" i="2" l="1"/>
  <c r="AW46" i="2" s="1"/>
  <c r="AP47" i="2"/>
  <c r="AQ47" i="2" l="1"/>
  <c r="AW47" i="2" s="1"/>
  <c r="AP48" i="2"/>
  <c r="AQ48" i="2" l="1"/>
  <c r="AW48" i="2" s="1"/>
  <c r="AP49" i="2"/>
  <c r="AQ49" i="2" l="1"/>
  <c r="AW49" i="2" s="1"/>
  <c r="AP50" i="2"/>
  <c r="AQ50" i="2" l="1"/>
  <c r="AW50" i="2" s="1"/>
  <c r="AP51" i="2"/>
  <c r="AQ51" i="2" l="1"/>
  <c r="AW51" i="2" s="1"/>
  <c r="AP52" i="2"/>
  <c r="AQ52" i="2" l="1"/>
  <c r="AW52" i="2" s="1"/>
  <c r="AP53" i="2"/>
  <c r="AQ53" i="2" l="1"/>
  <c r="AW53" i="2" s="1"/>
  <c r="AP54" i="2"/>
  <c r="AQ54" i="2" l="1"/>
  <c r="AW54" i="2" s="1"/>
  <c r="AP55" i="2"/>
  <c r="AQ55" i="2" l="1"/>
  <c r="AW55" i="2" s="1"/>
  <c r="AP56" i="2"/>
  <c r="AQ56" i="2" l="1"/>
  <c r="AW56" i="2" s="1"/>
  <c r="AP57" i="2"/>
  <c r="AQ57" i="2" l="1"/>
  <c r="AW57" i="2" s="1"/>
  <c r="AP58" i="2"/>
  <c r="AQ58" i="2" l="1"/>
  <c r="AW58" i="2" s="1"/>
  <c r="AP59" i="2"/>
  <c r="AQ59" i="2" l="1"/>
  <c r="AW59" i="2" s="1"/>
  <c r="AP60" i="2"/>
  <c r="AQ60" i="2" l="1"/>
  <c r="AW60" i="2" s="1"/>
  <c r="AP61" i="2"/>
  <c r="AQ61" i="2" l="1"/>
  <c r="AW61" i="2" s="1"/>
  <c r="AP62" i="2"/>
  <c r="AQ62" i="2" l="1"/>
  <c r="AW62" i="2" s="1"/>
  <c r="AP63" i="2"/>
  <c r="AQ63" i="2" l="1"/>
  <c r="AW63" i="2" s="1"/>
  <c r="AP64" i="2"/>
  <c r="AQ64" i="2" l="1"/>
  <c r="AW64" i="2" s="1"/>
  <c r="AP65" i="2"/>
  <c r="AQ65" i="2" l="1"/>
  <c r="AW65" i="2" s="1"/>
  <c r="AP66" i="2"/>
  <c r="AQ66" i="2" l="1"/>
  <c r="AW66" i="2" s="1"/>
  <c r="AP67" i="2"/>
  <c r="AQ67" i="2" l="1"/>
  <c r="AW67" i="2" s="1"/>
  <c r="AP68" i="2"/>
  <c r="AQ68" i="2" l="1"/>
  <c r="AW68" i="2" s="1"/>
  <c r="AP69" i="2"/>
  <c r="AQ69" i="2" l="1"/>
  <c r="AW69" i="2" s="1"/>
  <c r="AP70" i="2"/>
  <c r="AQ70" i="2" l="1"/>
  <c r="AW70" i="2" s="1"/>
  <c r="AP71" i="2"/>
  <c r="AQ71" i="2" l="1"/>
  <c r="AW71" i="2" s="1"/>
  <c r="AP72" i="2"/>
  <c r="AQ72" i="2" l="1"/>
  <c r="AW72" i="2" s="1"/>
  <c r="AP83" i="2"/>
  <c r="AP73" i="2"/>
  <c r="AQ73" i="2" l="1"/>
  <c r="AW73" i="2" s="1"/>
  <c r="AP74" i="2"/>
  <c r="AQ74" i="2" l="1"/>
  <c r="AW74" i="2" s="1"/>
  <c r="AP75" i="2"/>
  <c r="AQ75" i="2" l="1"/>
  <c r="AW75" i="2" s="1"/>
  <c r="AP76" i="2"/>
  <c r="AQ76" i="2" l="1"/>
  <c r="AW76" i="2" s="1"/>
  <c r="AP77" i="2"/>
  <c r="AQ77" i="2" l="1"/>
  <c r="AW77" i="2" s="1"/>
  <c r="AP78" i="2"/>
  <c r="AQ78" i="2" l="1"/>
  <c r="AW78" i="2" s="1"/>
  <c r="AP79" i="2"/>
  <c r="AQ79" i="2" l="1"/>
  <c r="AW79" i="2" s="1"/>
  <c r="AP80" i="2"/>
  <c r="AQ80" i="2" l="1"/>
  <c r="AW80" i="2" s="1"/>
  <c r="AP81" i="2"/>
  <c r="AQ81" i="2" l="1"/>
  <c r="AW81" i="2" s="1"/>
  <c r="AP82" i="2"/>
  <c r="AQ82" i="2" s="1"/>
  <c r="AW82" i="2" l="1"/>
  <c r="AQ83" i="2"/>
  <c r="AW83" i="2" l="1"/>
  <c r="D68" i="6"/>
  <c r="AJ67" i="6"/>
  <c r="AI67" i="6"/>
  <c r="AH67" i="6"/>
  <c r="AG67" i="6"/>
  <c r="Y67" i="6"/>
  <c r="X67" i="6"/>
  <c r="U67" i="6"/>
  <c r="T67" i="6"/>
  <c r="S67" i="6"/>
  <c r="R67" i="6"/>
  <c r="Q67" i="6"/>
  <c r="P67" i="6"/>
  <c r="O67" i="6"/>
  <c r="N67" i="6"/>
  <c r="AJ66" i="6"/>
  <c r="AI66" i="6"/>
  <c r="AH66" i="6"/>
  <c r="AG66" i="6"/>
  <c r="Y66" i="6"/>
  <c r="X66" i="6"/>
  <c r="U66" i="6"/>
  <c r="T66" i="6"/>
  <c r="S66" i="6"/>
  <c r="R66" i="6"/>
  <c r="Q66" i="6"/>
  <c r="P66" i="6"/>
  <c r="O66" i="6"/>
  <c r="N66" i="6"/>
  <c r="AJ65" i="6"/>
  <c r="AI65" i="6"/>
  <c r="AH65" i="6"/>
  <c r="AG65" i="6"/>
  <c r="Y65" i="6"/>
  <c r="X65" i="6"/>
  <c r="U65" i="6"/>
  <c r="W65" i="6" s="1"/>
  <c r="T65" i="6"/>
  <c r="S65" i="6"/>
  <c r="R65" i="6"/>
  <c r="Q65" i="6"/>
  <c r="P65" i="6"/>
  <c r="O65" i="6"/>
  <c r="N65" i="6"/>
  <c r="AG27" i="10"/>
  <c r="AG26" i="10"/>
  <c r="AG25" i="10"/>
  <c r="AG24" i="10"/>
  <c r="AG23" i="10"/>
  <c r="AG22" i="10"/>
  <c r="AG20" i="10"/>
  <c r="AG19" i="10"/>
  <c r="AG18" i="10"/>
  <c r="AG9" i="10"/>
  <c r="AG8" i="10"/>
  <c r="AG7" i="10"/>
  <c r="AG6" i="10"/>
  <c r="AG5" i="10"/>
  <c r="W66" i="6" l="1"/>
  <c r="AC66" i="6"/>
  <c r="AC67" i="6"/>
  <c r="AC65" i="6"/>
  <c r="W67" i="6"/>
  <c r="AD67" i="6" s="1"/>
  <c r="AF67" i="6" s="1"/>
  <c r="AL66" i="6"/>
  <c r="AL65" i="6"/>
  <c r="AD65" i="6"/>
  <c r="AF65" i="6" s="1"/>
  <c r="BV63" i="3"/>
  <c r="BV70" i="3"/>
  <c r="BV72" i="3"/>
  <c r="BV39" i="3"/>
  <c r="AL67" i="6" l="1"/>
  <c r="AD66" i="6"/>
  <c r="AF66" i="6" s="1"/>
  <c r="AU162" i="3"/>
  <c r="BS162" i="3" l="1"/>
  <c r="BR162" i="3"/>
  <c r="BQ162" i="3"/>
  <c r="BP162" i="3"/>
  <c r="BO162" i="3"/>
  <c r="BF162" i="3"/>
  <c r="BE162" i="3"/>
  <c r="AN162" i="3"/>
  <c r="CC161" i="3"/>
  <c r="BZ161" i="3"/>
  <c r="BI161" i="3"/>
  <c r="BA161" i="3"/>
  <c r="AS161" i="3"/>
  <c r="AR161" i="3"/>
  <c r="AQ161" i="3"/>
  <c r="AP161" i="3"/>
  <c r="CC160" i="3"/>
  <c r="BZ160" i="3"/>
  <c r="BI160" i="3"/>
  <c r="BA160" i="3"/>
  <c r="AS160" i="3"/>
  <c r="AR160" i="3"/>
  <c r="AQ160" i="3"/>
  <c r="AP160" i="3"/>
  <c r="CC159" i="3"/>
  <c r="BZ159" i="3"/>
  <c r="BI159" i="3"/>
  <c r="BA159" i="3"/>
  <c r="AS159" i="3"/>
  <c r="AR159" i="3"/>
  <c r="AQ159" i="3"/>
  <c r="AP159" i="3"/>
  <c r="CC158" i="3"/>
  <c r="BZ158" i="3"/>
  <c r="BI158" i="3"/>
  <c r="BA158" i="3"/>
  <c r="AS158" i="3"/>
  <c r="AR158" i="3"/>
  <c r="AQ158" i="3"/>
  <c r="AP158" i="3"/>
  <c r="CC157" i="3"/>
  <c r="BZ157" i="3"/>
  <c r="BI157" i="3"/>
  <c r="BA157" i="3"/>
  <c r="AS157" i="3"/>
  <c r="AR157" i="3"/>
  <c r="AQ157" i="3"/>
  <c r="AP157" i="3"/>
  <c r="CC156" i="3"/>
  <c r="BZ156" i="3"/>
  <c r="BI156" i="3"/>
  <c r="BA156" i="3"/>
  <c r="AS156" i="3"/>
  <c r="AR156" i="3"/>
  <c r="AQ156" i="3"/>
  <c r="AP156" i="3"/>
  <c r="CC155" i="3"/>
  <c r="BZ155" i="3"/>
  <c r="BI155" i="3"/>
  <c r="BA155" i="3"/>
  <c r="AS155" i="3"/>
  <c r="AR155" i="3"/>
  <c r="AQ155" i="3"/>
  <c r="AP155" i="3"/>
  <c r="CC154" i="3"/>
  <c r="BZ154" i="3"/>
  <c r="BJ154" i="3"/>
  <c r="BI154" i="3"/>
  <c r="BA154" i="3"/>
  <c r="AS154" i="3"/>
  <c r="AR154" i="3"/>
  <c r="AQ154" i="3"/>
  <c r="AP154" i="3"/>
  <c r="CC153" i="3"/>
  <c r="BZ153" i="3"/>
  <c r="BI153" i="3"/>
  <c r="BA153" i="3"/>
  <c r="AS153" i="3"/>
  <c r="AR153" i="3"/>
  <c r="AQ153" i="3"/>
  <c r="AP153" i="3"/>
  <c r="CC152" i="3"/>
  <c r="BZ152" i="3"/>
  <c r="BI152" i="3"/>
  <c r="BA152" i="3"/>
  <c r="AS152" i="3"/>
  <c r="AR152" i="3"/>
  <c r="AQ152" i="3"/>
  <c r="AP152" i="3"/>
  <c r="CC151" i="3"/>
  <c r="BZ151" i="3"/>
  <c r="BI151" i="3"/>
  <c r="BA151" i="3"/>
  <c r="AS151" i="3"/>
  <c r="AR151" i="3"/>
  <c r="AQ151" i="3"/>
  <c r="AP151" i="3"/>
  <c r="CC150" i="3"/>
  <c r="BZ150" i="3"/>
  <c r="BI150" i="3"/>
  <c r="BA150" i="3"/>
  <c r="AS150" i="3"/>
  <c r="AR150" i="3"/>
  <c r="AQ150" i="3"/>
  <c r="AP150" i="3"/>
  <c r="CC149" i="3"/>
  <c r="BZ149" i="3"/>
  <c r="BI149" i="3"/>
  <c r="BA149" i="3"/>
  <c r="AS149" i="3"/>
  <c r="AR149" i="3"/>
  <c r="AQ149" i="3"/>
  <c r="AP149" i="3"/>
  <c r="CC148" i="3"/>
  <c r="BZ148" i="3"/>
  <c r="BI148" i="3"/>
  <c r="BA148" i="3"/>
  <c r="AS148" i="3"/>
  <c r="AR148" i="3"/>
  <c r="AQ148" i="3"/>
  <c r="AP148" i="3"/>
  <c r="CC147" i="3"/>
  <c r="BZ147" i="3"/>
  <c r="BI147" i="3"/>
  <c r="BA147" i="3"/>
  <c r="AS147" i="3"/>
  <c r="AR147" i="3"/>
  <c r="AQ147" i="3"/>
  <c r="AP147" i="3"/>
  <c r="CC146" i="3"/>
  <c r="BZ146" i="3"/>
  <c r="BI146" i="3"/>
  <c r="BA146" i="3"/>
  <c r="AS146" i="3"/>
  <c r="AR146" i="3"/>
  <c r="AQ146" i="3"/>
  <c r="AP146" i="3"/>
  <c r="CC145" i="3"/>
  <c r="BZ145" i="3"/>
  <c r="BI145" i="3"/>
  <c r="BA145" i="3"/>
  <c r="AS145" i="3"/>
  <c r="AR145" i="3"/>
  <c r="AQ145" i="3"/>
  <c r="AP145" i="3"/>
  <c r="CC144" i="3"/>
  <c r="BZ144" i="3"/>
  <c r="BI144" i="3"/>
  <c r="BA144" i="3"/>
  <c r="AS144" i="3"/>
  <c r="AR144" i="3"/>
  <c r="AQ144" i="3"/>
  <c r="AP144" i="3"/>
  <c r="CC143" i="3"/>
  <c r="BZ143" i="3"/>
  <c r="BI143" i="3"/>
  <c r="BA143" i="3"/>
  <c r="AS143" i="3"/>
  <c r="AR143" i="3"/>
  <c r="AQ143" i="3"/>
  <c r="AP143" i="3"/>
  <c r="CC142" i="3"/>
  <c r="BZ142" i="3"/>
  <c r="BI142" i="3"/>
  <c r="BA142" i="3"/>
  <c r="AS142" i="3"/>
  <c r="AR142" i="3"/>
  <c r="AQ142" i="3"/>
  <c r="AP142" i="3"/>
  <c r="CC141" i="3"/>
  <c r="BZ141" i="3"/>
  <c r="BI141" i="3"/>
  <c r="BA141" i="3"/>
  <c r="AS141" i="3"/>
  <c r="AR141" i="3"/>
  <c r="AQ141" i="3"/>
  <c r="AP141" i="3"/>
  <c r="CC140" i="3"/>
  <c r="BZ140" i="3"/>
  <c r="BI140" i="3"/>
  <c r="BA140" i="3"/>
  <c r="AS140" i="3"/>
  <c r="AR140" i="3"/>
  <c r="AQ140" i="3"/>
  <c r="AP140" i="3"/>
  <c r="CC139" i="3"/>
  <c r="BZ139" i="3"/>
  <c r="BI139" i="3"/>
  <c r="BA139" i="3"/>
  <c r="AS139" i="3"/>
  <c r="AR139" i="3"/>
  <c r="AQ139" i="3"/>
  <c r="AP139" i="3"/>
  <c r="CC138" i="3"/>
  <c r="BZ138" i="3"/>
  <c r="BI138" i="3"/>
  <c r="BA138" i="3"/>
  <c r="AS138" i="3"/>
  <c r="AR138" i="3"/>
  <c r="AQ138" i="3"/>
  <c r="AP138" i="3"/>
  <c r="CC137" i="3"/>
  <c r="BZ137" i="3"/>
  <c r="BI137" i="3"/>
  <c r="BA137" i="3"/>
  <c r="AS137" i="3"/>
  <c r="AR137" i="3"/>
  <c r="AQ137" i="3"/>
  <c r="AP137" i="3"/>
  <c r="CC136" i="3"/>
  <c r="BZ136" i="3"/>
  <c r="BI136" i="3"/>
  <c r="BA136" i="3"/>
  <c r="AS136" i="3"/>
  <c r="AR136" i="3"/>
  <c r="AQ136" i="3"/>
  <c r="AP136" i="3"/>
  <c r="CC135" i="3"/>
  <c r="BZ135" i="3"/>
  <c r="BI135" i="3"/>
  <c r="BA135" i="3"/>
  <c r="AS135" i="3"/>
  <c r="AR135" i="3"/>
  <c r="AQ135" i="3"/>
  <c r="AP135" i="3"/>
  <c r="CC134" i="3"/>
  <c r="BZ134" i="3"/>
  <c r="BI134" i="3"/>
  <c r="BA134" i="3"/>
  <c r="AS134" i="3"/>
  <c r="AR134" i="3"/>
  <c r="AQ134" i="3"/>
  <c r="AP134" i="3"/>
  <c r="CC133" i="3"/>
  <c r="BZ133" i="3"/>
  <c r="BI133" i="3"/>
  <c r="BA133" i="3"/>
  <c r="AS133" i="3"/>
  <c r="AR133" i="3"/>
  <c r="AQ133" i="3"/>
  <c r="AP133" i="3"/>
  <c r="CC132" i="3"/>
  <c r="BZ132" i="3"/>
  <c r="BI132" i="3"/>
  <c r="BA132" i="3"/>
  <c r="AS132" i="3"/>
  <c r="AR132" i="3"/>
  <c r="AQ132" i="3"/>
  <c r="AP132" i="3"/>
  <c r="CC131" i="3"/>
  <c r="BZ131" i="3"/>
  <c r="BI131" i="3"/>
  <c r="BA131" i="3"/>
  <c r="AS131" i="3"/>
  <c r="AR131" i="3"/>
  <c r="AQ131" i="3"/>
  <c r="AP131" i="3"/>
  <c r="CC130" i="3"/>
  <c r="BZ130" i="3"/>
  <c r="BI130" i="3"/>
  <c r="BA130" i="3"/>
  <c r="AS130" i="3"/>
  <c r="AR130" i="3"/>
  <c r="AQ130" i="3"/>
  <c r="AP130" i="3"/>
  <c r="CC129" i="3"/>
  <c r="BZ129" i="3"/>
  <c r="BI129" i="3"/>
  <c r="BA129" i="3"/>
  <c r="AS129" i="3"/>
  <c r="AR129" i="3"/>
  <c r="AQ129" i="3"/>
  <c r="AP129" i="3"/>
  <c r="CC128" i="3"/>
  <c r="BZ128" i="3"/>
  <c r="BI128" i="3"/>
  <c r="BA128" i="3"/>
  <c r="AS128" i="3"/>
  <c r="AR128" i="3"/>
  <c r="AQ128" i="3"/>
  <c r="AP128" i="3"/>
  <c r="CC127" i="3"/>
  <c r="BZ127" i="3"/>
  <c r="BI127" i="3"/>
  <c r="BA127" i="3"/>
  <c r="AS127" i="3"/>
  <c r="AR127" i="3"/>
  <c r="AQ127" i="3"/>
  <c r="AP127" i="3"/>
  <c r="CC126" i="3"/>
  <c r="BZ126" i="3"/>
  <c r="BI126" i="3"/>
  <c r="BA126" i="3"/>
  <c r="AS126" i="3"/>
  <c r="AR126" i="3"/>
  <c r="AQ126" i="3"/>
  <c r="AP126" i="3"/>
  <c r="CC125" i="3"/>
  <c r="BZ125" i="3"/>
  <c r="BJ125" i="3"/>
  <c r="BI125" i="3"/>
  <c r="BA125" i="3"/>
  <c r="AS125" i="3"/>
  <c r="AR125" i="3"/>
  <c r="AQ125" i="3"/>
  <c r="AP125" i="3"/>
  <c r="CC124" i="3"/>
  <c r="BZ124" i="3"/>
  <c r="BI124" i="3"/>
  <c r="BA124" i="3"/>
  <c r="AS124" i="3"/>
  <c r="AR124" i="3"/>
  <c r="AQ124" i="3"/>
  <c r="AP124" i="3"/>
  <c r="CC123" i="3"/>
  <c r="BZ123" i="3"/>
  <c r="BI123" i="3"/>
  <c r="BA123" i="3"/>
  <c r="AS123" i="3"/>
  <c r="AR123" i="3"/>
  <c r="AQ123" i="3"/>
  <c r="AP123" i="3"/>
  <c r="CC122" i="3"/>
  <c r="BZ122" i="3"/>
  <c r="BI122" i="3"/>
  <c r="BA122" i="3"/>
  <c r="AS122" i="3"/>
  <c r="AR122" i="3"/>
  <c r="AQ122" i="3"/>
  <c r="AP122" i="3"/>
  <c r="CC121" i="3"/>
  <c r="BZ121" i="3"/>
  <c r="BJ121" i="3"/>
  <c r="BI121" i="3"/>
  <c r="BA121" i="3"/>
  <c r="AS121" i="3"/>
  <c r="AR121" i="3"/>
  <c r="AQ121" i="3"/>
  <c r="AP121" i="3"/>
  <c r="CC120" i="3"/>
  <c r="BZ120" i="3"/>
  <c r="BI120" i="3"/>
  <c r="BA120" i="3"/>
  <c r="AS120" i="3"/>
  <c r="AR120" i="3"/>
  <c r="AQ120" i="3"/>
  <c r="AP120" i="3"/>
  <c r="CC119" i="3"/>
  <c r="BZ119" i="3"/>
  <c r="BI119" i="3"/>
  <c r="BA119" i="3"/>
  <c r="AS119" i="3"/>
  <c r="AR119" i="3"/>
  <c r="AQ119" i="3"/>
  <c r="AP119" i="3"/>
  <c r="CC118" i="3"/>
  <c r="BZ118" i="3"/>
  <c r="BJ118" i="3"/>
  <c r="BI118" i="3"/>
  <c r="BA118" i="3"/>
  <c r="AS118" i="3"/>
  <c r="AR118" i="3"/>
  <c r="AQ118" i="3"/>
  <c r="AP118" i="3"/>
  <c r="CC117" i="3"/>
  <c r="BZ117" i="3"/>
  <c r="BJ117" i="3"/>
  <c r="BI117" i="3"/>
  <c r="BA117" i="3"/>
  <c r="AS117" i="3"/>
  <c r="AR117" i="3"/>
  <c r="AQ117" i="3"/>
  <c r="AP117" i="3"/>
  <c r="CC116" i="3"/>
  <c r="BZ116" i="3"/>
  <c r="BI116" i="3"/>
  <c r="BA116" i="3"/>
  <c r="AS116" i="3"/>
  <c r="AR116" i="3"/>
  <c r="AQ116" i="3"/>
  <c r="AP116" i="3"/>
  <c r="CC115" i="3"/>
  <c r="BZ115" i="3"/>
  <c r="BI115" i="3"/>
  <c r="BA115" i="3"/>
  <c r="AS115" i="3"/>
  <c r="AR115" i="3"/>
  <c r="AQ115" i="3"/>
  <c r="AP115" i="3"/>
  <c r="CC114" i="3"/>
  <c r="BZ114" i="3"/>
  <c r="BJ114" i="3"/>
  <c r="BI114" i="3"/>
  <c r="BA114" i="3"/>
  <c r="AS114" i="3"/>
  <c r="AR114" i="3"/>
  <c r="AQ114" i="3"/>
  <c r="AP114" i="3"/>
  <c r="CC113" i="3"/>
  <c r="BZ113" i="3"/>
  <c r="BJ113" i="3"/>
  <c r="BI113" i="3"/>
  <c r="BA113" i="3"/>
  <c r="AS113" i="3"/>
  <c r="AR113" i="3"/>
  <c r="AQ113" i="3"/>
  <c r="AP113" i="3"/>
  <c r="CC112" i="3"/>
  <c r="BZ112" i="3"/>
  <c r="BJ112" i="3"/>
  <c r="BI112" i="3"/>
  <c r="BA112" i="3"/>
  <c r="AS112" i="3"/>
  <c r="AR112" i="3"/>
  <c r="AQ112" i="3"/>
  <c r="AP112" i="3"/>
  <c r="CC111" i="3"/>
  <c r="BZ111" i="3"/>
  <c r="BI111" i="3"/>
  <c r="BA111" i="3"/>
  <c r="AS111" i="3"/>
  <c r="AR111" i="3"/>
  <c r="AQ111" i="3"/>
  <c r="AP111" i="3"/>
  <c r="CC110" i="3"/>
  <c r="BZ110" i="3"/>
  <c r="BI110" i="3"/>
  <c r="BA110" i="3"/>
  <c r="AS110" i="3"/>
  <c r="AR110" i="3"/>
  <c r="AQ110" i="3"/>
  <c r="AP110" i="3"/>
  <c r="CC109" i="3"/>
  <c r="BZ109" i="3"/>
  <c r="BI109" i="3"/>
  <c r="BA109" i="3"/>
  <c r="AS109" i="3"/>
  <c r="AR109" i="3"/>
  <c r="AQ109" i="3"/>
  <c r="AP109" i="3"/>
  <c r="CC108" i="3"/>
  <c r="BZ108" i="3"/>
  <c r="BI108" i="3"/>
  <c r="BA108" i="3"/>
  <c r="AS108" i="3"/>
  <c r="AR108" i="3"/>
  <c r="AQ108" i="3"/>
  <c r="AP108" i="3"/>
  <c r="CC107" i="3"/>
  <c r="BZ107" i="3"/>
  <c r="BI107" i="3"/>
  <c r="BA107" i="3"/>
  <c r="AS107" i="3"/>
  <c r="AR107" i="3"/>
  <c r="AQ107" i="3"/>
  <c r="AP107" i="3"/>
  <c r="CC106" i="3"/>
  <c r="BZ106" i="3"/>
  <c r="BI106" i="3"/>
  <c r="BA106" i="3"/>
  <c r="AS106" i="3"/>
  <c r="AR106" i="3"/>
  <c r="AQ106" i="3"/>
  <c r="AP106" i="3"/>
  <c r="CC105" i="3"/>
  <c r="BZ105" i="3"/>
  <c r="BI105" i="3"/>
  <c r="BA105" i="3"/>
  <c r="AS105" i="3"/>
  <c r="AR105" i="3"/>
  <c r="AQ105" i="3"/>
  <c r="AP105" i="3"/>
  <c r="CC104" i="3"/>
  <c r="BZ104" i="3"/>
  <c r="BI104" i="3"/>
  <c r="BA104" i="3"/>
  <c r="AS104" i="3"/>
  <c r="AR104" i="3"/>
  <c r="AQ104" i="3"/>
  <c r="AP104" i="3"/>
  <c r="CC103" i="3"/>
  <c r="BZ103" i="3"/>
  <c r="BI103" i="3"/>
  <c r="BA103" i="3"/>
  <c r="AS103" i="3"/>
  <c r="AR103" i="3"/>
  <c r="AQ103" i="3"/>
  <c r="AP103" i="3"/>
  <c r="CC102" i="3"/>
  <c r="BZ102" i="3"/>
  <c r="BI102" i="3"/>
  <c r="BA102" i="3"/>
  <c r="AS102" i="3"/>
  <c r="AR102" i="3"/>
  <c r="AQ102" i="3"/>
  <c r="AP102" i="3"/>
  <c r="CC101" i="3"/>
  <c r="BZ101" i="3"/>
  <c r="BI101" i="3"/>
  <c r="BA101" i="3"/>
  <c r="AS101" i="3"/>
  <c r="AR101" i="3"/>
  <c r="AQ101" i="3"/>
  <c r="AP101" i="3"/>
  <c r="CC100" i="3"/>
  <c r="BZ100" i="3"/>
  <c r="BI100" i="3"/>
  <c r="BA100" i="3"/>
  <c r="AS100" i="3"/>
  <c r="AR100" i="3"/>
  <c r="AQ100" i="3"/>
  <c r="AP100" i="3"/>
  <c r="CC99" i="3"/>
  <c r="BZ99" i="3"/>
  <c r="BI99" i="3"/>
  <c r="BA99" i="3"/>
  <c r="AS99" i="3"/>
  <c r="AR99" i="3"/>
  <c r="AQ99" i="3"/>
  <c r="AP99" i="3"/>
  <c r="CC98" i="3"/>
  <c r="BZ98" i="3"/>
  <c r="BI98" i="3"/>
  <c r="BA98" i="3"/>
  <c r="AS98" i="3"/>
  <c r="AR98" i="3"/>
  <c r="AQ98" i="3"/>
  <c r="AP98" i="3"/>
  <c r="CC97" i="3"/>
  <c r="BZ97" i="3"/>
  <c r="BI97" i="3"/>
  <c r="BA97" i="3"/>
  <c r="AS97" i="3"/>
  <c r="AR97" i="3"/>
  <c r="AQ97" i="3"/>
  <c r="AP97" i="3"/>
  <c r="CC96" i="3"/>
  <c r="BZ96" i="3"/>
  <c r="BI96" i="3"/>
  <c r="BA96" i="3"/>
  <c r="AS96" i="3"/>
  <c r="AR96" i="3"/>
  <c r="AQ96" i="3"/>
  <c r="AP96" i="3"/>
  <c r="CC95" i="3"/>
  <c r="BZ95" i="3"/>
  <c r="BI95" i="3"/>
  <c r="BA95" i="3"/>
  <c r="AS95" i="3"/>
  <c r="AR95" i="3"/>
  <c r="AQ95" i="3"/>
  <c r="AP95" i="3"/>
  <c r="CC94" i="3"/>
  <c r="BZ94" i="3"/>
  <c r="BI94" i="3"/>
  <c r="BA94" i="3"/>
  <c r="AS94" i="3"/>
  <c r="AR94" i="3"/>
  <c r="AQ94" i="3"/>
  <c r="AP94" i="3"/>
  <c r="CC93" i="3"/>
  <c r="BZ93" i="3"/>
  <c r="BI93" i="3"/>
  <c r="BA93" i="3"/>
  <c r="AS93" i="3"/>
  <c r="AR93" i="3"/>
  <c r="AQ93" i="3"/>
  <c r="AP93" i="3"/>
  <c r="CC92" i="3"/>
  <c r="BZ92" i="3"/>
  <c r="BI92" i="3"/>
  <c r="BA92" i="3"/>
  <c r="AS92" i="3"/>
  <c r="AR92" i="3"/>
  <c r="AQ92" i="3"/>
  <c r="AP92" i="3"/>
  <c r="CC91" i="3"/>
  <c r="BZ91" i="3"/>
  <c r="BI91" i="3"/>
  <c r="BA91" i="3"/>
  <c r="AS91" i="3"/>
  <c r="AR91" i="3"/>
  <c r="AQ91" i="3"/>
  <c r="AP91" i="3"/>
  <c r="CC90" i="3"/>
  <c r="BZ90" i="3"/>
  <c r="BI90" i="3"/>
  <c r="BA90" i="3"/>
  <c r="AS90" i="3"/>
  <c r="AR90" i="3"/>
  <c r="AQ90" i="3"/>
  <c r="AP90" i="3"/>
  <c r="CC89" i="3"/>
  <c r="BZ89" i="3"/>
  <c r="BI89" i="3"/>
  <c r="BA89" i="3"/>
  <c r="AS89" i="3"/>
  <c r="AR89" i="3"/>
  <c r="AQ89" i="3"/>
  <c r="AP89" i="3"/>
  <c r="CC88" i="3"/>
  <c r="BZ88" i="3"/>
  <c r="BI88" i="3"/>
  <c r="BA88" i="3"/>
  <c r="AS88" i="3"/>
  <c r="AR88" i="3"/>
  <c r="AQ88" i="3"/>
  <c r="AP88" i="3"/>
  <c r="CC87" i="3"/>
  <c r="BZ87" i="3"/>
  <c r="BI87" i="3"/>
  <c r="BA87" i="3"/>
  <c r="AS87" i="3"/>
  <c r="AR87" i="3"/>
  <c r="AQ87" i="3"/>
  <c r="AP87" i="3"/>
  <c r="CC86" i="3"/>
  <c r="BZ86" i="3"/>
  <c r="BI86" i="3"/>
  <c r="BA86" i="3"/>
  <c r="AS86" i="3"/>
  <c r="AR86" i="3"/>
  <c r="AQ86" i="3"/>
  <c r="AP86" i="3"/>
  <c r="CC85" i="3"/>
  <c r="BZ85" i="3"/>
  <c r="BI85" i="3"/>
  <c r="BA85" i="3"/>
  <c r="AS85" i="3"/>
  <c r="AR85" i="3"/>
  <c r="AQ85" i="3"/>
  <c r="AP85" i="3"/>
  <c r="CC84" i="3"/>
  <c r="BZ84" i="3"/>
  <c r="BI84" i="3"/>
  <c r="BA84" i="3"/>
  <c r="AS84" i="3"/>
  <c r="AR84" i="3"/>
  <c r="AQ84" i="3"/>
  <c r="AP84" i="3"/>
  <c r="CC83" i="3"/>
  <c r="BZ83" i="3"/>
  <c r="BJ83" i="3"/>
  <c r="BI83" i="3"/>
  <c r="BA83" i="3"/>
  <c r="AS83" i="3"/>
  <c r="AR83" i="3"/>
  <c r="AQ83" i="3"/>
  <c r="AP83" i="3"/>
  <c r="CC82" i="3"/>
  <c r="BZ82" i="3"/>
  <c r="BI82" i="3"/>
  <c r="BA82" i="3"/>
  <c r="AS82" i="3"/>
  <c r="AR82" i="3"/>
  <c r="AQ82" i="3"/>
  <c r="AP82" i="3"/>
  <c r="CC81" i="3"/>
  <c r="BZ81" i="3"/>
  <c r="BJ81" i="3"/>
  <c r="BI81" i="3"/>
  <c r="BA81" i="3"/>
  <c r="AS81" i="3"/>
  <c r="AR81" i="3"/>
  <c r="AQ81" i="3"/>
  <c r="AP81" i="3"/>
  <c r="CC80" i="3"/>
  <c r="BZ80" i="3"/>
  <c r="BI80" i="3"/>
  <c r="BA80" i="3"/>
  <c r="AS80" i="3"/>
  <c r="AR80" i="3"/>
  <c r="AQ80" i="3"/>
  <c r="AP80" i="3"/>
  <c r="CC79" i="3"/>
  <c r="BZ79" i="3"/>
  <c r="BI79" i="3"/>
  <c r="BA79" i="3"/>
  <c r="AS79" i="3"/>
  <c r="AR79" i="3"/>
  <c r="AQ79" i="3"/>
  <c r="AP79" i="3"/>
  <c r="CC78" i="3"/>
  <c r="BZ78" i="3"/>
  <c r="BI78" i="3"/>
  <c r="BA78" i="3"/>
  <c r="AS78" i="3"/>
  <c r="AR78" i="3"/>
  <c r="AQ78" i="3"/>
  <c r="AP78" i="3"/>
  <c r="CC77" i="3"/>
  <c r="BZ77" i="3"/>
  <c r="BJ77" i="3"/>
  <c r="BI77" i="3"/>
  <c r="BA77" i="3"/>
  <c r="AS77" i="3"/>
  <c r="AR77" i="3"/>
  <c r="AQ77" i="3"/>
  <c r="AP77" i="3"/>
  <c r="CC76" i="3"/>
  <c r="BZ76" i="3"/>
  <c r="BJ76" i="3"/>
  <c r="BI76" i="3"/>
  <c r="BA76" i="3"/>
  <c r="AS76" i="3"/>
  <c r="AR76" i="3"/>
  <c r="AQ76" i="3"/>
  <c r="AP76" i="3"/>
  <c r="CC75" i="3"/>
  <c r="BZ75" i="3"/>
  <c r="BJ75" i="3"/>
  <c r="BI75" i="3"/>
  <c r="BA75" i="3"/>
  <c r="AS75" i="3"/>
  <c r="AR75" i="3"/>
  <c r="AQ75" i="3"/>
  <c r="AP75" i="3"/>
  <c r="CC74" i="3"/>
  <c r="BZ74" i="3"/>
  <c r="BI74" i="3"/>
  <c r="BA74" i="3"/>
  <c r="AS74" i="3"/>
  <c r="AR74" i="3"/>
  <c r="AQ74" i="3"/>
  <c r="AP74" i="3"/>
  <c r="CC73" i="3"/>
  <c r="BZ73" i="3"/>
  <c r="BI73" i="3"/>
  <c r="BA73" i="3"/>
  <c r="AS73" i="3"/>
  <c r="AR73" i="3"/>
  <c r="AQ73" i="3"/>
  <c r="AP73" i="3"/>
  <c r="CC72" i="3"/>
  <c r="BZ72" i="3"/>
  <c r="BI72" i="3"/>
  <c r="BA72" i="3"/>
  <c r="AS72" i="3"/>
  <c r="AR72" i="3"/>
  <c r="AQ72" i="3"/>
  <c r="AP72" i="3"/>
  <c r="CC71" i="3"/>
  <c r="BZ71" i="3"/>
  <c r="BI71" i="3"/>
  <c r="BA71" i="3"/>
  <c r="AS71" i="3"/>
  <c r="AR71" i="3"/>
  <c r="AQ71" i="3"/>
  <c r="AP71" i="3"/>
  <c r="CC70" i="3"/>
  <c r="BZ70" i="3"/>
  <c r="BI70" i="3"/>
  <c r="BA70" i="3"/>
  <c r="AS70" i="3"/>
  <c r="AR70" i="3"/>
  <c r="AQ70" i="3"/>
  <c r="AP70" i="3"/>
  <c r="CC69" i="3"/>
  <c r="BZ69" i="3"/>
  <c r="BI69" i="3"/>
  <c r="BA69" i="3"/>
  <c r="AS69" i="3"/>
  <c r="AR69" i="3"/>
  <c r="AQ69" i="3"/>
  <c r="AP69" i="3"/>
  <c r="CC68" i="3"/>
  <c r="BZ68" i="3"/>
  <c r="BI68" i="3"/>
  <c r="BA68" i="3"/>
  <c r="AS68" i="3"/>
  <c r="AR68" i="3"/>
  <c r="AQ68" i="3"/>
  <c r="AP68" i="3"/>
  <c r="CC67" i="3"/>
  <c r="BZ67" i="3"/>
  <c r="BI67" i="3"/>
  <c r="BA67" i="3"/>
  <c r="AS67" i="3"/>
  <c r="AR67" i="3"/>
  <c r="AQ67" i="3"/>
  <c r="AP67" i="3"/>
  <c r="CC66" i="3"/>
  <c r="BZ66" i="3"/>
  <c r="BI66" i="3"/>
  <c r="BA66" i="3"/>
  <c r="AS66" i="3"/>
  <c r="AR66" i="3"/>
  <c r="AQ66" i="3"/>
  <c r="AP66" i="3"/>
  <c r="CC65" i="3"/>
  <c r="BZ65" i="3"/>
  <c r="BI65" i="3"/>
  <c r="BA65" i="3"/>
  <c r="AS65" i="3"/>
  <c r="AR65" i="3"/>
  <c r="AQ65" i="3"/>
  <c r="AP65" i="3"/>
  <c r="CC64" i="3"/>
  <c r="BZ64" i="3"/>
  <c r="BI64" i="3"/>
  <c r="BA64" i="3"/>
  <c r="AS64" i="3"/>
  <c r="AR64" i="3"/>
  <c r="AQ64" i="3"/>
  <c r="AP64" i="3"/>
  <c r="CC63" i="3"/>
  <c r="BZ63" i="3"/>
  <c r="BI63" i="3"/>
  <c r="BA63" i="3"/>
  <c r="AS63" i="3"/>
  <c r="AR63" i="3"/>
  <c r="AQ63" i="3"/>
  <c r="AP63" i="3"/>
  <c r="CC62" i="3"/>
  <c r="BZ62" i="3"/>
  <c r="BI62" i="3"/>
  <c r="BA62" i="3"/>
  <c r="AS62" i="3"/>
  <c r="AR62" i="3"/>
  <c r="AQ62" i="3"/>
  <c r="AP62" i="3"/>
  <c r="CC61" i="3"/>
  <c r="BZ61" i="3"/>
  <c r="BJ61" i="3"/>
  <c r="BI61" i="3"/>
  <c r="BA61" i="3"/>
  <c r="AS61" i="3"/>
  <c r="AR61" i="3"/>
  <c r="AQ61" i="3"/>
  <c r="AP61" i="3"/>
  <c r="CC60" i="3"/>
  <c r="BZ60" i="3"/>
  <c r="BI60" i="3"/>
  <c r="BA60" i="3"/>
  <c r="AS60" i="3"/>
  <c r="AR60" i="3"/>
  <c r="AQ60" i="3"/>
  <c r="AP60" i="3"/>
  <c r="CC59" i="3"/>
  <c r="BZ59" i="3"/>
  <c r="BI59" i="3"/>
  <c r="BA59" i="3"/>
  <c r="AS59" i="3"/>
  <c r="AR59" i="3"/>
  <c r="AQ59" i="3"/>
  <c r="AP59" i="3"/>
  <c r="CC58" i="3"/>
  <c r="BZ58" i="3"/>
  <c r="BI58" i="3"/>
  <c r="BA58" i="3"/>
  <c r="AS58" i="3"/>
  <c r="AR58" i="3"/>
  <c r="AQ58" i="3"/>
  <c r="AP58" i="3"/>
  <c r="CC57" i="3"/>
  <c r="BZ57" i="3"/>
  <c r="BI57" i="3"/>
  <c r="BA57" i="3"/>
  <c r="AS57" i="3"/>
  <c r="AR57" i="3"/>
  <c r="AQ57" i="3"/>
  <c r="AP57" i="3"/>
  <c r="CC56" i="3"/>
  <c r="BZ56" i="3"/>
  <c r="BI56" i="3"/>
  <c r="BA56" i="3"/>
  <c r="AS56" i="3"/>
  <c r="AR56" i="3"/>
  <c r="AQ56" i="3"/>
  <c r="AP56" i="3"/>
  <c r="CC55" i="3"/>
  <c r="BZ55" i="3"/>
  <c r="BJ55" i="3"/>
  <c r="BI55" i="3"/>
  <c r="BA55" i="3"/>
  <c r="AS55" i="3"/>
  <c r="AR55" i="3"/>
  <c r="AQ55" i="3"/>
  <c r="AP55" i="3"/>
  <c r="CC54" i="3"/>
  <c r="BZ54" i="3"/>
  <c r="BI54" i="3"/>
  <c r="BA54" i="3"/>
  <c r="AS54" i="3"/>
  <c r="AR54" i="3"/>
  <c r="AQ54" i="3"/>
  <c r="AP54" i="3"/>
  <c r="CC53" i="3"/>
  <c r="BZ53" i="3"/>
  <c r="BI53" i="3"/>
  <c r="BA53" i="3"/>
  <c r="AS53" i="3"/>
  <c r="AR53" i="3"/>
  <c r="AQ53" i="3"/>
  <c r="AP53" i="3"/>
  <c r="CC52" i="3"/>
  <c r="BZ52" i="3"/>
  <c r="BI52" i="3"/>
  <c r="BA52" i="3"/>
  <c r="AS52" i="3"/>
  <c r="AR52" i="3"/>
  <c r="AQ52" i="3"/>
  <c r="AP52" i="3"/>
  <c r="CC51" i="3"/>
  <c r="BZ51" i="3"/>
  <c r="BI51" i="3"/>
  <c r="BA51" i="3"/>
  <c r="AS51" i="3"/>
  <c r="AR51" i="3"/>
  <c r="AQ51" i="3"/>
  <c r="AP51" i="3"/>
  <c r="CC50" i="3"/>
  <c r="BZ50" i="3"/>
  <c r="BI50" i="3"/>
  <c r="BA50" i="3"/>
  <c r="AS50" i="3"/>
  <c r="AR50" i="3"/>
  <c r="AQ50" i="3"/>
  <c r="AP50" i="3"/>
  <c r="CC49" i="3"/>
  <c r="BZ49" i="3"/>
  <c r="BI49" i="3"/>
  <c r="BA49" i="3"/>
  <c r="AS49" i="3"/>
  <c r="AR49" i="3"/>
  <c r="AQ49" i="3"/>
  <c r="AP49" i="3"/>
  <c r="CC48" i="3"/>
  <c r="BZ48" i="3"/>
  <c r="BI48" i="3"/>
  <c r="BA48" i="3"/>
  <c r="AS48" i="3"/>
  <c r="AR48" i="3"/>
  <c r="AQ48" i="3"/>
  <c r="AP48" i="3"/>
  <c r="CC47" i="3"/>
  <c r="BZ47" i="3"/>
  <c r="BI47" i="3"/>
  <c r="BA47" i="3"/>
  <c r="AS47" i="3"/>
  <c r="AR47" i="3"/>
  <c r="AQ47" i="3"/>
  <c r="AP47" i="3"/>
  <c r="CC46" i="3"/>
  <c r="BZ46" i="3"/>
  <c r="BI46" i="3"/>
  <c r="BA46" i="3"/>
  <c r="AS46" i="3"/>
  <c r="AR46" i="3"/>
  <c r="AQ46" i="3"/>
  <c r="AP46" i="3"/>
  <c r="CC45" i="3"/>
  <c r="BZ45" i="3"/>
  <c r="BI45" i="3"/>
  <c r="BA45" i="3"/>
  <c r="AS45" i="3"/>
  <c r="AR45" i="3"/>
  <c r="AQ45" i="3"/>
  <c r="AP45" i="3"/>
  <c r="CC44" i="3"/>
  <c r="BZ44" i="3"/>
  <c r="BJ44" i="3"/>
  <c r="BI44" i="3"/>
  <c r="BA44" i="3"/>
  <c r="AS44" i="3"/>
  <c r="AR44" i="3"/>
  <c r="AQ44" i="3"/>
  <c r="AP44" i="3"/>
  <c r="CC43" i="3"/>
  <c r="BZ43" i="3"/>
  <c r="BJ43" i="3"/>
  <c r="BI43" i="3"/>
  <c r="BA43" i="3"/>
  <c r="AS43" i="3"/>
  <c r="AR43" i="3"/>
  <c r="AQ43" i="3"/>
  <c r="AP43" i="3"/>
  <c r="CC42" i="3"/>
  <c r="BZ42" i="3"/>
  <c r="BJ42" i="3"/>
  <c r="BI42" i="3"/>
  <c r="BA42" i="3"/>
  <c r="AS42" i="3"/>
  <c r="AR42" i="3"/>
  <c r="AQ42" i="3"/>
  <c r="AP42" i="3"/>
  <c r="CC41" i="3"/>
  <c r="BZ41" i="3"/>
  <c r="BI41" i="3"/>
  <c r="BA41" i="3"/>
  <c r="AS41" i="3"/>
  <c r="AR41" i="3"/>
  <c r="AQ41" i="3"/>
  <c r="AP41" i="3"/>
  <c r="CC40" i="3"/>
  <c r="BZ40" i="3"/>
  <c r="BI40" i="3"/>
  <c r="BA40" i="3"/>
  <c r="AS40" i="3"/>
  <c r="AR40" i="3"/>
  <c r="AQ40" i="3"/>
  <c r="AP40" i="3"/>
  <c r="CC39" i="3"/>
  <c r="BZ39" i="3"/>
  <c r="BI39" i="3"/>
  <c r="BA39" i="3"/>
  <c r="AS39" i="3"/>
  <c r="AR39" i="3"/>
  <c r="AQ39" i="3"/>
  <c r="AP39" i="3"/>
  <c r="CC38" i="3"/>
  <c r="BZ38" i="3"/>
  <c r="BI38" i="3"/>
  <c r="BA38" i="3"/>
  <c r="AS38" i="3"/>
  <c r="AR38" i="3"/>
  <c r="AQ38" i="3"/>
  <c r="AP38" i="3"/>
  <c r="CC37" i="3"/>
  <c r="BZ37" i="3"/>
  <c r="BI37" i="3"/>
  <c r="BA37" i="3"/>
  <c r="AS37" i="3"/>
  <c r="AR37" i="3"/>
  <c r="AQ37" i="3"/>
  <c r="AP37" i="3"/>
  <c r="CC36" i="3"/>
  <c r="BZ36" i="3"/>
  <c r="BI36" i="3"/>
  <c r="BA36" i="3"/>
  <c r="AS36" i="3"/>
  <c r="AR36" i="3"/>
  <c r="AQ36" i="3"/>
  <c r="AP36" i="3"/>
  <c r="CC35" i="3"/>
  <c r="BZ35" i="3"/>
  <c r="BI35" i="3"/>
  <c r="BA35" i="3"/>
  <c r="AS35" i="3"/>
  <c r="AR35" i="3"/>
  <c r="AQ35" i="3"/>
  <c r="AP35" i="3"/>
  <c r="CC34" i="3"/>
  <c r="BZ34" i="3"/>
  <c r="BI34" i="3"/>
  <c r="BA34" i="3"/>
  <c r="AS34" i="3"/>
  <c r="AR34" i="3"/>
  <c r="AQ34" i="3"/>
  <c r="AP34" i="3"/>
  <c r="CC33" i="3"/>
  <c r="BZ33" i="3"/>
  <c r="BI33" i="3"/>
  <c r="BA33" i="3"/>
  <c r="AS33" i="3"/>
  <c r="AR33" i="3"/>
  <c r="AQ33" i="3"/>
  <c r="AP33" i="3"/>
  <c r="CC32" i="3"/>
  <c r="BZ32" i="3"/>
  <c r="BI32" i="3"/>
  <c r="BA32" i="3"/>
  <c r="AS32" i="3"/>
  <c r="AR32" i="3"/>
  <c r="AQ32" i="3"/>
  <c r="AP32" i="3"/>
  <c r="CC31" i="3"/>
  <c r="BZ31" i="3"/>
  <c r="BI31" i="3"/>
  <c r="BA31" i="3"/>
  <c r="AS31" i="3"/>
  <c r="AR31" i="3"/>
  <c r="AQ31" i="3"/>
  <c r="AP31" i="3"/>
  <c r="CC30" i="3"/>
  <c r="BZ30" i="3"/>
  <c r="BI30" i="3"/>
  <c r="BA30" i="3"/>
  <c r="AS30" i="3"/>
  <c r="AR30" i="3"/>
  <c r="AQ30" i="3"/>
  <c r="AP30" i="3"/>
  <c r="CC29" i="3"/>
  <c r="BZ29" i="3"/>
  <c r="BI29" i="3"/>
  <c r="BA29" i="3"/>
  <c r="AS29" i="3"/>
  <c r="AR29" i="3"/>
  <c r="AQ29" i="3"/>
  <c r="AP29" i="3"/>
  <c r="CC28" i="3"/>
  <c r="BZ28" i="3"/>
  <c r="BI28" i="3"/>
  <c r="BA28" i="3"/>
  <c r="AS28" i="3"/>
  <c r="AR28" i="3"/>
  <c r="AQ28" i="3"/>
  <c r="AP28" i="3"/>
  <c r="CC27" i="3"/>
  <c r="BZ27" i="3"/>
  <c r="BI27" i="3"/>
  <c r="BA27" i="3"/>
  <c r="AS27" i="3"/>
  <c r="AR27" i="3"/>
  <c r="AQ27" i="3"/>
  <c r="AP27" i="3"/>
  <c r="CC26" i="3"/>
  <c r="BZ26" i="3"/>
  <c r="BI26" i="3"/>
  <c r="BA26" i="3"/>
  <c r="AS26" i="3"/>
  <c r="AR26" i="3"/>
  <c r="AQ26" i="3"/>
  <c r="AP26" i="3"/>
  <c r="CC25" i="3"/>
  <c r="BZ25" i="3"/>
  <c r="BI25" i="3"/>
  <c r="BA25" i="3"/>
  <c r="AS25" i="3"/>
  <c r="AR25" i="3"/>
  <c r="AQ25" i="3"/>
  <c r="AP25" i="3"/>
  <c r="CC24" i="3"/>
  <c r="BZ24" i="3"/>
  <c r="BI24" i="3"/>
  <c r="BA24" i="3"/>
  <c r="AS24" i="3"/>
  <c r="AR24" i="3"/>
  <c r="AQ24" i="3"/>
  <c r="AP24" i="3"/>
  <c r="CC23" i="3"/>
  <c r="BZ23" i="3"/>
  <c r="BI23" i="3"/>
  <c r="BA23" i="3"/>
  <c r="AS23" i="3"/>
  <c r="AR23" i="3"/>
  <c r="AQ23" i="3"/>
  <c r="AP23" i="3"/>
  <c r="CC22" i="3"/>
  <c r="BZ22" i="3"/>
  <c r="BI22" i="3"/>
  <c r="BA22" i="3"/>
  <c r="AS22" i="3"/>
  <c r="AR22" i="3"/>
  <c r="AQ22" i="3"/>
  <c r="AP22" i="3"/>
  <c r="CC21" i="3"/>
  <c r="BZ21" i="3"/>
  <c r="BI21" i="3"/>
  <c r="BA21" i="3"/>
  <c r="AS21" i="3"/>
  <c r="AR21" i="3"/>
  <c r="AQ21" i="3"/>
  <c r="AP21" i="3"/>
  <c r="CC20" i="3"/>
  <c r="BZ20" i="3"/>
  <c r="BI20" i="3"/>
  <c r="BA20" i="3"/>
  <c r="AS20" i="3"/>
  <c r="AR20" i="3"/>
  <c r="AQ20" i="3"/>
  <c r="AP20" i="3"/>
  <c r="CC19" i="3"/>
  <c r="BZ19" i="3"/>
  <c r="BI19" i="3"/>
  <c r="BA19" i="3"/>
  <c r="AS19" i="3"/>
  <c r="AR19" i="3"/>
  <c r="AQ19" i="3"/>
  <c r="AP19" i="3"/>
  <c r="CC18" i="3"/>
  <c r="BZ18" i="3"/>
  <c r="BI18" i="3"/>
  <c r="BA18" i="3"/>
  <c r="AS18" i="3"/>
  <c r="AR18" i="3"/>
  <c r="AQ18" i="3"/>
  <c r="AP18" i="3"/>
  <c r="CC17" i="3"/>
  <c r="BZ17" i="3"/>
  <c r="BI17" i="3"/>
  <c r="BA17" i="3"/>
  <c r="AS17" i="3"/>
  <c r="AR17" i="3"/>
  <c r="AQ17" i="3"/>
  <c r="AP17" i="3"/>
  <c r="CC16" i="3"/>
  <c r="BZ16" i="3"/>
  <c r="BI16" i="3"/>
  <c r="BA16" i="3"/>
  <c r="AS16" i="3"/>
  <c r="AR16" i="3"/>
  <c r="AQ16" i="3"/>
  <c r="AP16" i="3"/>
  <c r="CC15" i="3"/>
  <c r="BZ15" i="3"/>
  <c r="BI15" i="3"/>
  <c r="BA15" i="3"/>
  <c r="AS15" i="3"/>
  <c r="AR15" i="3"/>
  <c r="AQ15" i="3"/>
  <c r="AP15" i="3"/>
  <c r="CC14" i="3"/>
  <c r="BZ14" i="3"/>
  <c r="BI14" i="3"/>
  <c r="BA14" i="3"/>
  <c r="AS14" i="3"/>
  <c r="AR14" i="3"/>
  <c r="AQ14" i="3"/>
  <c r="AP14" i="3"/>
  <c r="AT31" i="3" l="1"/>
  <c r="AT122" i="3"/>
  <c r="BH122" i="3" s="1"/>
  <c r="AT81" i="3"/>
  <c r="BH81" i="3" s="1"/>
  <c r="AT156" i="3"/>
  <c r="BH156" i="3" s="1"/>
  <c r="AT119" i="3"/>
  <c r="BB119" i="3" s="1"/>
  <c r="AT92" i="3"/>
  <c r="BB92" i="3" s="1"/>
  <c r="AT43" i="3"/>
  <c r="BC43" i="3" s="1"/>
  <c r="AT90" i="3"/>
  <c r="BC90" i="3" s="1"/>
  <c r="AT99" i="3"/>
  <c r="BB99" i="3" s="1"/>
  <c r="AT118" i="3"/>
  <c r="BH118" i="3" s="1"/>
  <c r="AT137" i="3"/>
  <c r="BC137" i="3" s="1"/>
  <c r="AT104" i="3"/>
  <c r="BB104" i="3" s="1"/>
  <c r="AT39" i="3"/>
  <c r="BH39" i="3" s="1"/>
  <c r="AT32" i="3"/>
  <c r="BB32" i="3" s="1"/>
  <c r="AT106" i="3"/>
  <c r="BB106" i="3" s="1"/>
  <c r="AT109" i="3"/>
  <c r="BH109" i="3" s="1"/>
  <c r="AT48" i="3"/>
  <c r="BH48" i="3" s="1"/>
  <c r="AT60" i="3"/>
  <c r="BB60" i="3" s="1"/>
  <c r="AT124" i="3"/>
  <c r="BB124" i="3" s="1"/>
  <c r="AT41" i="3"/>
  <c r="BC41" i="3" s="1"/>
  <c r="AT76" i="3"/>
  <c r="BH76" i="3" s="1"/>
  <c r="AT79" i="3"/>
  <c r="BC79" i="3" s="1"/>
  <c r="AT114" i="3"/>
  <c r="BB114" i="3" s="1"/>
  <c r="AT88" i="3"/>
  <c r="BB88" i="3" s="1"/>
  <c r="AT120" i="3"/>
  <c r="BB120" i="3" s="1"/>
  <c r="AT29" i="3"/>
  <c r="BC29" i="3" s="1"/>
  <c r="AT113" i="3"/>
  <c r="BB113" i="3" s="1"/>
  <c r="AT123" i="3"/>
  <c r="BH123" i="3" s="1"/>
  <c r="AT94" i="3"/>
  <c r="BH94" i="3" s="1"/>
  <c r="AT62" i="3"/>
  <c r="BB62" i="3" s="1"/>
  <c r="AT102" i="3"/>
  <c r="BH102" i="3" s="1"/>
  <c r="AT135" i="3"/>
  <c r="BC135" i="3" s="1"/>
  <c r="AT78" i="3"/>
  <c r="BB78" i="3" s="1"/>
  <c r="AT36" i="3"/>
  <c r="BB36" i="3" s="1"/>
  <c r="AT65" i="3"/>
  <c r="BB65" i="3" s="1"/>
  <c r="AT126" i="3"/>
  <c r="BC126" i="3" s="1"/>
  <c r="AT80" i="3"/>
  <c r="BC80" i="3" s="1"/>
  <c r="AT111" i="3"/>
  <c r="BC111" i="3" s="1"/>
  <c r="AT134" i="3"/>
  <c r="BB134" i="3" s="1"/>
  <c r="AT64" i="3"/>
  <c r="BB64" i="3" s="1"/>
  <c r="AT67" i="3"/>
  <c r="BH67" i="3" s="1"/>
  <c r="AT70" i="3"/>
  <c r="BH70" i="3" s="1"/>
  <c r="AT105" i="3"/>
  <c r="BH105" i="3" s="1"/>
  <c r="AT128" i="3"/>
  <c r="BB128" i="3" s="1"/>
  <c r="AT131" i="3"/>
  <c r="BB131" i="3" s="1"/>
  <c r="AT143" i="3"/>
  <c r="BH143" i="3" s="1"/>
  <c r="AT129" i="3"/>
  <c r="BB129" i="3" s="1"/>
  <c r="AT14" i="3"/>
  <c r="BB14" i="3" s="1"/>
  <c r="AT139" i="3"/>
  <c r="AT40" i="3"/>
  <c r="BB40" i="3" s="1"/>
  <c r="AT33" i="3"/>
  <c r="BH33" i="3" s="1"/>
  <c r="AT82" i="3"/>
  <c r="BH82" i="3" s="1"/>
  <c r="AT66" i="3"/>
  <c r="BB66" i="3" s="1"/>
  <c r="AT73" i="3"/>
  <c r="BH73" i="3" s="1"/>
  <c r="AT96" i="3"/>
  <c r="BH96" i="3" s="1"/>
  <c r="AT138" i="3"/>
  <c r="BC138" i="3" s="1"/>
  <c r="AT158" i="3"/>
  <c r="AT101" i="3"/>
  <c r="BC101" i="3" s="1"/>
  <c r="AT100" i="3"/>
  <c r="BH100" i="3" s="1"/>
  <c r="AT30" i="3"/>
  <c r="BH30" i="3" s="1"/>
  <c r="AT59" i="3"/>
  <c r="BH59" i="3" s="1"/>
  <c r="AT55" i="3"/>
  <c r="BH55" i="3" s="1"/>
  <c r="AT77" i="3"/>
  <c r="BH77" i="3" s="1"/>
  <c r="AT95" i="3"/>
  <c r="AT127" i="3"/>
  <c r="BB127" i="3" s="1"/>
  <c r="AT15" i="3"/>
  <c r="AT125" i="3"/>
  <c r="BC125" i="3" s="1"/>
  <c r="AT140" i="3"/>
  <c r="BB140" i="3" s="1"/>
  <c r="AT56" i="3"/>
  <c r="BC56" i="3" s="1"/>
  <c r="AT107" i="3"/>
  <c r="BC107" i="3" s="1"/>
  <c r="AT115" i="3"/>
  <c r="BB115" i="3" s="1"/>
  <c r="AT42" i="3"/>
  <c r="BC42" i="3" s="1"/>
  <c r="AT58" i="3"/>
  <c r="BB58" i="3" s="1"/>
  <c r="AT69" i="3"/>
  <c r="BC69" i="3" s="1"/>
  <c r="AT141" i="3"/>
  <c r="BC141" i="3" s="1"/>
  <c r="AT157" i="3"/>
  <c r="AT161" i="3"/>
  <c r="BC161" i="3" s="1"/>
  <c r="AT160" i="3"/>
  <c r="BC160" i="3" s="1"/>
  <c r="AT116" i="3"/>
  <c r="BB116" i="3" s="1"/>
  <c r="AT132" i="3"/>
  <c r="BH132" i="3" s="1"/>
  <c r="AT50" i="3"/>
  <c r="BB50" i="3" s="1"/>
  <c r="AT71" i="3"/>
  <c r="BC71" i="3" s="1"/>
  <c r="AT112" i="3"/>
  <c r="BC112" i="3" s="1"/>
  <c r="AT97" i="3"/>
  <c r="BB97" i="3" s="1"/>
  <c r="AT21" i="3"/>
  <c r="BH21" i="3" s="1"/>
  <c r="AT53" i="3"/>
  <c r="BC53" i="3" s="1"/>
  <c r="AT44" i="3"/>
  <c r="BB44" i="3" s="1"/>
  <c r="AT35" i="3"/>
  <c r="AT117" i="3"/>
  <c r="BH117" i="3" s="1"/>
  <c r="AT28" i="3"/>
  <c r="BH28" i="3" s="1"/>
  <c r="AT61" i="3"/>
  <c r="BB61" i="3" s="1"/>
  <c r="AT75" i="3"/>
  <c r="AT84" i="3"/>
  <c r="BH84" i="3" s="1"/>
  <c r="AT108" i="3"/>
  <c r="BC108" i="3" s="1"/>
  <c r="AT121" i="3"/>
  <c r="BB121" i="3" s="1"/>
  <c r="AT147" i="3"/>
  <c r="BH147" i="3" s="1"/>
  <c r="AT98" i="3"/>
  <c r="BC31" i="3"/>
  <c r="BH31" i="3"/>
  <c r="BB31" i="3"/>
  <c r="AT17" i="3"/>
  <c r="AT47" i="3"/>
  <c r="AT25" i="3"/>
  <c r="BZ162" i="3"/>
  <c r="AT54" i="3"/>
  <c r="AT93" i="3"/>
  <c r="BC122" i="3"/>
  <c r="BB122" i="3"/>
  <c r="AT16" i="3"/>
  <c r="AT20" i="3"/>
  <c r="AT24" i="3"/>
  <c r="AT37" i="3"/>
  <c r="AT89" i="3"/>
  <c r="AT19" i="3"/>
  <c r="AT23" i="3"/>
  <c r="AT27" i="3"/>
  <c r="AT38" i="3"/>
  <c r="AT86" i="3"/>
  <c r="BJ162" i="3"/>
  <c r="AT49" i="3"/>
  <c r="AT18" i="3"/>
  <c r="AT22" i="3"/>
  <c r="AT26" i="3"/>
  <c r="BI162" i="3"/>
  <c r="CC162" i="3"/>
  <c r="AT57" i="3"/>
  <c r="AT68" i="3"/>
  <c r="AT83" i="3"/>
  <c r="AT51" i="3"/>
  <c r="AT34" i="3"/>
  <c r="AT45" i="3"/>
  <c r="AT63" i="3"/>
  <c r="AT72" i="3"/>
  <c r="AT87" i="3"/>
  <c r="AT133" i="3"/>
  <c r="AT103" i="3"/>
  <c r="AT46" i="3"/>
  <c r="AT52" i="3"/>
  <c r="AT91" i="3"/>
  <c r="AT74" i="3"/>
  <c r="AT136" i="3"/>
  <c r="AT130" i="3"/>
  <c r="AT85" i="3"/>
  <c r="AT110" i="3"/>
  <c r="AT151" i="3"/>
  <c r="AT159" i="3"/>
  <c r="AT142" i="3"/>
  <c r="AT155" i="3"/>
  <c r="AT145" i="3"/>
  <c r="AT149" i="3"/>
  <c r="AT153" i="3"/>
  <c r="AT144" i="3"/>
  <c r="AT148" i="3"/>
  <c r="AT152" i="3"/>
  <c r="AT146" i="3"/>
  <c r="AT150" i="3"/>
  <c r="AT154" i="3"/>
  <c r="BH124" i="3" l="1"/>
  <c r="BC81" i="3"/>
  <c r="BH125" i="3"/>
  <c r="BH62" i="3"/>
  <c r="BC82" i="3"/>
  <c r="BH92" i="3"/>
  <c r="BC92" i="3"/>
  <c r="BG92" i="3" s="1"/>
  <c r="BB161" i="3"/>
  <c r="BG161" i="3" s="1"/>
  <c r="BB81" i="3"/>
  <c r="BK81" i="3" s="1"/>
  <c r="BH66" i="3"/>
  <c r="BH99" i="3"/>
  <c r="BH90" i="3"/>
  <c r="BC76" i="3"/>
  <c r="BC62" i="3"/>
  <c r="BB70" i="3"/>
  <c r="BB76" i="3"/>
  <c r="BD62" i="3"/>
  <c r="BC102" i="3"/>
  <c r="BB90" i="3"/>
  <c r="BG90" i="3" s="1"/>
  <c r="BH43" i="3"/>
  <c r="BC99" i="3"/>
  <c r="BK99" i="3" s="1"/>
  <c r="BC65" i="3"/>
  <c r="BG65" i="3" s="1"/>
  <c r="BB43" i="3"/>
  <c r="BG43" i="3" s="1"/>
  <c r="BH137" i="3"/>
  <c r="BH36" i="3"/>
  <c r="BC70" i="3"/>
  <c r="BH135" i="3"/>
  <c r="BB135" i="3"/>
  <c r="BK135" i="3" s="1"/>
  <c r="BB137" i="3"/>
  <c r="BG137" i="3" s="1"/>
  <c r="BH60" i="3"/>
  <c r="BC36" i="3"/>
  <c r="BG36" i="3" s="1"/>
  <c r="BC131" i="3"/>
  <c r="BG131" i="3" s="1"/>
  <c r="BH128" i="3"/>
  <c r="BH131" i="3"/>
  <c r="BB105" i="3"/>
  <c r="BC105" i="3"/>
  <c r="BB102" i="3"/>
  <c r="BH119" i="3"/>
  <c r="BC94" i="3"/>
  <c r="BB141" i="3"/>
  <c r="BG141" i="3" s="1"/>
  <c r="BB67" i="3"/>
  <c r="BC119" i="3"/>
  <c r="BG119" i="3" s="1"/>
  <c r="BB94" i="3"/>
  <c r="BC67" i="3"/>
  <c r="BB48" i="3"/>
  <c r="BC48" i="3"/>
  <c r="BH141" i="3"/>
  <c r="BH104" i="3"/>
  <c r="BB77" i="3"/>
  <c r="BB79" i="3"/>
  <c r="BG79" i="3" s="1"/>
  <c r="BC156" i="3"/>
  <c r="BC77" i="3"/>
  <c r="BC59" i="3"/>
  <c r="BH79" i="3"/>
  <c r="BB156" i="3"/>
  <c r="BC33" i="3"/>
  <c r="BB59" i="3"/>
  <c r="BB41" i="3"/>
  <c r="BG41" i="3" s="1"/>
  <c r="BC120" i="3"/>
  <c r="BG120" i="3" s="1"/>
  <c r="BH41" i="3"/>
  <c r="BH126" i="3"/>
  <c r="BC128" i="3"/>
  <c r="BG128" i="3" s="1"/>
  <c r="BH120" i="3"/>
  <c r="BH106" i="3"/>
  <c r="BC118" i="3"/>
  <c r="BB118" i="3"/>
  <c r="BB39" i="3"/>
  <c r="BB126" i="3"/>
  <c r="BG126" i="3" s="1"/>
  <c r="BC106" i="3"/>
  <c r="BG106" i="3" s="1"/>
  <c r="BC39" i="3"/>
  <c r="BH161" i="3"/>
  <c r="BC100" i="3"/>
  <c r="BH44" i="3"/>
  <c r="BC124" i="3"/>
  <c r="BK124" i="3" s="1"/>
  <c r="BN124" i="3" s="1"/>
  <c r="BB125" i="3"/>
  <c r="BG125" i="3" s="1"/>
  <c r="BL125" i="3" s="1"/>
  <c r="BC60" i="3"/>
  <c r="BG60" i="3" s="1"/>
  <c r="BH53" i="3"/>
  <c r="BH32" i="3"/>
  <c r="BH58" i="3"/>
  <c r="BC32" i="3"/>
  <c r="BK32" i="3" s="1"/>
  <c r="BC109" i="3"/>
  <c r="BH42" i="3"/>
  <c r="BB109" i="3"/>
  <c r="BH65" i="3"/>
  <c r="BB56" i="3"/>
  <c r="BK56" i="3" s="1"/>
  <c r="BB143" i="3"/>
  <c r="BH56" i="3"/>
  <c r="BH101" i="3"/>
  <c r="BC134" i="3"/>
  <c r="BG134" i="3" s="1"/>
  <c r="BC104" i="3"/>
  <c r="BG104" i="3" s="1"/>
  <c r="BH64" i="3"/>
  <c r="BC66" i="3"/>
  <c r="BK66" i="3" s="1"/>
  <c r="BC44" i="3"/>
  <c r="BG44" i="3" s="1"/>
  <c r="BC113" i="3"/>
  <c r="BG113" i="3" s="1"/>
  <c r="BB21" i="3"/>
  <c r="BH29" i="3"/>
  <c r="BC64" i="3"/>
  <c r="BK64" i="3" s="1"/>
  <c r="BC58" i="3"/>
  <c r="BK58" i="3" s="1"/>
  <c r="BH114" i="3"/>
  <c r="BB29" i="3"/>
  <c r="BK29" i="3" s="1"/>
  <c r="BH40" i="3"/>
  <c r="BH50" i="3"/>
  <c r="BB123" i="3"/>
  <c r="BH134" i="3"/>
  <c r="BC97" i="3"/>
  <c r="BK97" i="3" s="1"/>
  <c r="BB100" i="3"/>
  <c r="BC123" i="3"/>
  <c r="BC21" i="3"/>
  <c r="BC40" i="3"/>
  <c r="BG40" i="3" s="1"/>
  <c r="BH88" i="3"/>
  <c r="BB84" i="3"/>
  <c r="BH71" i="3"/>
  <c r="BH115" i="3"/>
  <c r="BC78" i="3"/>
  <c r="BK78" i="3" s="1"/>
  <c r="BC147" i="3"/>
  <c r="BB147" i="3"/>
  <c r="BB111" i="3"/>
  <c r="BK111" i="3" s="1"/>
  <c r="BC115" i="3"/>
  <c r="BG115" i="3" s="1"/>
  <c r="BC121" i="3"/>
  <c r="BG121" i="3" s="1"/>
  <c r="BC50" i="3"/>
  <c r="BK50" i="3" s="1"/>
  <c r="BH111" i="3"/>
  <c r="BC114" i="3"/>
  <c r="BK114" i="3" s="1"/>
  <c r="BX114" i="3" s="1"/>
  <c r="BB80" i="3"/>
  <c r="BK80" i="3" s="1"/>
  <c r="BH80" i="3"/>
  <c r="BC88" i="3"/>
  <c r="BG88" i="3" s="1"/>
  <c r="BB71" i="3"/>
  <c r="BK71" i="3" s="1"/>
  <c r="BC143" i="3"/>
  <c r="BC129" i="3"/>
  <c r="BK129" i="3" s="1"/>
  <c r="BB107" i="3"/>
  <c r="BK107" i="3" s="1"/>
  <c r="BB42" i="3"/>
  <c r="BG42" i="3" s="1"/>
  <c r="BL42" i="3" s="1"/>
  <c r="BB101" i="3"/>
  <c r="BG101" i="3" s="1"/>
  <c r="BH113" i="3"/>
  <c r="BB108" i="3"/>
  <c r="BG108" i="3" s="1"/>
  <c r="BC84" i="3"/>
  <c r="BH121" i="3"/>
  <c r="BH129" i="3"/>
  <c r="BH107" i="3"/>
  <c r="BH78" i="3"/>
  <c r="BH61" i="3"/>
  <c r="BB15" i="3"/>
  <c r="BC15" i="3"/>
  <c r="BH15" i="3"/>
  <c r="BH138" i="3"/>
  <c r="BC116" i="3"/>
  <c r="BG116" i="3" s="1"/>
  <c r="BB33" i="3"/>
  <c r="BB53" i="3"/>
  <c r="BK53" i="3" s="1"/>
  <c r="BC35" i="3"/>
  <c r="BH35" i="3"/>
  <c r="BB138" i="3"/>
  <c r="BG138" i="3" s="1"/>
  <c r="BH116" i="3"/>
  <c r="BH157" i="3"/>
  <c r="BC157" i="3"/>
  <c r="BB157" i="3"/>
  <c r="BH95" i="3"/>
  <c r="BC95" i="3"/>
  <c r="BB95" i="3"/>
  <c r="BC61" i="3"/>
  <c r="BG61" i="3" s="1"/>
  <c r="BC140" i="3"/>
  <c r="BG140" i="3" s="1"/>
  <c r="BC117" i="3"/>
  <c r="BB96" i="3"/>
  <c r="BH140" i="3"/>
  <c r="BB117" i="3"/>
  <c r="BH127" i="3"/>
  <c r="BC96" i="3"/>
  <c r="BC127" i="3"/>
  <c r="BG127" i="3" s="1"/>
  <c r="BC55" i="3"/>
  <c r="BB55" i="3"/>
  <c r="BC73" i="3"/>
  <c r="BB73" i="3"/>
  <c r="BB160" i="3"/>
  <c r="BC132" i="3"/>
  <c r="BH112" i="3"/>
  <c r="BB82" i="3"/>
  <c r="BG82" i="3" s="1"/>
  <c r="BL82" i="3" s="1"/>
  <c r="BC30" i="3"/>
  <c r="BB28" i="3"/>
  <c r="BC28" i="3"/>
  <c r="BB69" i="3"/>
  <c r="BH69" i="3"/>
  <c r="BB139" i="3"/>
  <c r="BH139" i="3"/>
  <c r="BC139" i="3"/>
  <c r="BH14" i="3"/>
  <c r="BC14" i="3"/>
  <c r="BK14" i="3" s="1"/>
  <c r="BH160" i="3"/>
  <c r="BB30" i="3"/>
  <c r="BH108" i="3"/>
  <c r="BB132" i="3"/>
  <c r="BB112" i="3"/>
  <c r="BG112" i="3" s="1"/>
  <c r="BB35" i="3"/>
  <c r="BH97" i="3"/>
  <c r="BC75" i="3"/>
  <c r="BB75" i="3"/>
  <c r="BH75" i="3"/>
  <c r="BC158" i="3"/>
  <c r="BB158" i="3"/>
  <c r="BH158" i="3"/>
  <c r="BC63" i="3"/>
  <c r="BB63" i="3"/>
  <c r="BH63" i="3"/>
  <c r="BC47" i="3"/>
  <c r="BH47" i="3"/>
  <c r="BB47" i="3"/>
  <c r="BB110" i="3"/>
  <c r="BC110" i="3"/>
  <c r="BH110" i="3"/>
  <c r="BH145" i="3"/>
  <c r="BC145" i="3"/>
  <c r="BB145" i="3"/>
  <c r="BB91" i="3"/>
  <c r="BH91" i="3"/>
  <c r="BC91" i="3"/>
  <c r="BC57" i="3"/>
  <c r="BH57" i="3"/>
  <c r="BB57" i="3"/>
  <c r="BB149" i="3"/>
  <c r="BH149" i="3"/>
  <c r="BC149" i="3"/>
  <c r="BB136" i="3"/>
  <c r="BC136" i="3"/>
  <c r="BH136" i="3"/>
  <c r="BH52" i="3"/>
  <c r="BB52" i="3"/>
  <c r="BC52" i="3"/>
  <c r="BB93" i="3"/>
  <c r="BD93" i="3"/>
  <c r="BH93" i="3"/>
  <c r="BC93" i="3"/>
  <c r="BG50" i="3"/>
  <c r="BC155" i="3"/>
  <c r="BB155" i="3"/>
  <c r="BH155" i="3"/>
  <c r="BC46" i="3"/>
  <c r="BB46" i="3"/>
  <c r="BH46" i="3"/>
  <c r="BC37" i="3"/>
  <c r="BH37" i="3"/>
  <c r="BB37" i="3"/>
  <c r="BC25" i="3"/>
  <c r="BH25" i="3"/>
  <c r="BB25" i="3"/>
  <c r="BH17" i="3"/>
  <c r="BC17" i="3"/>
  <c r="BB17" i="3"/>
  <c r="BH72" i="3"/>
  <c r="BB72" i="3"/>
  <c r="BC72" i="3"/>
  <c r="BH49" i="3"/>
  <c r="BC49" i="3"/>
  <c r="BB49" i="3"/>
  <c r="BB130" i="3"/>
  <c r="BC130" i="3"/>
  <c r="BH130" i="3"/>
  <c r="BC20" i="3"/>
  <c r="BB20" i="3"/>
  <c r="BH20" i="3"/>
  <c r="BH26" i="3"/>
  <c r="BB26" i="3"/>
  <c r="BC26" i="3"/>
  <c r="BC38" i="3"/>
  <c r="BH38" i="3"/>
  <c r="BB38" i="3"/>
  <c r="BC16" i="3"/>
  <c r="BB16" i="3"/>
  <c r="BH16" i="3"/>
  <c r="BG31" i="3"/>
  <c r="BL31" i="3" s="1"/>
  <c r="BK31" i="3"/>
  <c r="AT162" i="3"/>
  <c r="BC144" i="3"/>
  <c r="BH144" i="3"/>
  <c r="BB144" i="3"/>
  <c r="BC24" i="3"/>
  <c r="BB24" i="3"/>
  <c r="BH24" i="3"/>
  <c r="BC154" i="3"/>
  <c r="BB154" i="3"/>
  <c r="BH154" i="3"/>
  <c r="BB103" i="3"/>
  <c r="BH103" i="3"/>
  <c r="BC103" i="3"/>
  <c r="BB54" i="3"/>
  <c r="BC54" i="3"/>
  <c r="BH54" i="3"/>
  <c r="BD54" i="3"/>
  <c r="BB150" i="3"/>
  <c r="BH150" i="3"/>
  <c r="BC150" i="3"/>
  <c r="BB85" i="3"/>
  <c r="BH85" i="3"/>
  <c r="BC85" i="3"/>
  <c r="BH74" i="3"/>
  <c r="BC74" i="3"/>
  <c r="BB74" i="3"/>
  <c r="BB146" i="3"/>
  <c r="BH146" i="3"/>
  <c r="BC146" i="3"/>
  <c r="BH22" i="3"/>
  <c r="BB22" i="3"/>
  <c r="BC22" i="3"/>
  <c r="BH27" i="3"/>
  <c r="BC27" i="3"/>
  <c r="BB27" i="3"/>
  <c r="BK122" i="3"/>
  <c r="BG122" i="3"/>
  <c r="BL122" i="3" s="1"/>
  <c r="BC151" i="3"/>
  <c r="BH151" i="3"/>
  <c r="BB151" i="3"/>
  <c r="BC34" i="3"/>
  <c r="BH34" i="3"/>
  <c r="BB34" i="3"/>
  <c r="BH153" i="3"/>
  <c r="BC153" i="3"/>
  <c r="BB153" i="3"/>
  <c r="BB68" i="3"/>
  <c r="BC68" i="3"/>
  <c r="BH68" i="3"/>
  <c r="BB133" i="3"/>
  <c r="BC133" i="3"/>
  <c r="BH133" i="3"/>
  <c r="BC45" i="3"/>
  <c r="BB45" i="3"/>
  <c r="BH45" i="3"/>
  <c r="BH23" i="3"/>
  <c r="BB23" i="3"/>
  <c r="BC23" i="3"/>
  <c r="BD83" i="3"/>
  <c r="BC83" i="3"/>
  <c r="BB83" i="3"/>
  <c r="BH83" i="3"/>
  <c r="BB142" i="3"/>
  <c r="BD142" i="3"/>
  <c r="BH142" i="3"/>
  <c r="BC142" i="3"/>
  <c r="BC152" i="3"/>
  <c r="BB152" i="3"/>
  <c r="BH152" i="3"/>
  <c r="BB87" i="3"/>
  <c r="BH87" i="3"/>
  <c r="BC87" i="3"/>
  <c r="BH18" i="3"/>
  <c r="BB18" i="3"/>
  <c r="BC18" i="3"/>
  <c r="BC148" i="3"/>
  <c r="BB148" i="3"/>
  <c r="BH148" i="3"/>
  <c r="BC159" i="3"/>
  <c r="BH159" i="3"/>
  <c r="BB159" i="3"/>
  <c r="BH51" i="3"/>
  <c r="BC51" i="3"/>
  <c r="BB51" i="3"/>
  <c r="BB86" i="3"/>
  <c r="BC86" i="3"/>
  <c r="BH86" i="3"/>
  <c r="BH19" i="3"/>
  <c r="BB19" i="3"/>
  <c r="BC19" i="3"/>
  <c r="BB89" i="3"/>
  <c r="BH89" i="3"/>
  <c r="BC89" i="3"/>
  <c r="BH98" i="3"/>
  <c r="BC98" i="3"/>
  <c r="BB98" i="3"/>
  <c r="BL92" i="3" l="1"/>
  <c r="BK161" i="3"/>
  <c r="BK108" i="3"/>
  <c r="BK92" i="3"/>
  <c r="BX92" i="3" s="1"/>
  <c r="BK43" i="3"/>
  <c r="BG15" i="3"/>
  <c r="BL137" i="3"/>
  <c r="BK77" i="3"/>
  <c r="BN77" i="3" s="1"/>
  <c r="BG76" i="3"/>
  <c r="BL76" i="3" s="1"/>
  <c r="BY76" i="3" s="1"/>
  <c r="BK62" i="3"/>
  <c r="BX62" i="3" s="1"/>
  <c r="BG102" i="3"/>
  <c r="BL102" i="3" s="1"/>
  <c r="BM102" i="3" s="1"/>
  <c r="BX124" i="3"/>
  <c r="BL113" i="3"/>
  <c r="BY113" i="3" s="1"/>
  <c r="BG135" i="3"/>
  <c r="BL135" i="3" s="1"/>
  <c r="BM135" i="3" s="1"/>
  <c r="BG81" i="3"/>
  <c r="BL81" i="3" s="1"/>
  <c r="BM81" i="3" s="1"/>
  <c r="BK79" i="3"/>
  <c r="BL43" i="3"/>
  <c r="BM43" i="3" s="1"/>
  <c r="BL36" i="3"/>
  <c r="BM36" i="3" s="1"/>
  <c r="BL90" i="3"/>
  <c r="BY90" i="3" s="1"/>
  <c r="BG118" i="3"/>
  <c r="BL118" i="3" s="1"/>
  <c r="BM118" i="3" s="1"/>
  <c r="BK102" i="3"/>
  <c r="BN102" i="3" s="1"/>
  <c r="BG70" i="3"/>
  <c r="BL70" i="3" s="1"/>
  <c r="BM70" i="3" s="1"/>
  <c r="BK106" i="3"/>
  <c r="BN106" i="3" s="1"/>
  <c r="BG62" i="3"/>
  <c r="BL62" i="3" s="1"/>
  <c r="BY62" i="3" s="1"/>
  <c r="BK90" i="3"/>
  <c r="BX90" i="3" s="1"/>
  <c r="BK137" i="3"/>
  <c r="BN137" i="3" s="1"/>
  <c r="BK76" i="3"/>
  <c r="BX76" i="3" s="1"/>
  <c r="BK48" i="3"/>
  <c r="BN48" i="3" s="1"/>
  <c r="BG48" i="3"/>
  <c r="BL48" i="3" s="1"/>
  <c r="BM48" i="3" s="1"/>
  <c r="BL131" i="3"/>
  <c r="BM131" i="3" s="1"/>
  <c r="BL50" i="3"/>
  <c r="BM50" i="3" s="1"/>
  <c r="BG99" i="3"/>
  <c r="BL99" i="3" s="1"/>
  <c r="BY99" i="3" s="1"/>
  <c r="BK65" i="3"/>
  <c r="BN65" i="3" s="1"/>
  <c r="BK70" i="3"/>
  <c r="BN70" i="3" s="1"/>
  <c r="BK126" i="3"/>
  <c r="BN126" i="3" s="1"/>
  <c r="BK36" i="3"/>
  <c r="BN36" i="3" s="1"/>
  <c r="BL101" i="3"/>
  <c r="BY101" i="3" s="1"/>
  <c r="BK109" i="3"/>
  <c r="BX109" i="3" s="1"/>
  <c r="BL120" i="3"/>
  <c r="BY120" i="3" s="1"/>
  <c r="BG105" i="3"/>
  <c r="BL105" i="3" s="1"/>
  <c r="BY105" i="3" s="1"/>
  <c r="BK55" i="3"/>
  <c r="BN55" i="3" s="1"/>
  <c r="BK101" i="3"/>
  <c r="BX101" i="3" s="1"/>
  <c r="BK131" i="3"/>
  <c r="BX131" i="3" s="1"/>
  <c r="BK41" i="3"/>
  <c r="BX41" i="3" s="1"/>
  <c r="BG59" i="3"/>
  <c r="BL59" i="3" s="1"/>
  <c r="BM59" i="3" s="1"/>
  <c r="BK156" i="3"/>
  <c r="BX156" i="3" s="1"/>
  <c r="BK94" i="3"/>
  <c r="BX94" i="3" s="1"/>
  <c r="BG96" i="3"/>
  <c r="BL96" i="3" s="1"/>
  <c r="BM96" i="3" s="1"/>
  <c r="BG143" i="3"/>
  <c r="BL143" i="3" s="1"/>
  <c r="BY143" i="3" s="1"/>
  <c r="BL128" i="3"/>
  <c r="BY128" i="3" s="1"/>
  <c r="BL79" i="3"/>
  <c r="BM79" i="3" s="1"/>
  <c r="BL141" i="3"/>
  <c r="BY141" i="3" s="1"/>
  <c r="BK120" i="3"/>
  <c r="BN120" i="3" s="1"/>
  <c r="BG66" i="3"/>
  <c r="BL66" i="3" s="1"/>
  <c r="BM66" i="3" s="1"/>
  <c r="BG78" i="3"/>
  <c r="BL78" i="3" s="1"/>
  <c r="BY78" i="3" s="1"/>
  <c r="BK105" i="3"/>
  <c r="BN105" i="3" s="1"/>
  <c r="BK125" i="3"/>
  <c r="BX125" i="3" s="1"/>
  <c r="BG124" i="3"/>
  <c r="BL124" i="3" s="1"/>
  <c r="BM124" i="3" s="1"/>
  <c r="BT124" i="3" s="1"/>
  <c r="BU124" i="3" s="1"/>
  <c r="BW124" i="3" s="1"/>
  <c r="BG14" i="3"/>
  <c r="BL14" i="3" s="1"/>
  <c r="BK128" i="3"/>
  <c r="BN128" i="3" s="1"/>
  <c r="BK59" i="3"/>
  <c r="BN59" i="3" s="1"/>
  <c r="BG56" i="3"/>
  <c r="BL56" i="3" s="1"/>
  <c r="BY56" i="3" s="1"/>
  <c r="BG77" i="3"/>
  <c r="BL77" i="3" s="1"/>
  <c r="BM77" i="3" s="1"/>
  <c r="BK119" i="3"/>
  <c r="BN119" i="3" s="1"/>
  <c r="BG156" i="3"/>
  <c r="BL156" i="3" s="1"/>
  <c r="BY156" i="3" s="1"/>
  <c r="BG55" i="3"/>
  <c r="BL55" i="3" s="1"/>
  <c r="BY55" i="3" s="1"/>
  <c r="BL60" i="3"/>
  <c r="BY60" i="3" s="1"/>
  <c r="BL112" i="3"/>
  <c r="BM112" i="3" s="1"/>
  <c r="BK141" i="3"/>
  <c r="BN141" i="3" s="1"/>
  <c r="BL161" i="3"/>
  <c r="BY161" i="3" s="1"/>
  <c r="BL106" i="3"/>
  <c r="BY106" i="3" s="1"/>
  <c r="BK138" i="3"/>
  <c r="BX138" i="3" s="1"/>
  <c r="BK88" i="3"/>
  <c r="BN88" i="3" s="1"/>
  <c r="BK67" i="3"/>
  <c r="BX67" i="3" s="1"/>
  <c r="BG94" i="3"/>
  <c r="BL94" i="3" s="1"/>
  <c r="BY94" i="3" s="1"/>
  <c r="BK39" i="3"/>
  <c r="BX39" i="3" s="1"/>
  <c r="BL65" i="3"/>
  <c r="BM65" i="3" s="1"/>
  <c r="BK100" i="3"/>
  <c r="BX100" i="3" s="1"/>
  <c r="BL119" i="3"/>
  <c r="BM119" i="3" s="1"/>
  <c r="BK143" i="3"/>
  <c r="BN143" i="3" s="1"/>
  <c r="BG147" i="3"/>
  <c r="BL147" i="3" s="1"/>
  <c r="BY147" i="3" s="1"/>
  <c r="BL44" i="3"/>
  <c r="BM44" i="3" s="1"/>
  <c r="BG109" i="3"/>
  <c r="BL109" i="3" s="1"/>
  <c r="BY109" i="3" s="1"/>
  <c r="BG30" i="3"/>
  <c r="BL30" i="3" s="1"/>
  <c r="BM30" i="3" s="1"/>
  <c r="BK123" i="3"/>
  <c r="BN123" i="3" s="1"/>
  <c r="BK132" i="3"/>
  <c r="BN132" i="3" s="1"/>
  <c r="BL104" i="3"/>
  <c r="BY104" i="3" s="1"/>
  <c r="BG129" i="3"/>
  <c r="BL129" i="3" s="1"/>
  <c r="BY129" i="3" s="1"/>
  <c r="BK115" i="3"/>
  <c r="BN115" i="3" s="1"/>
  <c r="BK113" i="3"/>
  <c r="BX113" i="3" s="1"/>
  <c r="BG67" i="3"/>
  <c r="BL67" i="3" s="1"/>
  <c r="BM67" i="3" s="1"/>
  <c r="BK33" i="3"/>
  <c r="BN33" i="3" s="1"/>
  <c r="BL126" i="3"/>
  <c r="BY126" i="3" s="1"/>
  <c r="BK104" i="3"/>
  <c r="BX104" i="3" s="1"/>
  <c r="BG111" i="3"/>
  <c r="BL111" i="3" s="1"/>
  <c r="BY111" i="3" s="1"/>
  <c r="BK44" i="3"/>
  <c r="BX44" i="3" s="1"/>
  <c r="BK82" i="3"/>
  <c r="BX82" i="3" s="1"/>
  <c r="BG71" i="3"/>
  <c r="BL71" i="3" s="1"/>
  <c r="BY71" i="3" s="1"/>
  <c r="BG32" i="3"/>
  <c r="BL32" i="3" s="1"/>
  <c r="BY32" i="3" s="1"/>
  <c r="BK30" i="3"/>
  <c r="BN30" i="3" s="1"/>
  <c r="BL88" i="3"/>
  <c r="BY88" i="3" s="1"/>
  <c r="BK117" i="3"/>
  <c r="BX117" i="3" s="1"/>
  <c r="BG39" i="3"/>
  <c r="BL39" i="3" s="1"/>
  <c r="BM39" i="3" s="1"/>
  <c r="BL108" i="3"/>
  <c r="BM108" i="3" s="1"/>
  <c r="BK147" i="3"/>
  <c r="BX147" i="3" s="1"/>
  <c r="BL134" i="3"/>
  <c r="BY134" i="3" s="1"/>
  <c r="BK60" i="3"/>
  <c r="BN60" i="3" s="1"/>
  <c r="BL116" i="3"/>
  <c r="BY116" i="3" s="1"/>
  <c r="BK118" i="3"/>
  <c r="BN118" i="3" s="1"/>
  <c r="BK21" i="3"/>
  <c r="BN21" i="3" s="1"/>
  <c r="BL41" i="3"/>
  <c r="BM41" i="3" s="1"/>
  <c r="BG123" i="3"/>
  <c r="BL123" i="3" s="1"/>
  <c r="BL127" i="3"/>
  <c r="BM127" i="3" s="1"/>
  <c r="BL115" i="3"/>
  <c r="BY115" i="3" s="1"/>
  <c r="BG132" i="3"/>
  <c r="BL132" i="3" s="1"/>
  <c r="BY132" i="3" s="1"/>
  <c r="BK96" i="3"/>
  <c r="BN96" i="3" s="1"/>
  <c r="BG73" i="3"/>
  <c r="BL73" i="3" s="1"/>
  <c r="BM73" i="3" s="1"/>
  <c r="BK35" i="3"/>
  <c r="BN35" i="3" s="1"/>
  <c r="BL121" i="3"/>
  <c r="BM121" i="3" s="1"/>
  <c r="BG21" i="3"/>
  <c r="BL21" i="3" s="1"/>
  <c r="BY21" i="3" s="1"/>
  <c r="BG28" i="3"/>
  <c r="BL28" i="3" s="1"/>
  <c r="BM28" i="3" s="1"/>
  <c r="BK134" i="3"/>
  <c r="BN134" i="3" s="1"/>
  <c r="BG29" i="3"/>
  <c r="BL29" i="3" s="1"/>
  <c r="BM29" i="3" s="1"/>
  <c r="BG33" i="3"/>
  <c r="BL33" i="3" s="1"/>
  <c r="BM33" i="3" s="1"/>
  <c r="BK40" i="3"/>
  <c r="BN40" i="3" s="1"/>
  <c r="BG64" i="3"/>
  <c r="BL64" i="3" s="1"/>
  <c r="BM64" i="3" s="1"/>
  <c r="BK42" i="3"/>
  <c r="BX42" i="3" s="1"/>
  <c r="BG97" i="3"/>
  <c r="BL97" i="3" s="1"/>
  <c r="BM97" i="3" s="1"/>
  <c r="BX97" i="3"/>
  <c r="BN97" i="3"/>
  <c r="BG160" i="3"/>
  <c r="BL160" i="3" s="1"/>
  <c r="BK160" i="3"/>
  <c r="BX160" i="3" s="1"/>
  <c r="BK73" i="3"/>
  <c r="BX73" i="3" s="1"/>
  <c r="BN114" i="3"/>
  <c r="BG35" i="3"/>
  <c r="BL35" i="3" s="1"/>
  <c r="BY35" i="3" s="1"/>
  <c r="BK61" i="3"/>
  <c r="BN61" i="3" s="1"/>
  <c r="BG84" i="3"/>
  <c r="BL84" i="3" s="1"/>
  <c r="BG107" i="3"/>
  <c r="BL107" i="3" s="1"/>
  <c r="BM107" i="3" s="1"/>
  <c r="BG100" i="3"/>
  <c r="BL100" i="3" s="1"/>
  <c r="BK121" i="3"/>
  <c r="BK84" i="3"/>
  <c r="BX84" i="3" s="1"/>
  <c r="BG58" i="3"/>
  <c r="BL58" i="3" s="1"/>
  <c r="BM58" i="3" s="1"/>
  <c r="BL40" i="3"/>
  <c r="BM40" i="3" s="1"/>
  <c r="BG80" i="3"/>
  <c r="BL80" i="3" s="1"/>
  <c r="BY80" i="3" s="1"/>
  <c r="BK127" i="3"/>
  <c r="BN127" i="3" s="1"/>
  <c r="BG114" i="3"/>
  <c r="BL114" i="3" s="1"/>
  <c r="BB162" i="3"/>
  <c r="BG139" i="3"/>
  <c r="BL139" i="3" s="1"/>
  <c r="BK139" i="3"/>
  <c r="BK75" i="3"/>
  <c r="BG75" i="3"/>
  <c r="BL75" i="3" s="1"/>
  <c r="BK15" i="3"/>
  <c r="BL15" i="3"/>
  <c r="BL140" i="3"/>
  <c r="BY140" i="3" s="1"/>
  <c r="BL61" i="3"/>
  <c r="BM61" i="3" s="1"/>
  <c r="BK69" i="3"/>
  <c r="BG117" i="3"/>
  <c r="BL117" i="3" s="1"/>
  <c r="BY117" i="3" s="1"/>
  <c r="BG157" i="3"/>
  <c r="BL157" i="3" s="1"/>
  <c r="BK157" i="3"/>
  <c r="BK112" i="3"/>
  <c r="BN112" i="3" s="1"/>
  <c r="BL138" i="3"/>
  <c r="BK116" i="3"/>
  <c r="BN116" i="3" s="1"/>
  <c r="BK158" i="3"/>
  <c r="BG158" i="3"/>
  <c r="BL158" i="3" s="1"/>
  <c r="BK140" i="3"/>
  <c r="BN140" i="3" s="1"/>
  <c r="BG53" i="3"/>
  <c r="BL53" i="3" s="1"/>
  <c r="BM53" i="3" s="1"/>
  <c r="BK95" i="3"/>
  <c r="BG95" i="3"/>
  <c r="BL95" i="3" s="1"/>
  <c r="BK28" i="3"/>
  <c r="BX28" i="3" s="1"/>
  <c r="BG69" i="3"/>
  <c r="BL69" i="3" s="1"/>
  <c r="BY92" i="3"/>
  <c r="BM92" i="3"/>
  <c r="BY65" i="3"/>
  <c r="BY137" i="3"/>
  <c r="BM137" i="3"/>
  <c r="BY125" i="3"/>
  <c r="BM125" i="3"/>
  <c r="BY42" i="3"/>
  <c r="BM42" i="3"/>
  <c r="BK87" i="3"/>
  <c r="BG87" i="3"/>
  <c r="BL87" i="3" s="1"/>
  <c r="BN111" i="3"/>
  <c r="BX111" i="3"/>
  <c r="BK47" i="3"/>
  <c r="BG47" i="3"/>
  <c r="BL47" i="3" s="1"/>
  <c r="BN161" i="3"/>
  <c r="BX161" i="3"/>
  <c r="BK25" i="3"/>
  <c r="BG25" i="3"/>
  <c r="BL25" i="3" s="1"/>
  <c r="BK57" i="3"/>
  <c r="BG57" i="3"/>
  <c r="BL57" i="3" s="1"/>
  <c r="BN135" i="3"/>
  <c r="BX135" i="3"/>
  <c r="BK34" i="3"/>
  <c r="BG34" i="3"/>
  <c r="BL34" i="3" s="1"/>
  <c r="BK27" i="3"/>
  <c r="BG27" i="3"/>
  <c r="BL27" i="3" s="1"/>
  <c r="BG74" i="3"/>
  <c r="BL74" i="3" s="1"/>
  <c r="BK74" i="3"/>
  <c r="BN71" i="3"/>
  <c r="BX71" i="3"/>
  <c r="BK155" i="3"/>
  <c r="BG155" i="3"/>
  <c r="BL155" i="3" s="1"/>
  <c r="BX43" i="3"/>
  <c r="BN43" i="3"/>
  <c r="BK19" i="3"/>
  <c r="BG19" i="3"/>
  <c r="BL19" i="3" s="1"/>
  <c r="BG45" i="3"/>
  <c r="BL45" i="3" s="1"/>
  <c r="BK45" i="3"/>
  <c r="BG24" i="3"/>
  <c r="BL24" i="3" s="1"/>
  <c r="BK24" i="3"/>
  <c r="BH162" i="3"/>
  <c r="BN92" i="3"/>
  <c r="BK63" i="3"/>
  <c r="BG63" i="3"/>
  <c r="BL63" i="3" s="1"/>
  <c r="BK49" i="3"/>
  <c r="BG49" i="3"/>
  <c r="BL49" i="3" s="1"/>
  <c r="BK133" i="3"/>
  <c r="BG133" i="3"/>
  <c r="BL133" i="3" s="1"/>
  <c r="BK26" i="3"/>
  <c r="BG26" i="3"/>
  <c r="BL26" i="3" s="1"/>
  <c r="BN76" i="3"/>
  <c r="BK159" i="3"/>
  <c r="BG159" i="3"/>
  <c r="BL159" i="3" s="1"/>
  <c r="BN29" i="3"/>
  <c r="BX29" i="3"/>
  <c r="BG86" i="3"/>
  <c r="BL86" i="3" s="1"/>
  <c r="BK86" i="3"/>
  <c r="BK18" i="3"/>
  <c r="BG18" i="3"/>
  <c r="BL18" i="3" s="1"/>
  <c r="BG152" i="3"/>
  <c r="BL152" i="3" s="1"/>
  <c r="BK152" i="3"/>
  <c r="BK151" i="3"/>
  <c r="BG151" i="3"/>
  <c r="BL151" i="3" s="1"/>
  <c r="BX64" i="3"/>
  <c r="BN64" i="3"/>
  <c r="BG16" i="3"/>
  <c r="BK16" i="3"/>
  <c r="BG52" i="3"/>
  <c r="BL52" i="3" s="1"/>
  <c r="BK52" i="3"/>
  <c r="BX99" i="3"/>
  <c r="BN99" i="3"/>
  <c r="BN58" i="3"/>
  <c r="BX58" i="3"/>
  <c r="BM82" i="3"/>
  <c r="BY82" i="3"/>
  <c r="BK136" i="3"/>
  <c r="BG136" i="3"/>
  <c r="BL136" i="3" s="1"/>
  <c r="BG154" i="3"/>
  <c r="BL154" i="3" s="1"/>
  <c r="BK154" i="3"/>
  <c r="BG144" i="3"/>
  <c r="BL144" i="3" s="1"/>
  <c r="BK144" i="3"/>
  <c r="BK91" i="3"/>
  <c r="BG91" i="3"/>
  <c r="BL91" i="3" s="1"/>
  <c r="BG146" i="3"/>
  <c r="BL146" i="3" s="1"/>
  <c r="BK146" i="3"/>
  <c r="BN56" i="3"/>
  <c r="BX56" i="3"/>
  <c r="BN66" i="3"/>
  <c r="BX66" i="3"/>
  <c r="BK98" i="3"/>
  <c r="BG98" i="3"/>
  <c r="BL98" i="3" s="1"/>
  <c r="BN122" i="3"/>
  <c r="BX122" i="3"/>
  <c r="BK22" i="3"/>
  <c r="BG22" i="3"/>
  <c r="BL22" i="3" s="1"/>
  <c r="BX53" i="3"/>
  <c r="BN53" i="3"/>
  <c r="BC162" i="3"/>
  <c r="BG20" i="3"/>
  <c r="BL20" i="3" s="1"/>
  <c r="BK20" i="3"/>
  <c r="BX80" i="3"/>
  <c r="BN80" i="3"/>
  <c r="BN50" i="3"/>
  <c r="BX50" i="3"/>
  <c r="BK149" i="3"/>
  <c r="BG149" i="3"/>
  <c r="BL149" i="3" s="1"/>
  <c r="BK145" i="3"/>
  <c r="BG145" i="3"/>
  <c r="BL145" i="3" s="1"/>
  <c r="BN129" i="3"/>
  <c r="BX129" i="3"/>
  <c r="BG148" i="3"/>
  <c r="BL148" i="3" s="1"/>
  <c r="BK148" i="3"/>
  <c r="BG68" i="3"/>
  <c r="BL68" i="3" s="1"/>
  <c r="BK68" i="3"/>
  <c r="BY122" i="3"/>
  <c r="BM122" i="3"/>
  <c r="BD162" i="3"/>
  <c r="BK103" i="3"/>
  <c r="BG103" i="3"/>
  <c r="BL103" i="3" s="1"/>
  <c r="BN108" i="3"/>
  <c r="BX108" i="3"/>
  <c r="BN31" i="3"/>
  <c r="BX31" i="3"/>
  <c r="BK38" i="3"/>
  <c r="BG38" i="3"/>
  <c r="BL38" i="3" s="1"/>
  <c r="BG72" i="3"/>
  <c r="BL72" i="3" s="1"/>
  <c r="BK72" i="3"/>
  <c r="BG37" i="3"/>
  <c r="BL37" i="3" s="1"/>
  <c r="BK37" i="3"/>
  <c r="BK153" i="3"/>
  <c r="BG153" i="3"/>
  <c r="BL153" i="3" s="1"/>
  <c r="BY31" i="3"/>
  <c r="BM31" i="3"/>
  <c r="BG130" i="3"/>
  <c r="BL130" i="3" s="1"/>
  <c r="BK130" i="3"/>
  <c r="BK46" i="3"/>
  <c r="BG46" i="3"/>
  <c r="BL46" i="3" s="1"/>
  <c r="BX78" i="3"/>
  <c r="BN78" i="3"/>
  <c r="BX79" i="3"/>
  <c r="BN79" i="3"/>
  <c r="BN107" i="3"/>
  <c r="BX107" i="3"/>
  <c r="BG93" i="3"/>
  <c r="BL93" i="3" s="1"/>
  <c r="BK93" i="3"/>
  <c r="BG85" i="3"/>
  <c r="BL85" i="3" s="1"/>
  <c r="BK85" i="3"/>
  <c r="BG51" i="3"/>
  <c r="BL51" i="3" s="1"/>
  <c r="BK51" i="3"/>
  <c r="BG54" i="3"/>
  <c r="BL54" i="3" s="1"/>
  <c r="BK54" i="3"/>
  <c r="BK17" i="3"/>
  <c r="BG17" i="3"/>
  <c r="BL17" i="3" s="1"/>
  <c r="BX14" i="3"/>
  <c r="BN14" i="3"/>
  <c r="BG89" i="3"/>
  <c r="BL89" i="3" s="1"/>
  <c r="BK89" i="3"/>
  <c r="BN81" i="3"/>
  <c r="BX81" i="3"/>
  <c r="BK142" i="3"/>
  <c r="BG142" i="3"/>
  <c r="BL142" i="3" s="1"/>
  <c r="BG83" i="3"/>
  <c r="BL83" i="3" s="1"/>
  <c r="BK83" i="3"/>
  <c r="BK23" i="3"/>
  <c r="BG23" i="3"/>
  <c r="BL23" i="3" s="1"/>
  <c r="BG150" i="3"/>
  <c r="BL150" i="3" s="1"/>
  <c r="BK150" i="3"/>
  <c r="BX32" i="3"/>
  <c r="BN32" i="3"/>
  <c r="BK110" i="3"/>
  <c r="BG110" i="3"/>
  <c r="BL110" i="3" s="1"/>
  <c r="BX77" i="3" l="1"/>
  <c r="BN41" i="3"/>
  <c r="BM90" i="3"/>
  <c r="BX102" i="3"/>
  <c r="BX70" i="3"/>
  <c r="BN62" i="3"/>
  <c r="BX35" i="3"/>
  <c r="BY36" i="3"/>
  <c r="BY131" i="3"/>
  <c r="CA131" i="3" s="1"/>
  <c r="CB131" i="3" s="1"/>
  <c r="CD131" i="3" s="1"/>
  <c r="BX126" i="3"/>
  <c r="CA126" i="3" s="1"/>
  <c r="CB126" i="3" s="1"/>
  <c r="CD126" i="3" s="1"/>
  <c r="BX106" i="3"/>
  <c r="CA106" i="3" s="1"/>
  <c r="CB106" i="3" s="1"/>
  <c r="CD106" i="3" s="1"/>
  <c r="BY118" i="3"/>
  <c r="BY102" i="3"/>
  <c r="BM76" i="3"/>
  <c r="BT76" i="3" s="1"/>
  <c r="BU76" i="3" s="1"/>
  <c r="BW76" i="3" s="1"/>
  <c r="BM62" i="3"/>
  <c r="BY119" i="3"/>
  <c r="BM109" i="3"/>
  <c r="CA94" i="3"/>
  <c r="CB94" i="3" s="1"/>
  <c r="CD94" i="3" s="1"/>
  <c r="BM101" i="3"/>
  <c r="BN90" i="3"/>
  <c r="BT90" i="3" s="1"/>
  <c r="BU90" i="3" s="1"/>
  <c r="BW90" i="3" s="1"/>
  <c r="BX137" i="3"/>
  <c r="CA137" i="3" s="1"/>
  <c r="CB137" i="3" s="1"/>
  <c r="CD137" i="3" s="1"/>
  <c r="BY135" i="3"/>
  <c r="CA135" i="3" s="1"/>
  <c r="CB135" i="3" s="1"/>
  <c r="CD135" i="3" s="1"/>
  <c r="BN104" i="3"/>
  <c r="BM113" i="3"/>
  <c r="BY81" i="3"/>
  <c r="BY70" i="3"/>
  <c r="BN125" i="3"/>
  <c r="BT125" i="3" s="1"/>
  <c r="BU125" i="3" s="1"/>
  <c r="BW125" i="3" s="1"/>
  <c r="BN138" i="3"/>
  <c r="BY48" i="3"/>
  <c r="BY43" i="3"/>
  <c r="CA43" i="3" s="1"/>
  <c r="CB43" i="3" s="1"/>
  <c r="CD43" i="3" s="1"/>
  <c r="BX105" i="3"/>
  <c r="CA105" i="3" s="1"/>
  <c r="CB105" i="3" s="1"/>
  <c r="CD105" i="3" s="1"/>
  <c r="BY73" i="3"/>
  <c r="CA73" i="3" s="1"/>
  <c r="CB73" i="3" s="1"/>
  <c r="CD73" i="3" s="1"/>
  <c r="BM156" i="3"/>
  <c r="BM78" i="3"/>
  <c r="BT78" i="3" s="1"/>
  <c r="BU78" i="3" s="1"/>
  <c r="BW78" i="3" s="1"/>
  <c r="BM99" i="3"/>
  <c r="BT99" i="3" s="1"/>
  <c r="BU99" i="3" s="1"/>
  <c r="BW99" i="3" s="1"/>
  <c r="BX128" i="3"/>
  <c r="CA128" i="3" s="1"/>
  <c r="CB128" i="3" s="1"/>
  <c r="CD128" i="3" s="1"/>
  <c r="BX65" i="3"/>
  <c r="BN147" i="3"/>
  <c r="BX115" i="3"/>
  <c r="CA115" i="3" s="1"/>
  <c r="CB115" i="3" s="1"/>
  <c r="CD115" i="3" s="1"/>
  <c r="BY107" i="3"/>
  <c r="CA107" i="3" s="1"/>
  <c r="CB107" i="3" s="1"/>
  <c r="CD107" i="3" s="1"/>
  <c r="BY50" i="3"/>
  <c r="CA50" i="3" s="1"/>
  <c r="CB50" i="3" s="1"/>
  <c r="CD50" i="3" s="1"/>
  <c r="BX120" i="3"/>
  <c r="CA120" i="3" s="1"/>
  <c r="CB120" i="3" s="1"/>
  <c r="CD120" i="3" s="1"/>
  <c r="BN44" i="3"/>
  <c r="BT44" i="3" s="1"/>
  <c r="BU44" i="3" s="1"/>
  <c r="BW44" i="3" s="1"/>
  <c r="BY66" i="3"/>
  <c r="CA66" i="3" s="1"/>
  <c r="CB66" i="3" s="1"/>
  <c r="CD66" i="3" s="1"/>
  <c r="BM60" i="3"/>
  <c r="BT60" i="3" s="1"/>
  <c r="BU60" i="3" s="1"/>
  <c r="BW60" i="3" s="1"/>
  <c r="BN131" i="3"/>
  <c r="BT131" i="3" s="1"/>
  <c r="BU131" i="3" s="1"/>
  <c r="BW131" i="3" s="1"/>
  <c r="BN113" i="3"/>
  <c r="BN101" i="3"/>
  <c r="BX48" i="3"/>
  <c r="BX55" i="3"/>
  <c r="CA55" i="3" s="1"/>
  <c r="CB55" i="3" s="1"/>
  <c r="CD55" i="3" s="1"/>
  <c r="BY64" i="3"/>
  <c r="CA64" i="3" s="1"/>
  <c r="CB64" i="3" s="1"/>
  <c r="CD64" i="3" s="1"/>
  <c r="BX61" i="3"/>
  <c r="BM106" i="3"/>
  <c r="BT106" i="3" s="1"/>
  <c r="BU106" i="3" s="1"/>
  <c r="BW106" i="3" s="1"/>
  <c r="BM105" i="3"/>
  <c r="BT105" i="3" s="1"/>
  <c r="BU105" i="3" s="1"/>
  <c r="BW105" i="3" s="1"/>
  <c r="BM120" i="3"/>
  <c r="BY41" i="3"/>
  <c r="CA41" i="3" s="1"/>
  <c r="CB41" i="3" s="1"/>
  <c r="CD41" i="3" s="1"/>
  <c r="BY59" i="3"/>
  <c r="BM128" i="3"/>
  <c r="BT128" i="3" s="1"/>
  <c r="BU128" i="3" s="1"/>
  <c r="BW128" i="3" s="1"/>
  <c r="BM104" i="3"/>
  <c r="BY112" i="3"/>
  <c r="BX36" i="3"/>
  <c r="BX88" i="3"/>
  <c r="CA88" i="3" s="1"/>
  <c r="CB88" i="3" s="1"/>
  <c r="CD88" i="3" s="1"/>
  <c r="BM126" i="3"/>
  <c r="BT126" i="3" s="1"/>
  <c r="BU126" i="3" s="1"/>
  <c r="BW126" i="3" s="1"/>
  <c r="BY96" i="3"/>
  <c r="BN109" i="3"/>
  <c r="BY30" i="3"/>
  <c r="BX119" i="3"/>
  <c r="BN82" i="3"/>
  <c r="BM94" i="3"/>
  <c r="BX134" i="3"/>
  <c r="CA134" i="3" s="1"/>
  <c r="CB134" i="3" s="1"/>
  <c r="CD134" i="3" s="1"/>
  <c r="BM111" i="3"/>
  <c r="BT111" i="3" s="1"/>
  <c r="BU111" i="3" s="1"/>
  <c r="BW111" i="3" s="1"/>
  <c r="BN156" i="3"/>
  <c r="BN67" i="3"/>
  <c r="BT67" i="3" s="1"/>
  <c r="BU67" i="3" s="1"/>
  <c r="BW67" i="3" s="1"/>
  <c r="BN94" i="3"/>
  <c r="BY79" i="3"/>
  <c r="CA79" i="3" s="1"/>
  <c r="CB79" i="3" s="1"/>
  <c r="CD79" i="3" s="1"/>
  <c r="BN39" i="3"/>
  <c r="BT39" i="3" s="1"/>
  <c r="BU39" i="3" s="1"/>
  <c r="BW39" i="3" s="1"/>
  <c r="BM141" i="3"/>
  <c r="BT141" i="3" s="1"/>
  <c r="BU141" i="3" s="1"/>
  <c r="BW141" i="3" s="1"/>
  <c r="BM143" i="3"/>
  <c r="BT143" i="3" s="1"/>
  <c r="BU143" i="3" s="1"/>
  <c r="BW143" i="3" s="1"/>
  <c r="BY124" i="3"/>
  <c r="CA124" i="3" s="1"/>
  <c r="CB124" i="3" s="1"/>
  <c r="CD124" i="3" s="1"/>
  <c r="BX59" i="3"/>
  <c r="BN42" i="3"/>
  <c r="BT42" i="3" s="1"/>
  <c r="BU42" i="3" s="1"/>
  <c r="BW42" i="3" s="1"/>
  <c r="BX143" i="3"/>
  <c r="CA143" i="3" s="1"/>
  <c r="CB143" i="3" s="1"/>
  <c r="CD143" i="3" s="1"/>
  <c r="BX141" i="3"/>
  <c r="CA141" i="3" s="1"/>
  <c r="CB141" i="3" s="1"/>
  <c r="CD141" i="3" s="1"/>
  <c r="BM56" i="3"/>
  <c r="BT56" i="3" s="1"/>
  <c r="BU56" i="3" s="1"/>
  <c r="BW56" i="3" s="1"/>
  <c r="BY121" i="3"/>
  <c r="BM161" i="3"/>
  <c r="BT161" i="3" s="1"/>
  <c r="BU161" i="3" s="1"/>
  <c r="BW161" i="3" s="1"/>
  <c r="BY67" i="3"/>
  <c r="CA67" i="3" s="1"/>
  <c r="CB67" i="3" s="1"/>
  <c r="CD67" i="3" s="1"/>
  <c r="BX33" i="3"/>
  <c r="BM147" i="3"/>
  <c r="BY127" i="3"/>
  <c r="BY77" i="3"/>
  <c r="CA77" i="3" s="1"/>
  <c r="CB77" i="3" s="1"/>
  <c r="CD77" i="3" s="1"/>
  <c r="BX21" i="3"/>
  <c r="CA21" i="3" s="1"/>
  <c r="CB21" i="3" s="1"/>
  <c r="CD21" i="3" s="1"/>
  <c r="BX30" i="3"/>
  <c r="BM55" i="3"/>
  <c r="BT55" i="3" s="1"/>
  <c r="BU55" i="3" s="1"/>
  <c r="BW55" i="3" s="1"/>
  <c r="BT97" i="3"/>
  <c r="BU97" i="3" s="1"/>
  <c r="BW97" i="3" s="1"/>
  <c r="CA65" i="3"/>
  <c r="CB65" i="3" s="1"/>
  <c r="CD65" i="3" s="1"/>
  <c r="BY123" i="3"/>
  <c r="BM123" i="3"/>
  <c r="BT123" i="3" s="1"/>
  <c r="BU123" i="3" s="1"/>
  <c r="BW123" i="3" s="1"/>
  <c r="BX132" i="3"/>
  <c r="CA132" i="3" s="1"/>
  <c r="CB132" i="3" s="1"/>
  <c r="CD132" i="3" s="1"/>
  <c r="BY44" i="3"/>
  <c r="CA44" i="3" s="1"/>
  <c r="CB44" i="3" s="1"/>
  <c r="CD44" i="3" s="1"/>
  <c r="CA113" i="3"/>
  <c r="CB113" i="3" s="1"/>
  <c r="CD113" i="3" s="1"/>
  <c r="BN160" i="3"/>
  <c r="BM116" i="3"/>
  <c r="BT116" i="3" s="1"/>
  <c r="BU116" i="3" s="1"/>
  <c r="BW116" i="3" s="1"/>
  <c r="BM21" i="3"/>
  <c r="BT21" i="3" s="1"/>
  <c r="BU21" i="3" s="1"/>
  <c r="BW21" i="3" s="1"/>
  <c r="BN84" i="3"/>
  <c r="BY58" i="3"/>
  <c r="CA58" i="3" s="1"/>
  <c r="CB58" i="3" s="1"/>
  <c r="CD58" i="3" s="1"/>
  <c r="BN100" i="3"/>
  <c r="BT61" i="3"/>
  <c r="BU61" i="3" s="1"/>
  <c r="BW61" i="3" s="1"/>
  <c r="BX96" i="3"/>
  <c r="BX40" i="3"/>
  <c r="BX118" i="3"/>
  <c r="BM32" i="3"/>
  <c r="BT32" i="3" s="1"/>
  <c r="BU32" i="3" s="1"/>
  <c r="BW32" i="3" s="1"/>
  <c r="BM134" i="3"/>
  <c r="BT134" i="3" s="1"/>
  <c r="BU134" i="3" s="1"/>
  <c r="BW134" i="3" s="1"/>
  <c r="BX123" i="3"/>
  <c r="BY39" i="3"/>
  <c r="CA39" i="3" s="1"/>
  <c r="CB39" i="3" s="1"/>
  <c r="CD39" i="3" s="1"/>
  <c r="BM88" i="3"/>
  <c r="BT88" i="3" s="1"/>
  <c r="BU88" i="3" s="1"/>
  <c r="BW88" i="3" s="1"/>
  <c r="BT43" i="3"/>
  <c r="BU43" i="3" s="1"/>
  <c r="BW43" i="3" s="1"/>
  <c r="CA62" i="3"/>
  <c r="CB62" i="3" s="1"/>
  <c r="CD62" i="3" s="1"/>
  <c r="BY40" i="3"/>
  <c r="BM115" i="3"/>
  <c r="BT115" i="3" s="1"/>
  <c r="BU115" i="3" s="1"/>
  <c r="BW115" i="3" s="1"/>
  <c r="BY33" i="3"/>
  <c r="BM140" i="3"/>
  <c r="BT140" i="3" s="1"/>
  <c r="BU140" i="3" s="1"/>
  <c r="BW140" i="3" s="1"/>
  <c r="BN117" i="3"/>
  <c r="BM129" i="3"/>
  <c r="BT129" i="3" s="1"/>
  <c r="BU129" i="3" s="1"/>
  <c r="BW129" i="3" s="1"/>
  <c r="BM132" i="3"/>
  <c r="BT132" i="3" s="1"/>
  <c r="BU132" i="3" s="1"/>
  <c r="BW132" i="3" s="1"/>
  <c r="BY108" i="3"/>
  <c r="CA108" i="3" s="1"/>
  <c r="CB108" i="3" s="1"/>
  <c r="CD108" i="3" s="1"/>
  <c r="BX60" i="3"/>
  <c r="CA60" i="3" s="1"/>
  <c r="CB60" i="3" s="1"/>
  <c r="CD60" i="3" s="1"/>
  <c r="BT92" i="3"/>
  <c r="BU92" i="3" s="1"/>
  <c r="BW92" i="3" s="1"/>
  <c r="BT135" i="3"/>
  <c r="BU135" i="3" s="1"/>
  <c r="BW135" i="3" s="1"/>
  <c r="BY29" i="3"/>
  <c r="CA29" i="3" s="1"/>
  <c r="CB29" i="3" s="1"/>
  <c r="CD29" i="3" s="1"/>
  <c r="BN73" i="3"/>
  <c r="BT73" i="3" s="1"/>
  <c r="BU73" i="3" s="1"/>
  <c r="BW73" i="3" s="1"/>
  <c r="BY61" i="3"/>
  <c r="BY28" i="3"/>
  <c r="CA28" i="3" s="1"/>
  <c r="CB28" i="3" s="1"/>
  <c r="CD28" i="3" s="1"/>
  <c r="CA109" i="3"/>
  <c r="CB109" i="3" s="1"/>
  <c r="CD109" i="3" s="1"/>
  <c r="BX127" i="3"/>
  <c r="BY84" i="3"/>
  <c r="CA84" i="3" s="1"/>
  <c r="CB84" i="3" s="1"/>
  <c r="CD84" i="3" s="1"/>
  <c r="BM84" i="3"/>
  <c r="BM160" i="3"/>
  <c r="BY160" i="3"/>
  <c r="CA160" i="3" s="1"/>
  <c r="CB160" i="3" s="1"/>
  <c r="CD160" i="3" s="1"/>
  <c r="BM100" i="3"/>
  <c r="BY100" i="3"/>
  <c r="CA100" i="3" s="1"/>
  <c r="CB100" i="3" s="1"/>
  <c r="CD100" i="3" s="1"/>
  <c r="CA156" i="3"/>
  <c r="CB156" i="3" s="1"/>
  <c r="CD156" i="3" s="1"/>
  <c r="BX112" i="3"/>
  <c r="BY114" i="3"/>
  <c r="CA114" i="3" s="1"/>
  <c r="CB114" i="3" s="1"/>
  <c r="CD114" i="3" s="1"/>
  <c r="BM114" i="3"/>
  <c r="BT114" i="3" s="1"/>
  <c r="BU114" i="3" s="1"/>
  <c r="BW114" i="3" s="1"/>
  <c r="BN121" i="3"/>
  <c r="BT121" i="3" s="1"/>
  <c r="BU121" i="3" s="1"/>
  <c r="BW121" i="3" s="1"/>
  <c r="BX121" i="3"/>
  <c r="BX116" i="3"/>
  <c r="CA116" i="3" s="1"/>
  <c r="CB116" i="3" s="1"/>
  <c r="CD116" i="3" s="1"/>
  <c r="BM71" i="3"/>
  <c r="BT71" i="3" s="1"/>
  <c r="BU71" i="3" s="1"/>
  <c r="BW71" i="3" s="1"/>
  <c r="BY97" i="3"/>
  <c r="CA97" i="3" s="1"/>
  <c r="CB97" i="3" s="1"/>
  <c r="CD97" i="3" s="1"/>
  <c r="BT64" i="3"/>
  <c r="BU64" i="3" s="1"/>
  <c r="BW64" i="3" s="1"/>
  <c r="BM80" i="3"/>
  <c r="BT80" i="3" s="1"/>
  <c r="BU80" i="3" s="1"/>
  <c r="BW80" i="3" s="1"/>
  <c r="BT122" i="3"/>
  <c r="BU122" i="3" s="1"/>
  <c r="BW122" i="3" s="1"/>
  <c r="CA82" i="3"/>
  <c r="CB82" i="3" s="1"/>
  <c r="CD82" i="3" s="1"/>
  <c r="CA111" i="3"/>
  <c r="CB111" i="3" s="1"/>
  <c r="CD111" i="3" s="1"/>
  <c r="BT31" i="3"/>
  <c r="BU31" i="3" s="1"/>
  <c r="BW31" i="3" s="1"/>
  <c r="BY75" i="3"/>
  <c r="BM75" i="3"/>
  <c r="BX75" i="3"/>
  <c r="BN75" i="3"/>
  <c r="BX95" i="3"/>
  <c r="BN95" i="3"/>
  <c r="BM95" i="3"/>
  <c r="BY95" i="3"/>
  <c r="BY157" i="3"/>
  <c r="BM157" i="3"/>
  <c r="BY139" i="3"/>
  <c r="BM139" i="3"/>
  <c r="BN139" i="3"/>
  <c r="BX139" i="3"/>
  <c r="CA129" i="3"/>
  <c r="CB129" i="3" s="1"/>
  <c r="CD129" i="3" s="1"/>
  <c r="BG162" i="3"/>
  <c r="CA161" i="3"/>
  <c r="CB161" i="3" s="1"/>
  <c r="CD161" i="3" s="1"/>
  <c r="BX140" i="3"/>
  <c r="CA140" i="3" s="1"/>
  <c r="CB140" i="3" s="1"/>
  <c r="CD140" i="3" s="1"/>
  <c r="BT66" i="3"/>
  <c r="BU66" i="3" s="1"/>
  <c r="BW66" i="3" s="1"/>
  <c r="BT137" i="3"/>
  <c r="BU137" i="3" s="1"/>
  <c r="BW137" i="3" s="1"/>
  <c r="BY53" i="3"/>
  <c r="CA53" i="3" s="1"/>
  <c r="CB53" i="3" s="1"/>
  <c r="CD53" i="3" s="1"/>
  <c r="CA76" i="3"/>
  <c r="CB76" i="3" s="1"/>
  <c r="CD76" i="3" s="1"/>
  <c r="BT112" i="3"/>
  <c r="BU112" i="3" s="1"/>
  <c r="BW112" i="3" s="1"/>
  <c r="BT102" i="3"/>
  <c r="BU102" i="3" s="1"/>
  <c r="BW102" i="3" s="1"/>
  <c r="BX69" i="3"/>
  <c r="BN69" i="3"/>
  <c r="BM138" i="3"/>
  <c r="BN28" i="3"/>
  <c r="BT28" i="3" s="1"/>
  <c r="BU28" i="3" s="1"/>
  <c r="BW28" i="3" s="1"/>
  <c r="BT119" i="3"/>
  <c r="BU119" i="3" s="1"/>
  <c r="BW119" i="3" s="1"/>
  <c r="BT96" i="3"/>
  <c r="BU96" i="3" s="1"/>
  <c r="BW96" i="3" s="1"/>
  <c r="BX157" i="3"/>
  <c r="BN157" i="3"/>
  <c r="BY69" i="3"/>
  <c r="BM69" i="3"/>
  <c r="CA99" i="3"/>
  <c r="CB99" i="3" s="1"/>
  <c r="CD99" i="3" s="1"/>
  <c r="BM35" i="3"/>
  <c r="BT35" i="3" s="1"/>
  <c r="BU35" i="3" s="1"/>
  <c r="BW35" i="3" s="1"/>
  <c r="BM117" i="3"/>
  <c r="BT79" i="3"/>
  <c r="BU79" i="3" s="1"/>
  <c r="BW79" i="3" s="1"/>
  <c r="BT59" i="3"/>
  <c r="BU59" i="3" s="1"/>
  <c r="BW59" i="3" s="1"/>
  <c r="BY158" i="3"/>
  <c r="BM158" i="3"/>
  <c r="BY138" i="3"/>
  <c r="CA138" i="3" s="1"/>
  <c r="CB138" i="3" s="1"/>
  <c r="CD138" i="3" s="1"/>
  <c r="CA32" i="3"/>
  <c r="CB32" i="3" s="1"/>
  <c r="CD32" i="3" s="1"/>
  <c r="CA92" i="3"/>
  <c r="CB92" i="3" s="1"/>
  <c r="CD92" i="3" s="1"/>
  <c r="BX158" i="3"/>
  <c r="BN158" i="3"/>
  <c r="BY15" i="3"/>
  <c r="BM15" i="3"/>
  <c r="CA117" i="3"/>
  <c r="CB117" i="3" s="1"/>
  <c r="CD117" i="3" s="1"/>
  <c r="CA90" i="3"/>
  <c r="CB90" i="3" s="1"/>
  <c r="CD90" i="3" s="1"/>
  <c r="BT107" i="3"/>
  <c r="BU107" i="3" s="1"/>
  <c r="BW107" i="3" s="1"/>
  <c r="BN15" i="3"/>
  <c r="BX15" i="3"/>
  <c r="BY130" i="3"/>
  <c r="BM130" i="3"/>
  <c r="BY27" i="3"/>
  <c r="BM27" i="3"/>
  <c r="BY23" i="3"/>
  <c r="BM23" i="3"/>
  <c r="BY51" i="3"/>
  <c r="BM51" i="3"/>
  <c r="BY142" i="3"/>
  <c r="BM142" i="3"/>
  <c r="BY144" i="3"/>
  <c r="BM144" i="3"/>
  <c r="BY86" i="3"/>
  <c r="BM86" i="3"/>
  <c r="BM150" i="3"/>
  <c r="BY150" i="3"/>
  <c r="BY136" i="3"/>
  <c r="BM136" i="3"/>
  <c r="BY98" i="3"/>
  <c r="BM98" i="3"/>
  <c r="BY38" i="3"/>
  <c r="BM38" i="3"/>
  <c r="BY45" i="3"/>
  <c r="BM45" i="3"/>
  <c r="BY46" i="3"/>
  <c r="BM46" i="3"/>
  <c r="BM18" i="3"/>
  <c r="BY18" i="3"/>
  <c r="BM22" i="3"/>
  <c r="BY22" i="3"/>
  <c r="BY19" i="3"/>
  <c r="BM19" i="3"/>
  <c r="BY83" i="3"/>
  <c r="BM83" i="3"/>
  <c r="BM154" i="3"/>
  <c r="BY154" i="3"/>
  <c r="BM145" i="3"/>
  <c r="BY145" i="3"/>
  <c r="BY91" i="3"/>
  <c r="BM91" i="3"/>
  <c r="BY74" i="3"/>
  <c r="BM74" i="3"/>
  <c r="BY103" i="3"/>
  <c r="BM103" i="3"/>
  <c r="BY159" i="3"/>
  <c r="BM159" i="3"/>
  <c r="BY133" i="3"/>
  <c r="BM133" i="3"/>
  <c r="BY93" i="3"/>
  <c r="BM93" i="3"/>
  <c r="BY152" i="3"/>
  <c r="BM152" i="3"/>
  <c r="BY24" i="3"/>
  <c r="BM24" i="3"/>
  <c r="CA71" i="3"/>
  <c r="CB71" i="3" s="1"/>
  <c r="CD71" i="3" s="1"/>
  <c r="BX27" i="3"/>
  <c r="BN27" i="3"/>
  <c r="BX25" i="3"/>
  <c r="BN25" i="3"/>
  <c r="BT36" i="3"/>
  <c r="BU36" i="3" s="1"/>
  <c r="BW36" i="3" s="1"/>
  <c r="BX87" i="3"/>
  <c r="BN87" i="3"/>
  <c r="BY89" i="3"/>
  <c r="BM89" i="3"/>
  <c r="BX93" i="3"/>
  <c r="BN93" i="3"/>
  <c r="BX91" i="3"/>
  <c r="BN91" i="3"/>
  <c r="BN52" i="3"/>
  <c r="BX52" i="3"/>
  <c r="BY25" i="3"/>
  <c r="BM25" i="3"/>
  <c r="BX23" i="3"/>
  <c r="BN23" i="3"/>
  <c r="BX154" i="3"/>
  <c r="BN154" i="3"/>
  <c r="BY17" i="3"/>
  <c r="BM17" i="3"/>
  <c r="BX83" i="3"/>
  <c r="BN83" i="3"/>
  <c r="BX72" i="3"/>
  <c r="BN72" i="3"/>
  <c r="BX103" i="3"/>
  <c r="BN103" i="3"/>
  <c r="BX18" i="3"/>
  <c r="BN18" i="3"/>
  <c r="BX19" i="3"/>
  <c r="BN19" i="3"/>
  <c r="BY153" i="3"/>
  <c r="BM153" i="3"/>
  <c r="BX149" i="3"/>
  <c r="BN149" i="3"/>
  <c r="BN49" i="3"/>
  <c r="BX49" i="3"/>
  <c r="BY47" i="3"/>
  <c r="BM47" i="3"/>
  <c r="BM37" i="3"/>
  <c r="BY37" i="3"/>
  <c r="BX146" i="3"/>
  <c r="BN146" i="3"/>
  <c r="BX152" i="3"/>
  <c r="BN152" i="3"/>
  <c r="BY87" i="3"/>
  <c r="BM87" i="3"/>
  <c r="BM110" i="3"/>
  <c r="BY110" i="3"/>
  <c r="BN89" i="3"/>
  <c r="BX89" i="3"/>
  <c r="BX37" i="3"/>
  <c r="BN37" i="3"/>
  <c r="BM146" i="3"/>
  <c r="BY146" i="3"/>
  <c r="BT82" i="3"/>
  <c r="BU82" i="3" s="1"/>
  <c r="BW82" i="3" s="1"/>
  <c r="BX24" i="3"/>
  <c r="BN24" i="3"/>
  <c r="BX110" i="3"/>
  <c r="BN110" i="3"/>
  <c r="CA80" i="3"/>
  <c r="CB80" i="3" s="1"/>
  <c r="CD80" i="3" s="1"/>
  <c r="BX16" i="3"/>
  <c r="BN16" i="3"/>
  <c r="BY14" i="3"/>
  <c r="CA14" i="3" s="1"/>
  <c r="CB14" i="3" s="1"/>
  <c r="BM14" i="3"/>
  <c r="BX17" i="3"/>
  <c r="BN17" i="3"/>
  <c r="BX51" i="3"/>
  <c r="BN51" i="3"/>
  <c r="BX145" i="3"/>
  <c r="BN145" i="3"/>
  <c r="BX20" i="3"/>
  <c r="BN20" i="3"/>
  <c r="BL16" i="3"/>
  <c r="BX26" i="3"/>
  <c r="BN26" i="3"/>
  <c r="CA147" i="3"/>
  <c r="CB147" i="3" s="1"/>
  <c r="CD147" i="3" s="1"/>
  <c r="BT127" i="3"/>
  <c r="BU127" i="3" s="1"/>
  <c r="BW127" i="3" s="1"/>
  <c r="BY155" i="3"/>
  <c r="BM155" i="3"/>
  <c r="BY20" i="3"/>
  <c r="BM20" i="3"/>
  <c r="BY54" i="3"/>
  <c r="BM54" i="3"/>
  <c r="BY63" i="3"/>
  <c r="BM63" i="3"/>
  <c r="BY57" i="3"/>
  <c r="BM57" i="3"/>
  <c r="BX22" i="3"/>
  <c r="BN22" i="3"/>
  <c r="BX133" i="3"/>
  <c r="BN133" i="3"/>
  <c r="CA125" i="3"/>
  <c r="CB125" i="3" s="1"/>
  <c r="CD125" i="3" s="1"/>
  <c r="BT41" i="3"/>
  <c r="BU41" i="3" s="1"/>
  <c r="BW41" i="3" s="1"/>
  <c r="BM68" i="3"/>
  <c r="BY68" i="3"/>
  <c r="BY52" i="3"/>
  <c r="BM52" i="3"/>
  <c r="BT81" i="3"/>
  <c r="BU81" i="3" s="1"/>
  <c r="BW81" i="3" s="1"/>
  <c r="BY72" i="3"/>
  <c r="BM72" i="3"/>
  <c r="BX86" i="3"/>
  <c r="BN86" i="3"/>
  <c r="BX63" i="3"/>
  <c r="BN63" i="3"/>
  <c r="BN57" i="3"/>
  <c r="BX57" i="3"/>
  <c r="CA104" i="3"/>
  <c r="CB104" i="3" s="1"/>
  <c r="CD104" i="3" s="1"/>
  <c r="BX159" i="3"/>
  <c r="BN159" i="3"/>
  <c r="BX45" i="3"/>
  <c r="BN45" i="3"/>
  <c r="BX74" i="3"/>
  <c r="BN74" i="3"/>
  <c r="BX85" i="3"/>
  <c r="BN85" i="3"/>
  <c r="BX142" i="3"/>
  <c r="BN142" i="3"/>
  <c r="BY151" i="3"/>
  <c r="BM151" i="3"/>
  <c r="BT65" i="3"/>
  <c r="BU65" i="3" s="1"/>
  <c r="BW65" i="3" s="1"/>
  <c r="BN54" i="3"/>
  <c r="BX54" i="3"/>
  <c r="CA35" i="3"/>
  <c r="CB35" i="3" s="1"/>
  <c r="CD35" i="3" s="1"/>
  <c r="BX34" i="3"/>
  <c r="BN34" i="3"/>
  <c r="BT118" i="3"/>
  <c r="BU118" i="3" s="1"/>
  <c r="BW118" i="3" s="1"/>
  <c r="BX38" i="3"/>
  <c r="BN38" i="3"/>
  <c r="BY148" i="3"/>
  <c r="BM148" i="3"/>
  <c r="BK162" i="3"/>
  <c r="BN46" i="3"/>
  <c r="BX46" i="3"/>
  <c r="CA31" i="3"/>
  <c r="CB31" i="3" s="1"/>
  <c r="CD31" i="3" s="1"/>
  <c r="BX68" i="3"/>
  <c r="BN68" i="3"/>
  <c r="BX148" i="3"/>
  <c r="BN148" i="3"/>
  <c r="BY149" i="3"/>
  <c r="BM149" i="3"/>
  <c r="CA122" i="3"/>
  <c r="CB122" i="3" s="1"/>
  <c r="CD122" i="3" s="1"/>
  <c r="BN136" i="3"/>
  <c r="BX136" i="3"/>
  <c r="BT77" i="3"/>
  <c r="BU77" i="3" s="1"/>
  <c r="BW77" i="3" s="1"/>
  <c r="BY49" i="3"/>
  <c r="BM49" i="3"/>
  <c r="BT48" i="3"/>
  <c r="BU48" i="3" s="1"/>
  <c r="BW48" i="3" s="1"/>
  <c r="BT120" i="3"/>
  <c r="BU120" i="3" s="1"/>
  <c r="BW120" i="3" s="1"/>
  <c r="BT33" i="3"/>
  <c r="BU33" i="3" s="1"/>
  <c r="BW33" i="3" s="1"/>
  <c r="BN130" i="3"/>
  <c r="BX130" i="3"/>
  <c r="BX144" i="3"/>
  <c r="BN144" i="3"/>
  <c r="BX153" i="3"/>
  <c r="BN153" i="3"/>
  <c r="BX98" i="3"/>
  <c r="BN98" i="3"/>
  <c r="BM26" i="3"/>
  <c r="BY26" i="3"/>
  <c r="BY34" i="3"/>
  <c r="BM34" i="3"/>
  <c r="CA101" i="3"/>
  <c r="CB101" i="3" s="1"/>
  <c r="CD101" i="3" s="1"/>
  <c r="BT108" i="3"/>
  <c r="BU108" i="3" s="1"/>
  <c r="BW108" i="3" s="1"/>
  <c r="CA78" i="3"/>
  <c r="CB78" i="3" s="1"/>
  <c r="CD78" i="3" s="1"/>
  <c r="CA42" i="3"/>
  <c r="CB42" i="3" s="1"/>
  <c r="CD42" i="3" s="1"/>
  <c r="BY85" i="3"/>
  <c r="BM85" i="3"/>
  <c r="BX150" i="3"/>
  <c r="BN150" i="3"/>
  <c r="CA81" i="3"/>
  <c r="CB81" i="3" s="1"/>
  <c r="CD81" i="3" s="1"/>
  <c r="BT40" i="3"/>
  <c r="BU40" i="3" s="1"/>
  <c r="BW40" i="3" s="1"/>
  <c r="BT70" i="3"/>
  <c r="BU70" i="3" s="1"/>
  <c r="BW70" i="3" s="1"/>
  <c r="BT50" i="3"/>
  <c r="BU50" i="3" s="1"/>
  <c r="BW50" i="3" s="1"/>
  <c r="BT58" i="3"/>
  <c r="BU58" i="3" s="1"/>
  <c r="BW58" i="3" s="1"/>
  <c r="CA56" i="3"/>
  <c r="CB56" i="3" s="1"/>
  <c r="CD56" i="3" s="1"/>
  <c r="BX151" i="3"/>
  <c r="BN151" i="3"/>
  <c r="BT53" i="3"/>
  <c r="BU53" i="3" s="1"/>
  <c r="BW53" i="3" s="1"/>
  <c r="CA102" i="3"/>
  <c r="CB102" i="3" s="1"/>
  <c r="CD102" i="3" s="1"/>
  <c r="BX155" i="3"/>
  <c r="BN155" i="3"/>
  <c r="BX47" i="3"/>
  <c r="BN47" i="3"/>
  <c r="BT30" i="3"/>
  <c r="BU30" i="3" s="1"/>
  <c r="BW30" i="3" s="1"/>
  <c r="BT29" i="3"/>
  <c r="BU29" i="3" s="1"/>
  <c r="BW29" i="3" s="1"/>
  <c r="BT62" i="3" l="1"/>
  <c r="BU62" i="3" s="1"/>
  <c r="BW62" i="3" s="1"/>
  <c r="CA70" i="3"/>
  <c r="CB70" i="3" s="1"/>
  <c r="CD70" i="3" s="1"/>
  <c r="CA36" i="3"/>
  <c r="CB36" i="3" s="1"/>
  <c r="CD36" i="3" s="1"/>
  <c r="CA48" i="3"/>
  <c r="CB48" i="3" s="1"/>
  <c r="CD48" i="3" s="1"/>
  <c r="CA118" i="3"/>
  <c r="CB118" i="3" s="1"/>
  <c r="CD118" i="3" s="1"/>
  <c r="BT109" i="3"/>
  <c r="BU109" i="3" s="1"/>
  <c r="BW109" i="3" s="1"/>
  <c r="CA30" i="3"/>
  <c r="CB30" i="3" s="1"/>
  <c r="CD30" i="3" s="1"/>
  <c r="CA59" i="3"/>
  <c r="CB59" i="3" s="1"/>
  <c r="CD59" i="3" s="1"/>
  <c r="CA119" i="3"/>
  <c r="CB119" i="3" s="1"/>
  <c r="CD119" i="3" s="1"/>
  <c r="CA127" i="3"/>
  <c r="CB127" i="3" s="1"/>
  <c r="CD127" i="3" s="1"/>
  <c r="BT104" i="3"/>
  <c r="BU104" i="3" s="1"/>
  <c r="BW104" i="3" s="1"/>
  <c r="CA123" i="3"/>
  <c r="CB123" i="3" s="1"/>
  <c r="CD123" i="3" s="1"/>
  <c r="BT156" i="3"/>
  <c r="BU156" i="3" s="1"/>
  <c r="BW156" i="3" s="1"/>
  <c r="BT101" i="3"/>
  <c r="BU101" i="3" s="1"/>
  <c r="BW101" i="3" s="1"/>
  <c r="BT113" i="3"/>
  <c r="BU113" i="3" s="1"/>
  <c r="BW113" i="3" s="1"/>
  <c r="BT138" i="3"/>
  <c r="BU138" i="3" s="1"/>
  <c r="BW138" i="3" s="1"/>
  <c r="BT147" i="3"/>
  <c r="BU147" i="3" s="1"/>
  <c r="BW147" i="3" s="1"/>
  <c r="CA152" i="3"/>
  <c r="CB152" i="3" s="1"/>
  <c r="CD152" i="3" s="1"/>
  <c r="CA61" i="3"/>
  <c r="CB61" i="3" s="1"/>
  <c r="CD61" i="3" s="1"/>
  <c r="CA40" i="3"/>
  <c r="CB40" i="3" s="1"/>
  <c r="CD40" i="3" s="1"/>
  <c r="CA96" i="3"/>
  <c r="CB96" i="3" s="1"/>
  <c r="CD96" i="3" s="1"/>
  <c r="CA121" i="3"/>
  <c r="CB121" i="3" s="1"/>
  <c r="CD121" i="3" s="1"/>
  <c r="CA112" i="3"/>
  <c r="CB112" i="3" s="1"/>
  <c r="CD112" i="3" s="1"/>
  <c r="BT100" i="3"/>
  <c r="BU100" i="3" s="1"/>
  <c r="BW100" i="3" s="1"/>
  <c r="BT94" i="3"/>
  <c r="BU94" i="3" s="1"/>
  <c r="BW94" i="3" s="1"/>
  <c r="BT117" i="3"/>
  <c r="BU117" i="3" s="1"/>
  <c r="BW117" i="3" s="1"/>
  <c r="BT160" i="3"/>
  <c r="BU160" i="3" s="1"/>
  <c r="BW160" i="3" s="1"/>
  <c r="CA33" i="3"/>
  <c r="CB33" i="3" s="1"/>
  <c r="CD33" i="3" s="1"/>
  <c r="BT154" i="3"/>
  <c r="BU154" i="3" s="1"/>
  <c r="BW154" i="3" s="1"/>
  <c r="BT20" i="3"/>
  <c r="BU20" i="3" s="1"/>
  <c r="BW20" i="3" s="1"/>
  <c r="CA145" i="3"/>
  <c r="CB145" i="3" s="1"/>
  <c r="CD145" i="3" s="1"/>
  <c r="BT103" i="3"/>
  <c r="BU103" i="3" s="1"/>
  <c r="BW103" i="3" s="1"/>
  <c r="BT84" i="3"/>
  <c r="BU84" i="3" s="1"/>
  <c r="BW84" i="3" s="1"/>
  <c r="CA151" i="3"/>
  <c r="CB151" i="3" s="1"/>
  <c r="CD151" i="3" s="1"/>
  <c r="CA57" i="3"/>
  <c r="CB57" i="3" s="1"/>
  <c r="CD57" i="3" s="1"/>
  <c r="CA153" i="3"/>
  <c r="CB153" i="3" s="1"/>
  <c r="CD153" i="3" s="1"/>
  <c r="CA51" i="3"/>
  <c r="CB51" i="3" s="1"/>
  <c r="CD51" i="3" s="1"/>
  <c r="BT95" i="3"/>
  <c r="BU95" i="3" s="1"/>
  <c r="BW95" i="3" s="1"/>
  <c r="CA150" i="3"/>
  <c r="CB150" i="3" s="1"/>
  <c r="CD150" i="3" s="1"/>
  <c r="CA139" i="3"/>
  <c r="CB139" i="3" s="1"/>
  <c r="CD139" i="3" s="1"/>
  <c r="CA69" i="3"/>
  <c r="CB69" i="3" s="1"/>
  <c r="CD69" i="3" s="1"/>
  <c r="CA75" i="3"/>
  <c r="CB75" i="3" s="1"/>
  <c r="CD75" i="3" s="1"/>
  <c r="CA158" i="3"/>
  <c r="CB158" i="3" s="1"/>
  <c r="CD158" i="3" s="1"/>
  <c r="CA93" i="3"/>
  <c r="CB93" i="3" s="1"/>
  <c r="CD93" i="3" s="1"/>
  <c r="CA46" i="3"/>
  <c r="CB46" i="3" s="1"/>
  <c r="CD46" i="3" s="1"/>
  <c r="CA19" i="3"/>
  <c r="CB19" i="3" s="1"/>
  <c r="CD19" i="3" s="1"/>
  <c r="BT74" i="3"/>
  <c r="BU74" i="3" s="1"/>
  <c r="BW74" i="3" s="1"/>
  <c r="BT72" i="3"/>
  <c r="BU72" i="3" s="1"/>
  <c r="BW72" i="3" s="1"/>
  <c r="BT89" i="3"/>
  <c r="BU89" i="3" s="1"/>
  <c r="BW89" i="3" s="1"/>
  <c r="BT24" i="3"/>
  <c r="BU24" i="3" s="1"/>
  <c r="BW24" i="3" s="1"/>
  <c r="BT142" i="3"/>
  <c r="BU142" i="3" s="1"/>
  <c r="BW142" i="3" s="1"/>
  <c r="BT136" i="3"/>
  <c r="BU136" i="3" s="1"/>
  <c r="BW136" i="3" s="1"/>
  <c r="CA47" i="3"/>
  <c r="CB47" i="3" s="1"/>
  <c r="CD47" i="3" s="1"/>
  <c r="CA155" i="3"/>
  <c r="CB155" i="3" s="1"/>
  <c r="CD155" i="3" s="1"/>
  <c r="BT91" i="3"/>
  <c r="BU91" i="3" s="1"/>
  <c r="BW91" i="3" s="1"/>
  <c r="BT54" i="3"/>
  <c r="BU54" i="3" s="1"/>
  <c r="BW54" i="3" s="1"/>
  <c r="CA103" i="3"/>
  <c r="CB103" i="3" s="1"/>
  <c r="CD103" i="3" s="1"/>
  <c r="BT25" i="3"/>
  <c r="BU25" i="3" s="1"/>
  <c r="BW25" i="3" s="1"/>
  <c r="CA98" i="3"/>
  <c r="CB98" i="3" s="1"/>
  <c r="CD98" i="3" s="1"/>
  <c r="CA38" i="3"/>
  <c r="CB38" i="3" s="1"/>
  <c r="CD38" i="3" s="1"/>
  <c r="BT151" i="3"/>
  <c r="BU151" i="3" s="1"/>
  <c r="BW151" i="3" s="1"/>
  <c r="CA37" i="3"/>
  <c r="CB37" i="3" s="1"/>
  <c r="CD37" i="3" s="1"/>
  <c r="CA133" i="3"/>
  <c r="CB133" i="3" s="1"/>
  <c r="CD133" i="3" s="1"/>
  <c r="BT133" i="3"/>
  <c r="BU133" i="3" s="1"/>
  <c r="BW133" i="3" s="1"/>
  <c r="BT45" i="3"/>
  <c r="BU45" i="3" s="1"/>
  <c r="BW45" i="3" s="1"/>
  <c r="BT69" i="3"/>
  <c r="BU69" i="3" s="1"/>
  <c r="BW69" i="3" s="1"/>
  <c r="BT144" i="3"/>
  <c r="BU144" i="3" s="1"/>
  <c r="BW144" i="3" s="1"/>
  <c r="CA15" i="3"/>
  <c r="CB15" i="3" s="1"/>
  <c r="CD15" i="3" s="1"/>
  <c r="CA159" i="3"/>
  <c r="CB159" i="3" s="1"/>
  <c r="CD159" i="3" s="1"/>
  <c r="BT52" i="3"/>
  <c r="BU52" i="3" s="1"/>
  <c r="BW52" i="3" s="1"/>
  <c r="CA146" i="3"/>
  <c r="CB146" i="3" s="1"/>
  <c r="CD146" i="3" s="1"/>
  <c r="BT15" i="3"/>
  <c r="BU15" i="3" s="1"/>
  <c r="BW15" i="3" s="1"/>
  <c r="CA95" i="3"/>
  <c r="CB95" i="3" s="1"/>
  <c r="CD95" i="3" s="1"/>
  <c r="BN162" i="3"/>
  <c r="BX162" i="3"/>
  <c r="BT34" i="3"/>
  <c r="BU34" i="3" s="1"/>
  <c r="BW34" i="3" s="1"/>
  <c r="BT68" i="3"/>
  <c r="BU68" i="3" s="1"/>
  <c r="BW68" i="3" s="1"/>
  <c r="CA83" i="3"/>
  <c r="CB83" i="3" s="1"/>
  <c r="CD83" i="3" s="1"/>
  <c r="BT23" i="3"/>
  <c r="BU23" i="3" s="1"/>
  <c r="BW23" i="3" s="1"/>
  <c r="BT139" i="3"/>
  <c r="BU139" i="3" s="1"/>
  <c r="BW139" i="3" s="1"/>
  <c r="CA85" i="3"/>
  <c r="CB85" i="3" s="1"/>
  <c r="CD85" i="3" s="1"/>
  <c r="BT57" i="3"/>
  <c r="BU57" i="3" s="1"/>
  <c r="BW57" i="3" s="1"/>
  <c r="CA110" i="3"/>
  <c r="CB110" i="3" s="1"/>
  <c r="CD110" i="3" s="1"/>
  <c r="CA91" i="3"/>
  <c r="CB91" i="3" s="1"/>
  <c r="CD91" i="3" s="1"/>
  <c r="BT159" i="3"/>
  <c r="BU159" i="3" s="1"/>
  <c r="BW159" i="3" s="1"/>
  <c r="BT75" i="3"/>
  <c r="BU75" i="3" s="1"/>
  <c r="BW75" i="3" s="1"/>
  <c r="CA87" i="3"/>
  <c r="CB87" i="3" s="1"/>
  <c r="CD87" i="3" s="1"/>
  <c r="BT158" i="3"/>
  <c r="BU158" i="3" s="1"/>
  <c r="BW158" i="3" s="1"/>
  <c r="BT155" i="3"/>
  <c r="BU155" i="3" s="1"/>
  <c r="BW155" i="3" s="1"/>
  <c r="CA72" i="3"/>
  <c r="CB72" i="3" s="1"/>
  <c r="CD72" i="3" s="1"/>
  <c r="CA52" i="3"/>
  <c r="CB52" i="3" s="1"/>
  <c r="CD52" i="3" s="1"/>
  <c r="CA130" i="3"/>
  <c r="CB130" i="3" s="1"/>
  <c r="CD130" i="3" s="1"/>
  <c r="CA142" i="3"/>
  <c r="CB142" i="3" s="1"/>
  <c r="CD142" i="3" s="1"/>
  <c r="CA157" i="3"/>
  <c r="CB157" i="3" s="1"/>
  <c r="CD157" i="3" s="1"/>
  <c r="CA63" i="3"/>
  <c r="CB63" i="3" s="1"/>
  <c r="CD63" i="3" s="1"/>
  <c r="BT26" i="3"/>
  <c r="BU26" i="3" s="1"/>
  <c r="BW26" i="3" s="1"/>
  <c r="CA86" i="3"/>
  <c r="CB86" i="3" s="1"/>
  <c r="CD86" i="3" s="1"/>
  <c r="BT27" i="3"/>
  <c r="BU27" i="3" s="1"/>
  <c r="BW27" i="3" s="1"/>
  <c r="BT157" i="3"/>
  <c r="BU157" i="3" s="1"/>
  <c r="BW157" i="3" s="1"/>
  <c r="CD14" i="3"/>
  <c r="CA89" i="3"/>
  <c r="CB89" i="3" s="1"/>
  <c r="CD89" i="3" s="1"/>
  <c r="CA148" i="3"/>
  <c r="CB148" i="3" s="1"/>
  <c r="CD148" i="3" s="1"/>
  <c r="CA74" i="3"/>
  <c r="CB74" i="3" s="1"/>
  <c r="CD74" i="3" s="1"/>
  <c r="CA22" i="3"/>
  <c r="CB22" i="3" s="1"/>
  <c r="CD22" i="3" s="1"/>
  <c r="BT17" i="3"/>
  <c r="BU17" i="3" s="1"/>
  <c r="BW17" i="3" s="1"/>
  <c r="BT83" i="3"/>
  <c r="BU83" i="3" s="1"/>
  <c r="BW83" i="3" s="1"/>
  <c r="BT152" i="3"/>
  <c r="BU152" i="3" s="1"/>
  <c r="BW152" i="3" s="1"/>
  <c r="CA45" i="3"/>
  <c r="CB45" i="3" s="1"/>
  <c r="CD45" i="3" s="1"/>
  <c r="CA17" i="3"/>
  <c r="CB17" i="3" s="1"/>
  <c r="CD17" i="3" s="1"/>
  <c r="CA136" i="3"/>
  <c r="CB136" i="3" s="1"/>
  <c r="CD136" i="3" s="1"/>
  <c r="CA26" i="3"/>
  <c r="CB26" i="3" s="1"/>
  <c r="CD26" i="3" s="1"/>
  <c r="CA24" i="3"/>
  <c r="CB24" i="3" s="1"/>
  <c r="CD24" i="3" s="1"/>
  <c r="BT153" i="3"/>
  <c r="BU153" i="3" s="1"/>
  <c r="BW153" i="3" s="1"/>
  <c r="BT18" i="3"/>
  <c r="BU18" i="3" s="1"/>
  <c r="BW18" i="3" s="1"/>
  <c r="BT150" i="3"/>
  <c r="BU150" i="3" s="1"/>
  <c r="BW150" i="3" s="1"/>
  <c r="CA68" i="3"/>
  <c r="CB68" i="3" s="1"/>
  <c r="CD68" i="3" s="1"/>
  <c r="BY16" i="3"/>
  <c r="CA16" i="3" s="1"/>
  <c r="BM16" i="3"/>
  <c r="BT16" i="3" s="1"/>
  <c r="BU16" i="3" s="1"/>
  <c r="BW16" i="3" s="1"/>
  <c r="BT14" i="3"/>
  <c r="BT110" i="3"/>
  <c r="BU110" i="3" s="1"/>
  <c r="BW110" i="3" s="1"/>
  <c r="BT37" i="3"/>
  <c r="BU37" i="3" s="1"/>
  <c r="BW37" i="3" s="1"/>
  <c r="BT22" i="3"/>
  <c r="BU22" i="3" s="1"/>
  <c r="BW22" i="3" s="1"/>
  <c r="CA25" i="3"/>
  <c r="CB25" i="3" s="1"/>
  <c r="CD25" i="3" s="1"/>
  <c r="BT46" i="3"/>
  <c r="BU46" i="3" s="1"/>
  <c r="BW46" i="3" s="1"/>
  <c r="BT51" i="3"/>
  <c r="BU51" i="3" s="1"/>
  <c r="BW51" i="3" s="1"/>
  <c r="BT85" i="3"/>
  <c r="BU85" i="3" s="1"/>
  <c r="BW85" i="3" s="1"/>
  <c r="CA49" i="3"/>
  <c r="CB49" i="3" s="1"/>
  <c r="CD49" i="3" s="1"/>
  <c r="CA149" i="3"/>
  <c r="CB149" i="3" s="1"/>
  <c r="CD149" i="3" s="1"/>
  <c r="CA34" i="3"/>
  <c r="CB34" i="3" s="1"/>
  <c r="CD34" i="3" s="1"/>
  <c r="BT93" i="3"/>
  <c r="BU93" i="3" s="1"/>
  <c r="BW93" i="3" s="1"/>
  <c r="BT87" i="3"/>
  <c r="BU87" i="3" s="1"/>
  <c r="BW87" i="3" s="1"/>
  <c r="CA144" i="3"/>
  <c r="CB144" i="3" s="1"/>
  <c r="CD144" i="3" s="1"/>
  <c r="CA18" i="3"/>
  <c r="CB18" i="3" s="1"/>
  <c r="CD18" i="3" s="1"/>
  <c r="BT86" i="3"/>
  <c r="BU86" i="3" s="1"/>
  <c r="BW86" i="3" s="1"/>
  <c r="BT63" i="3"/>
  <c r="BU63" i="3" s="1"/>
  <c r="BW63" i="3" s="1"/>
  <c r="BT47" i="3"/>
  <c r="BU47" i="3" s="1"/>
  <c r="BW47" i="3" s="1"/>
  <c r="CA154" i="3"/>
  <c r="CB154" i="3" s="1"/>
  <c r="CD154" i="3" s="1"/>
  <c r="BT19" i="3"/>
  <c r="BU19" i="3" s="1"/>
  <c r="BW19" i="3" s="1"/>
  <c r="BT98" i="3"/>
  <c r="BU98" i="3" s="1"/>
  <c r="BW98" i="3" s="1"/>
  <c r="BT130" i="3"/>
  <c r="BU130" i="3" s="1"/>
  <c r="BW130" i="3" s="1"/>
  <c r="BT149" i="3"/>
  <c r="BU149" i="3" s="1"/>
  <c r="BW149" i="3" s="1"/>
  <c r="CA54" i="3"/>
  <c r="CB54" i="3" s="1"/>
  <c r="CD54" i="3" s="1"/>
  <c r="CA20" i="3"/>
  <c r="CB20" i="3" s="1"/>
  <c r="CD20" i="3" s="1"/>
  <c r="BL162" i="3"/>
  <c r="BT146" i="3"/>
  <c r="BU146" i="3" s="1"/>
  <c r="BW146" i="3" s="1"/>
  <c r="CA27" i="3"/>
  <c r="CB27" i="3" s="1"/>
  <c r="CD27" i="3" s="1"/>
  <c r="BT145" i="3"/>
  <c r="BU145" i="3" s="1"/>
  <c r="BW145" i="3" s="1"/>
  <c r="BT38" i="3"/>
  <c r="BU38" i="3" s="1"/>
  <c r="BW38" i="3" s="1"/>
  <c r="BT49" i="3"/>
  <c r="BU49" i="3" s="1"/>
  <c r="BW49" i="3" s="1"/>
  <c r="BT148" i="3"/>
  <c r="BU148" i="3" s="1"/>
  <c r="BW148" i="3" s="1"/>
  <c r="CA23" i="3"/>
  <c r="CB23" i="3" s="1"/>
  <c r="CD23" i="3" s="1"/>
  <c r="BM162" i="3" l="1"/>
  <c r="CB16" i="3"/>
  <c r="CA162" i="3"/>
  <c r="BT162" i="3"/>
  <c r="BU14" i="3"/>
  <c r="BY162" i="3"/>
  <c r="BU162" i="3" l="1"/>
  <c r="BW14" i="3"/>
  <c r="CD16" i="3"/>
  <c r="CD162" i="3" s="1"/>
  <c r="CD164" i="3" s="1"/>
  <c r="CB162" i="3"/>
  <c r="I238" i="14" l="1"/>
  <c r="AM238" i="14" l="1"/>
  <c r="AK6" i="14"/>
  <c r="AL6" i="14"/>
  <c r="AK7" i="14"/>
  <c r="AL7" i="14"/>
  <c r="AK8" i="14"/>
  <c r="AL8" i="14"/>
  <c r="AK9" i="14"/>
  <c r="AL9" i="14"/>
  <c r="AK10" i="14"/>
  <c r="AL10" i="14"/>
  <c r="AK11" i="14"/>
  <c r="AL11" i="14"/>
  <c r="AK12" i="14"/>
  <c r="AL12" i="14"/>
  <c r="AK13" i="14"/>
  <c r="AL13" i="14"/>
  <c r="AK14" i="14"/>
  <c r="AL14" i="14"/>
  <c r="AK15" i="14"/>
  <c r="AL15" i="14"/>
  <c r="AK16" i="14"/>
  <c r="AL16" i="14"/>
  <c r="AK17" i="14"/>
  <c r="AL17" i="14"/>
  <c r="AK18" i="14"/>
  <c r="AL18" i="14"/>
  <c r="AK19" i="14"/>
  <c r="AL19" i="14"/>
  <c r="AK20" i="14"/>
  <c r="AL20" i="14"/>
  <c r="AK21" i="14"/>
  <c r="AL21" i="14"/>
  <c r="AK22" i="14"/>
  <c r="AL22" i="14"/>
  <c r="AK23" i="14"/>
  <c r="AL23" i="14"/>
  <c r="AK24" i="14"/>
  <c r="AL24" i="14"/>
  <c r="AK25" i="14"/>
  <c r="AL25" i="14"/>
  <c r="AK26" i="14"/>
  <c r="AL26" i="14"/>
  <c r="AK27" i="14"/>
  <c r="AL27" i="14"/>
  <c r="AK28" i="14"/>
  <c r="AL28" i="14"/>
  <c r="AK29" i="14"/>
  <c r="AL29" i="14"/>
  <c r="AK30" i="14"/>
  <c r="AL30" i="14"/>
  <c r="AK31" i="14"/>
  <c r="AL31" i="14"/>
  <c r="AK32" i="14"/>
  <c r="AL32" i="14"/>
  <c r="AK33" i="14"/>
  <c r="AL33" i="14"/>
  <c r="AK34" i="14"/>
  <c r="AL34" i="14"/>
  <c r="AK35" i="14"/>
  <c r="AL35" i="14"/>
  <c r="AK36" i="14"/>
  <c r="AL36" i="14"/>
  <c r="AK37" i="14"/>
  <c r="AL37" i="14"/>
  <c r="AK38" i="14"/>
  <c r="AL38" i="14"/>
  <c r="AK39" i="14"/>
  <c r="AL39" i="14"/>
  <c r="AK40" i="14"/>
  <c r="AL40" i="14"/>
  <c r="AK41" i="14"/>
  <c r="AL41" i="14"/>
  <c r="AK42" i="14"/>
  <c r="AL42" i="14"/>
  <c r="AK43" i="14"/>
  <c r="AL43" i="14"/>
  <c r="AK44" i="14"/>
  <c r="AL44" i="14"/>
  <c r="AK45" i="14"/>
  <c r="AL45" i="14"/>
  <c r="AK46" i="14"/>
  <c r="AL46" i="14"/>
  <c r="AK47" i="14"/>
  <c r="AL47" i="14"/>
  <c r="AK48" i="14"/>
  <c r="AL48" i="14"/>
  <c r="AK49" i="14"/>
  <c r="AL49" i="14"/>
  <c r="AK50" i="14"/>
  <c r="AL50" i="14"/>
  <c r="AK51" i="14"/>
  <c r="AL51" i="14"/>
  <c r="AK52" i="14"/>
  <c r="AL52" i="14"/>
  <c r="AK53" i="14"/>
  <c r="AL53" i="14"/>
  <c r="AK54" i="14"/>
  <c r="AL54" i="14"/>
  <c r="AK55" i="14"/>
  <c r="AL55" i="14"/>
  <c r="AK56" i="14"/>
  <c r="AL56" i="14"/>
  <c r="AK57" i="14"/>
  <c r="AL57" i="14"/>
  <c r="AK58" i="14"/>
  <c r="AL58" i="14"/>
  <c r="AK59" i="14"/>
  <c r="AL59" i="14"/>
  <c r="AK60" i="14"/>
  <c r="AL60" i="14"/>
  <c r="AK61" i="14"/>
  <c r="AL61" i="14"/>
  <c r="AK62" i="14"/>
  <c r="AL62" i="14"/>
  <c r="AK63" i="14"/>
  <c r="AL63" i="14"/>
  <c r="AK64" i="14"/>
  <c r="AL64" i="14"/>
  <c r="AK65" i="14"/>
  <c r="AL65" i="14"/>
  <c r="AK66" i="14"/>
  <c r="AL66" i="14"/>
  <c r="AK67" i="14"/>
  <c r="AL67" i="14"/>
  <c r="AK68" i="14"/>
  <c r="AL68" i="14"/>
  <c r="AK69" i="14"/>
  <c r="AL69" i="14"/>
  <c r="AK70" i="14"/>
  <c r="AL70" i="14"/>
  <c r="AK71" i="14"/>
  <c r="AL71" i="14"/>
  <c r="AK72" i="14"/>
  <c r="AL72" i="14"/>
  <c r="AK73" i="14"/>
  <c r="AL73" i="14"/>
  <c r="AK74" i="14"/>
  <c r="AL74" i="14"/>
  <c r="AK75" i="14"/>
  <c r="AL75" i="14"/>
  <c r="AK76" i="14"/>
  <c r="AL76" i="14"/>
  <c r="AK77" i="14"/>
  <c r="AL77" i="14"/>
  <c r="AK78" i="14"/>
  <c r="AL78" i="14"/>
  <c r="AK79" i="14"/>
  <c r="AL79" i="14"/>
  <c r="AK80" i="14"/>
  <c r="AL80" i="14"/>
  <c r="AK81" i="14"/>
  <c r="AL81" i="14"/>
  <c r="AK82" i="14"/>
  <c r="AL82" i="14"/>
  <c r="AK83" i="14"/>
  <c r="AL83" i="14"/>
  <c r="AK84" i="14"/>
  <c r="AL84" i="14"/>
  <c r="AK85" i="14"/>
  <c r="AL85" i="14"/>
  <c r="AK86" i="14"/>
  <c r="AL86" i="14"/>
  <c r="AK87" i="14"/>
  <c r="AL87" i="14"/>
  <c r="AK88" i="14"/>
  <c r="AL88" i="14"/>
  <c r="AK89" i="14"/>
  <c r="AL89" i="14"/>
  <c r="AK90" i="14"/>
  <c r="AL90" i="14"/>
  <c r="AK91" i="14"/>
  <c r="AL91" i="14"/>
  <c r="AK92" i="14"/>
  <c r="AL92" i="14"/>
  <c r="AK93" i="14"/>
  <c r="AL93" i="14"/>
  <c r="AK94" i="14"/>
  <c r="AL94" i="14"/>
  <c r="AK95" i="14"/>
  <c r="AL95" i="14"/>
  <c r="AK96" i="14"/>
  <c r="AL96" i="14"/>
  <c r="AK97" i="14"/>
  <c r="AL97" i="14"/>
  <c r="AK98" i="14"/>
  <c r="AL98" i="14"/>
  <c r="AK99" i="14"/>
  <c r="AL99" i="14"/>
  <c r="AK100" i="14"/>
  <c r="AL100" i="14"/>
  <c r="AK101" i="14"/>
  <c r="AL101" i="14"/>
  <c r="AK102" i="14"/>
  <c r="AL102" i="14"/>
  <c r="AK103" i="14"/>
  <c r="AL103" i="14"/>
  <c r="AK104" i="14"/>
  <c r="AL104" i="14"/>
  <c r="AK105" i="14"/>
  <c r="AL105" i="14"/>
  <c r="AK106" i="14"/>
  <c r="AL106" i="14"/>
  <c r="AK107" i="14"/>
  <c r="AL107" i="14"/>
  <c r="AK108" i="14"/>
  <c r="AL108" i="14"/>
  <c r="AK109" i="14"/>
  <c r="AL109" i="14"/>
  <c r="AK110" i="14"/>
  <c r="AL110" i="14"/>
  <c r="AK111" i="14"/>
  <c r="AL111" i="14"/>
  <c r="AK112" i="14"/>
  <c r="AL112" i="14"/>
  <c r="AK113" i="14"/>
  <c r="AL113" i="14"/>
  <c r="AK114" i="14"/>
  <c r="AL114" i="14"/>
  <c r="AK115" i="14"/>
  <c r="AL115" i="14"/>
  <c r="AK116" i="14"/>
  <c r="AL116" i="14"/>
  <c r="AK117" i="14"/>
  <c r="AL117" i="14"/>
  <c r="AK118" i="14"/>
  <c r="AL118" i="14"/>
  <c r="AK119" i="14"/>
  <c r="AL119" i="14"/>
  <c r="AK120" i="14"/>
  <c r="AL120" i="14"/>
  <c r="AK121" i="14"/>
  <c r="AL121" i="14"/>
  <c r="AK122" i="14"/>
  <c r="AL122" i="14"/>
  <c r="AK123" i="14"/>
  <c r="AL123" i="14"/>
  <c r="AK124" i="14"/>
  <c r="AL124" i="14"/>
  <c r="AK125" i="14"/>
  <c r="AL125" i="14"/>
  <c r="AK126" i="14"/>
  <c r="AL126" i="14"/>
  <c r="AK127" i="14"/>
  <c r="AL127" i="14"/>
  <c r="AK128" i="14"/>
  <c r="AL128" i="14"/>
  <c r="AK129" i="14"/>
  <c r="AL129" i="14"/>
  <c r="AK130" i="14"/>
  <c r="AL130" i="14"/>
  <c r="AK131" i="14"/>
  <c r="AL131" i="14"/>
  <c r="AK132" i="14"/>
  <c r="AL132" i="14"/>
  <c r="AK133" i="14"/>
  <c r="AL133" i="14"/>
  <c r="AK134" i="14"/>
  <c r="AL134" i="14"/>
  <c r="AK135" i="14"/>
  <c r="AL135" i="14"/>
  <c r="AK136" i="14"/>
  <c r="AL136" i="14"/>
  <c r="AK137" i="14"/>
  <c r="AL137" i="14"/>
  <c r="AK138" i="14"/>
  <c r="AL138" i="14"/>
  <c r="AK139" i="14"/>
  <c r="AL139" i="14"/>
  <c r="AK140" i="14"/>
  <c r="AL140" i="14"/>
  <c r="AK141" i="14"/>
  <c r="AL141" i="14"/>
  <c r="AK142" i="14"/>
  <c r="AL142" i="14"/>
  <c r="AK143" i="14"/>
  <c r="AL143" i="14"/>
  <c r="AK144" i="14"/>
  <c r="AL144" i="14"/>
  <c r="AK145" i="14"/>
  <c r="AL145" i="14"/>
  <c r="AK146" i="14"/>
  <c r="AL146" i="14"/>
  <c r="AK147" i="14"/>
  <c r="AL147" i="14"/>
  <c r="AK148" i="14"/>
  <c r="AL148" i="14"/>
  <c r="AK149" i="14"/>
  <c r="AL149" i="14"/>
  <c r="AK150" i="14"/>
  <c r="AL150" i="14"/>
  <c r="AK151" i="14"/>
  <c r="AL151" i="14"/>
  <c r="AK152" i="14"/>
  <c r="AL152" i="14"/>
  <c r="AK153" i="14"/>
  <c r="AL153" i="14"/>
  <c r="AK154" i="14"/>
  <c r="AL154" i="14"/>
  <c r="AK155" i="14"/>
  <c r="AL155" i="14"/>
  <c r="AK156" i="14"/>
  <c r="AL156" i="14"/>
  <c r="AK157" i="14"/>
  <c r="AL157" i="14"/>
  <c r="AK158" i="14"/>
  <c r="AL158" i="14"/>
  <c r="AK159" i="14"/>
  <c r="AL159" i="14"/>
  <c r="AK160" i="14"/>
  <c r="AL160" i="14"/>
  <c r="AK161" i="14"/>
  <c r="AL161" i="14"/>
  <c r="AK162" i="14"/>
  <c r="AL162" i="14"/>
  <c r="AK163" i="14"/>
  <c r="AL163" i="14"/>
  <c r="AK164" i="14"/>
  <c r="AL164" i="14"/>
  <c r="AK165" i="14"/>
  <c r="AL165" i="14"/>
  <c r="AK166" i="14"/>
  <c r="AL166" i="14"/>
  <c r="AK167" i="14"/>
  <c r="AL167" i="14"/>
  <c r="AK168" i="14"/>
  <c r="AL168" i="14"/>
  <c r="AK169" i="14"/>
  <c r="AL169" i="14"/>
  <c r="AK170" i="14"/>
  <c r="AL170" i="14"/>
  <c r="AK171" i="14"/>
  <c r="AL171" i="14"/>
  <c r="AK172" i="14"/>
  <c r="AL172" i="14"/>
  <c r="AK173" i="14"/>
  <c r="AL173" i="14"/>
  <c r="AK174" i="14"/>
  <c r="AL174" i="14"/>
  <c r="AK175" i="14"/>
  <c r="AL175" i="14"/>
  <c r="AK176" i="14"/>
  <c r="AL176" i="14"/>
  <c r="AK177" i="14"/>
  <c r="AL177" i="14"/>
  <c r="AK178" i="14"/>
  <c r="AL178" i="14"/>
  <c r="AK179" i="14"/>
  <c r="AL179" i="14"/>
  <c r="AK180" i="14"/>
  <c r="AL180" i="14"/>
  <c r="AK181" i="14"/>
  <c r="AL181" i="14"/>
  <c r="AK182" i="14"/>
  <c r="AL182" i="14"/>
  <c r="AK183" i="14"/>
  <c r="AL183" i="14"/>
  <c r="AK184" i="14"/>
  <c r="AL184" i="14"/>
  <c r="AK185" i="14"/>
  <c r="AL185" i="14"/>
  <c r="AK186" i="14"/>
  <c r="AL186" i="14"/>
  <c r="AK187" i="14"/>
  <c r="AL187" i="14"/>
  <c r="AK188" i="14"/>
  <c r="AL188" i="14"/>
  <c r="AK189" i="14"/>
  <c r="AL189" i="14"/>
  <c r="AK190" i="14"/>
  <c r="AL190" i="14"/>
  <c r="AK191" i="14"/>
  <c r="AL191" i="14"/>
  <c r="AK192" i="14"/>
  <c r="AL192" i="14"/>
  <c r="AK193" i="14"/>
  <c r="AL193" i="14"/>
  <c r="AK194" i="14"/>
  <c r="AL194" i="14"/>
  <c r="AK195" i="14"/>
  <c r="AL195" i="14"/>
  <c r="AK196" i="14"/>
  <c r="AL196" i="14"/>
  <c r="AK197" i="14"/>
  <c r="AL197" i="14"/>
  <c r="AK198" i="14"/>
  <c r="AL198" i="14"/>
  <c r="AK199" i="14"/>
  <c r="AL199" i="14"/>
  <c r="AK200" i="14"/>
  <c r="AL200" i="14"/>
  <c r="AK201" i="14"/>
  <c r="AL201" i="14"/>
  <c r="AK202" i="14"/>
  <c r="AL202" i="14"/>
  <c r="AK203" i="14"/>
  <c r="AL203" i="14"/>
  <c r="AK204" i="14"/>
  <c r="AL204" i="14"/>
  <c r="AK205" i="14"/>
  <c r="AL205" i="14"/>
  <c r="AK206" i="14"/>
  <c r="AL206" i="14"/>
  <c r="AK207" i="14"/>
  <c r="AL207" i="14"/>
  <c r="AK208" i="14"/>
  <c r="AL208" i="14"/>
  <c r="AK209" i="14"/>
  <c r="AL209" i="14"/>
  <c r="AK210" i="14"/>
  <c r="AL210" i="14"/>
  <c r="AK211" i="14"/>
  <c r="AL211" i="14"/>
  <c r="AK212" i="14"/>
  <c r="AL212" i="14"/>
  <c r="AK213" i="14"/>
  <c r="AL213" i="14"/>
  <c r="AK214" i="14"/>
  <c r="AL214" i="14"/>
  <c r="AK215" i="14"/>
  <c r="AL215" i="14"/>
  <c r="AK216" i="14"/>
  <c r="AL216" i="14"/>
  <c r="AK217" i="14"/>
  <c r="AL217" i="14"/>
  <c r="AK218" i="14"/>
  <c r="AL218" i="14"/>
  <c r="AK219" i="14"/>
  <c r="AL219" i="14"/>
  <c r="AK220" i="14"/>
  <c r="AL220" i="14"/>
  <c r="AK221" i="14"/>
  <c r="AL221" i="14"/>
  <c r="AK222" i="14"/>
  <c r="AL222" i="14"/>
  <c r="AK223" i="14"/>
  <c r="AL223" i="14"/>
  <c r="AK224" i="14"/>
  <c r="AL224" i="14"/>
  <c r="AK225" i="14"/>
  <c r="AL225" i="14"/>
  <c r="AK226" i="14"/>
  <c r="AL226" i="14"/>
  <c r="AK227" i="14"/>
  <c r="AL227" i="14"/>
  <c r="AK228" i="14"/>
  <c r="AL228" i="14"/>
  <c r="AK229" i="14"/>
  <c r="AL229" i="14"/>
  <c r="AK230" i="14"/>
  <c r="AL230" i="14"/>
  <c r="AK231" i="14"/>
  <c r="AL231" i="14"/>
  <c r="AK232" i="14"/>
  <c r="AL232" i="14"/>
  <c r="AK233" i="14"/>
  <c r="AL233" i="14"/>
  <c r="AK234" i="14"/>
  <c r="AL234" i="14"/>
  <c r="AK235" i="14"/>
  <c r="AL235" i="14"/>
  <c r="AK236" i="14"/>
  <c r="AL236" i="14"/>
  <c r="AK237" i="14"/>
  <c r="AL237" i="14"/>
  <c r="AL5" i="14"/>
  <c r="AK5" i="14"/>
  <c r="AK238" i="14" l="1"/>
  <c r="AL238" i="14"/>
  <c r="Y12" i="14"/>
  <c r="AB13" i="14"/>
  <c r="T14" i="14"/>
  <c r="Y24" i="14"/>
  <c r="AB26" i="14"/>
  <c r="S27" i="14"/>
  <c r="R35" i="14"/>
  <c r="AB36" i="14"/>
  <c r="AB37" i="14"/>
  <c r="T38" i="14"/>
  <c r="T39" i="14"/>
  <c r="Y47" i="14"/>
  <c r="R51" i="14"/>
  <c r="AB52" i="14"/>
  <c r="T59" i="14"/>
  <c r="AB60" i="14"/>
  <c r="T61" i="14"/>
  <c r="AB62" i="14"/>
  <c r="AB63" i="14"/>
  <c r="Y71" i="14"/>
  <c r="Y74" i="14"/>
  <c r="Y76" i="14"/>
  <c r="AB83" i="14"/>
  <c r="T84" i="14"/>
  <c r="T85" i="14"/>
  <c r="AB86" i="14"/>
  <c r="Y87" i="14"/>
  <c r="S88" i="14"/>
  <c r="R95" i="14"/>
  <c r="T96" i="14"/>
  <c r="AB97" i="14"/>
  <c r="T100" i="14"/>
  <c r="AB109" i="14"/>
  <c r="Y110" i="14"/>
  <c r="AB111" i="14"/>
  <c r="S112" i="14"/>
  <c r="R120" i="14"/>
  <c r="S122" i="14"/>
  <c r="Y124" i="14"/>
  <c r="AB131" i="14"/>
  <c r="S132" i="14"/>
  <c r="Y133" i="14"/>
  <c r="Y135" i="14"/>
  <c r="Y143" i="14"/>
  <c r="S144" i="14"/>
  <c r="AB147" i="14"/>
  <c r="T148" i="14"/>
  <c r="R155" i="14"/>
  <c r="S156" i="14"/>
  <c r="AB157" i="14"/>
  <c r="AB158" i="14"/>
  <c r="R159" i="14"/>
  <c r="Y160" i="14"/>
  <c r="AB167" i="14"/>
  <c r="AB168" i="14"/>
  <c r="S169" i="14"/>
  <c r="T170" i="14"/>
  <c r="AB171" i="14"/>
  <c r="AB172" i="14"/>
  <c r="Y179" i="14"/>
  <c r="R180" i="14"/>
  <c r="AB183" i="14"/>
  <c r="S195" i="14"/>
  <c r="S196" i="14"/>
  <c r="R201" i="14"/>
  <c r="AE238" i="14"/>
  <c r="AD238" i="14"/>
  <c r="AC238" i="14"/>
  <c r="K238" i="14"/>
  <c r="AB237" i="14"/>
  <c r="Y237" i="14"/>
  <c r="X237" i="14"/>
  <c r="T237" i="14"/>
  <c r="S237" i="14"/>
  <c r="R237" i="14"/>
  <c r="P237" i="14"/>
  <c r="V237" i="14" s="1"/>
  <c r="O237" i="14"/>
  <c r="AB236" i="14"/>
  <c r="Y236" i="14"/>
  <c r="X236" i="14"/>
  <c r="T236" i="14"/>
  <c r="S236" i="14"/>
  <c r="R236" i="14"/>
  <c r="P236" i="14"/>
  <c r="O236" i="14"/>
  <c r="AB235" i="14"/>
  <c r="Y235" i="14"/>
  <c r="X235" i="14"/>
  <c r="T235" i="14"/>
  <c r="S235" i="14"/>
  <c r="R235" i="14"/>
  <c r="P235" i="14"/>
  <c r="O235" i="14"/>
  <c r="AB234" i="14"/>
  <c r="Y234" i="14"/>
  <c r="X234" i="14"/>
  <c r="T234" i="14"/>
  <c r="S234" i="14"/>
  <c r="R234" i="14"/>
  <c r="P234" i="14"/>
  <c r="V234" i="14" s="1"/>
  <c r="O234" i="14"/>
  <c r="AB233" i="14"/>
  <c r="Y233" i="14"/>
  <c r="X233" i="14"/>
  <c r="T233" i="14"/>
  <c r="S233" i="14"/>
  <c r="R233" i="14"/>
  <c r="P233" i="14"/>
  <c r="V233" i="14" s="1"/>
  <c r="O233" i="14"/>
  <c r="AB232" i="14"/>
  <c r="Y232" i="14"/>
  <c r="X232" i="14"/>
  <c r="T232" i="14"/>
  <c r="S232" i="14"/>
  <c r="R232" i="14"/>
  <c r="P232" i="14"/>
  <c r="O232" i="14"/>
  <c r="AB231" i="14"/>
  <c r="Y231" i="14"/>
  <c r="X231" i="14"/>
  <c r="T231" i="14"/>
  <c r="S231" i="14"/>
  <c r="R231" i="14"/>
  <c r="P231" i="14"/>
  <c r="V231" i="14" s="1"/>
  <c r="O231" i="14"/>
  <c r="AB230" i="14"/>
  <c r="Y230" i="14"/>
  <c r="X230" i="14"/>
  <c r="T230" i="14"/>
  <c r="S230" i="14"/>
  <c r="R230" i="14"/>
  <c r="P230" i="14"/>
  <c r="O230" i="14"/>
  <c r="AB229" i="14"/>
  <c r="Y229" i="14"/>
  <c r="X229" i="14"/>
  <c r="T229" i="14"/>
  <c r="S229" i="14"/>
  <c r="R229" i="14"/>
  <c r="P229" i="14"/>
  <c r="V229" i="14" s="1"/>
  <c r="O229" i="14"/>
  <c r="AB228" i="14"/>
  <c r="Y228" i="14"/>
  <c r="X228" i="14"/>
  <c r="T228" i="14"/>
  <c r="S228" i="14"/>
  <c r="R228" i="14"/>
  <c r="P228" i="14"/>
  <c r="V228" i="14" s="1"/>
  <c r="O228" i="14"/>
  <c r="AB227" i="14"/>
  <c r="Y227" i="14"/>
  <c r="X227" i="14"/>
  <c r="T227" i="14"/>
  <c r="S227" i="14"/>
  <c r="R227" i="14"/>
  <c r="P227" i="14"/>
  <c r="V227" i="14" s="1"/>
  <c r="O227" i="14"/>
  <c r="AB226" i="14"/>
  <c r="Y226" i="14"/>
  <c r="X226" i="14"/>
  <c r="T226" i="14"/>
  <c r="S226" i="14"/>
  <c r="R226" i="14"/>
  <c r="P226" i="14"/>
  <c r="V226" i="14" s="1"/>
  <c r="O226" i="14"/>
  <c r="AB225" i="14"/>
  <c r="Y225" i="14"/>
  <c r="X225" i="14"/>
  <c r="T225" i="14"/>
  <c r="S225" i="14"/>
  <c r="R225" i="14"/>
  <c r="P225" i="14"/>
  <c r="O225" i="14"/>
  <c r="AB224" i="14"/>
  <c r="Y224" i="14"/>
  <c r="X224" i="14"/>
  <c r="T224" i="14"/>
  <c r="S224" i="14"/>
  <c r="R224" i="14"/>
  <c r="P224" i="14"/>
  <c r="V224" i="14" s="1"/>
  <c r="O224" i="14"/>
  <c r="AB223" i="14"/>
  <c r="Y223" i="14"/>
  <c r="X223" i="14"/>
  <c r="T223" i="14"/>
  <c r="S223" i="14"/>
  <c r="R223" i="14"/>
  <c r="P223" i="14"/>
  <c r="O223" i="14"/>
  <c r="AB222" i="14"/>
  <c r="Y222" i="14"/>
  <c r="X222" i="14"/>
  <c r="T222" i="14"/>
  <c r="S222" i="14"/>
  <c r="R222" i="14"/>
  <c r="P222" i="14"/>
  <c r="V222" i="14" s="1"/>
  <c r="O222" i="14"/>
  <c r="AB221" i="14"/>
  <c r="Y221" i="14"/>
  <c r="X221" i="14"/>
  <c r="T221" i="14"/>
  <c r="S221" i="14"/>
  <c r="R221" i="14"/>
  <c r="P221" i="14"/>
  <c r="V221" i="14" s="1"/>
  <c r="O221" i="14"/>
  <c r="AB220" i="14"/>
  <c r="Y220" i="14"/>
  <c r="X220" i="14"/>
  <c r="T220" i="14"/>
  <c r="S220" i="14"/>
  <c r="R220" i="14"/>
  <c r="P220" i="14"/>
  <c r="O220" i="14"/>
  <c r="AB219" i="14"/>
  <c r="Y219" i="14"/>
  <c r="X219" i="14"/>
  <c r="T219" i="14"/>
  <c r="S219" i="14"/>
  <c r="R219" i="14"/>
  <c r="P219" i="14"/>
  <c r="V219" i="14" s="1"/>
  <c r="O219" i="14"/>
  <c r="AB218" i="14"/>
  <c r="Y218" i="14"/>
  <c r="X218" i="14"/>
  <c r="T218" i="14"/>
  <c r="S218" i="14"/>
  <c r="R218" i="14"/>
  <c r="P218" i="14"/>
  <c r="O218" i="14"/>
  <c r="AB217" i="14"/>
  <c r="Y217" i="14"/>
  <c r="X217" i="14"/>
  <c r="T217" i="14"/>
  <c r="S217" i="14"/>
  <c r="R217" i="14"/>
  <c r="P217" i="14"/>
  <c r="V217" i="14" s="1"/>
  <c r="O217" i="14"/>
  <c r="AB216" i="14"/>
  <c r="Y216" i="14"/>
  <c r="X216" i="14"/>
  <c r="T216" i="14"/>
  <c r="S216" i="14"/>
  <c r="R216" i="14"/>
  <c r="P216" i="14"/>
  <c r="V216" i="14" s="1"/>
  <c r="O216" i="14"/>
  <c r="AB215" i="14"/>
  <c r="Y215" i="14"/>
  <c r="X215" i="14"/>
  <c r="T215" i="14"/>
  <c r="S215" i="14"/>
  <c r="R215" i="14"/>
  <c r="P215" i="14"/>
  <c r="V215" i="14" s="1"/>
  <c r="O215" i="14"/>
  <c r="AB214" i="14"/>
  <c r="Y214" i="14"/>
  <c r="X214" i="14"/>
  <c r="T214" i="14"/>
  <c r="S214" i="14"/>
  <c r="R214" i="14"/>
  <c r="P214" i="14"/>
  <c r="O214" i="14"/>
  <c r="AB213" i="14"/>
  <c r="Y213" i="14"/>
  <c r="X213" i="14"/>
  <c r="T213" i="14"/>
  <c r="S213" i="14"/>
  <c r="R213" i="14"/>
  <c r="P213" i="14"/>
  <c r="V213" i="14" s="1"/>
  <c r="O213" i="14"/>
  <c r="AB212" i="14"/>
  <c r="Y212" i="14"/>
  <c r="X212" i="14"/>
  <c r="T212" i="14"/>
  <c r="S212" i="14"/>
  <c r="R212" i="14"/>
  <c r="P212" i="14"/>
  <c r="V212" i="14" s="1"/>
  <c r="O212" i="14"/>
  <c r="AB211" i="14"/>
  <c r="Y211" i="14"/>
  <c r="X211" i="14"/>
  <c r="T211" i="14"/>
  <c r="S211" i="14"/>
  <c r="R211" i="14"/>
  <c r="P211" i="14"/>
  <c r="O211" i="14"/>
  <c r="AB210" i="14"/>
  <c r="Y210" i="14"/>
  <c r="X210" i="14"/>
  <c r="T210" i="14"/>
  <c r="S210" i="14"/>
  <c r="R210" i="14"/>
  <c r="P210" i="14"/>
  <c r="V210" i="14" s="1"/>
  <c r="O210" i="14"/>
  <c r="AB209" i="14"/>
  <c r="Y209" i="14"/>
  <c r="X209" i="14"/>
  <c r="T209" i="14"/>
  <c r="S209" i="14"/>
  <c r="R209" i="14"/>
  <c r="P209" i="14"/>
  <c r="V209" i="14" s="1"/>
  <c r="O209" i="14"/>
  <c r="AB208" i="14"/>
  <c r="Y208" i="14"/>
  <c r="X208" i="14"/>
  <c r="T208" i="14"/>
  <c r="S208" i="14"/>
  <c r="R208" i="14"/>
  <c r="P208" i="14"/>
  <c r="V208" i="14" s="1"/>
  <c r="O208" i="14"/>
  <c r="AB207" i="14"/>
  <c r="Y207" i="14"/>
  <c r="X207" i="14"/>
  <c r="T207" i="14"/>
  <c r="S207" i="14"/>
  <c r="R207" i="14"/>
  <c r="P207" i="14"/>
  <c r="V207" i="14" s="1"/>
  <c r="O207" i="14"/>
  <c r="AB206" i="14"/>
  <c r="Y206" i="14"/>
  <c r="X206" i="14"/>
  <c r="T206" i="14"/>
  <c r="S206" i="14"/>
  <c r="R206" i="14"/>
  <c r="P206" i="14"/>
  <c r="V206" i="14" s="1"/>
  <c r="O206" i="14"/>
  <c r="AB205" i="14"/>
  <c r="Y205" i="14"/>
  <c r="X205" i="14"/>
  <c r="T205" i="14"/>
  <c r="S205" i="14"/>
  <c r="R205" i="14"/>
  <c r="P205" i="14"/>
  <c r="V205" i="14" s="1"/>
  <c r="O205" i="14"/>
  <c r="AB204" i="14"/>
  <c r="Y204" i="14"/>
  <c r="X204" i="14"/>
  <c r="T204" i="14"/>
  <c r="S204" i="14"/>
  <c r="R204" i="14"/>
  <c r="P204" i="14"/>
  <c r="V204" i="14" s="1"/>
  <c r="O204" i="14"/>
  <c r="AB203" i="14"/>
  <c r="Y203" i="14"/>
  <c r="X203" i="14"/>
  <c r="T203" i="14"/>
  <c r="S203" i="14"/>
  <c r="R203" i="14"/>
  <c r="P203" i="14"/>
  <c r="V203" i="14" s="1"/>
  <c r="O203" i="14"/>
  <c r="AB202" i="14"/>
  <c r="Y202" i="14"/>
  <c r="X202" i="14"/>
  <c r="T202" i="14"/>
  <c r="S202" i="14"/>
  <c r="R202" i="14"/>
  <c r="P202" i="14"/>
  <c r="O202" i="14"/>
  <c r="Y201" i="14"/>
  <c r="X201" i="14"/>
  <c r="S201" i="14"/>
  <c r="P201" i="14"/>
  <c r="V201" i="14" s="1"/>
  <c r="O201" i="14"/>
  <c r="AB200" i="14"/>
  <c r="Y200" i="14"/>
  <c r="X200" i="14"/>
  <c r="T200" i="14"/>
  <c r="S200" i="14"/>
  <c r="R200" i="14"/>
  <c r="P200" i="14"/>
  <c r="V200" i="14" s="1"/>
  <c r="O200" i="14"/>
  <c r="AB199" i="14"/>
  <c r="Y199" i="14"/>
  <c r="X199" i="14"/>
  <c r="T199" i="14"/>
  <c r="S199" i="14"/>
  <c r="R199" i="14"/>
  <c r="P199" i="14"/>
  <c r="V199" i="14" s="1"/>
  <c r="O199" i="14"/>
  <c r="AB198" i="14"/>
  <c r="Y198" i="14"/>
  <c r="X198" i="14"/>
  <c r="T198" i="14"/>
  <c r="S198" i="14"/>
  <c r="R198" i="14"/>
  <c r="P198" i="14"/>
  <c r="V198" i="14" s="1"/>
  <c r="O198" i="14"/>
  <c r="X197" i="14"/>
  <c r="P197" i="14"/>
  <c r="O197" i="14"/>
  <c r="Y196" i="14"/>
  <c r="X196" i="14"/>
  <c r="P196" i="14"/>
  <c r="O196" i="14"/>
  <c r="AB195" i="14"/>
  <c r="Y195" i="14"/>
  <c r="X195" i="14"/>
  <c r="T195" i="14"/>
  <c r="P195" i="14"/>
  <c r="V195" i="14" s="1"/>
  <c r="O195" i="14"/>
  <c r="X194" i="14"/>
  <c r="P194" i="14"/>
  <c r="O194" i="14"/>
  <c r="X193" i="14"/>
  <c r="R193" i="14"/>
  <c r="P193" i="14"/>
  <c r="O193" i="14"/>
  <c r="AB192" i="14"/>
  <c r="Y192" i="14"/>
  <c r="X192" i="14"/>
  <c r="T192" i="14"/>
  <c r="S192" i="14"/>
  <c r="R192" i="14"/>
  <c r="P192" i="14"/>
  <c r="O192" i="14"/>
  <c r="X191" i="14"/>
  <c r="R191" i="14"/>
  <c r="P191" i="14"/>
  <c r="O191" i="14"/>
  <c r="Y190" i="14"/>
  <c r="X190" i="14"/>
  <c r="P190" i="14"/>
  <c r="O190" i="14"/>
  <c r="AB189" i="14"/>
  <c r="Y189" i="14"/>
  <c r="X189" i="14"/>
  <c r="T189" i="14"/>
  <c r="S189" i="14"/>
  <c r="R189" i="14"/>
  <c r="P189" i="14"/>
  <c r="V189" i="14" s="1"/>
  <c r="O189" i="14"/>
  <c r="Y188" i="14"/>
  <c r="X188" i="14"/>
  <c r="P188" i="14"/>
  <c r="V188" i="14" s="1"/>
  <c r="O188" i="14"/>
  <c r="X187" i="14"/>
  <c r="S187" i="14"/>
  <c r="P187" i="14"/>
  <c r="O187" i="14"/>
  <c r="AB186" i="14"/>
  <c r="Y186" i="14"/>
  <c r="X186" i="14"/>
  <c r="T186" i="14"/>
  <c r="S186" i="14"/>
  <c r="R186" i="14"/>
  <c r="P186" i="14"/>
  <c r="O186" i="14"/>
  <c r="AB185" i="14"/>
  <c r="Y185" i="14"/>
  <c r="X185" i="14"/>
  <c r="T185" i="14"/>
  <c r="S185" i="14"/>
  <c r="R185" i="14"/>
  <c r="P185" i="14"/>
  <c r="V185" i="14" s="1"/>
  <c r="O185" i="14"/>
  <c r="X184" i="14"/>
  <c r="P184" i="14"/>
  <c r="O184" i="14"/>
  <c r="X183" i="14"/>
  <c r="S183" i="14"/>
  <c r="P183" i="14"/>
  <c r="O183" i="14"/>
  <c r="X182" i="14"/>
  <c r="P182" i="14"/>
  <c r="V182" i="14" s="1"/>
  <c r="O182" i="14"/>
  <c r="X181" i="14"/>
  <c r="P181" i="14"/>
  <c r="O181" i="14"/>
  <c r="X180" i="14"/>
  <c r="P180" i="14"/>
  <c r="O180" i="14"/>
  <c r="AB179" i="14"/>
  <c r="X179" i="14"/>
  <c r="P179" i="14"/>
  <c r="O179" i="14"/>
  <c r="X178" i="14"/>
  <c r="P178" i="14"/>
  <c r="O178" i="14"/>
  <c r="AB177" i="14"/>
  <c r="X177" i="14"/>
  <c r="T177" i="14"/>
  <c r="S177" i="14"/>
  <c r="R177" i="14"/>
  <c r="P177" i="14"/>
  <c r="O177" i="14"/>
  <c r="AJ177" i="14" s="1"/>
  <c r="Y176" i="14"/>
  <c r="X176" i="14"/>
  <c r="T176" i="14"/>
  <c r="S176" i="14"/>
  <c r="R176" i="14"/>
  <c r="P176" i="14"/>
  <c r="V176" i="14" s="1"/>
  <c r="O176" i="14"/>
  <c r="AB176" i="14"/>
  <c r="AB175" i="14"/>
  <c r="Y175" i="14"/>
  <c r="X175" i="14"/>
  <c r="T175" i="14"/>
  <c r="S175" i="14"/>
  <c r="P175" i="14"/>
  <c r="O175" i="14"/>
  <c r="R175" i="14"/>
  <c r="X174" i="14"/>
  <c r="T174" i="14"/>
  <c r="S174" i="14"/>
  <c r="P174" i="14"/>
  <c r="O174" i="14"/>
  <c r="AB173" i="14"/>
  <c r="Y173" i="14"/>
  <c r="X173" i="14"/>
  <c r="S173" i="14"/>
  <c r="R173" i="14"/>
  <c r="P173" i="14"/>
  <c r="V173" i="14" s="1"/>
  <c r="O173" i="14"/>
  <c r="T173" i="14"/>
  <c r="X172" i="14"/>
  <c r="T172" i="14"/>
  <c r="P172" i="14"/>
  <c r="O172" i="14"/>
  <c r="R172" i="14"/>
  <c r="X171" i="14"/>
  <c r="P171" i="14"/>
  <c r="O171" i="14"/>
  <c r="X170" i="14"/>
  <c r="P170" i="14"/>
  <c r="V170" i="14" s="1"/>
  <c r="O170" i="14"/>
  <c r="Y169" i="14"/>
  <c r="X169" i="14"/>
  <c r="T169" i="14"/>
  <c r="P169" i="14"/>
  <c r="V169" i="14" s="1"/>
  <c r="O169" i="14"/>
  <c r="X168" i="14"/>
  <c r="T168" i="14"/>
  <c r="P168" i="14"/>
  <c r="O168" i="14"/>
  <c r="X167" i="14"/>
  <c r="S167" i="14"/>
  <c r="P167" i="14"/>
  <c r="O167" i="14"/>
  <c r="AB166" i="14"/>
  <c r="Y166" i="14"/>
  <c r="X166" i="14"/>
  <c r="S166" i="14"/>
  <c r="P166" i="14"/>
  <c r="V166" i="14" s="1"/>
  <c r="O166" i="14"/>
  <c r="R166" i="14"/>
  <c r="AB165" i="14"/>
  <c r="X165" i="14"/>
  <c r="T165" i="14"/>
  <c r="S165" i="14"/>
  <c r="R165" i="14"/>
  <c r="P165" i="14"/>
  <c r="O165" i="14"/>
  <c r="AB164" i="14"/>
  <c r="Y164" i="14"/>
  <c r="X164" i="14"/>
  <c r="T164" i="14"/>
  <c r="R164" i="14"/>
  <c r="P164" i="14"/>
  <c r="V164" i="14" s="1"/>
  <c r="O164" i="14"/>
  <c r="S164" i="14"/>
  <c r="AB163" i="14"/>
  <c r="Y163" i="14"/>
  <c r="X163" i="14"/>
  <c r="T163" i="14"/>
  <c r="S163" i="14"/>
  <c r="P163" i="14"/>
  <c r="O163" i="14"/>
  <c r="X162" i="14"/>
  <c r="T162" i="14"/>
  <c r="S162" i="14"/>
  <c r="R162" i="14"/>
  <c r="P162" i="14"/>
  <c r="O162" i="14"/>
  <c r="Y161" i="14"/>
  <c r="X161" i="14"/>
  <c r="T161" i="14"/>
  <c r="S161" i="14"/>
  <c r="R161" i="14"/>
  <c r="P161" i="14"/>
  <c r="V161" i="14" s="1"/>
  <c r="O161" i="14"/>
  <c r="AB161" i="14"/>
  <c r="AB160" i="14"/>
  <c r="X160" i="14"/>
  <c r="P160" i="14"/>
  <c r="O160" i="14"/>
  <c r="X159" i="14"/>
  <c r="T159" i="14"/>
  <c r="P159" i="14"/>
  <c r="O159" i="14"/>
  <c r="X158" i="14"/>
  <c r="T158" i="14"/>
  <c r="S158" i="14"/>
  <c r="R158" i="14"/>
  <c r="P158" i="14"/>
  <c r="O158" i="14"/>
  <c r="X157" i="14"/>
  <c r="T157" i="14"/>
  <c r="P157" i="14"/>
  <c r="V157" i="14" s="1"/>
  <c r="O157" i="14"/>
  <c r="AB156" i="14"/>
  <c r="X156" i="14"/>
  <c r="P156" i="14"/>
  <c r="O156" i="14"/>
  <c r="AB155" i="14"/>
  <c r="Y155" i="14"/>
  <c r="X155" i="14"/>
  <c r="T155" i="14"/>
  <c r="S155" i="14"/>
  <c r="P155" i="14"/>
  <c r="O155" i="14"/>
  <c r="AB154" i="14"/>
  <c r="Y154" i="14"/>
  <c r="X154" i="14"/>
  <c r="T154" i="14"/>
  <c r="S154" i="14"/>
  <c r="P154" i="14"/>
  <c r="V154" i="14" s="1"/>
  <c r="O154" i="14"/>
  <c r="R154" i="14"/>
  <c r="AB153" i="14"/>
  <c r="X153" i="14"/>
  <c r="T153" i="14"/>
  <c r="S153" i="14"/>
  <c r="P153" i="14"/>
  <c r="O153" i="14"/>
  <c r="Y152" i="14"/>
  <c r="X152" i="14"/>
  <c r="T152" i="14"/>
  <c r="R152" i="14"/>
  <c r="P152" i="14"/>
  <c r="V152" i="14" s="1"/>
  <c r="O152" i="14"/>
  <c r="S152" i="14"/>
  <c r="AB151" i="14"/>
  <c r="Y151" i="14"/>
  <c r="X151" i="14"/>
  <c r="T151" i="14"/>
  <c r="P151" i="14"/>
  <c r="O151" i="14"/>
  <c r="AB150" i="14"/>
  <c r="X150" i="14"/>
  <c r="P150" i="14"/>
  <c r="V150" i="14" s="1"/>
  <c r="O150" i="14"/>
  <c r="Y149" i="14"/>
  <c r="X149" i="14"/>
  <c r="P149" i="14"/>
  <c r="O149" i="14"/>
  <c r="X148" i="14"/>
  <c r="P148" i="14"/>
  <c r="O148" i="14"/>
  <c r="X147" i="14"/>
  <c r="P147" i="14"/>
  <c r="O147" i="14"/>
  <c r="X146" i="14"/>
  <c r="P146" i="14"/>
  <c r="O146" i="14"/>
  <c r="X145" i="14"/>
  <c r="P145" i="14"/>
  <c r="V145" i="14" s="1"/>
  <c r="O145" i="14"/>
  <c r="X144" i="14"/>
  <c r="P144" i="14"/>
  <c r="O144" i="14"/>
  <c r="X143" i="14"/>
  <c r="S143" i="14"/>
  <c r="R143" i="14"/>
  <c r="P143" i="14"/>
  <c r="O143" i="14"/>
  <c r="AB143" i="14"/>
  <c r="AB142" i="14"/>
  <c r="Y142" i="14"/>
  <c r="X142" i="14"/>
  <c r="P142" i="14"/>
  <c r="V142" i="14" s="1"/>
  <c r="O142" i="14"/>
  <c r="Y141" i="14"/>
  <c r="X141" i="14"/>
  <c r="P141" i="14"/>
  <c r="O141" i="14"/>
  <c r="AB140" i="14"/>
  <c r="X140" i="14"/>
  <c r="T140" i="14"/>
  <c r="S140" i="14"/>
  <c r="R140" i="14"/>
  <c r="P140" i="14"/>
  <c r="V140" i="14" s="1"/>
  <c r="O140" i="14"/>
  <c r="Y140" i="14"/>
  <c r="Y139" i="14"/>
  <c r="X139" i="14"/>
  <c r="T139" i="14"/>
  <c r="S139" i="14"/>
  <c r="P139" i="14"/>
  <c r="V139" i="14" s="1"/>
  <c r="O139" i="14"/>
  <c r="R139" i="14"/>
  <c r="AB138" i="14"/>
  <c r="Y138" i="14"/>
  <c r="X138" i="14"/>
  <c r="T138" i="14"/>
  <c r="S138" i="14"/>
  <c r="P138" i="14"/>
  <c r="O138" i="14"/>
  <c r="AB137" i="14"/>
  <c r="Y137" i="14"/>
  <c r="X137" i="14"/>
  <c r="S137" i="14"/>
  <c r="R137" i="14"/>
  <c r="P137" i="14"/>
  <c r="V137" i="14" s="1"/>
  <c r="O137" i="14"/>
  <c r="T137" i="14"/>
  <c r="AB136" i="14"/>
  <c r="Y136" i="14"/>
  <c r="X136" i="14"/>
  <c r="P136" i="14"/>
  <c r="V136" i="14" s="1"/>
  <c r="O136" i="14"/>
  <c r="X135" i="14"/>
  <c r="P135" i="14"/>
  <c r="O135" i="14"/>
  <c r="X134" i="14"/>
  <c r="P134" i="14"/>
  <c r="V134" i="14" s="1"/>
  <c r="O134" i="14"/>
  <c r="X133" i="14"/>
  <c r="P133" i="14"/>
  <c r="O133" i="14"/>
  <c r="X132" i="14"/>
  <c r="T132" i="14"/>
  <c r="P132" i="14"/>
  <c r="O132" i="14"/>
  <c r="X131" i="14"/>
  <c r="T131" i="14"/>
  <c r="S131" i="14"/>
  <c r="R131" i="14"/>
  <c r="P131" i="14"/>
  <c r="O131" i="14"/>
  <c r="Y130" i="14"/>
  <c r="X130" i="14"/>
  <c r="S130" i="14"/>
  <c r="R130" i="14"/>
  <c r="P130" i="14"/>
  <c r="O130" i="14"/>
  <c r="T130" i="14"/>
  <c r="AB129" i="14"/>
  <c r="X129" i="14"/>
  <c r="P129" i="14"/>
  <c r="V129" i="14" s="1"/>
  <c r="O129" i="14"/>
  <c r="Y128" i="14"/>
  <c r="X128" i="14"/>
  <c r="T128" i="14"/>
  <c r="S128" i="14"/>
  <c r="P128" i="14"/>
  <c r="O128" i="14"/>
  <c r="AB127" i="14"/>
  <c r="X127" i="14"/>
  <c r="S127" i="14"/>
  <c r="P127" i="14"/>
  <c r="O127" i="14"/>
  <c r="X126" i="14"/>
  <c r="T126" i="14"/>
  <c r="S126" i="14"/>
  <c r="R126" i="14"/>
  <c r="P126" i="14"/>
  <c r="V126" i="14" s="1"/>
  <c r="O126" i="14"/>
  <c r="Y126" i="14"/>
  <c r="Y125" i="14"/>
  <c r="X125" i="14"/>
  <c r="P125" i="14"/>
  <c r="V125" i="14" s="1"/>
  <c r="O125" i="14"/>
  <c r="X124" i="14"/>
  <c r="P124" i="14"/>
  <c r="O124" i="14"/>
  <c r="X123" i="14"/>
  <c r="P123" i="14"/>
  <c r="O123" i="14"/>
  <c r="Y122" i="14"/>
  <c r="X122" i="14"/>
  <c r="P122" i="14"/>
  <c r="O122" i="14"/>
  <c r="X121" i="14"/>
  <c r="S121" i="14"/>
  <c r="R121" i="14"/>
  <c r="P121" i="14"/>
  <c r="O121" i="14"/>
  <c r="X120" i="14"/>
  <c r="P120" i="14"/>
  <c r="O120" i="14"/>
  <c r="X119" i="14"/>
  <c r="P119" i="14"/>
  <c r="V119" i="14" s="1"/>
  <c r="O119" i="14"/>
  <c r="X118" i="14"/>
  <c r="P118" i="14"/>
  <c r="O118" i="14"/>
  <c r="X117" i="14"/>
  <c r="T117" i="14"/>
  <c r="P117" i="14"/>
  <c r="V117" i="14" s="1"/>
  <c r="O117" i="14"/>
  <c r="X116" i="14"/>
  <c r="T116" i="14"/>
  <c r="S116" i="14"/>
  <c r="P116" i="14"/>
  <c r="V116" i="14" s="1"/>
  <c r="O116" i="14"/>
  <c r="AB115" i="14"/>
  <c r="Y115" i="14"/>
  <c r="X115" i="14"/>
  <c r="S115" i="14"/>
  <c r="R115" i="14"/>
  <c r="P115" i="14"/>
  <c r="O115" i="14"/>
  <c r="T115" i="14"/>
  <c r="AB114" i="14"/>
  <c r="X114" i="14"/>
  <c r="T114" i="14"/>
  <c r="P114" i="14"/>
  <c r="V114" i="14" s="1"/>
  <c r="O114" i="14"/>
  <c r="Y113" i="14"/>
  <c r="X113" i="14"/>
  <c r="S113" i="14"/>
  <c r="R113" i="14"/>
  <c r="P113" i="14"/>
  <c r="V113" i="14" s="1"/>
  <c r="O113" i="14"/>
  <c r="X112" i="14"/>
  <c r="P112" i="14"/>
  <c r="O112" i="14"/>
  <c r="X111" i="14"/>
  <c r="S111" i="14"/>
  <c r="R111" i="14"/>
  <c r="P111" i="14"/>
  <c r="O111" i="14"/>
  <c r="X110" i="14"/>
  <c r="T110" i="14"/>
  <c r="S110" i="14"/>
  <c r="R110" i="14"/>
  <c r="P110" i="14"/>
  <c r="O110" i="14"/>
  <c r="AB110" i="14"/>
  <c r="X109" i="14"/>
  <c r="P109" i="14"/>
  <c r="O109" i="14"/>
  <c r="X108" i="14"/>
  <c r="P108" i="14"/>
  <c r="V108" i="14" s="1"/>
  <c r="O108" i="14"/>
  <c r="X107" i="14"/>
  <c r="P107" i="14"/>
  <c r="O107" i="14"/>
  <c r="Y106" i="14"/>
  <c r="X106" i="14"/>
  <c r="P106" i="14"/>
  <c r="O106" i="14"/>
  <c r="X105" i="14"/>
  <c r="T105" i="14"/>
  <c r="S105" i="14"/>
  <c r="R105" i="14"/>
  <c r="P105" i="14"/>
  <c r="O105" i="14"/>
  <c r="Y105" i="14"/>
  <c r="X104" i="14"/>
  <c r="S104" i="14"/>
  <c r="P104" i="14"/>
  <c r="O104" i="14"/>
  <c r="X103" i="14"/>
  <c r="P103" i="14"/>
  <c r="O103" i="14"/>
  <c r="AB102" i="14"/>
  <c r="X102" i="14"/>
  <c r="S102" i="14"/>
  <c r="R102" i="14"/>
  <c r="P102" i="14"/>
  <c r="O102" i="14"/>
  <c r="X101" i="14"/>
  <c r="T101" i="14"/>
  <c r="S101" i="14"/>
  <c r="R101" i="14"/>
  <c r="P101" i="14"/>
  <c r="O101" i="14"/>
  <c r="X100" i="14"/>
  <c r="S100" i="14"/>
  <c r="R100" i="14"/>
  <c r="P100" i="14"/>
  <c r="O100" i="14"/>
  <c r="X99" i="14"/>
  <c r="P99" i="14"/>
  <c r="O99" i="14"/>
  <c r="T99" i="14"/>
  <c r="X98" i="14"/>
  <c r="P98" i="14"/>
  <c r="V98" i="14" s="1"/>
  <c r="O98" i="14"/>
  <c r="X97" i="14"/>
  <c r="P97" i="14"/>
  <c r="O97" i="14"/>
  <c r="T97" i="14"/>
  <c r="X96" i="14"/>
  <c r="P96" i="14"/>
  <c r="V96" i="14" s="1"/>
  <c r="O96" i="14"/>
  <c r="Y95" i="14"/>
  <c r="X95" i="14"/>
  <c r="T95" i="14"/>
  <c r="S95" i="14"/>
  <c r="P95" i="14"/>
  <c r="V95" i="14" s="1"/>
  <c r="O95" i="14"/>
  <c r="Y94" i="14"/>
  <c r="X94" i="14"/>
  <c r="P94" i="14"/>
  <c r="O94" i="14"/>
  <c r="AB93" i="14"/>
  <c r="X93" i="14"/>
  <c r="P93" i="14"/>
  <c r="O93" i="14"/>
  <c r="AB92" i="14"/>
  <c r="X92" i="14"/>
  <c r="P92" i="14"/>
  <c r="O92" i="14"/>
  <c r="Y91" i="14"/>
  <c r="X91" i="14"/>
  <c r="T91" i="14"/>
  <c r="S91" i="14"/>
  <c r="R91" i="14"/>
  <c r="P91" i="14"/>
  <c r="O91" i="14"/>
  <c r="AB91" i="14"/>
  <c r="X90" i="14"/>
  <c r="P90" i="14"/>
  <c r="O90" i="14"/>
  <c r="T90" i="14"/>
  <c r="X89" i="14"/>
  <c r="T89" i="14"/>
  <c r="S89" i="14"/>
  <c r="P89" i="14"/>
  <c r="O89" i="14"/>
  <c r="X88" i="14"/>
  <c r="P88" i="14"/>
  <c r="O88" i="14"/>
  <c r="X87" i="14"/>
  <c r="T87" i="14"/>
  <c r="P87" i="14"/>
  <c r="V87" i="14" s="1"/>
  <c r="O87" i="14"/>
  <c r="X86" i="14"/>
  <c r="T86" i="14"/>
  <c r="P86" i="14"/>
  <c r="O86" i="14"/>
  <c r="AB85" i="14"/>
  <c r="Y85" i="14"/>
  <c r="X85" i="14"/>
  <c r="P85" i="14"/>
  <c r="V85" i="14" s="1"/>
  <c r="O85" i="14"/>
  <c r="AB84" i="14"/>
  <c r="X84" i="14"/>
  <c r="P84" i="14"/>
  <c r="V84" i="14" s="1"/>
  <c r="O84" i="14"/>
  <c r="X83" i="14"/>
  <c r="T83" i="14"/>
  <c r="R83" i="14"/>
  <c r="P83" i="14"/>
  <c r="V83" i="14" s="1"/>
  <c r="O83" i="14"/>
  <c r="AB82" i="14"/>
  <c r="Y82" i="14"/>
  <c r="X82" i="14"/>
  <c r="P82" i="14"/>
  <c r="O82" i="14"/>
  <c r="AA82" i="14" s="1"/>
  <c r="X81" i="14"/>
  <c r="P81" i="14"/>
  <c r="O81" i="14"/>
  <c r="X80" i="14"/>
  <c r="P80" i="14"/>
  <c r="O80" i="14"/>
  <c r="T80" i="14"/>
  <c r="Y79" i="14"/>
  <c r="X79" i="14"/>
  <c r="T79" i="14"/>
  <c r="S79" i="14"/>
  <c r="R79" i="14"/>
  <c r="P79" i="14"/>
  <c r="O79" i="14"/>
  <c r="AB79" i="14"/>
  <c r="X78" i="14"/>
  <c r="P78" i="14"/>
  <c r="O78" i="14"/>
  <c r="AB77" i="14"/>
  <c r="Y77" i="14"/>
  <c r="X77" i="14"/>
  <c r="T77" i="14"/>
  <c r="S77" i="14"/>
  <c r="R77" i="14"/>
  <c r="P77" i="14"/>
  <c r="V77" i="14" s="1"/>
  <c r="O77" i="14"/>
  <c r="X76" i="14"/>
  <c r="T76" i="14"/>
  <c r="P76" i="14"/>
  <c r="O76" i="14"/>
  <c r="X75" i="14"/>
  <c r="R75" i="14"/>
  <c r="P75" i="14"/>
  <c r="V75" i="14" s="1"/>
  <c r="O75" i="14"/>
  <c r="AB74" i="14"/>
  <c r="X74" i="14"/>
  <c r="P74" i="14"/>
  <c r="O74" i="14"/>
  <c r="X73" i="14"/>
  <c r="T73" i="14"/>
  <c r="P73" i="14"/>
  <c r="O73" i="14"/>
  <c r="X72" i="14"/>
  <c r="P72" i="14"/>
  <c r="O72" i="14"/>
  <c r="X71" i="14"/>
  <c r="T71" i="14"/>
  <c r="S71" i="14"/>
  <c r="P71" i="14"/>
  <c r="O71" i="14"/>
  <c r="AB71" i="14"/>
  <c r="X70" i="14"/>
  <c r="T70" i="14"/>
  <c r="P70" i="14"/>
  <c r="V70" i="14" s="1"/>
  <c r="O70" i="14"/>
  <c r="X69" i="14"/>
  <c r="P69" i="14"/>
  <c r="O69" i="14"/>
  <c r="X68" i="14"/>
  <c r="T68" i="14"/>
  <c r="P68" i="14"/>
  <c r="V68" i="14" s="1"/>
  <c r="O68" i="14"/>
  <c r="Y67" i="14"/>
  <c r="X67" i="14"/>
  <c r="T67" i="14"/>
  <c r="S67" i="14"/>
  <c r="R67" i="14"/>
  <c r="P67" i="14"/>
  <c r="V67" i="14" s="1"/>
  <c r="O67" i="14"/>
  <c r="AB67" i="14"/>
  <c r="AB66" i="14"/>
  <c r="Y66" i="14"/>
  <c r="X66" i="14"/>
  <c r="T66" i="14"/>
  <c r="P66" i="14"/>
  <c r="O66" i="14"/>
  <c r="AB65" i="14"/>
  <c r="X65" i="14"/>
  <c r="R65" i="14"/>
  <c r="P65" i="14"/>
  <c r="O65" i="14"/>
  <c r="AB64" i="14"/>
  <c r="X64" i="14"/>
  <c r="P64" i="14"/>
  <c r="O64" i="14"/>
  <c r="Y63" i="14"/>
  <c r="X63" i="14"/>
  <c r="S63" i="14"/>
  <c r="R63" i="14"/>
  <c r="P63" i="14"/>
  <c r="O63" i="14"/>
  <c r="X62" i="14"/>
  <c r="T62" i="14"/>
  <c r="P62" i="14"/>
  <c r="O62" i="14"/>
  <c r="AJ62" i="14" s="1"/>
  <c r="AB61" i="14"/>
  <c r="Y61" i="14"/>
  <c r="X61" i="14"/>
  <c r="P61" i="14"/>
  <c r="O61" i="14"/>
  <c r="X60" i="14"/>
  <c r="S60" i="14"/>
  <c r="R60" i="14"/>
  <c r="P60" i="14"/>
  <c r="O60" i="14"/>
  <c r="X59" i="14"/>
  <c r="S59" i="14"/>
  <c r="R59" i="14"/>
  <c r="P59" i="14"/>
  <c r="O59" i="14"/>
  <c r="Y59" i="14"/>
  <c r="Y58" i="14"/>
  <c r="X58" i="14"/>
  <c r="T58" i="14"/>
  <c r="P58" i="14"/>
  <c r="V58" i="14" s="1"/>
  <c r="O58" i="14"/>
  <c r="AB57" i="14"/>
  <c r="Y57" i="14"/>
  <c r="X57" i="14"/>
  <c r="T57" i="14"/>
  <c r="R57" i="14"/>
  <c r="P57" i="14"/>
  <c r="O57" i="14"/>
  <c r="AB56" i="14"/>
  <c r="X56" i="14"/>
  <c r="T56" i="14"/>
  <c r="S56" i="14"/>
  <c r="R56" i="14"/>
  <c r="P56" i="14"/>
  <c r="O56" i="14"/>
  <c r="Y55" i="14"/>
  <c r="X55" i="14"/>
  <c r="T55" i="14"/>
  <c r="S55" i="14"/>
  <c r="R55" i="14"/>
  <c r="P55" i="14"/>
  <c r="V55" i="14" s="1"/>
  <c r="O55" i="14"/>
  <c r="AB55" i="14"/>
  <c r="AB54" i="14"/>
  <c r="Y54" i="14"/>
  <c r="X54" i="14"/>
  <c r="P54" i="14"/>
  <c r="V54" i="14" s="1"/>
  <c r="O54" i="14"/>
  <c r="AJ54" i="14" s="1"/>
  <c r="X53" i="14"/>
  <c r="T53" i="14"/>
  <c r="P53" i="14"/>
  <c r="O53" i="14"/>
  <c r="AB53" i="14"/>
  <c r="X52" i="14"/>
  <c r="P52" i="14"/>
  <c r="O52" i="14"/>
  <c r="Y51" i="14"/>
  <c r="X51" i="14"/>
  <c r="T51" i="14"/>
  <c r="S51" i="14"/>
  <c r="P51" i="14"/>
  <c r="V51" i="14" s="1"/>
  <c r="O51" i="14"/>
  <c r="X50" i="14"/>
  <c r="P50" i="14"/>
  <c r="O50" i="14"/>
  <c r="X49" i="14"/>
  <c r="P49" i="14"/>
  <c r="O49" i="14"/>
  <c r="X48" i="14"/>
  <c r="P48" i="14"/>
  <c r="V48" i="14" s="1"/>
  <c r="O48" i="14"/>
  <c r="X47" i="14"/>
  <c r="T47" i="14"/>
  <c r="S47" i="14"/>
  <c r="R47" i="14"/>
  <c r="P47" i="14"/>
  <c r="V47" i="14" s="1"/>
  <c r="O47" i="14"/>
  <c r="X46" i="14"/>
  <c r="P46" i="14"/>
  <c r="O46" i="14"/>
  <c r="AB45" i="14"/>
  <c r="Y45" i="14"/>
  <c r="X45" i="14"/>
  <c r="R45" i="14"/>
  <c r="P45" i="14"/>
  <c r="O45" i="14"/>
  <c r="AB44" i="14"/>
  <c r="X44" i="14"/>
  <c r="S44" i="14"/>
  <c r="R44" i="14"/>
  <c r="P44" i="14"/>
  <c r="O44" i="14"/>
  <c r="Y43" i="14"/>
  <c r="X43" i="14"/>
  <c r="T43" i="14"/>
  <c r="S43" i="14"/>
  <c r="R43" i="14"/>
  <c r="P43" i="14"/>
  <c r="V43" i="14" s="1"/>
  <c r="O43" i="14"/>
  <c r="AB43" i="14"/>
  <c r="P42" i="14"/>
  <c r="O42" i="14"/>
  <c r="J238" i="14"/>
  <c r="Y41" i="14"/>
  <c r="X41" i="14"/>
  <c r="T41" i="14"/>
  <c r="S41" i="14"/>
  <c r="R41" i="14"/>
  <c r="P41" i="14"/>
  <c r="O41" i="14"/>
  <c r="AB41" i="14"/>
  <c r="X40" i="14"/>
  <c r="T40" i="14"/>
  <c r="S40" i="14"/>
  <c r="P40" i="14"/>
  <c r="O40" i="14"/>
  <c r="AB40" i="14"/>
  <c r="Y39" i="14"/>
  <c r="X39" i="14"/>
  <c r="P39" i="14"/>
  <c r="O39" i="14"/>
  <c r="AB38" i="14"/>
  <c r="Y38" i="14"/>
  <c r="X38" i="14"/>
  <c r="P38" i="14"/>
  <c r="O38" i="14"/>
  <c r="X37" i="14"/>
  <c r="T37" i="14"/>
  <c r="S37" i="14"/>
  <c r="P37" i="14"/>
  <c r="O37" i="14"/>
  <c r="X36" i="14"/>
  <c r="P36" i="14"/>
  <c r="O36" i="14"/>
  <c r="Y35" i="14"/>
  <c r="X35" i="14"/>
  <c r="T35" i="14"/>
  <c r="S35" i="14"/>
  <c r="P35" i="14"/>
  <c r="V35" i="14" s="1"/>
  <c r="O35" i="14"/>
  <c r="Y34" i="14"/>
  <c r="X34" i="14"/>
  <c r="S34" i="14"/>
  <c r="P34" i="14"/>
  <c r="V34" i="14" s="1"/>
  <c r="O34" i="14"/>
  <c r="R34" i="14"/>
  <c r="AB33" i="14"/>
  <c r="X33" i="14"/>
  <c r="R33" i="14"/>
  <c r="P33" i="14"/>
  <c r="O33" i="14"/>
  <c r="AB32" i="14"/>
  <c r="X32" i="14"/>
  <c r="S32" i="14"/>
  <c r="P32" i="14"/>
  <c r="O32" i="14"/>
  <c r="AB31" i="14"/>
  <c r="X31" i="14"/>
  <c r="T31" i="14"/>
  <c r="S31" i="14"/>
  <c r="P31" i="14"/>
  <c r="O31" i="14"/>
  <c r="Y30" i="14"/>
  <c r="X30" i="14"/>
  <c r="T30" i="14"/>
  <c r="S30" i="14"/>
  <c r="R30" i="14"/>
  <c r="P30" i="14"/>
  <c r="O30" i="14"/>
  <c r="X29" i="14"/>
  <c r="P29" i="14"/>
  <c r="V29" i="14" s="1"/>
  <c r="O29" i="14"/>
  <c r="X28" i="14"/>
  <c r="P28" i="14"/>
  <c r="O28" i="14"/>
  <c r="X27" i="14"/>
  <c r="T27" i="14"/>
  <c r="P27" i="14"/>
  <c r="O27" i="14"/>
  <c r="X26" i="14"/>
  <c r="T26" i="14"/>
  <c r="S26" i="14"/>
  <c r="R26" i="14"/>
  <c r="P26" i="14"/>
  <c r="V26" i="14" s="1"/>
  <c r="O26" i="14"/>
  <c r="X25" i="14"/>
  <c r="T25" i="14"/>
  <c r="S25" i="14"/>
  <c r="P25" i="14"/>
  <c r="O25" i="14"/>
  <c r="R25" i="14"/>
  <c r="AB24" i="14"/>
  <c r="X24" i="14"/>
  <c r="P24" i="14"/>
  <c r="O24" i="14"/>
  <c r="Y23" i="14"/>
  <c r="X23" i="14"/>
  <c r="P23" i="14"/>
  <c r="O23" i="14"/>
  <c r="X22" i="14"/>
  <c r="P22" i="14"/>
  <c r="V22" i="14" s="1"/>
  <c r="O22" i="14"/>
  <c r="Y21" i="14"/>
  <c r="X21" i="14"/>
  <c r="T21" i="14"/>
  <c r="S21" i="14"/>
  <c r="R21" i="14"/>
  <c r="P21" i="14"/>
  <c r="O21" i="14"/>
  <c r="AB20" i="14"/>
  <c r="Y20" i="14"/>
  <c r="X20" i="14"/>
  <c r="T20" i="14"/>
  <c r="P20" i="14"/>
  <c r="O20" i="14"/>
  <c r="AB19" i="14"/>
  <c r="Y19" i="14"/>
  <c r="X19" i="14"/>
  <c r="S19" i="14"/>
  <c r="P19" i="14"/>
  <c r="O19" i="14"/>
  <c r="X18" i="14"/>
  <c r="S18" i="14"/>
  <c r="R18" i="14"/>
  <c r="P18" i="14"/>
  <c r="O18" i="14"/>
  <c r="AB18" i="14"/>
  <c r="Y17" i="14"/>
  <c r="X17" i="14"/>
  <c r="T17" i="14"/>
  <c r="S17" i="14"/>
  <c r="R17" i="14"/>
  <c r="P17" i="14"/>
  <c r="V17" i="14" s="1"/>
  <c r="O17" i="14"/>
  <c r="AB17" i="14"/>
  <c r="X16" i="14"/>
  <c r="P16" i="14"/>
  <c r="V16" i="14" s="1"/>
  <c r="O16" i="14"/>
  <c r="X15" i="14"/>
  <c r="P15" i="14"/>
  <c r="O15" i="14"/>
  <c r="Y14" i="14"/>
  <c r="X14" i="14"/>
  <c r="P14" i="14"/>
  <c r="O14" i="14"/>
  <c r="AB14" i="14"/>
  <c r="X13" i="14"/>
  <c r="T13" i="14"/>
  <c r="S13" i="14"/>
  <c r="P13" i="14"/>
  <c r="O13" i="14"/>
  <c r="X12" i="14"/>
  <c r="P12" i="14"/>
  <c r="O12" i="14"/>
  <c r="AB11" i="14"/>
  <c r="Y11" i="14"/>
  <c r="X11" i="14"/>
  <c r="P11" i="14"/>
  <c r="V11" i="14" s="1"/>
  <c r="O11" i="14"/>
  <c r="AB10" i="14"/>
  <c r="Y10" i="14"/>
  <c r="X10" i="14"/>
  <c r="T10" i="14"/>
  <c r="S10" i="14"/>
  <c r="P10" i="14"/>
  <c r="O10" i="14"/>
  <c r="X9" i="14"/>
  <c r="P9" i="14"/>
  <c r="O9" i="14"/>
  <c r="T9" i="14"/>
  <c r="Y8" i="14"/>
  <c r="X8" i="14"/>
  <c r="T8" i="14"/>
  <c r="S8" i="14"/>
  <c r="R8" i="14"/>
  <c r="P8" i="14"/>
  <c r="V8" i="14" s="1"/>
  <c r="O8" i="14"/>
  <c r="AB8" i="14"/>
  <c r="Y7" i="14"/>
  <c r="X7" i="14"/>
  <c r="S7" i="14"/>
  <c r="P7" i="14"/>
  <c r="V7" i="14" s="1"/>
  <c r="O7" i="14"/>
  <c r="R7" i="14"/>
  <c r="AB6" i="14"/>
  <c r="X6" i="14"/>
  <c r="P6" i="14"/>
  <c r="O6" i="14"/>
  <c r="AJ6" i="14" s="1"/>
  <c r="AB5" i="14"/>
  <c r="X5" i="14"/>
  <c r="R5" i="14"/>
  <c r="P5" i="14"/>
  <c r="V5" i="14" s="1"/>
  <c r="O5" i="14"/>
  <c r="W213" i="14" l="1"/>
  <c r="AJ98" i="14"/>
  <c r="AJ136" i="14"/>
  <c r="AJ182" i="14"/>
  <c r="AJ129" i="14"/>
  <c r="AJ134" i="14"/>
  <c r="AJ161" i="14"/>
  <c r="AJ101" i="14"/>
  <c r="W198" i="14"/>
  <c r="AJ172" i="14"/>
  <c r="AJ13" i="14"/>
  <c r="AJ65" i="14"/>
  <c r="AJ104" i="14"/>
  <c r="AJ112" i="14"/>
  <c r="AJ120" i="14"/>
  <c r="AJ148" i="14"/>
  <c r="AJ97" i="14"/>
  <c r="AJ108" i="14"/>
  <c r="AJ24" i="14"/>
  <c r="AJ74" i="14"/>
  <c r="AJ56" i="14"/>
  <c r="AJ60" i="14"/>
  <c r="AJ49" i="14"/>
  <c r="AJ52" i="14"/>
  <c r="AJ167" i="14"/>
  <c r="AJ149" i="14"/>
  <c r="AJ160" i="14"/>
  <c r="AJ162" i="14"/>
  <c r="AJ178" i="14"/>
  <c r="AJ196" i="14"/>
  <c r="AJ215" i="14"/>
  <c r="AJ218" i="14"/>
  <c r="AJ224" i="14"/>
  <c r="AJ227" i="14"/>
  <c r="AJ230" i="14"/>
  <c r="AJ233" i="14"/>
  <c r="AJ105" i="14"/>
  <c r="AJ137" i="14"/>
  <c r="AJ43" i="14"/>
  <c r="AJ59" i="14"/>
  <c r="AJ68" i="14"/>
  <c r="AJ71" i="14"/>
  <c r="AJ77" i="14"/>
  <c r="AJ79" i="14"/>
  <c r="AJ127" i="14"/>
  <c r="AJ158" i="14"/>
  <c r="AJ164" i="14"/>
  <c r="AJ175" i="14"/>
  <c r="AA198" i="14"/>
  <c r="AF198" i="14" s="1"/>
  <c r="AJ205" i="14"/>
  <c r="AJ10" i="14"/>
  <c r="AJ12" i="14"/>
  <c r="AJ41" i="14"/>
  <c r="AJ45" i="14"/>
  <c r="AJ64" i="14"/>
  <c r="AJ84" i="14"/>
  <c r="AJ118" i="14"/>
  <c r="AJ146" i="14"/>
  <c r="AJ179" i="14"/>
  <c r="AJ192" i="14"/>
  <c r="AJ194" i="14"/>
  <c r="AJ8" i="14"/>
  <c r="AJ15" i="14"/>
  <c r="AJ30" i="14"/>
  <c r="AJ39" i="14"/>
  <c r="AJ87" i="14"/>
  <c r="AJ92" i="14"/>
  <c r="AJ95" i="14"/>
  <c r="AJ154" i="14"/>
  <c r="AJ214" i="14"/>
  <c r="AJ217" i="14"/>
  <c r="AJ220" i="14"/>
  <c r="AJ232" i="14"/>
  <c r="AJ235" i="14"/>
  <c r="AJ40" i="14"/>
  <c r="AJ73" i="14"/>
  <c r="AJ76" i="14"/>
  <c r="AJ96" i="14"/>
  <c r="AJ35" i="14"/>
  <c r="AJ63" i="14"/>
  <c r="AJ70" i="14"/>
  <c r="AJ38" i="14"/>
  <c r="AJ189" i="14"/>
  <c r="AJ191" i="14"/>
  <c r="AJ193" i="14"/>
  <c r="W51" i="14"/>
  <c r="AJ51" i="14"/>
  <c r="W105" i="14"/>
  <c r="W170" i="14"/>
  <c r="AJ170" i="14"/>
  <c r="W125" i="14"/>
  <c r="AJ125" i="14"/>
  <c r="W152" i="14"/>
  <c r="AJ152" i="14"/>
  <c r="AA208" i="14"/>
  <c r="AF208" i="14" s="1"/>
  <c r="AJ208" i="14"/>
  <c r="AA211" i="14"/>
  <c r="AF211" i="14" s="1"/>
  <c r="AJ211" i="14"/>
  <c r="W34" i="14"/>
  <c r="AJ34" i="14"/>
  <c r="W32" i="14"/>
  <c r="AJ32" i="14"/>
  <c r="W82" i="14"/>
  <c r="AJ82" i="14"/>
  <c r="AA202" i="14"/>
  <c r="AF202" i="14" s="1"/>
  <c r="AJ202" i="14"/>
  <c r="U8" i="14"/>
  <c r="W20" i="14"/>
  <c r="AJ20" i="14"/>
  <c r="W27" i="14"/>
  <c r="AJ27" i="14"/>
  <c r="W37" i="14"/>
  <c r="AJ37" i="14"/>
  <c r="W48" i="14"/>
  <c r="AJ48" i="14"/>
  <c r="W69" i="14"/>
  <c r="AJ69" i="14"/>
  <c r="W75" i="14"/>
  <c r="AJ75" i="14"/>
  <c r="W90" i="14"/>
  <c r="AJ90" i="14"/>
  <c r="W103" i="14"/>
  <c r="AJ103" i="14"/>
  <c r="W109" i="14"/>
  <c r="AJ109" i="14"/>
  <c r="AA114" i="14"/>
  <c r="AF114" i="14" s="1"/>
  <c r="AJ114" i="14"/>
  <c r="W135" i="14"/>
  <c r="AJ135" i="14"/>
  <c r="AA139" i="14"/>
  <c r="AJ139" i="14"/>
  <c r="W143" i="14"/>
  <c r="AJ143" i="14"/>
  <c r="W150" i="14"/>
  <c r="AJ150" i="14"/>
  <c r="AJ168" i="14"/>
  <c r="W171" i="14"/>
  <c r="AJ171" i="14"/>
  <c r="AJ183" i="14"/>
  <c r="W185" i="14"/>
  <c r="AA187" i="14"/>
  <c r="AJ187" i="14"/>
  <c r="W145" i="14"/>
  <c r="AJ145" i="14"/>
  <c r="W16" i="14"/>
  <c r="AJ16" i="14"/>
  <c r="W18" i="14"/>
  <c r="AJ18" i="14"/>
  <c r="W22" i="14"/>
  <c r="AJ22" i="14"/>
  <c r="W25" i="14"/>
  <c r="AJ25" i="14"/>
  <c r="W67" i="14"/>
  <c r="AJ67" i="14"/>
  <c r="W72" i="14"/>
  <c r="AJ72" i="14"/>
  <c r="AJ85" i="14"/>
  <c r="AA105" i="14"/>
  <c r="AJ122" i="14"/>
  <c r="W166" i="14"/>
  <c r="AJ166" i="14"/>
  <c r="AJ197" i="14"/>
  <c r="AA223" i="14"/>
  <c r="AF223" i="14" s="1"/>
  <c r="AJ223" i="14"/>
  <c r="W226" i="14"/>
  <c r="AJ226" i="14"/>
  <c r="W229" i="14"/>
  <c r="AJ229" i="14"/>
  <c r="W221" i="14"/>
  <c r="AJ221" i="14"/>
  <c r="W200" i="14"/>
  <c r="AJ200" i="14"/>
  <c r="AJ58" i="14"/>
  <c r="U101" i="14"/>
  <c r="AJ106" i="14"/>
  <c r="W116" i="14"/>
  <c r="AJ116" i="14"/>
  <c r="AJ119" i="14"/>
  <c r="AJ130" i="14"/>
  <c r="AJ132" i="14"/>
  <c r="AJ141" i="14"/>
  <c r="AJ147" i="14"/>
  <c r="AJ156" i="14"/>
  <c r="AJ163" i="14"/>
  <c r="AJ199" i="14"/>
  <c r="W121" i="14"/>
  <c r="AJ121" i="14"/>
  <c r="W173" i="14"/>
  <c r="AJ173" i="14"/>
  <c r="W44" i="14"/>
  <c r="AJ44" i="14"/>
  <c r="W46" i="14"/>
  <c r="AJ46" i="14"/>
  <c r="W195" i="14"/>
  <c r="AJ195" i="14"/>
  <c r="AJ204" i="14"/>
  <c r="AJ213" i="14"/>
  <c r="W7" i="14"/>
  <c r="AJ7" i="14"/>
  <c r="AJ11" i="14"/>
  <c r="AJ23" i="14"/>
  <c r="AJ28" i="14"/>
  <c r="W33" i="14"/>
  <c r="AJ33" i="14"/>
  <c r="W78" i="14"/>
  <c r="AJ78" i="14"/>
  <c r="W80" i="14"/>
  <c r="AJ80" i="14"/>
  <c r="W83" i="14"/>
  <c r="AJ83" i="14"/>
  <c r="AA91" i="14"/>
  <c r="AF91" i="14" s="1"/>
  <c r="AJ91" i="14"/>
  <c r="W99" i="14"/>
  <c r="AJ99" i="14"/>
  <c r="W110" i="14"/>
  <c r="AJ110" i="14"/>
  <c r="AJ126" i="14"/>
  <c r="W138" i="14"/>
  <c r="AJ138" i="14"/>
  <c r="W151" i="14"/>
  <c r="AJ151" i="14"/>
  <c r="W159" i="14"/>
  <c r="AJ159" i="14"/>
  <c r="AA169" i="14"/>
  <c r="AJ169" i="14"/>
  <c r="AA174" i="14"/>
  <c r="AJ174" i="14"/>
  <c r="W184" i="14"/>
  <c r="AJ184" i="14"/>
  <c r="AJ186" i="14"/>
  <c r="W188" i="14"/>
  <c r="AJ188" i="14"/>
  <c r="W190" i="14"/>
  <c r="AJ190" i="14"/>
  <c r="AJ198" i="14"/>
  <c r="W131" i="14"/>
  <c r="AJ131" i="14"/>
  <c r="W88" i="14"/>
  <c r="AJ88" i="14"/>
  <c r="W128" i="14"/>
  <c r="AJ128" i="14"/>
  <c r="W180" i="14"/>
  <c r="AJ180" i="14"/>
  <c r="AJ17" i="14"/>
  <c r="AJ31" i="14"/>
  <c r="W55" i="14"/>
  <c r="AJ55" i="14"/>
  <c r="W123" i="14"/>
  <c r="AJ123" i="14"/>
  <c r="W144" i="14"/>
  <c r="AJ144" i="14"/>
  <c r="W153" i="14"/>
  <c r="AJ153" i="14"/>
  <c r="W165" i="14"/>
  <c r="AJ165" i="14"/>
  <c r="AJ216" i="14"/>
  <c r="AJ219" i="14"/>
  <c r="AJ222" i="14"/>
  <c r="AJ225" i="14"/>
  <c r="AJ228" i="14"/>
  <c r="AJ231" i="14"/>
  <c r="AJ234" i="14"/>
  <c r="AJ237" i="14"/>
  <c r="W124" i="14"/>
  <c r="AJ124" i="14"/>
  <c r="W36" i="14"/>
  <c r="AJ36" i="14"/>
  <c r="W93" i="14"/>
  <c r="AJ93" i="14"/>
  <c r="AJ207" i="14"/>
  <c r="W210" i="14"/>
  <c r="AJ210" i="14"/>
  <c r="AJ5" i="14"/>
  <c r="W9" i="14"/>
  <c r="AJ9" i="14"/>
  <c r="AJ14" i="14"/>
  <c r="AA19" i="14"/>
  <c r="AF19" i="14" s="1"/>
  <c r="AJ19" i="14"/>
  <c r="W21" i="14"/>
  <c r="AJ21" i="14"/>
  <c r="AJ26" i="14"/>
  <c r="W47" i="14"/>
  <c r="AJ47" i="14"/>
  <c r="AJ50" i="14"/>
  <c r="AA61" i="14"/>
  <c r="AF61" i="14" s="1"/>
  <c r="AJ61" i="14"/>
  <c r="AJ66" i="14"/>
  <c r="AJ86" i="14"/>
  <c r="AJ89" i="14"/>
  <c r="AA102" i="14"/>
  <c r="AF102" i="14" s="1"/>
  <c r="AJ102" i="14"/>
  <c r="AA107" i="14"/>
  <c r="AJ107" i="14"/>
  <c r="W113" i="14"/>
  <c r="AJ113" i="14"/>
  <c r="AJ115" i="14"/>
  <c r="AJ133" i="14"/>
  <c r="W142" i="14"/>
  <c r="AJ142" i="14"/>
  <c r="W157" i="14"/>
  <c r="AJ157" i="14"/>
  <c r="AJ176" i="14"/>
  <c r="AJ181" i="14"/>
  <c r="AJ201" i="14"/>
  <c r="AA236" i="14"/>
  <c r="AF236" i="14" s="1"/>
  <c r="AJ236" i="14"/>
  <c r="W111" i="14"/>
  <c r="AJ111" i="14"/>
  <c r="AJ29" i="14"/>
  <c r="W53" i="14"/>
  <c r="AJ53" i="14"/>
  <c r="U55" i="14"/>
  <c r="AA57" i="14"/>
  <c r="AF57" i="14" s="1"/>
  <c r="AJ57" i="14"/>
  <c r="AJ81" i="14"/>
  <c r="W94" i="14"/>
  <c r="AJ94" i="14"/>
  <c r="W100" i="14"/>
  <c r="AJ100" i="14"/>
  <c r="W117" i="14"/>
  <c r="AJ117" i="14"/>
  <c r="AJ140" i="14"/>
  <c r="W155" i="14"/>
  <c r="AJ155" i="14"/>
  <c r="AJ185" i="14"/>
  <c r="AJ203" i="14"/>
  <c r="AJ206" i="14"/>
  <c r="AJ209" i="14"/>
  <c r="AJ212" i="14"/>
  <c r="U234" i="14"/>
  <c r="W52" i="14"/>
  <c r="W38" i="14"/>
  <c r="AA38" i="14"/>
  <c r="AF38" i="14" s="1"/>
  <c r="W66" i="14"/>
  <c r="AA197" i="14"/>
  <c r="W43" i="14"/>
  <c r="U47" i="14"/>
  <c r="W68" i="14"/>
  <c r="W71" i="14"/>
  <c r="W77" i="14"/>
  <c r="AA101" i="14"/>
  <c r="AA175" i="14"/>
  <c r="AF175" i="14" s="1"/>
  <c r="W101" i="14"/>
  <c r="W107" i="14"/>
  <c r="W133" i="14"/>
  <c r="AA227" i="14"/>
  <c r="AF227" i="14" s="1"/>
  <c r="AA66" i="14"/>
  <c r="AF66" i="14" s="1"/>
  <c r="AA21" i="14"/>
  <c r="AA54" i="14"/>
  <c r="AF54" i="14" s="1"/>
  <c r="AA64" i="14"/>
  <c r="AF64" i="14" s="1"/>
  <c r="W84" i="14"/>
  <c r="AA128" i="14"/>
  <c r="AA161" i="14"/>
  <c r="AF161" i="14" s="1"/>
  <c r="AA163" i="14"/>
  <c r="AF163" i="14" s="1"/>
  <c r="AA166" i="14"/>
  <c r="AF166" i="14" s="1"/>
  <c r="U220" i="14"/>
  <c r="U229" i="14"/>
  <c r="AA154" i="14"/>
  <c r="AF154" i="14" s="1"/>
  <c r="W13" i="14"/>
  <c r="AA56" i="14"/>
  <c r="AF56" i="14" s="1"/>
  <c r="AA140" i="14"/>
  <c r="AF140" i="14" s="1"/>
  <c r="W179" i="14"/>
  <c r="W87" i="14"/>
  <c r="AA113" i="14"/>
  <c r="AA115" i="14"/>
  <c r="AF115" i="14" s="1"/>
  <c r="AA129" i="14"/>
  <c r="AF129" i="14" s="1"/>
  <c r="W134" i="14"/>
  <c r="AA138" i="14"/>
  <c r="AF138" i="14" s="1"/>
  <c r="W149" i="14"/>
  <c r="AA219" i="14"/>
  <c r="AF219" i="14" s="1"/>
  <c r="W222" i="14"/>
  <c r="W58" i="14"/>
  <c r="W95" i="14"/>
  <c r="U131" i="14"/>
  <c r="U140" i="14"/>
  <c r="W160" i="14"/>
  <c r="W167" i="14"/>
  <c r="W178" i="14"/>
  <c r="AA189" i="14"/>
  <c r="AF189" i="14" s="1"/>
  <c r="AA212" i="14"/>
  <c r="AF212" i="14" s="1"/>
  <c r="AA11" i="14"/>
  <c r="AF11" i="14" s="1"/>
  <c r="W39" i="14"/>
  <c r="U43" i="14"/>
  <c r="W104" i="14"/>
  <c r="W112" i="14"/>
  <c r="W119" i="14"/>
  <c r="W122" i="14"/>
  <c r="W162" i="14"/>
  <c r="W186" i="14"/>
  <c r="U192" i="14"/>
  <c r="W199" i="14"/>
  <c r="U95" i="14"/>
  <c r="W30" i="14"/>
  <c r="W127" i="14"/>
  <c r="W194" i="14"/>
  <c r="W209" i="14"/>
  <c r="W23" i="14"/>
  <c r="AA30" i="14"/>
  <c r="AA34" i="14"/>
  <c r="AA58" i="14"/>
  <c r="AA60" i="14"/>
  <c r="AF60" i="14" s="1"/>
  <c r="W76" i="14"/>
  <c r="AA125" i="14"/>
  <c r="AA137" i="14"/>
  <c r="AF137" i="14" s="1"/>
  <c r="AA207" i="14"/>
  <c r="AF207" i="14" s="1"/>
  <c r="AA45" i="14"/>
  <c r="AF45" i="14" s="1"/>
  <c r="AA8" i="14"/>
  <c r="AF8" i="14" s="1"/>
  <c r="AA10" i="14"/>
  <c r="AF10" i="14" s="1"/>
  <c r="W130" i="14"/>
  <c r="W158" i="14"/>
  <c r="AA192" i="14"/>
  <c r="AF192" i="14" s="1"/>
  <c r="AA220" i="14"/>
  <c r="AF220" i="14" s="1"/>
  <c r="AA235" i="14"/>
  <c r="AF235" i="14" s="1"/>
  <c r="W79" i="14"/>
  <c r="W50" i="14"/>
  <c r="W86" i="14"/>
  <c r="W31" i="14"/>
  <c r="W35" i="14"/>
  <c r="AA73" i="14"/>
  <c r="W92" i="14"/>
  <c r="AA126" i="14"/>
  <c r="W154" i="14"/>
  <c r="V186" i="14"/>
  <c r="U198" i="14"/>
  <c r="U207" i="14"/>
  <c r="AA224" i="14"/>
  <c r="AF224" i="14" s="1"/>
  <c r="U155" i="14"/>
  <c r="AA81" i="14"/>
  <c r="W54" i="14"/>
  <c r="W59" i="14"/>
  <c r="AA74" i="14"/>
  <c r="AF74" i="14" s="1"/>
  <c r="W120" i="14"/>
  <c r="W147" i="14"/>
  <c r="W161" i="14"/>
  <c r="AA203" i="14"/>
  <c r="AF203" i="14" s="1"/>
  <c r="AA231" i="14"/>
  <c r="AF231" i="14" s="1"/>
  <c r="AA79" i="14"/>
  <c r="AF79" i="14" s="1"/>
  <c r="AA127" i="14"/>
  <c r="AF127" i="14" s="1"/>
  <c r="AA6" i="14"/>
  <c r="AF6" i="14" s="1"/>
  <c r="W24" i="14"/>
  <c r="W29" i="14"/>
  <c r="W42" i="14"/>
  <c r="W49" i="14"/>
  <c r="W64" i="14"/>
  <c r="AA85" i="14"/>
  <c r="AF85" i="14" s="1"/>
  <c r="W98" i="14"/>
  <c r="W108" i="14"/>
  <c r="AA130" i="14"/>
  <c r="W156" i="14"/>
  <c r="W168" i="14"/>
  <c r="W183" i="14"/>
  <c r="W189" i="14"/>
  <c r="AA193" i="14"/>
  <c r="AA206" i="14"/>
  <c r="AF206" i="14" s="1"/>
  <c r="AA216" i="14"/>
  <c r="AF216" i="14" s="1"/>
  <c r="W96" i="14"/>
  <c r="V127" i="14"/>
  <c r="V130" i="14"/>
  <c r="V105" i="14"/>
  <c r="W137" i="14"/>
  <c r="AA150" i="14"/>
  <c r="AF150" i="14" s="1"/>
  <c r="AA170" i="14"/>
  <c r="W5" i="14"/>
  <c r="AA112" i="14"/>
  <c r="W148" i="14"/>
  <c r="W164" i="14"/>
  <c r="AA177" i="14"/>
  <c r="AF177" i="14" s="1"/>
  <c r="W197" i="14"/>
  <c r="W216" i="14"/>
  <c r="AA25" i="14"/>
  <c r="W28" i="14"/>
  <c r="V38" i="14"/>
  <c r="W65" i="14"/>
  <c r="W10" i="14"/>
  <c r="AA18" i="14"/>
  <c r="AF18" i="14" s="1"/>
  <c r="W74" i="14"/>
  <c r="W129" i="14"/>
  <c r="AA180" i="14"/>
  <c r="W203" i="14"/>
  <c r="AA210" i="14"/>
  <c r="AF210" i="14" s="1"/>
  <c r="W212" i="14"/>
  <c r="AA232" i="14"/>
  <c r="AF232" i="14" s="1"/>
  <c r="AA234" i="14"/>
  <c r="AF234" i="14" s="1"/>
  <c r="W12" i="14"/>
  <c r="AA33" i="14"/>
  <c r="AF33" i="14" s="1"/>
  <c r="AA44" i="14"/>
  <c r="AF44" i="14" s="1"/>
  <c r="W61" i="14"/>
  <c r="W89" i="14"/>
  <c r="W106" i="14"/>
  <c r="U139" i="14"/>
  <c r="AA165" i="14"/>
  <c r="AF165" i="14" s="1"/>
  <c r="AA186" i="14"/>
  <c r="AF186" i="14" s="1"/>
  <c r="W191" i="14"/>
  <c r="W207" i="14"/>
  <c r="AA218" i="14"/>
  <c r="AF218" i="14" s="1"/>
  <c r="AA226" i="14"/>
  <c r="AF226" i="14" s="1"/>
  <c r="W234" i="14"/>
  <c r="W11" i="14"/>
  <c r="W40" i="14"/>
  <c r="W132" i="14"/>
  <c r="W56" i="14"/>
  <c r="AA152" i="14"/>
  <c r="W169" i="14"/>
  <c r="W219" i="14"/>
  <c r="U34" i="14"/>
  <c r="AA51" i="14"/>
  <c r="W115" i="14"/>
  <c r="W126" i="14"/>
  <c r="AA173" i="14"/>
  <c r="AF173" i="14" s="1"/>
  <c r="AA185" i="14"/>
  <c r="AF185" i="14" s="1"/>
  <c r="AA191" i="14"/>
  <c r="AA200" i="14"/>
  <c r="AF200" i="14" s="1"/>
  <c r="W206" i="14"/>
  <c r="W62" i="14"/>
  <c r="W174" i="14"/>
  <c r="AA31" i="14"/>
  <c r="AF31" i="14" s="1"/>
  <c r="W140" i="14"/>
  <c r="AA7" i="14"/>
  <c r="V66" i="14"/>
  <c r="W139" i="14"/>
  <c r="AA151" i="14"/>
  <c r="AF151" i="14" s="1"/>
  <c r="W163" i="14"/>
  <c r="AA164" i="14"/>
  <c r="AF164" i="14" s="1"/>
  <c r="W182" i="14"/>
  <c r="W233" i="14"/>
  <c r="AA214" i="14"/>
  <c r="AF214" i="14" s="1"/>
  <c r="AA222" i="14"/>
  <c r="AF222" i="14" s="1"/>
  <c r="AA230" i="14"/>
  <c r="AF230" i="14" s="1"/>
  <c r="W6" i="14"/>
  <c r="W85" i="14"/>
  <c r="W141" i="14"/>
  <c r="W146" i="14"/>
  <c r="U185" i="14"/>
  <c r="AA199" i="14"/>
  <c r="AF199" i="14" s="1"/>
  <c r="AF82" i="14"/>
  <c r="U152" i="14"/>
  <c r="U201" i="14"/>
  <c r="U202" i="14"/>
  <c r="U222" i="14"/>
  <c r="U209" i="14"/>
  <c r="Z209" i="14" s="1"/>
  <c r="U237" i="14"/>
  <c r="U35" i="14"/>
  <c r="U17" i="14"/>
  <c r="T60" i="14"/>
  <c r="T63" i="14"/>
  <c r="Y75" i="14"/>
  <c r="R87" i="14"/>
  <c r="V100" i="14"/>
  <c r="T111" i="14"/>
  <c r="AB112" i="14"/>
  <c r="AA132" i="14"/>
  <c r="T144" i="14"/>
  <c r="AA159" i="14"/>
  <c r="R168" i="14"/>
  <c r="T201" i="14"/>
  <c r="AA40" i="14"/>
  <c r="AF40" i="14" s="1"/>
  <c r="R76" i="14"/>
  <c r="U21" i="14"/>
  <c r="V59" i="14"/>
  <c r="AA63" i="14"/>
  <c r="AF63" i="14" s="1"/>
  <c r="R71" i="14"/>
  <c r="U71" i="14" s="1"/>
  <c r="S76" i="14"/>
  <c r="S83" i="14"/>
  <c r="AA84" i="14"/>
  <c r="AF84" i="14" s="1"/>
  <c r="S87" i="14"/>
  <c r="AA96" i="14"/>
  <c r="V111" i="14"/>
  <c r="V131" i="14"/>
  <c r="AB132" i="14"/>
  <c r="V158" i="14"/>
  <c r="AB159" i="14"/>
  <c r="S168" i="14"/>
  <c r="AB170" i="14"/>
  <c r="S172" i="14"/>
  <c r="U172" i="14" s="1"/>
  <c r="R183" i="14"/>
  <c r="U183" i="14" s="1"/>
  <c r="U213" i="14"/>
  <c r="Z213" i="14" s="1"/>
  <c r="U217" i="14"/>
  <c r="U221" i="14"/>
  <c r="U233" i="14"/>
  <c r="Y147" i="14"/>
  <c r="V172" i="14"/>
  <c r="AB201" i="14"/>
  <c r="U225" i="14"/>
  <c r="Y100" i="14"/>
  <c r="S12" i="14"/>
  <c r="AA24" i="14"/>
  <c r="AF24" i="14" s="1"/>
  <c r="V25" i="14"/>
  <c r="Y26" i="14"/>
  <c r="Y37" i="14"/>
  <c r="AA47" i="14"/>
  <c r="U67" i="14"/>
  <c r="V71" i="14"/>
  <c r="S75" i="14"/>
  <c r="U75" i="14" s="1"/>
  <c r="V86" i="14"/>
  <c r="Y96" i="14"/>
  <c r="V97" i="14"/>
  <c r="AB100" i="14"/>
  <c r="V110" i="14"/>
  <c r="AB122" i="14"/>
  <c r="Y131" i="14"/>
  <c r="S133" i="14"/>
  <c r="T143" i="14"/>
  <c r="Y158" i="14"/>
  <c r="S160" i="14"/>
  <c r="T167" i="14"/>
  <c r="AA168" i="14"/>
  <c r="AF168" i="14" s="1"/>
  <c r="Y170" i="14"/>
  <c r="R171" i="14"/>
  <c r="R12" i="14"/>
  <c r="U12" i="14" s="1"/>
  <c r="V76" i="14"/>
  <c r="T12" i="14"/>
  <c r="AB27" i="14"/>
  <c r="AA37" i="14"/>
  <c r="AF37" i="14" s="1"/>
  <c r="AA62" i="14"/>
  <c r="AF62" i="14" s="1"/>
  <c r="R64" i="14"/>
  <c r="T75" i="14"/>
  <c r="AA87" i="14"/>
  <c r="R97" i="14"/>
  <c r="V109" i="14"/>
  <c r="Y132" i="14"/>
  <c r="V143" i="14"/>
  <c r="T145" i="14"/>
  <c r="Y157" i="14"/>
  <c r="AA158" i="14"/>
  <c r="AF158" i="14" s="1"/>
  <c r="T160" i="14"/>
  <c r="V167" i="14"/>
  <c r="T171" i="14"/>
  <c r="Y172" i="14"/>
  <c r="AA195" i="14"/>
  <c r="AF195" i="14" s="1"/>
  <c r="T11" i="14"/>
  <c r="AA12" i="14"/>
  <c r="R14" i="14"/>
  <c r="AB35" i="14"/>
  <c r="T36" i="14"/>
  <c r="R39" i="14"/>
  <c r="AB51" i="14"/>
  <c r="T52" i="14"/>
  <c r="AA59" i="14"/>
  <c r="R61" i="14"/>
  <c r="S64" i="14"/>
  <c r="V74" i="14"/>
  <c r="AA76" i="14"/>
  <c r="Y83" i="14"/>
  <c r="R85" i="14"/>
  <c r="AA86" i="14"/>
  <c r="AF86" i="14" s="1"/>
  <c r="AB95" i="14"/>
  <c r="S97" i="14"/>
  <c r="V112" i="14"/>
  <c r="R156" i="14"/>
  <c r="U156" i="14" s="1"/>
  <c r="AA157" i="14"/>
  <c r="AF157" i="14" s="1"/>
  <c r="V160" i="14"/>
  <c r="T179" i="14"/>
  <c r="AB182" i="14"/>
  <c r="R196" i="14"/>
  <c r="U196" i="14" s="1"/>
  <c r="U206" i="14"/>
  <c r="U228" i="14"/>
  <c r="U236" i="14"/>
  <c r="S14" i="14"/>
  <c r="Y25" i="14"/>
  <c r="AA35" i="14"/>
  <c r="S39" i="14"/>
  <c r="T48" i="14"/>
  <c r="Y60" i="14"/>
  <c r="T64" i="14"/>
  <c r="AB76" i="14"/>
  <c r="S85" i="14"/>
  <c r="Y86" i="14"/>
  <c r="R96" i="14"/>
  <c r="AA109" i="14"/>
  <c r="AF109" i="14" s="1"/>
  <c r="R112" i="14"/>
  <c r="U112" i="14" s="1"/>
  <c r="R122" i="14"/>
  <c r="U122" i="14" s="1"/>
  <c r="T136" i="14"/>
  <c r="S148" i="14"/>
  <c r="R170" i="14"/>
  <c r="U211" i="14"/>
  <c r="R27" i="14"/>
  <c r="U27" i="14" s="1"/>
  <c r="AA75" i="14"/>
  <c r="S96" i="14"/>
  <c r="Y97" i="14"/>
  <c r="AA100" i="14"/>
  <c r="Y109" i="14"/>
  <c r="R132" i="14"/>
  <c r="U132" i="14" s="1"/>
  <c r="Y167" i="14"/>
  <c r="S170" i="14"/>
  <c r="AA171" i="14"/>
  <c r="AF171" i="14" s="1"/>
  <c r="R195" i="14"/>
  <c r="U195" i="14" s="1"/>
  <c r="AA13" i="14"/>
  <c r="AF13" i="14" s="1"/>
  <c r="AA39" i="14"/>
  <c r="AA48" i="14"/>
  <c r="V60" i="14"/>
  <c r="AA156" i="14"/>
  <c r="AF156" i="14" s="1"/>
  <c r="V193" i="14"/>
  <c r="U205" i="14"/>
  <c r="U227" i="14"/>
  <c r="U30" i="14"/>
  <c r="U199" i="14"/>
  <c r="U218" i="14"/>
  <c r="U224" i="14"/>
  <c r="U105" i="14"/>
  <c r="U223" i="14"/>
  <c r="U126" i="14"/>
  <c r="U7" i="14"/>
  <c r="U210" i="14"/>
  <c r="V232" i="14"/>
  <c r="W232" i="14"/>
  <c r="V181" i="14"/>
  <c r="R181" i="14"/>
  <c r="AA181" i="14"/>
  <c r="Y181" i="14"/>
  <c r="AB181" i="14"/>
  <c r="T181" i="14"/>
  <c r="S181" i="14"/>
  <c r="W223" i="14"/>
  <c r="V223" i="14"/>
  <c r="U161" i="14"/>
  <c r="S46" i="14"/>
  <c r="R46" i="14"/>
  <c r="V46" i="14"/>
  <c r="T46" i="14"/>
  <c r="AB46" i="14"/>
  <c r="AA46" i="14"/>
  <c r="V32" i="14"/>
  <c r="Y32" i="14"/>
  <c r="T32" i="14"/>
  <c r="V62" i="14"/>
  <c r="AA65" i="14"/>
  <c r="AF65" i="14" s="1"/>
  <c r="T118" i="14"/>
  <c r="V118" i="14"/>
  <c r="AB118" i="14"/>
  <c r="AA118" i="14"/>
  <c r="Y118" i="14"/>
  <c r="S118" i="14"/>
  <c r="R118" i="14"/>
  <c r="W211" i="14"/>
  <c r="V211" i="14"/>
  <c r="AA215" i="14"/>
  <c r="AF215" i="14" s="1"/>
  <c r="W215" i="14"/>
  <c r="U63" i="14"/>
  <c r="V9" i="14"/>
  <c r="Y9" i="14"/>
  <c r="S9" i="14"/>
  <c r="R9" i="14"/>
  <c r="AA9" i="14"/>
  <c r="T103" i="14"/>
  <c r="V103" i="14"/>
  <c r="S103" i="14"/>
  <c r="Y103" i="14"/>
  <c r="R103" i="14"/>
  <c r="U162" i="14"/>
  <c r="Y50" i="14"/>
  <c r="S50" i="14"/>
  <c r="R50" i="14"/>
  <c r="T50" i="14"/>
  <c r="AB50" i="14"/>
  <c r="AA50" i="14"/>
  <c r="U121" i="14"/>
  <c r="U165" i="14"/>
  <c r="U26" i="14"/>
  <c r="Y69" i="14"/>
  <c r="V69" i="14"/>
  <c r="AA69" i="14"/>
  <c r="T69" i="14"/>
  <c r="S69" i="14"/>
  <c r="R69" i="14"/>
  <c r="Y123" i="14"/>
  <c r="V123" i="14"/>
  <c r="T123" i="14"/>
  <c r="S123" i="14"/>
  <c r="R123" i="14"/>
  <c r="AB123" i="14"/>
  <c r="AA123" i="14"/>
  <c r="U25" i="14"/>
  <c r="V50" i="14"/>
  <c r="Y72" i="14"/>
  <c r="T72" i="14"/>
  <c r="S72" i="14"/>
  <c r="R72" i="14"/>
  <c r="AA72" i="14"/>
  <c r="AB72" i="14"/>
  <c r="V72" i="14"/>
  <c r="S80" i="14"/>
  <c r="AA103" i="14"/>
  <c r="Y120" i="14"/>
  <c r="V120" i="14"/>
  <c r="AB120" i="14"/>
  <c r="AA120" i="14"/>
  <c r="T120" i="14"/>
  <c r="S120" i="14"/>
  <c r="U120" i="14" s="1"/>
  <c r="U164" i="14"/>
  <c r="V178" i="14"/>
  <c r="R178" i="14"/>
  <c r="AB178" i="14"/>
  <c r="AA178" i="14"/>
  <c r="Y178" i="14"/>
  <c r="T178" i="14"/>
  <c r="S178" i="14"/>
  <c r="V184" i="14"/>
  <c r="R184" i="14"/>
  <c r="T184" i="14"/>
  <c r="Y184" i="14"/>
  <c r="AB184" i="14"/>
  <c r="AA184" i="14"/>
  <c r="S184" i="14"/>
  <c r="AA204" i="14"/>
  <c r="AF204" i="14" s="1"/>
  <c r="W204" i="14"/>
  <c r="Y90" i="14"/>
  <c r="S90" i="14"/>
  <c r="R90" i="14"/>
  <c r="AA90" i="14"/>
  <c r="V90" i="14"/>
  <c r="T6" i="14"/>
  <c r="Y6" i="14"/>
  <c r="V6" i="14"/>
  <c r="V15" i="14"/>
  <c r="T15" i="14"/>
  <c r="S15" i="14"/>
  <c r="AB15" i="14"/>
  <c r="AA15" i="14"/>
  <c r="V23" i="14"/>
  <c r="S23" i="14"/>
  <c r="R23" i="14"/>
  <c r="AB23" i="14"/>
  <c r="AA23" i="14"/>
  <c r="W26" i="14"/>
  <c r="R28" i="14"/>
  <c r="V28" i="14"/>
  <c r="AB28" i="14"/>
  <c r="AA28" i="14"/>
  <c r="Y28" i="14"/>
  <c r="T28" i="14"/>
  <c r="S28" i="14"/>
  <c r="W41" i="14"/>
  <c r="AA41" i="14"/>
  <c r="AF41" i="14" s="1"/>
  <c r="X42" i="14"/>
  <c r="AA42" i="14" s="1"/>
  <c r="V49" i="14"/>
  <c r="S49" i="14"/>
  <c r="T49" i="14"/>
  <c r="R49" i="14"/>
  <c r="AB49" i="14"/>
  <c r="AA49" i="14"/>
  <c r="U56" i="14"/>
  <c r="U60" i="14"/>
  <c r="AB90" i="14"/>
  <c r="AB103" i="14"/>
  <c r="W15" i="14"/>
  <c r="W19" i="14"/>
  <c r="R31" i="14"/>
  <c r="Y31" i="14"/>
  <c r="V31" i="14"/>
  <c r="R32" i="14"/>
  <c r="W45" i="14"/>
  <c r="AB69" i="14"/>
  <c r="U79" i="14"/>
  <c r="V89" i="14"/>
  <c r="AA89" i="14"/>
  <c r="Y89" i="14"/>
  <c r="AB89" i="14"/>
  <c r="R89" i="14"/>
  <c r="S94" i="14"/>
  <c r="R94" i="14"/>
  <c r="V94" i="14"/>
  <c r="T94" i="14"/>
  <c r="AA94" i="14"/>
  <c r="AB94" i="14"/>
  <c r="U102" i="14"/>
  <c r="AB107" i="14"/>
  <c r="V107" i="14"/>
  <c r="T107" i="14"/>
  <c r="S107" i="14"/>
  <c r="R107" i="14"/>
  <c r="Y107" i="14"/>
  <c r="V132" i="14"/>
  <c r="T134" i="14"/>
  <c r="S134" i="14"/>
  <c r="AB134" i="14"/>
  <c r="AA134" i="14"/>
  <c r="Y134" i="14"/>
  <c r="R134" i="14"/>
  <c r="V225" i="14"/>
  <c r="W225" i="14"/>
  <c r="V230" i="14"/>
  <c r="W230" i="14"/>
  <c r="U44" i="14"/>
  <c r="R16" i="14"/>
  <c r="Y16" i="14"/>
  <c r="T16" i="14"/>
  <c r="S16" i="14"/>
  <c r="S42" i="14"/>
  <c r="R42" i="14"/>
  <c r="AB42" i="14"/>
  <c r="Y42" i="14"/>
  <c r="V42" i="14"/>
  <c r="T42" i="14"/>
  <c r="Y5" i="14"/>
  <c r="AA5" i="14"/>
  <c r="T5" i="14"/>
  <c r="S5" i="14"/>
  <c r="AB9" i="14"/>
  <c r="AA16" i="14"/>
  <c r="V18" i="14"/>
  <c r="Y18" i="14"/>
  <c r="T18" i="14"/>
  <c r="V36" i="14"/>
  <c r="Y36" i="14"/>
  <c r="S36" i="14"/>
  <c r="R36" i="14"/>
  <c r="AA36" i="14"/>
  <c r="AF36" i="14" s="1"/>
  <c r="U41" i="14"/>
  <c r="Y46" i="14"/>
  <c r="Y68" i="14"/>
  <c r="AA68" i="14"/>
  <c r="S68" i="14"/>
  <c r="R68" i="14"/>
  <c r="AB68" i="14"/>
  <c r="AB104" i="14"/>
  <c r="R104" i="14"/>
  <c r="V104" i="14"/>
  <c r="T104" i="14"/>
  <c r="AA104" i="14"/>
  <c r="Y104" i="14"/>
  <c r="V141" i="14"/>
  <c r="AB141" i="14"/>
  <c r="AA141" i="14"/>
  <c r="R141" i="14"/>
  <c r="T141" i="14"/>
  <c r="S141" i="14"/>
  <c r="W176" i="14"/>
  <c r="AA176" i="14"/>
  <c r="AF176" i="14" s="1"/>
  <c r="Y80" i="14"/>
  <c r="V80" i="14"/>
  <c r="AB80" i="14"/>
  <c r="AA80" i="14"/>
  <c r="R80" i="14"/>
  <c r="Y99" i="14"/>
  <c r="R99" i="14"/>
  <c r="AB99" i="14"/>
  <c r="AA99" i="14"/>
  <c r="S99" i="14"/>
  <c r="V99" i="14"/>
  <c r="R6" i="14"/>
  <c r="R15" i="14"/>
  <c r="AB16" i="14"/>
  <c r="AA20" i="14"/>
  <c r="AF20" i="14" s="1"/>
  <c r="T23" i="14"/>
  <c r="Y44" i="14"/>
  <c r="V44" i="14"/>
  <c r="T44" i="14"/>
  <c r="Y52" i="14"/>
  <c r="V52" i="14"/>
  <c r="S52" i="14"/>
  <c r="R52" i="14"/>
  <c r="AA52" i="14"/>
  <c r="AF52" i="14" s="1"/>
  <c r="Y81" i="14"/>
  <c r="V81" i="14"/>
  <c r="T81" i="14"/>
  <c r="S81" i="14"/>
  <c r="AB81" i="14"/>
  <c r="R81" i="14"/>
  <c r="W91" i="14"/>
  <c r="V91" i="14"/>
  <c r="U111" i="14"/>
  <c r="V115" i="14"/>
  <c r="T124" i="14"/>
  <c r="S124" i="14"/>
  <c r="R124" i="14"/>
  <c r="V124" i="14"/>
  <c r="AB124" i="14"/>
  <c r="AA124" i="14"/>
  <c r="V146" i="14"/>
  <c r="Y146" i="14"/>
  <c r="AB146" i="14"/>
  <c r="AA146" i="14"/>
  <c r="T146" i="14"/>
  <c r="S146" i="14"/>
  <c r="R146" i="14"/>
  <c r="W8" i="14"/>
  <c r="S6" i="14"/>
  <c r="R22" i="14"/>
  <c r="Y22" i="14"/>
  <c r="T22" i="14"/>
  <c r="S22" i="14"/>
  <c r="AB22" i="14"/>
  <c r="AA22" i="14"/>
  <c r="AA32" i="14"/>
  <c r="AF32" i="14" s="1"/>
  <c r="Y48" i="14"/>
  <c r="S48" i="14"/>
  <c r="R48" i="14"/>
  <c r="AB48" i="14"/>
  <c r="U59" i="14"/>
  <c r="V73" i="14"/>
  <c r="S73" i="14"/>
  <c r="R73" i="14"/>
  <c r="AB73" i="14"/>
  <c r="Y73" i="14"/>
  <c r="Y78" i="14"/>
  <c r="S78" i="14"/>
  <c r="R78" i="14"/>
  <c r="AB78" i="14"/>
  <c r="AA78" i="14"/>
  <c r="V78" i="14"/>
  <c r="T78" i="14"/>
  <c r="W81" i="14"/>
  <c r="U91" i="14"/>
  <c r="AB119" i="14"/>
  <c r="S119" i="14"/>
  <c r="R119" i="14"/>
  <c r="Y119" i="14"/>
  <c r="AA119" i="14"/>
  <c r="T119" i="14"/>
  <c r="U143" i="14"/>
  <c r="T194" i="14"/>
  <c r="S194" i="14"/>
  <c r="AB194" i="14"/>
  <c r="R194" i="14"/>
  <c r="AA194" i="14"/>
  <c r="V194" i="14"/>
  <c r="Y194" i="14"/>
  <c r="S29" i="14"/>
  <c r="R29" i="14"/>
  <c r="AB29" i="14"/>
  <c r="AA29" i="14"/>
  <c r="Y29" i="14"/>
  <c r="T29" i="14"/>
  <c r="W14" i="14"/>
  <c r="AA14" i="14"/>
  <c r="AF14" i="14" s="1"/>
  <c r="Y15" i="14"/>
  <c r="AA17" i="14"/>
  <c r="AF17" i="14" s="1"/>
  <c r="W17" i="14"/>
  <c r="U18" i="14"/>
  <c r="Y49" i="14"/>
  <c r="W63" i="14"/>
  <c r="V63" i="14"/>
  <c r="U100" i="14"/>
  <c r="W172" i="14"/>
  <c r="AA172" i="14"/>
  <c r="AF172" i="14" s="1"/>
  <c r="U177" i="14"/>
  <c r="W201" i="14"/>
  <c r="U203" i="14"/>
  <c r="U230" i="14"/>
  <c r="V33" i="14"/>
  <c r="T33" i="14"/>
  <c r="S33" i="14"/>
  <c r="U33" i="14" s="1"/>
  <c r="AA53" i="14"/>
  <c r="AF53" i="14" s="1"/>
  <c r="S70" i="14"/>
  <c r="R70" i="14"/>
  <c r="Y70" i="14"/>
  <c r="Y108" i="14"/>
  <c r="T108" i="14"/>
  <c r="S108" i="14"/>
  <c r="R108" i="14"/>
  <c r="U110" i="14"/>
  <c r="U137" i="14"/>
  <c r="W202" i="14"/>
  <c r="V202" i="14"/>
  <c r="AB7" i="14"/>
  <c r="V13" i="14"/>
  <c r="R19" i="14"/>
  <c r="V19" i="14"/>
  <c r="S20" i="14"/>
  <c r="R20" i="14"/>
  <c r="AB34" i="14"/>
  <c r="V40" i="14"/>
  <c r="V45" i="14"/>
  <c r="W70" i="14"/>
  <c r="Y88" i="14"/>
  <c r="AB88" i="14"/>
  <c r="AA88" i="14"/>
  <c r="R88" i="14"/>
  <c r="Y93" i="14"/>
  <c r="V93" i="14"/>
  <c r="T93" i="14"/>
  <c r="S93" i="14"/>
  <c r="R93" i="14"/>
  <c r="AA93" i="14"/>
  <c r="AF93" i="14" s="1"/>
  <c r="T133" i="14"/>
  <c r="AB133" i="14"/>
  <c r="AA133" i="14"/>
  <c r="R133" i="14"/>
  <c r="W136" i="14"/>
  <c r="AA136" i="14"/>
  <c r="AF136" i="14" s="1"/>
  <c r="T187" i="14"/>
  <c r="AB187" i="14"/>
  <c r="Y187" i="14"/>
  <c r="R187" i="14"/>
  <c r="S54" i="14"/>
  <c r="R54" i="14"/>
  <c r="V147" i="14"/>
  <c r="R147" i="14"/>
  <c r="AA147" i="14"/>
  <c r="AF147" i="14" s="1"/>
  <c r="T147" i="14"/>
  <c r="S147" i="14"/>
  <c r="T190" i="14"/>
  <c r="AB190" i="14"/>
  <c r="AA190" i="14"/>
  <c r="V190" i="14"/>
  <c r="S190" i="14"/>
  <c r="R190" i="14"/>
  <c r="Y53" i="14"/>
  <c r="V53" i="14"/>
  <c r="S53" i="14"/>
  <c r="AB98" i="14"/>
  <c r="T98" i="14"/>
  <c r="S98" i="14"/>
  <c r="AA98" i="14"/>
  <c r="Y98" i="14"/>
  <c r="R98" i="14"/>
  <c r="Y117" i="14"/>
  <c r="AB117" i="14"/>
  <c r="AA117" i="14"/>
  <c r="R117" i="14"/>
  <c r="T7" i="14"/>
  <c r="S11" i="14"/>
  <c r="R11" i="14"/>
  <c r="T19" i="14"/>
  <c r="AB25" i="14"/>
  <c r="AA27" i="14"/>
  <c r="T34" i="14"/>
  <c r="R37" i="14"/>
  <c r="V37" i="14"/>
  <c r="S38" i="14"/>
  <c r="R38" i="14"/>
  <c r="S45" i="14"/>
  <c r="U45" i="14" s="1"/>
  <c r="Y56" i="14"/>
  <c r="V56" i="14"/>
  <c r="S66" i="14"/>
  <c r="R66" i="14"/>
  <c r="AA77" i="14"/>
  <c r="AF77" i="14" s="1"/>
  <c r="V79" i="14"/>
  <c r="T88" i="14"/>
  <c r="W114" i="14"/>
  <c r="V133" i="14"/>
  <c r="V135" i="14"/>
  <c r="AA135" i="14"/>
  <c r="S135" i="14"/>
  <c r="R135" i="14"/>
  <c r="AB135" i="14"/>
  <c r="T135" i="14"/>
  <c r="V149" i="14"/>
  <c r="T149" i="14"/>
  <c r="S149" i="14"/>
  <c r="AB149" i="14"/>
  <c r="AA149" i="14"/>
  <c r="R149" i="14"/>
  <c r="V187" i="14"/>
  <c r="W192" i="14"/>
  <c r="V192" i="14"/>
  <c r="V220" i="14"/>
  <c r="W220" i="14"/>
  <c r="V24" i="14"/>
  <c r="T24" i="14"/>
  <c r="S24" i="14"/>
  <c r="Y92" i="14"/>
  <c r="V92" i="14"/>
  <c r="T92" i="14"/>
  <c r="S92" i="14"/>
  <c r="AA92" i="14"/>
  <c r="AF92" i="14" s="1"/>
  <c r="R10" i="14"/>
  <c r="V10" i="14"/>
  <c r="V20" i="14"/>
  <c r="T45" i="14"/>
  <c r="U51" i="14"/>
  <c r="V57" i="14"/>
  <c r="S57" i="14"/>
  <c r="U57" i="14" s="1"/>
  <c r="S58" i="14"/>
  <c r="R58" i="14"/>
  <c r="AB58" i="14"/>
  <c r="V61" i="14"/>
  <c r="S61" i="14"/>
  <c r="Y62" i="14"/>
  <c r="S62" i="14"/>
  <c r="R62" i="14"/>
  <c r="Y64" i="14"/>
  <c r="V64" i="14"/>
  <c r="Y65" i="14"/>
  <c r="V65" i="14"/>
  <c r="T65" i="14"/>
  <c r="S65" i="14"/>
  <c r="U65" i="14" s="1"/>
  <c r="AA70" i="14"/>
  <c r="Y84" i="14"/>
  <c r="S84" i="14"/>
  <c r="R84" i="14"/>
  <c r="V88" i="14"/>
  <c r="AA108" i="14"/>
  <c r="U113" i="14"/>
  <c r="U130" i="14"/>
  <c r="V214" i="14"/>
  <c r="W214" i="14"/>
  <c r="R13" i="14"/>
  <c r="Y13" i="14"/>
  <c r="V14" i="14"/>
  <c r="R24" i="14"/>
  <c r="AA26" i="14"/>
  <c r="AF26" i="14" s="1"/>
  <c r="V27" i="14"/>
  <c r="Y27" i="14"/>
  <c r="Y33" i="14"/>
  <c r="R40" i="14"/>
  <c r="Y40" i="14"/>
  <c r="V41" i="14"/>
  <c r="R53" i="14"/>
  <c r="T54" i="14"/>
  <c r="W57" i="14"/>
  <c r="W60" i="14"/>
  <c r="AB70" i="14"/>
  <c r="U77" i="14"/>
  <c r="S82" i="14"/>
  <c r="R82" i="14"/>
  <c r="V82" i="14"/>
  <c r="T82" i="14"/>
  <c r="R92" i="14"/>
  <c r="W97" i="14"/>
  <c r="AA97" i="14"/>
  <c r="AF97" i="14" s="1"/>
  <c r="AB101" i="14"/>
  <c r="Y101" i="14"/>
  <c r="V101" i="14"/>
  <c r="W102" i="14"/>
  <c r="T106" i="14"/>
  <c r="AA106" i="14"/>
  <c r="V106" i="14"/>
  <c r="S106" i="14"/>
  <c r="R106" i="14"/>
  <c r="AB106" i="14"/>
  <c r="AB108" i="14"/>
  <c r="AB116" i="14"/>
  <c r="Y116" i="14"/>
  <c r="AA116" i="14"/>
  <c r="R116" i="14"/>
  <c r="S117" i="14"/>
  <c r="AB125" i="14"/>
  <c r="T125" i="14"/>
  <c r="S125" i="14"/>
  <c r="R125" i="14"/>
  <c r="AA162" i="14"/>
  <c r="U173" i="14"/>
  <c r="R182" i="14"/>
  <c r="Y182" i="14"/>
  <c r="AA182" i="14"/>
  <c r="S182" i="14"/>
  <c r="T182" i="14"/>
  <c r="U186" i="14"/>
  <c r="U214" i="14"/>
  <c r="U226" i="14"/>
  <c r="V236" i="14"/>
  <c r="W236" i="14"/>
  <c r="Y102" i="14"/>
  <c r="V102" i="14"/>
  <c r="U115" i="14"/>
  <c r="W118" i="14"/>
  <c r="T121" i="14"/>
  <c r="AB121" i="14"/>
  <c r="AA121" i="14"/>
  <c r="AA122" i="14"/>
  <c r="R148" i="14"/>
  <c r="V148" i="14"/>
  <c r="AB148" i="14"/>
  <c r="AA148" i="14"/>
  <c r="W196" i="14"/>
  <c r="U204" i="14"/>
  <c r="U215" i="14"/>
  <c r="U232" i="14"/>
  <c r="W73" i="14"/>
  <c r="S74" i="14"/>
  <c r="R74" i="14"/>
  <c r="AB96" i="14"/>
  <c r="T102" i="14"/>
  <c r="T109" i="14"/>
  <c r="R109" i="14"/>
  <c r="V121" i="14"/>
  <c r="T122" i="14"/>
  <c r="T127" i="14"/>
  <c r="Y127" i="14"/>
  <c r="AB128" i="14"/>
  <c r="V128" i="14"/>
  <c r="Y129" i="14"/>
  <c r="T129" i="14"/>
  <c r="S129" i="14"/>
  <c r="AB130" i="14"/>
  <c r="AA143" i="14"/>
  <c r="AF143" i="14" s="1"/>
  <c r="R145" i="14"/>
  <c r="AA145" i="14"/>
  <c r="Y145" i="14"/>
  <c r="AB145" i="14"/>
  <c r="U176" i="14"/>
  <c r="T188" i="14"/>
  <c r="S188" i="14"/>
  <c r="AB188" i="14"/>
  <c r="R188" i="14"/>
  <c r="AA188" i="14"/>
  <c r="U200" i="14"/>
  <c r="W224" i="14"/>
  <c r="Y111" i="14"/>
  <c r="AA111" i="14"/>
  <c r="AF111" i="14" s="1"/>
  <c r="Y150" i="14"/>
  <c r="S150" i="14"/>
  <c r="T150" i="14"/>
  <c r="R150" i="14"/>
  <c r="U158" i="14"/>
  <c r="W231" i="14"/>
  <c r="V235" i="14"/>
  <c r="W235" i="14"/>
  <c r="V12" i="14"/>
  <c r="AB12" i="14"/>
  <c r="V21" i="14"/>
  <c r="AB21" i="14"/>
  <c r="V30" i="14"/>
  <c r="AB30" i="14"/>
  <c r="V39" i="14"/>
  <c r="AB39" i="14"/>
  <c r="AA43" i="14"/>
  <c r="AF43" i="14" s="1"/>
  <c r="AB47" i="14"/>
  <c r="AA55" i="14"/>
  <c r="AF55" i="14" s="1"/>
  <c r="AB59" i="14"/>
  <c r="AA67" i="14"/>
  <c r="AF67" i="14" s="1"/>
  <c r="S86" i="14"/>
  <c r="R86" i="14"/>
  <c r="T112" i="14"/>
  <c r="Y112" i="14"/>
  <c r="V122" i="14"/>
  <c r="V144" i="14"/>
  <c r="R144" i="14"/>
  <c r="AB144" i="14"/>
  <c r="AA144" i="14"/>
  <c r="Y144" i="14"/>
  <c r="Y148" i="14"/>
  <c r="W175" i="14"/>
  <c r="V175" i="14"/>
  <c r="T193" i="14"/>
  <c r="S193" i="14"/>
  <c r="U193" i="14" s="1"/>
  <c r="AB193" i="14"/>
  <c r="Y193" i="14"/>
  <c r="W228" i="14"/>
  <c r="AA228" i="14"/>
  <c r="AF228" i="14" s="1"/>
  <c r="U235" i="14"/>
  <c r="T74" i="14"/>
  <c r="S109" i="14"/>
  <c r="AB113" i="14"/>
  <c r="T113" i="14"/>
  <c r="Y114" i="14"/>
  <c r="S114" i="14"/>
  <c r="R114" i="14"/>
  <c r="Y121" i="14"/>
  <c r="R127" i="14"/>
  <c r="R128" i="14"/>
  <c r="R129" i="14"/>
  <c r="R136" i="14"/>
  <c r="S136" i="14"/>
  <c r="R142" i="14"/>
  <c r="T142" i="14"/>
  <c r="S142" i="14"/>
  <c r="AA142" i="14"/>
  <c r="AF142" i="14" s="1"/>
  <c r="S145" i="14"/>
  <c r="U189" i="14"/>
  <c r="T197" i="14"/>
  <c r="S197" i="14"/>
  <c r="AB197" i="14"/>
  <c r="Y197" i="14"/>
  <c r="V197" i="14"/>
  <c r="R197" i="14"/>
  <c r="U216" i="14"/>
  <c r="AA71" i="14"/>
  <c r="AF71" i="14" s="1"/>
  <c r="AB75" i="14"/>
  <c r="AA83" i="14"/>
  <c r="AF83" i="14" s="1"/>
  <c r="AB87" i="14"/>
  <c r="AA95" i="14"/>
  <c r="AB105" i="14"/>
  <c r="AA110" i="14"/>
  <c r="AF110" i="14" s="1"/>
  <c r="V138" i="14"/>
  <c r="R138" i="14"/>
  <c r="Y153" i="14"/>
  <c r="V153" i="14"/>
  <c r="AA153" i="14"/>
  <c r="AF153" i="14" s="1"/>
  <c r="R153" i="14"/>
  <c r="AA155" i="14"/>
  <c r="AF155" i="14" s="1"/>
  <c r="V155" i="14"/>
  <c r="Y156" i="14"/>
  <c r="V156" i="14"/>
  <c r="T156" i="14"/>
  <c r="R157" i="14"/>
  <c r="S157" i="14"/>
  <c r="Y183" i="14"/>
  <c r="V183" i="14"/>
  <c r="AA183" i="14"/>
  <c r="AF183" i="14" s="1"/>
  <c r="T183" i="14"/>
  <c r="T191" i="14"/>
  <c r="S191" i="14"/>
  <c r="AB191" i="14"/>
  <c r="Y191" i="14"/>
  <c r="V191" i="14"/>
  <c r="AB126" i="14"/>
  <c r="AA131" i="14"/>
  <c r="AF131" i="14" s="1"/>
  <c r="R151" i="14"/>
  <c r="V151" i="14"/>
  <c r="S151" i="14"/>
  <c r="R179" i="14"/>
  <c r="AA179" i="14"/>
  <c r="AF179" i="14" s="1"/>
  <c r="V179" i="14"/>
  <c r="S179" i="14"/>
  <c r="T196" i="14"/>
  <c r="AB196" i="14"/>
  <c r="AA196" i="14"/>
  <c r="V196" i="14"/>
  <c r="W208" i="14"/>
  <c r="U212" i="14"/>
  <c r="W218" i="14"/>
  <c r="V218" i="14"/>
  <c r="U219" i="14"/>
  <c r="Y180" i="14"/>
  <c r="V180" i="14"/>
  <c r="AB180" i="14"/>
  <c r="W181" i="14"/>
  <c r="R160" i="14"/>
  <c r="AA160" i="14"/>
  <c r="AF160" i="14" s="1"/>
  <c r="Y165" i="14"/>
  <c r="V165" i="14"/>
  <c r="R167" i="14"/>
  <c r="AA167" i="14"/>
  <c r="AF167" i="14" s="1"/>
  <c r="Y168" i="14"/>
  <c r="V168" i="14"/>
  <c r="R169" i="14"/>
  <c r="AB169" i="14"/>
  <c r="Y171" i="14"/>
  <c r="V171" i="14"/>
  <c r="S171" i="14"/>
  <c r="Y177" i="14"/>
  <c r="V177" i="14"/>
  <c r="S180" i="14"/>
  <c r="U180" i="14" s="1"/>
  <c r="AA221" i="14"/>
  <c r="AF221" i="14" s="1"/>
  <c r="AB139" i="14"/>
  <c r="Y162" i="14"/>
  <c r="V162" i="14"/>
  <c r="AB162" i="14"/>
  <c r="R163" i="14"/>
  <c r="V163" i="14"/>
  <c r="Y174" i="14"/>
  <c r="V174" i="14"/>
  <c r="R174" i="14"/>
  <c r="AB174" i="14"/>
  <c r="U175" i="14"/>
  <c r="W177" i="14"/>
  <c r="T180" i="14"/>
  <c r="AA205" i="14"/>
  <c r="AF205" i="14" s="1"/>
  <c r="W205" i="14"/>
  <c r="AA209" i="14"/>
  <c r="AF209" i="14" s="1"/>
  <c r="AA217" i="14"/>
  <c r="AF217" i="14" s="1"/>
  <c r="W217" i="14"/>
  <c r="AA225" i="14"/>
  <c r="AF225" i="14" s="1"/>
  <c r="W227" i="14"/>
  <c r="AA229" i="14"/>
  <c r="AF229" i="14" s="1"/>
  <c r="AA237" i="14"/>
  <c r="AF237" i="14" s="1"/>
  <c r="W237" i="14"/>
  <c r="AB152" i="14"/>
  <c r="Y159" i="14"/>
  <c r="V159" i="14"/>
  <c r="U166" i="14"/>
  <c r="W187" i="14"/>
  <c r="W193" i="14"/>
  <c r="U208" i="14"/>
  <c r="AA213" i="14"/>
  <c r="AF213" i="14" s="1"/>
  <c r="U154" i="14"/>
  <c r="S159" i="14"/>
  <c r="U159" i="14" s="1"/>
  <c r="T166" i="14"/>
  <c r="U231" i="14"/>
  <c r="AA233" i="14"/>
  <c r="AF233" i="14" s="1"/>
  <c r="AA201" i="14"/>
  <c r="AF107" i="14" l="1"/>
  <c r="AF197" i="14"/>
  <c r="AF187" i="14"/>
  <c r="AF139" i="14"/>
  <c r="Z185" i="14"/>
  <c r="AG185" i="14" s="1"/>
  <c r="AI185" i="14" s="1"/>
  <c r="Z101" i="14"/>
  <c r="AN101" i="14" s="1"/>
  <c r="AF148" i="14"/>
  <c r="AF170" i="14"/>
  <c r="Z8" i="14"/>
  <c r="AN8" i="14" s="1"/>
  <c r="Z200" i="14"/>
  <c r="AN200" i="14" s="1"/>
  <c r="U170" i="14"/>
  <c r="Z170" i="14" s="1"/>
  <c r="AG170" i="14" s="1"/>
  <c r="AI170" i="14" s="1"/>
  <c r="Z198" i="14"/>
  <c r="AN198" i="14" s="1"/>
  <c r="Z229" i="14"/>
  <c r="AN229" i="14" s="1"/>
  <c r="AF105" i="14"/>
  <c r="Z195" i="14"/>
  <c r="AG195" i="14" s="1"/>
  <c r="AI195" i="14" s="1"/>
  <c r="Z234" i="14"/>
  <c r="AN234" i="14" s="1"/>
  <c r="Z47" i="14"/>
  <c r="AN47" i="14" s="1"/>
  <c r="Z55" i="14"/>
  <c r="AN55" i="14" s="1"/>
  <c r="Z51" i="14"/>
  <c r="AN51" i="14" s="1"/>
  <c r="Z189" i="14"/>
  <c r="AN189" i="14" s="1"/>
  <c r="Z221" i="14"/>
  <c r="AN221" i="14" s="1"/>
  <c r="AJ42" i="14"/>
  <c r="AJ238" i="14" s="1"/>
  <c r="Z35" i="14"/>
  <c r="AN35" i="14" s="1"/>
  <c r="AF174" i="14"/>
  <c r="Z79" i="14"/>
  <c r="AN79" i="14" s="1"/>
  <c r="Z155" i="14"/>
  <c r="AG155" i="14" s="1"/>
  <c r="AI155" i="14" s="1"/>
  <c r="AF130" i="14"/>
  <c r="Z226" i="14"/>
  <c r="AG226" i="14" s="1"/>
  <c r="AI226" i="14" s="1"/>
  <c r="Z30" i="14"/>
  <c r="AN30" i="14" s="1"/>
  <c r="Z152" i="14"/>
  <c r="AN152" i="14" s="1"/>
  <c r="Z126" i="14"/>
  <c r="Z210" i="14"/>
  <c r="AN210" i="14" s="1"/>
  <c r="U64" i="14"/>
  <c r="Z64" i="14" s="1"/>
  <c r="AN209" i="14"/>
  <c r="Z212" i="14"/>
  <c r="AN212" i="14" s="1"/>
  <c r="Z161" i="14"/>
  <c r="AN161" i="14" s="1"/>
  <c r="Z67" i="14"/>
  <c r="AN67" i="14" s="1"/>
  <c r="Z139" i="14"/>
  <c r="AN213" i="14"/>
  <c r="Z34" i="14"/>
  <c r="AN34" i="14" s="1"/>
  <c r="AF159" i="14"/>
  <c r="Z43" i="14"/>
  <c r="AN43" i="14" s="1"/>
  <c r="Z154" i="14"/>
  <c r="AN154" i="14" s="1"/>
  <c r="AF193" i="14"/>
  <c r="Z173" i="14"/>
  <c r="AG173" i="14" s="1"/>
  <c r="AI173" i="14" s="1"/>
  <c r="Z105" i="14"/>
  <c r="AN105" i="14" s="1"/>
  <c r="U85" i="14"/>
  <c r="Z85" i="14" s="1"/>
  <c r="AN85" i="14" s="1"/>
  <c r="AF25" i="14"/>
  <c r="Z207" i="14"/>
  <c r="AG207" i="14" s="1"/>
  <c r="AI207" i="14" s="1"/>
  <c r="AF21" i="14"/>
  <c r="AF169" i="14"/>
  <c r="AF126" i="14"/>
  <c r="AF128" i="14"/>
  <c r="AF101" i="14"/>
  <c r="AF112" i="14"/>
  <c r="AF12" i="14"/>
  <c r="Z130" i="14"/>
  <c r="AN130" i="14" s="1"/>
  <c r="Z222" i="14"/>
  <c r="AG222" i="14" s="1"/>
  <c r="AI222" i="14" s="1"/>
  <c r="Z95" i="14"/>
  <c r="AN95" i="14" s="1"/>
  <c r="Z219" i="14"/>
  <c r="AG219" i="14" s="1"/>
  <c r="AI219" i="14" s="1"/>
  <c r="AF113" i="14"/>
  <c r="Z17" i="14"/>
  <c r="AG17" i="14" s="1"/>
  <c r="AI17" i="14" s="1"/>
  <c r="AF73" i="14"/>
  <c r="AF81" i="14"/>
  <c r="Z205" i="14"/>
  <c r="Z216" i="14"/>
  <c r="AG216" i="14" s="1"/>
  <c r="AI216" i="14" s="1"/>
  <c r="Z77" i="14"/>
  <c r="AN77" i="14" s="1"/>
  <c r="Z140" i="14"/>
  <c r="AG140" i="14" s="1"/>
  <c r="AI140" i="14" s="1"/>
  <c r="Z225" i="14"/>
  <c r="AG225" i="14" s="1"/>
  <c r="AI225" i="14" s="1"/>
  <c r="Z186" i="14"/>
  <c r="AG186" i="14" s="1"/>
  <c r="AI186" i="14" s="1"/>
  <c r="AF125" i="14"/>
  <c r="AF7" i="14"/>
  <c r="Z176" i="14"/>
  <c r="AG176" i="14" s="1"/>
  <c r="AI176" i="14" s="1"/>
  <c r="AF30" i="14"/>
  <c r="Z215" i="14"/>
  <c r="AF34" i="14"/>
  <c r="Z137" i="14"/>
  <c r="AN137" i="14" s="1"/>
  <c r="Z227" i="14"/>
  <c r="Z110" i="14"/>
  <c r="AG110" i="14" s="1"/>
  <c r="AI110" i="14" s="1"/>
  <c r="Z204" i="14"/>
  <c r="AG204" i="14" s="1"/>
  <c r="AI204" i="14" s="1"/>
  <c r="AF80" i="14"/>
  <c r="AF51" i="14"/>
  <c r="Z7" i="14"/>
  <c r="AF152" i="14"/>
  <c r="AF58" i="14"/>
  <c r="Z203" i="14"/>
  <c r="AG203" i="14" s="1"/>
  <c r="AI203" i="14" s="1"/>
  <c r="AF87" i="14"/>
  <c r="Z59" i="14"/>
  <c r="AN59" i="14" s="1"/>
  <c r="Z199" i="14"/>
  <c r="AG199" i="14" s="1"/>
  <c r="AI199" i="14" s="1"/>
  <c r="Z233" i="14"/>
  <c r="AN233" i="14" s="1"/>
  <c r="Z164" i="14"/>
  <c r="Z217" i="14"/>
  <c r="Z206" i="14"/>
  <c r="AG206" i="14" s="1"/>
  <c r="AI206" i="14" s="1"/>
  <c r="AF47" i="14"/>
  <c r="Z231" i="14"/>
  <c r="AG231" i="14" s="1"/>
  <c r="AI231" i="14" s="1"/>
  <c r="W238" i="14"/>
  <c r="AF118" i="14"/>
  <c r="AF27" i="14"/>
  <c r="AF116" i="14"/>
  <c r="U61" i="14"/>
  <c r="Z61" i="14" s="1"/>
  <c r="AG61" i="14" s="1"/>
  <c r="AI61" i="14" s="1"/>
  <c r="X238" i="14"/>
  <c r="AF180" i="14"/>
  <c r="AF191" i="14"/>
  <c r="Z115" i="14"/>
  <c r="AG115" i="14" s="1"/>
  <c r="AI115" i="14" s="1"/>
  <c r="AF96" i="14"/>
  <c r="Z208" i="14"/>
  <c r="AG208" i="14" s="1"/>
  <c r="AI208" i="14" s="1"/>
  <c r="AF132" i="14"/>
  <c r="U96" i="14"/>
  <c r="Z96" i="14" s="1"/>
  <c r="AN96" i="14" s="1"/>
  <c r="Z63" i="14"/>
  <c r="Z223" i="14"/>
  <c r="AG223" i="14" s="1"/>
  <c r="AI223" i="14" s="1"/>
  <c r="AF182" i="14"/>
  <c r="Z237" i="14"/>
  <c r="AG237" i="14" s="1"/>
  <c r="AI237" i="14" s="1"/>
  <c r="AF133" i="14"/>
  <c r="Z202" i="14"/>
  <c r="AG202" i="14" s="1"/>
  <c r="AI202" i="14" s="1"/>
  <c r="Z166" i="14"/>
  <c r="AG166" i="14" s="1"/>
  <c r="AI166" i="14" s="1"/>
  <c r="Z75" i="14"/>
  <c r="AN75" i="14" s="1"/>
  <c r="AF35" i="14"/>
  <c r="Z131" i="14"/>
  <c r="AG131" i="14" s="1"/>
  <c r="AI131" i="14" s="1"/>
  <c r="U76" i="14"/>
  <c r="Z76" i="14" s="1"/>
  <c r="AN76" i="14" s="1"/>
  <c r="U87" i="14"/>
  <c r="Z87" i="14" s="1"/>
  <c r="AF59" i="14"/>
  <c r="U14" i="14"/>
  <c r="Z14" i="14" s="1"/>
  <c r="AG14" i="14" s="1"/>
  <c r="AI14" i="14" s="1"/>
  <c r="U39" i="14"/>
  <c r="Z39" i="14" s="1"/>
  <c r="AN39" i="14" s="1"/>
  <c r="U83" i="14"/>
  <c r="Z83" i="14" s="1"/>
  <c r="AG83" i="14" s="1"/>
  <c r="AI83" i="14" s="1"/>
  <c r="Z132" i="14"/>
  <c r="AN132" i="14" s="1"/>
  <c r="AF188" i="14"/>
  <c r="U171" i="14"/>
  <c r="Z171" i="14" s="1"/>
  <c r="AG171" i="14" s="1"/>
  <c r="AI171" i="14" s="1"/>
  <c r="Z201" i="14"/>
  <c r="AN201" i="14" s="1"/>
  <c r="AF100" i="14"/>
  <c r="Z102" i="14"/>
  <c r="AG102" i="14" s="1"/>
  <c r="AI102" i="14" s="1"/>
  <c r="Z100" i="14"/>
  <c r="AN100" i="14" s="1"/>
  <c r="Z12" i="14"/>
  <c r="Z120" i="14"/>
  <c r="AN120" i="14" s="1"/>
  <c r="Z60" i="14"/>
  <c r="Z143" i="14"/>
  <c r="AG143" i="14" s="1"/>
  <c r="AI143" i="14" s="1"/>
  <c r="AF48" i="14"/>
  <c r="AF178" i="14"/>
  <c r="AF103" i="14"/>
  <c r="U97" i="14"/>
  <c r="Z97" i="14" s="1"/>
  <c r="Z158" i="14"/>
  <c r="AF122" i="14"/>
  <c r="Z25" i="14"/>
  <c r="AF76" i="14"/>
  <c r="AF39" i="14"/>
  <c r="Z214" i="14"/>
  <c r="Z162" i="14"/>
  <c r="AN162" i="14" s="1"/>
  <c r="Z228" i="14"/>
  <c r="AG228" i="14" s="1"/>
  <c r="AI228" i="14" s="1"/>
  <c r="Z57" i="14"/>
  <c r="AG57" i="14" s="1"/>
  <c r="AI57" i="14" s="1"/>
  <c r="AF117" i="14"/>
  <c r="AF184" i="14"/>
  <c r="AF69" i="14"/>
  <c r="Z196" i="14"/>
  <c r="AN196" i="14" s="1"/>
  <c r="AF201" i="14"/>
  <c r="AF75" i="14"/>
  <c r="U168" i="14"/>
  <c r="Z168" i="14" s="1"/>
  <c r="AG168" i="14" s="1"/>
  <c r="AI168" i="14" s="1"/>
  <c r="Z71" i="14"/>
  <c r="AF95" i="14"/>
  <c r="Z175" i="14"/>
  <c r="Z183" i="14"/>
  <c r="AG183" i="14" s="1"/>
  <c r="AI183" i="14" s="1"/>
  <c r="Z112" i="14"/>
  <c r="AN112" i="14" s="1"/>
  <c r="AF145" i="14"/>
  <c r="Z18" i="14"/>
  <c r="AG18" i="14" s="1"/>
  <c r="AI18" i="14" s="1"/>
  <c r="AF23" i="14"/>
  <c r="Z26" i="14"/>
  <c r="AG26" i="14" s="1"/>
  <c r="AI26" i="14" s="1"/>
  <c r="Z33" i="14"/>
  <c r="AG33" i="14" s="1"/>
  <c r="AI33" i="14" s="1"/>
  <c r="AF78" i="14"/>
  <c r="AF68" i="14"/>
  <c r="Z56" i="14"/>
  <c r="Z156" i="14"/>
  <c r="AG156" i="14" s="1"/>
  <c r="AI156" i="14" s="1"/>
  <c r="Z230" i="14"/>
  <c r="AB238" i="14"/>
  <c r="Z232" i="14"/>
  <c r="Z165" i="14"/>
  <c r="AG165" i="14" s="1"/>
  <c r="AI165" i="14" s="1"/>
  <c r="Z122" i="14"/>
  <c r="AN122" i="14" s="1"/>
  <c r="AG209" i="14"/>
  <c r="AI209" i="14" s="1"/>
  <c r="Z41" i="14"/>
  <c r="AF42" i="14"/>
  <c r="V238" i="14"/>
  <c r="Z121" i="14"/>
  <c r="AN121" i="14" s="1"/>
  <c r="Z224" i="14"/>
  <c r="Z111" i="14"/>
  <c r="AG111" i="14" s="1"/>
  <c r="AI111" i="14" s="1"/>
  <c r="Z44" i="14"/>
  <c r="AG44" i="14" s="1"/>
  <c r="AI44" i="14" s="1"/>
  <c r="AF94" i="14"/>
  <c r="Z235" i="14"/>
  <c r="AF196" i="14"/>
  <c r="Z113" i="14"/>
  <c r="AN113" i="14" s="1"/>
  <c r="AF135" i="14"/>
  <c r="Z177" i="14"/>
  <c r="AF194" i="14"/>
  <c r="AF99" i="14"/>
  <c r="Z27" i="14"/>
  <c r="Z193" i="14"/>
  <c r="U151" i="14"/>
  <c r="Z151" i="14" s="1"/>
  <c r="AG151" i="14" s="1"/>
  <c r="AI151" i="14" s="1"/>
  <c r="U10" i="14"/>
  <c r="Z10" i="14" s="1"/>
  <c r="U78" i="14"/>
  <c r="Z78" i="14" s="1"/>
  <c r="AN78" i="14" s="1"/>
  <c r="U42" i="14"/>
  <c r="Z42" i="14" s="1"/>
  <c r="U48" i="14"/>
  <c r="Z48" i="14" s="1"/>
  <c r="AN48" i="14" s="1"/>
  <c r="U181" i="14"/>
  <c r="Z181" i="14" s="1"/>
  <c r="AN181" i="14" s="1"/>
  <c r="U169" i="14"/>
  <c r="Z169" i="14" s="1"/>
  <c r="Z180" i="14"/>
  <c r="AN180" i="14" s="1"/>
  <c r="U197" i="14"/>
  <c r="Z197" i="14" s="1"/>
  <c r="AG197" i="14" s="1"/>
  <c r="AI197" i="14" s="1"/>
  <c r="Z236" i="14"/>
  <c r="AG236" i="14" s="1"/>
  <c r="AI236" i="14" s="1"/>
  <c r="U182" i="14"/>
  <c r="Z182" i="14" s="1"/>
  <c r="AN182" i="14" s="1"/>
  <c r="U116" i="14"/>
  <c r="Z116" i="14" s="1"/>
  <c r="AN116" i="14" s="1"/>
  <c r="U119" i="14"/>
  <c r="Z119" i="14" s="1"/>
  <c r="AN119" i="14" s="1"/>
  <c r="U157" i="14"/>
  <c r="Z157" i="14" s="1"/>
  <c r="AG157" i="14" s="1"/>
  <c r="AI157" i="14" s="1"/>
  <c r="U58" i="14"/>
  <c r="Z58" i="14" s="1"/>
  <c r="AN58" i="14" s="1"/>
  <c r="U147" i="14"/>
  <c r="Z147" i="14" s="1"/>
  <c r="AG147" i="14" s="1"/>
  <c r="AI147" i="14" s="1"/>
  <c r="U124" i="14"/>
  <c r="Z124" i="14" s="1"/>
  <c r="AN124" i="14" s="1"/>
  <c r="T238" i="14"/>
  <c r="Z65" i="14"/>
  <c r="AF90" i="14"/>
  <c r="Z218" i="14"/>
  <c r="U142" i="14"/>
  <c r="Z142" i="14" s="1"/>
  <c r="AG142" i="14" s="1"/>
  <c r="AI142" i="14" s="1"/>
  <c r="U148" i="14"/>
  <c r="Z148" i="14" s="1"/>
  <c r="U98" i="14"/>
  <c r="Z98" i="14" s="1"/>
  <c r="AN98" i="14" s="1"/>
  <c r="U88" i="14"/>
  <c r="Z88" i="14" s="1"/>
  <c r="AN88" i="14" s="1"/>
  <c r="U194" i="14"/>
  <c r="Z194" i="14" s="1"/>
  <c r="AN194" i="14" s="1"/>
  <c r="U141" i="14"/>
  <c r="Z141" i="14" s="1"/>
  <c r="AN141" i="14" s="1"/>
  <c r="AA238" i="14"/>
  <c r="AF5" i="14"/>
  <c r="U90" i="14"/>
  <c r="Z90" i="14" s="1"/>
  <c r="AN90" i="14" s="1"/>
  <c r="U103" i="14"/>
  <c r="Z103" i="14" s="1"/>
  <c r="AN103" i="14" s="1"/>
  <c r="U174" i="14"/>
  <c r="Z174" i="14" s="1"/>
  <c r="U138" i="14"/>
  <c r="Z138" i="14" s="1"/>
  <c r="AG138" i="14" s="1"/>
  <c r="AI138" i="14" s="1"/>
  <c r="U86" i="14"/>
  <c r="Z86" i="14" s="1"/>
  <c r="AG86" i="14" s="1"/>
  <c r="AI86" i="14" s="1"/>
  <c r="U107" i="14"/>
  <c r="Z107" i="14" s="1"/>
  <c r="AG107" i="14" s="1"/>
  <c r="AI107" i="14" s="1"/>
  <c r="AF70" i="14"/>
  <c r="U108" i="14"/>
  <c r="Z108" i="14" s="1"/>
  <c r="AN108" i="14" s="1"/>
  <c r="U80" i="14"/>
  <c r="Z80" i="14" s="1"/>
  <c r="S238" i="14"/>
  <c r="U5" i="14"/>
  <c r="Z5" i="14" s="1"/>
  <c r="AN5" i="14" s="1"/>
  <c r="U89" i="14"/>
  <c r="Z89" i="14" s="1"/>
  <c r="AN89" i="14" s="1"/>
  <c r="U24" i="14"/>
  <c r="Z24" i="14" s="1"/>
  <c r="U37" i="14"/>
  <c r="Z37" i="14" s="1"/>
  <c r="AG37" i="14" s="1"/>
  <c r="AI37" i="14" s="1"/>
  <c r="U19" i="14"/>
  <c r="Z19" i="14" s="1"/>
  <c r="AG19" i="14" s="1"/>
  <c r="AI19" i="14" s="1"/>
  <c r="U104" i="14"/>
  <c r="Z104" i="14" s="1"/>
  <c r="AN104" i="14" s="1"/>
  <c r="U134" i="14"/>
  <c r="Z134" i="14" s="1"/>
  <c r="AN134" i="14" s="1"/>
  <c r="U32" i="14"/>
  <c r="Z32" i="14" s="1"/>
  <c r="AG32" i="14" s="1"/>
  <c r="AI32" i="14" s="1"/>
  <c r="U23" i="14"/>
  <c r="Z23" i="14" s="1"/>
  <c r="AN23" i="14" s="1"/>
  <c r="U69" i="14"/>
  <c r="Z69" i="14" s="1"/>
  <c r="AN69" i="14" s="1"/>
  <c r="Z159" i="14"/>
  <c r="AF162" i="14"/>
  <c r="Z220" i="14"/>
  <c r="U190" i="14"/>
  <c r="Z190" i="14" s="1"/>
  <c r="AN190" i="14" s="1"/>
  <c r="U54" i="14"/>
  <c r="Z54" i="14" s="1"/>
  <c r="AF88" i="14"/>
  <c r="Z91" i="14"/>
  <c r="AG91" i="14" s="1"/>
  <c r="AI91" i="14" s="1"/>
  <c r="AF22" i="14"/>
  <c r="U146" i="14"/>
  <c r="Z146" i="14" s="1"/>
  <c r="AN146" i="14" s="1"/>
  <c r="U15" i="14"/>
  <c r="Z15" i="14" s="1"/>
  <c r="AN15" i="14" s="1"/>
  <c r="AF141" i="14"/>
  <c r="U36" i="14"/>
  <c r="Z36" i="14" s="1"/>
  <c r="AG36" i="14" s="1"/>
  <c r="AI36" i="14" s="1"/>
  <c r="Y238" i="14"/>
  <c r="AF134" i="14"/>
  <c r="AF89" i="14"/>
  <c r="U184" i="14"/>
  <c r="Z184" i="14" s="1"/>
  <c r="AN184" i="14" s="1"/>
  <c r="AF72" i="14"/>
  <c r="Z21" i="14"/>
  <c r="U92" i="14"/>
  <c r="Z92" i="14" s="1"/>
  <c r="U167" i="14"/>
  <c r="Z167" i="14" s="1"/>
  <c r="AG213" i="14"/>
  <c r="AI213" i="14" s="1"/>
  <c r="U179" i="14"/>
  <c r="Z179" i="14" s="1"/>
  <c r="U136" i="14"/>
  <c r="Z136" i="14" s="1"/>
  <c r="AF144" i="14"/>
  <c r="AF121" i="14"/>
  <c r="U13" i="14"/>
  <c r="Z13" i="14" s="1"/>
  <c r="AF98" i="14"/>
  <c r="U133" i="14"/>
  <c r="Z133" i="14" s="1"/>
  <c r="AN133" i="14" s="1"/>
  <c r="U73" i="14"/>
  <c r="Z73" i="14" s="1"/>
  <c r="U52" i="14"/>
  <c r="Z52" i="14" s="1"/>
  <c r="U6" i="14"/>
  <c r="Z6" i="14" s="1"/>
  <c r="U68" i="14"/>
  <c r="Z68" i="14" s="1"/>
  <c r="AN68" i="14" s="1"/>
  <c r="U16" i="14"/>
  <c r="Z16" i="14" s="1"/>
  <c r="AN16" i="14" s="1"/>
  <c r="U31" i="14"/>
  <c r="Z31" i="14" s="1"/>
  <c r="AG31" i="14" s="1"/>
  <c r="AI31" i="14" s="1"/>
  <c r="AF15" i="14"/>
  <c r="AF120" i="14"/>
  <c r="U72" i="14"/>
  <c r="Z72" i="14" s="1"/>
  <c r="AN72" i="14" s="1"/>
  <c r="Z211" i="14"/>
  <c r="AG211" i="14" s="1"/>
  <c r="AI211" i="14" s="1"/>
  <c r="AF46" i="14"/>
  <c r="U129" i="14"/>
  <c r="Z129" i="14" s="1"/>
  <c r="U128" i="14"/>
  <c r="Z128" i="14" s="1"/>
  <c r="U144" i="14"/>
  <c r="Z144" i="14" s="1"/>
  <c r="AN144" i="14" s="1"/>
  <c r="U145" i="14"/>
  <c r="Z145" i="14" s="1"/>
  <c r="AN145" i="14" s="1"/>
  <c r="U109" i="14"/>
  <c r="Z109" i="14" s="1"/>
  <c r="AG109" i="14" s="1"/>
  <c r="AI109" i="14" s="1"/>
  <c r="U125" i="14"/>
  <c r="Z125" i="14" s="1"/>
  <c r="AN125" i="14" s="1"/>
  <c r="U106" i="14"/>
  <c r="Z106" i="14" s="1"/>
  <c r="AN106" i="14" s="1"/>
  <c r="AF108" i="14"/>
  <c r="Z192" i="14"/>
  <c r="AF190" i="14"/>
  <c r="U70" i="14"/>
  <c r="Z70" i="14" s="1"/>
  <c r="AN70" i="14" s="1"/>
  <c r="AF29" i="14"/>
  <c r="AF146" i="14"/>
  <c r="AF49" i="14"/>
  <c r="AF28" i="14"/>
  <c r="AF123" i="14"/>
  <c r="AF50" i="14"/>
  <c r="U153" i="14"/>
  <c r="Z153" i="14" s="1"/>
  <c r="U191" i="14"/>
  <c r="Z191" i="14" s="1"/>
  <c r="AN191" i="14" s="1"/>
  <c r="U127" i="14"/>
  <c r="Z127" i="14" s="1"/>
  <c r="AF9" i="14"/>
  <c r="U160" i="14"/>
  <c r="Z160" i="14" s="1"/>
  <c r="U82" i="14"/>
  <c r="Z82" i="14" s="1"/>
  <c r="AG82" i="14" s="1"/>
  <c r="AI82" i="14" s="1"/>
  <c r="U9" i="14"/>
  <c r="Z9" i="14" s="1"/>
  <c r="AN9" i="14" s="1"/>
  <c r="U118" i="14"/>
  <c r="Z118" i="14" s="1"/>
  <c r="AN118" i="14" s="1"/>
  <c r="U66" i="14"/>
  <c r="Z66" i="14" s="1"/>
  <c r="AG66" i="14" s="1"/>
  <c r="AI66" i="14" s="1"/>
  <c r="U62" i="14"/>
  <c r="Z62" i="14" s="1"/>
  <c r="U11" i="14"/>
  <c r="Z11" i="14" s="1"/>
  <c r="AG11" i="14" s="1"/>
  <c r="AI11" i="14" s="1"/>
  <c r="U40" i="14"/>
  <c r="Z40" i="14" s="1"/>
  <c r="U29" i="14"/>
  <c r="Z29" i="14" s="1"/>
  <c r="AN29" i="14" s="1"/>
  <c r="U46" i="14"/>
  <c r="Z46" i="14" s="1"/>
  <c r="AN46" i="14" s="1"/>
  <c r="U114" i="14"/>
  <c r="Z114" i="14" s="1"/>
  <c r="AG114" i="14" s="1"/>
  <c r="AI114" i="14" s="1"/>
  <c r="U150" i="14"/>
  <c r="Z150" i="14" s="1"/>
  <c r="AG150" i="14" s="1"/>
  <c r="AI150" i="14" s="1"/>
  <c r="U188" i="14"/>
  <c r="Z188" i="14" s="1"/>
  <c r="AN188" i="14" s="1"/>
  <c r="AF106" i="14"/>
  <c r="U84" i="14"/>
  <c r="Z84" i="14" s="1"/>
  <c r="U149" i="14"/>
  <c r="Z149" i="14" s="1"/>
  <c r="AN149" i="14" s="1"/>
  <c r="Z45" i="14"/>
  <c r="U187" i="14"/>
  <c r="Z187" i="14" s="1"/>
  <c r="AG187" i="14" s="1"/>
  <c r="AI187" i="14" s="1"/>
  <c r="U93" i="14"/>
  <c r="Z93" i="14" s="1"/>
  <c r="AG93" i="14" s="1"/>
  <c r="AI93" i="14" s="1"/>
  <c r="U81" i="14"/>
  <c r="Z81" i="14" s="1"/>
  <c r="U28" i="14"/>
  <c r="Z28" i="14" s="1"/>
  <c r="AN28" i="14" s="1"/>
  <c r="U50" i="14"/>
  <c r="Z50" i="14" s="1"/>
  <c r="AN50" i="14" s="1"/>
  <c r="U53" i="14"/>
  <c r="Z53" i="14" s="1"/>
  <c r="AG53" i="14" s="1"/>
  <c r="AI53" i="14" s="1"/>
  <c r="U135" i="14"/>
  <c r="Z135" i="14" s="1"/>
  <c r="AN135" i="14" s="1"/>
  <c r="Z172" i="14"/>
  <c r="U22" i="14"/>
  <c r="Z22" i="14" s="1"/>
  <c r="AN22" i="14" s="1"/>
  <c r="U49" i="14"/>
  <c r="Z49" i="14" s="1"/>
  <c r="AN49" i="14" s="1"/>
  <c r="U123" i="14"/>
  <c r="Z123" i="14" s="1"/>
  <c r="AN123" i="14" s="1"/>
  <c r="U163" i="14"/>
  <c r="Z163" i="14" s="1"/>
  <c r="AG163" i="14" s="1"/>
  <c r="AI163" i="14" s="1"/>
  <c r="U74" i="14"/>
  <c r="Z74" i="14" s="1"/>
  <c r="AF149" i="14"/>
  <c r="U38" i="14"/>
  <c r="Z38" i="14" s="1"/>
  <c r="U117" i="14"/>
  <c r="Z117" i="14" s="1"/>
  <c r="AN117" i="14" s="1"/>
  <c r="U20" i="14"/>
  <c r="Z20" i="14" s="1"/>
  <c r="AG20" i="14" s="1"/>
  <c r="AI20" i="14" s="1"/>
  <c r="AF119" i="14"/>
  <c r="AF124" i="14"/>
  <c r="U99" i="14"/>
  <c r="Z99" i="14" s="1"/>
  <c r="AN99" i="14" s="1"/>
  <c r="AF104" i="14"/>
  <c r="AF16" i="14"/>
  <c r="U94" i="14"/>
  <c r="Z94" i="14" s="1"/>
  <c r="AN94" i="14" s="1"/>
  <c r="U178" i="14"/>
  <c r="Z178" i="14" s="1"/>
  <c r="AN178" i="14" s="1"/>
  <c r="AF181" i="14"/>
  <c r="R238" i="14"/>
  <c r="AG101" i="14" l="1"/>
  <c r="AI101" i="14" s="1"/>
  <c r="AG30" i="14"/>
  <c r="AI30" i="14" s="1"/>
  <c r="AG137" i="14"/>
  <c r="AI137" i="14" s="1"/>
  <c r="AG210" i="14"/>
  <c r="AI210" i="14" s="1"/>
  <c r="AG200" i="14"/>
  <c r="AI200" i="14" s="1"/>
  <c r="AN185" i="14"/>
  <c r="AG139" i="14"/>
  <c r="AI139" i="14" s="1"/>
  <c r="AG8" i="14"/>
  <c r="AI8" i="14" s="1"/>
  <c r="AG130" i="14"/>
  <c r="AI130" i="14" s="1"/>
  <c r="AG51" i="14"/>
  <c r="AI51" i="14" s="1"/>
  <c r="AG233" i="14"/>
  <c r="AI233" i="14" s="1"/>
  <c r="AG35" i="14"/>
  <c r="AI35" i="14" s="1"/>
  <c r="AG229" i="14"/>
  <c r="AI229" i="14" s="1"/>
  <c r="AG221" i="14"/>
  <c r="AI221" i="14" s="1"/>
  <c r="AG96" i="14"/>
  <c r="AI96" i="14" s="1"/>
  <c r="AG7" i="14"/>
  <c r="AI7" i="14" s="1"/>
  <c r="AG47" i="14"/>
  <c r="AI47" i="14" s="1"/>
  <c r="AN19" i="14"/>
  <c r="AG27" i="14"/>
  <c r="AI27" i="14" s="1"/>
  <c r="AG21" i="14"/>
  <c r="AI21" i="14" s="1"/>
  <c r="AG174" i="14"/>
  <c r="AI174" i="14" s="1"/>
  <c r="AG198" i="14"/>
  <c r="AI198" i="14" s="1"/>
  <c r="AG79" i="14"/>
  <c r="AI79" i="14" s="1"/>
  <c r="AG169" i="14"/>
  <c r="AI169" i="14" s="1"/>
  <c r="AN176" i="14"/>
  <c r="AG126" i="14"/>
  <c r="AI126" i="14" s="1"/>
  <c r="AG234" i="14"/>
  <c r="AI234" i="14" s="1"/>
  <c r="AN155" i="14"/>
  <c r="AG55" i="14"/>
  <c r="AI55" i="14" s="1"/>
  <c r="AN226" i="14"/>
  <c r="AN195" i="14"/>
  <c r="AG75" i="14"/>
  <c r="AI75" i="14" s="1"/>
  <c r="AG128" i="14"/>
  <c r="AI128" i="14" s="1"/>
  <c r="AG67" i="14"/>
  <c r="AI67" i="14" s="1"/>
  <c r="AN236" i="14"/>
  <c r="AN156" i="14"/>
  <c r="AN139" i="14"/>
  <c r="AN206" i="14"/>
  <c r="AG121" i="14"/>
  <c r="AI121" i="14" s="1"/>
  <c r="AN42" i="14"/>
  <c r="AG189" i="14"/>
  <c r="AI189" i="14" s="1"/>
  <c r="AG161" i="14"/>
  <c r="AI161" i="14" s="1"/>
  <c r="AG212" i="14"/>
  <c r="AI212" i="14" s="1"/>
  <c r="AG25" i="14"/>
  <c r="AI25" i="14" s="1"/>
  <c r="AN17" i="14"/>
  <c r="AG154" i="14"/>
  <c r="AI154" i="14" s="1"/>
  <c r="AN171" i="14"/>
  <c r="AN57" i="14"/>
  <c r="AN126" i="14"/>
  <c r="AN151" i="14"/>
  <c r="AG105" i="14"/>
  <c r="AI105" i="14" s="1"/>
  <c r="AN197" i="14"/>
  <c r="AG152" i="14"/>
  <c r="AI152" i="14" s="1"/>
  <c r="AG34" i="14"/>
  <c r="AI34" i="14" s="1"/>
  <c r="AG85" i="14"/>
  <c r="AI85" i="14" s="1"/>
  <c r="AN219" i="14"/>
  <c r="AN186" i="14"/>
  <c r="AN31" i="14"/>
  <c r="AN199" i="14"/>
  <c r="AG43" i="14"/>
  <c r="AI43" i="14" s="1"/>
  <c r="AN170" i="14"/>
  <c r="AN110" i="14"/>
  <c r="AN187" i="14"/>
  <c r="AG159" i="14"/>
  <c r="AI159" i="14" s="1"/>
  <c r="AN237" i="14"/>
  <c r="AN147" i="14"/>
  <c r="AN225" i="14"/>
  <c r="AG81" i="14"/>
  <c r="AI81" i="14" s="1"/>
  <c r="AN27" i="14"/>
  <c r="AG153" i="14"/>
  <c r="AI153" i="14" s="1"/>
  <c r="AN153" i="14"/>
  <c r="AN168" i="14"/>
  <c r="AN202" i="14"/>
  <c r="AG215" i="14"/>
  <c r="AI215" i="14" s="1"/>
  <c r="AN215" i="14"/>
  <c r="AG205" i="14"/>
  <c r="AI205" i="14" s="1"/>
  <c r="AN205" i="14"/>
  <c r="AG172" i="14"/>
  <c r="AI172" i="14" s="1"/>
  <c r="AN172" i="14"/>
  <c r="AG73" i="14"/>
  <c r="AI73" i="14" s="1"/>
  <c r="AN73" i="14"/>
  <c r="AG54" i="14"/>
  <c r="AI54" i="14" s="1"/>
  <c r="AN54" i="14"/>
  <c r="AG218" i="14"/>
  <c r="AI218" i="14" s="1"/>
  <c r="AN218" i="14"/>
  <c r="AG193" i="14"/>
  <c r="AI193" i="14" s="1"/>
  <c r="AN193" i="14"/>
  <c r="AG214" i="14"/>
  <c r="AI214" i="14" s="1"/>
  <c r="AN214" i="14"/>
  <c r="AN131" i="14"/>
  <c r="AN91" i="14"/>
  <c r="AN174" i="14"/>
  <c r="AN18" i="14"/>
  <c r="AN128" i="14"/>
  <c r="AN37" i="14"/>
  <c r="AN7" i="14"/>
  <c r="AG148" i="14"/>
  <c r="AI148" i="14" s="1"/>
  <c r="AN148" i="14"/>
  <c r="AN33" i="14"/>
  <c r="AG129" i="14"/>
  <c r="AI129" i="14" s="1"/>
  <c r="AN129" i="14"/>
  <c r="AG24" i="14"/>
  <c r="AI24" i="14" s="1"/>
  <c r="AN24" i="14"/>
  <c r="AG224" i="14"/>
  <c r="AI224" i="14" s="1"/>
  <c r="AN224" i="14"/>
  <c r="AG12" i="14"/>
  <c r="AI12" i="14" s="1"/>
  <c r="AN12" i="14"/>
  <c r="AG217" i="14"/>
  <c r="AI217" i="14" s="1"/>
  <c r="AN217" i="14"/>
  <c r="AN159" i="14"/>
  <c r="AN169" i="14"/>
  <c r="AG10" i="14"/>
  <c r="AI10" i="14" s="1"/>
  <c r="AN10" i="14"/>
  <c r="AG60" i="14"/>
  <c r="AI60" i="14" s="1"/>
  <c r="AN60" i="14"/>
  <c r="AG160" i="14"/>
  <c r="AI160" i="14" s="1"/>
  <c r="AN160" i="14"/>
  <c r="AG220" i="14"/>
  <c r="AI220" i="14" s="1"/>
  <c r="AN220" i="14"/>
  <c r="AG65" i="14"/>
  <c r="AI65" i="14" s="1"/>
  <c r="AN65" i="14"/>
  <c r="AG232" i="14"/>
  <c r="AI232" i="14" s="1"/>
  <c r="AN232" i="14"/>
  <c r="AG87" i="14"/>
  <c r="AI87" i="14" s="1"/>
  <c r="AN87" i="14"/>
  <c r="AG164" i="14"/>
  <c r="AI164" i="14" s="1"/>
  <c r="AN164" i="14"/>
  <c r="AN82" i="14"/>
  <c r="AN142" i="14"/>
  <c r="AN138" i="14"/>
  <c r="AN231" i="14"/>
  <c r="AN20" i="14"/>
  <c r="AN83" i="14"/>
  <c r="AN115" i="14"/>
  <c r="AN61" i="14"/>
  <c r="AN216" i="14"/>
  <c r="AG6" i="14"/>
  <c r="AI6" i="14" s="1"/>
  <c r="AN6" i="14"/>
  <c r="AG13" i="14"/>
  <c r="AI13" i="14" s="1"/>
  <c r="AN13" i="14"/>
  <c r="AN36" i="14"/>
  <c r="AN208" i="14"/>
  <c r="AN102" i="14"/>
  <c r="AN228" i="14"/>
  <c r="AN207" i="14"/>
  <c r="AN26" i="14"/>
  <c r="AN150" i="14"/>
  <c r="AN81" i="14"/>
  <c r="AN14" i="14"/>
  <c r="AG52" i="14"/>
  <c r="AI52" i="14" s="1"/>
  <c r="AN52" i="14"/>
  <c r="AG162" i="14"/>
  <c r="AI162" i="14" s="1"/>
  <c r="AG177" i="14"/>
  <c r="AI177" i="14" s="1"/>
  <c r="AN177" i="14"/>
  <c r="AN114" i="14"/>
  <c r="AN93" i="14"/>
  <c r="AN11" i="14"/>
  <c r="AN107" i="14"/>
  <c r="AN166" i="14"/>
  <c r="AN173" i="14"/>
  <c r="AN203" i="14"/>
  <c r="AN86" i="14"/>
  <c r="AG167" i="14"/>
  <c r="AI167" i="14" s="1"/>
  <c r="AN167" i="14"/>
  <c r="AG235" i="14"/>
  <c r="AI235" i="14" s="1"/>
  <c r="AN235" i="14"/>
  <c r="AG84" i="14"/>
  <c r="AI84" i="14" s="1"/>
  <c r="AN84" i="14"/>
  <c r="AG38" i="14"/>
  <c r="AI38" i="14" s="1"/>
  <c r="AN38" i="14"/>
  <c r="AG192" i="14"/>
  <c r="AI192" i="14" s="1"/>
  <c r="AN192" i="14"/>
  <c r="AG230" i="14"/>
  <c r="AI230" i="14" s="1"/>
  <c r="AN230" i="14"/>
  <c r="AG158" i="14"/>
  <c r="AI158" i="14" s="1"/>
  <c r="AN158" i="14"/>
  <c r="AG63" i="14"/>
  <c r="AI63" i="14" s="1"/>
  <c r="AN63" i="14"/>
  <c r="AN157" i="14"/>
  <c r="AN183" i="14"/>
  <c r="AN21" i="14"/>
  <c r="AN53" i="14"/>
  <c r="AN66" i="14"/>
  <c r="AN111" i="14"/>
  <c r="AG127" i="14"/>
  <c r="AI127" i="14" s="1"/>
  <c r="AN127" i="14"/>
  <c r="AG74" i="14"/>
  <c r="AI74" i="14" s="1"/>
  <c r="AN74" i="14"/>
  <c r="AG40" i="14"/>
  <c r="AI40" i="14" s="1"/>
  <c r="AN40" i="14"/>
  <c r="AG136" i="14"/>
  <c r="AI136" i="14" s="1"/>
  <c r="AN136" i="14"/>
  <c r="AG80" i="14"/>
  <c r="AI80" i="14" s="1"/>
  <c r="AG77" i="14"/>
  <c r="AI77" i="14" s="1"/>
  <c r="AG175" i="14"/>
  <c r="AI175" i="14" s="1"/>
  <c r="AN175" i="14"/>
  <c r="AG97" i="14"/>
  <c r="AI97" i="14" s="1"/>
  <c r="AN97" i="14"/>
  <c r="AG227" i="14"/>
  <c r="AI227" i="14" s="1"/>
  <c r="AN227" i="14"/>
  <c r="AN109" i="14"/>
  <c r="AN163" i="14"/>
  <c r="AN211" i="14"/>
  <c r="AN204" i="14"/>
  <c r="AN25" i="14"/>
  <c r="AG92" i="14"/>
  <c r="AI92" i="14" s="1"/>
  <c r="AN92" i="14"/>
  <c r="AG179" i="14"/>
  <c r="AI179" i="14" s="1"/>
  <c r="AN179" i="14"/>
  <c r="AG113" i="14"/>
  <c r="AI113" i="14" s="1"/>
  <c r="AG41" i="14"/>
  <c r="AI41" i="14" s="1"/>
  <c r="AN41" i="14"/>
  <c r="AG56" i="14"/>
  <c r="AI56" i="14" s="1"/>
  <c r="AN56" i="14"/>
  <c r="AN44" i="14"/>
  <c r="AN140" i="14"/>
  <c r="AN80" i="14"/>
  <c r="AN143" i="14"/>
  <c r="AG45" i="14"/>
  <c r="AI45" i="14" s="1"/>
  <c r="AN45" i="14"/>
  <c r="AG64" i="14"/>
  <c r="AI64" i="14" s="1"/>
  <c r="AN64" i="14"/>
  <c r="AG62" i="14"/>
  <c r="AI62" i="14" s="1"/>
  <c r="AN62" i="14"/>
  <c r="AG125" i="14"/>
  <c r="AI125" i="14" s="1"/>
  <c r="AG71" i="14"/>
  <c r="AI71" i="14" s="1"/>
  <c r="AN71" i="14"/>
  <c r="AN222" i="14"/>
  <c r="AN223" i="14"/>
  <c r="AN32" i="14"/>
  <c r="AN165" i="14"/>
  <c r="AG39" i="14"/>
  <c r="AI39" i="14" s="1"/>
  <c r="AG191" i="14"/>
  <c r="AI191" i="14" s="1"/>
  <c r="AG58" i="14"/>
  <c r="AI58" i="14" s="1"/>
  <c r="AG112" i="14"/>
  <c r="AI112" i="14" s="1"/>
  <c r="AG59" i="14"/>
  <c r="AI59" i="14" s="1"/>
  <c r="AG118" i="14"/>
  <c r="AI118" i="14" s="1"/>
  <c r="AG95" i="14"/>
  <c r="AI95" i="14" s="1"/>
  <c r="AG201" i="14"/>
  <c r="AI201" i="14" s="1"/>
  <c r="AG100" i="14"/>
  <c r="AI100" i="14" s="1"/>
  <c r="AG68" i="14"/>
  <c r="AI68" i="14" s="1"/>
  <c r="AG48" i="14"/>
  <c r="AI48" i="14" s="1"/>
  <c r="AG104" i="14"/>
  <c r="AI104" i="14" s="1"/>
  <c r="AG182" i="14"/>
  <c r="AI182" i="14" s="1"/>
  <c r="AG132" i="14"/>
  <c r="AI132" i="14" s="1"/>
  <c r="AG116" i="14"/>
  <c r="AI116" i="14" s="1"/>
  <c r="AG69" i="14"/>
  <c r="AI69" i="14" s="1"/>
  <c r="AG135" i="14"/>
  <c r="AI135" i="14" s="1"/>
  <c r="AG188" i="14"/>
  <c r="AI188" i="14" s="1"/>
  <c r="AG117" i="14"/>
  <c r="AI117" i="14" s="1"/>
  <c r="AG134" i="14"/>
  <c r="AI134" i="14" s="1"/>
  <c r="AG180" i="14"/>
  <c r="AI180" i="14" s="1"/>
  <c r="AG90" i="14"/>
  <c r="AI90" i="14" s="1"/>
  <c r="AG29" i="14"/>
  <c r="AI29" i="14" s="1"/>
  <c r="AG133" i="14"/>
  <c r="AI133" i="14" s="1"/>
  <c r="AG196" i="14"/>
  <c r="AI196" i="14" s="1"/>
  <c r="AG124" i="14"/>
  <c r="AI124" i="14" s="1"/>
  <c r="AG181" i="14"/>
  <c r="AI181" i="14" s="1"/>
  <c r="AG88" i="14"/>
  <c r="AI88" i="14" s="1"/>
  <c r="AG122" i="14"/>
  <c r="AI122" i="14" s="1"/>
  <c r="AG145" i="14"/>
  <c r="AI145" i="14" s="1"/>
  <c r="AG94" i="14"/>
  <c r="AI94" i="14" s="1"/>
  <c r="AG28" i="14"/>
  <c r="AI28" i="14" s="1"/>
  <c r="AG23" i="14"/>
  <c r="AI23" i="14" s="1"/>
  <c r="AG89" i="14"/>
  <c r="AI89" i="14" s="1"/>
  <c r="AG76" i="14"/>
  <c r="AI76" i="14" s="1"/>
  <c r="AG178" i="14"/>
  <c r="AI178" i="14" s="1"/>
  <c r="AG50" i="14"/>
  <c r="AI50" i="14" s="1"/>
  <c r="AG103" i="14"/>
  <c r="AI103" i="14" s="1"/>
  <c r="AG72" i="14"/>
  <c r="AI72" i="14" s="1"/>
  <c r="AG184" i="14"/>
  <c r="AI184" i="14" s="1"/>
  <c r="AG120" i="14"/>
  <c r="AI120" i="14" s="1"/>
  <c r="AG78" i="14"/>
  <c r="AI78" i="14" s="1"/>
  <c r="AG99" i="14"/>
  <c r="AI99" i="14" s="1"/>
  <c r="AG16" i="14"/>
  <c r="AI16" i="14" s="1"/>
  <c r="AG190" i="14"/>
  <c r="AI190" i="14" s="1"/>
  <c r="AG119" i="14"/>
  <c r="AI119" i="14" s="1"/>
  <c r="AG149" i="14"/>
  <c r="AI149" i="14" s="1"/>
  <c r="AG49" i="14"/>
  <c r="AI49" i="14" s="1"/>
  <c r="AG22" i="14"/>
  <c r="AI22" i="14" s="1"/>
  <c r="AG9" i="14"/>
  <c r="AI9" i="14" s="1"/>
  <c r="AG106" i="14"/>
  <c r="AI106" i="14" s="1"/>
  <c r="AG15" i="14"/>
  <c r="AI15" i="14" s="1"/>
  <c r="AG194" i="14"/>
  <c r="AI194" i="14" s="1"/>
  <c r="AG42" i="14"/>
  <c r="AI42" i="14" s="1"/>
  <c r="AG146" i="14"/>
  <c r="AI146" i="14" s="1"/>
  <c r="Z238" i="14"/>
  <c r="AG5" i="14"/>
  <c r="AG98" i="14"/>
  <c r="AI98" i="14" s="1"/>
  <c r="U238" i="14"/>
  <c r="AG108" i="14"/>
  <c r="AI108" i="14" s="1"/>
  <c r="AG70" i="14"/>
  <c r="AI70" i="14" s="1"/>
  <c r="AF238" i="14"/>
  <c r="AG123" i="14"/>
  <c r="AI123" i="14" s="1"/>
  <c r="AG46" i="14"/>
  <c r="AI46" i="14" s="1"/>
  <c r="AG144" i="14"/>
  <c r="AI144" i="14" s="1"/>
  <c r="AG141" i="14"/>
  <c r="AI141" i="14" s="1"/>
  <c r="AI5" i="14" l="1"/>
  <c r="AG238" i="14"/>
  <c r="AN238" i="14"/>
  <c r="AN240" i="14" s="1"/>
  <c r="AI238" i="14"/>
  <c r="BV188" i="15" l="1"/>
  <c r="BV14" i="15"/>
  <c r="BW189" i="15"/>
  <c r="BW190" i="15"/>
  <c r="AN23" i="4" l="1"/>
  <c r="I23" i="4"/>
  <c r="J23" i="4"/>
  <c r="K23" i="4"/>
  <c r="L23" i="4"/>
  <c r="M23" i="4"/>
  <c r="N23" i="4"/>
  <c r="O23" i="4"/>
  <c r="Q23" i="4"/>
  <c r="R23" i="4"/>
  <c r="S23" i="4"/>
  <c r="U23" i="4"/>
  <c r="V23" i="4"/>
  <c r="W23" i="4"/>
  <c r="X23" i="4"/>
  <c r="AK23" i="4"/>
  <c r="AL23" i="4"/>
  <c r="AM23" i="4"/>
  <c r="AO23" i="4"/>
  <c r="AD23" i="4"/>
  <c r="AA23" i="4"/>
  <c r="Z23" i="4"/>
  <c r="T23" i="4"/>
  <c r="P23" i="4"/>
  <c r="H23" i="4"/>
  <c r="E23" i="4"/>
  <c r="AM22" i="4"/>
  <c r="AK22" i="4"/>
  <c r="X22" i="4"/>
  <c r="U22" i="4"/>
  <c r="T22" i="4"/>
  <c r="S22" i="4"/>
  <c r="R22" i="4"/>
  <c r="P22" i="4"/>
  <c r="O22" i="4"/>
  <c r="N22" i="4"/>
  <c r="M22" i="4"/>
  <c r="Q22" i="4" s="1"/>
  <c r="V22" i="4" s="1"/>
  <c r="AL22" i="4" s="1"/>
  <c r="AO22" i="4" l="1"/>
  <c r="Y22" i="4"/>
  <c r="W22" i="4"/>
  <c r="AB22" i="4" s="1"/>
  <c r="AC22" i="4" l="1"/>
  <c r="AE22" i="4" l="1"/>
  <c r="CA188" i="15" l="1"/>
  <c r="BZ188" i="15"/>
  <c r="BS188" i="15"/>
  <c r="BR188" i="15"/>
  <c r="BQ188" i="15"/>
  <c r="BP188" i="15"/>
  <c r="AZ188" i="15"/>
  <c r="AY188" i="15"/>
  <c r="AX188" i="15"/>
  <c r="AW188" i="15"/>
  <c r="AV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A188" i="15"/>
  <c r="Z188" i="15"/>
  <c r="Y188" i="15"/>
  <c r="X188" i="15"/>
  <c r="W188" i="15"/>
  <c r="V188" i="15"/>
  <c r="U188" i="15"/>
  <c r="T188" i="15"/>
  <c r="S188" i="15"/>
  <c r="R188" i="15"/>
  <c r="Q188" i="15"/>
  <c r="P188" i="15"/>
  <c r="O188" i="15"/>
  <c r="N188" i="15"/>
  <c r="M188" i="15"/>
  <c r="L188" i="15"/>
  <c r="K188" i="15"/>
  <c r="CD187" i="15"/>
  <c r="BJ187" i="15"/>
  <c r="BA187" i="15"/>
  <c r="AS187" i="15"/>
  <c r="AR187" i="15"/>
  <c r="AQ187" i="15"/>
  <c r="AP187" i="15"/>
  <c r="AO187" i="15"/>
  <c r="AN187" i="15"/>
  <c r="BI187" i="15" s="1"/>
  <c r="BJ186" i="15"/>
  <c r="BA186" i="15"/>
  <c r="AS186" i="15"/>
  <c r="AR186" i="15"/>
  <c r="AQ186" i="15"/>
  <c r="AP186" i="15"/>
  <c r="AO186" i="15"/>
  <c r="AN186" i="15"/>
  <c r="BI186" i="15" s="1"/>
  <c r="BJ185" i="15"/>
  <c r="BA185" i="15"/>
  <c r="AS185" i="15"/>
  <c r="AR185" i="15"/>
  <c r="AQ185" i="15"/>
  <c r="AP185" i="15"/>
  <c r="AO185" i="15"/>
  <c r="AN185" i="15"/>
  <c r="BI185" i="15" s="1"/>
  <c r="BJ184" i="15"/>
  <c r="BI184" i="15"/>
  <c r="BA184" i="15"/>
  <c r="AS184" i="15"/>
  <c r="AR184" i="15"/>
  <c r="AQ184" i="15"/>
  <c r="AP184" i="15"/>
  <c r="AO184" i="15"/>
  <c r="AN184" i="15"/>
  <c r="CD184" i="15" s="1"/>
  <c r="BJ183" i="15"/>
  <c r="BA183" i="15"/>
  <c r="AS183" i="15"/>
  <c r="AR183" i="15"/>
  <c r="AQ183" i="15"/>
  <c r="AP183" i="15"/>
  <c r="AO183" i="15"/>
  <c r="AN183" i="15"/>
  <c r="CD183" i="15" s="1"/>
  <c r="BJ182" i="15"/>
  <c r="BA182" i="15"/>
  <c r="AS182" i="15"/>
  <c r="AR182" i="15"/>
  <c r="AQ182" i="15"/>
  <c r="AP182" i="15"/>
  <c r="AO182" i="15"/>
  <c r="AN182" i="15"/>
  <c r="CD182" i="15" s="1"/>
  <c r="BJ181" i="15"/>
  <c r="BA181" i="15"/>
  <c r="AS181" i="15"/>
  <c r="AR181" i="15"/>
  <c r="AQ181" i="15"/>
  <c r="AP181" i="15"/>
  <c r="AO181" i="15"/>
  <c r="AN181" i="15"/>
  <c r="BJ180" i="15"/>
  <c r="BA180" i="15"/>
  <c r="AS180" i="15"/>
  <c r="AR180" i="15"/>
  <c r="AQ180" i="15"/>
  <c r="AP180" i="15"/>
  <c r="AO180" i="15"/>
  <c r="AN180" i="15"/>
  <c r="CD180" i="15" s="1"/>
  <c r="BJ179" i="15"/>
  <c r="BA179" i="15"/>
  <c r="AS179" i="15"/>
  <c r="AR179" i="15"/>
  <c r="AQ179" i="15"/>
  <c r="AP179" i="15"/>
  <c r="AO179" i="15"/>
  <c r="AN179" i="15"/>
  <c r="BI179" i="15" s="1"/>
  <c r="BJ178" i="15"/>
  <c r="BA178" i="15"/>
  <c r="AS178" i="15"/>
  <c r="AR178" i="15"/>
  <c r="AQ178" i="15"/>
  <c r="AP178" i="15"/>
  <c r="AO178" i="15"/>
  <c r="AN178" i="15"/>
  <c r="CD178" i="15" s="1"/>
  <c r="BJ177" i="15"/>
  <c r="BA177" i="15"/>
  <c r="AS177" i="15"/>
  <c r="AR177" i="15"/>
  <c r="AQ177" i="15"/>
  <c r="AP177" i="15"/>
  <c r="AO177" i="15"/>
  <c r="AN177" i="15"/>
  <c r="BI177" i="15" s="1"/>
  <c r="BJ176" i="15"/>
  <c r="BA176" i="15"/>
  <c r="AS176" i="15"/>
  <c r="AR176" i="15"/>
  <c r="AQ176" i="15"/>
  <c r="AP176" i="15"/>
  <c r="AO176" i="15"/>
  <c r="AN176" i="15"/>
  <c r="CD176" i="15" s="1"/>
  <c r="BJ175" i="15"/>
  <c r="BA175" i="15"/>
  <c r="AS175" i="15"/>
  <c r="AR175" i="15"/>
  <c r="AQ175" i="15"/>
  <c r="AP175" i="15"/>
  <c r="AO175" i="15"/>
  <c r="AN175" i="15"/>
  <c r="BI175" i="15" s="1"/>
  <c r="BJ174" i="15"/>
  <c r="BA174" i="15"/>
  <c r="AS174" i="15"/>
  <c r="AR174" i="15"/>
  <c r="AQ174" i="15"/>
  <c r="AP174" i="15"/>
  <c r="AO174" i="15"/>
  <c r="AN174" i="15"/>
  <c r="BJ173" i="15"/>
  <c r="BA173" i="15"/>
  <c r="AS173" i="15"/>
  <c r="AR173" i="15"/>
  <c r="AQ173" i="15"/>
  <c r="AP173" i="15"/>
  <c r="AO173" i="15"/>
  <c r="AN173" i="15"/>
  <c r="BI173" i="15" s="1"/>
  <c r="BJ172" i="15"/>
  <c r="BA172" i="15"/>
  <c r="AS172" i="15"/>
  <c r="AR172" i="15"/>
  <c r="AQ172" i="15"/>
  <c r="AP172" i="15"/>
  <c r="AO172" i="15"/>
  <c r="AN172" i="15"/>
  <c r="CD172" i="15" s="1"/>
  <c r="BJ171" i="15"/>
  <c r="BA171" i="15"/>
  <c r="AS171" i="15"/>
  <c r="AR171" i="15"/>
  <c r="AQ171" i="15"/>
  <c r="AP171" i="15"/>
  <c r="AO171" i="15"/>
  <c r="AN171" i="15"/>
  <c r="CD171" i="15" s="1"/>
  <c r="BJ170" i="15"/>
  <c r="BA170" i="15"/>
  <c r="AS170" i="15"/>
  <c r="AR170" i="15"/>
  <c r="AQ170" i="15"/>
  <c r="AP170" i="15"/>
  <c r="AO170" i="15"/>
  <c r="AN170" i="15"/>
  <c r="CD170" i="15" s="1"/>
  <c r="BJ169" i="15"/>
  <c r="BA169" i="15"/>
  <c r="AS169" i="15"/>
  <c r="AR169" i="15"/>
  <c r="AQ169" i="15"/>
  <c r="AP169" i="15"/>
  <c r="AO169" i="15"/>
  <c r="AN169" i="15"/>
  <c r="BJ168" i="15"/>
  <c r="BA168" i="15"/>
  <c r="AS168" i="15"/>
  <c r="AR168" i="15"/>
  <c r="AQ168" i="15"/>
  <c r="AP168" i="15"/>
  <c r="AO168" i="15"/>
  <c r="AN168" i="15"/>
  <c r="CD168" i="15" s="1"/>
  <c r="BJ167" i="15"/>
  <c r="BA167" i="15"/>
  <c r="AS167" i="15"/>
  <c r="AR167" i="15"/>
  <c r="AQ167" i="15"/>
  <c r="AP167" i="15"/>
  <c r="AO167" i="15"/>
  <c r="AN167" i="15"/>
  <c r="BI167" i="15" s="1"/>
  <c r="BJ166" i="15"/>
  <c r="BA166" i="15"/>
  <c r="AS166" i="15"/>
  <c r="AR166" i="15"/>
  <c r="AQ166" i="15"/>
  <c r="AP166" i="15"/>
  <c r="AO166" i="15"/>
  <c r="AN166" i="15"/>
  <c r="BI166" i="15" s="1"/>
  <c r="BJ165" i="15"/>
  <c r="BA165" i="15"/>
  <c r="AS165" i="15"/>
  <c r="AR165" i="15"/>
  <c r="AQ165" i="15"/>
  <c r="AP165" i="15"/>
  <c r="AO165" i="15"/>
  <c r="AN165" i="15"/>
  <c r="CD165" i="15" s="1"/>
  <c r="BJ164" i="15"/>
  <c r="BA164" i="15"/>
  <c r="AS164" i="15"/>
  <c r="AR164" i="15"/>
  <c r="AQ164" i="15"/>
  <c r="AP164" i="15"/>
  <c r="AO164" i="15"/>
  <c r="AN164" i="15"/>
  <c r="CD164" i="15" s="1"/>
  <c r="BJ163" i="15"/>
  <c r="BA163" i="15"/>
  <c r="AS163" i="15"/>
  <c r="AR163" i="15"/>
  <c r="AQ163" i="15"/>
  <c r="AP163" i="15"/>
  <c r="AO163" i="15"/>
  <c r="AN163" i="15"/>
  <c r="BI163" i="15" s="1"/>
  <c r="BJ162" i="15"/>
  <c r="BA162" i="15"/>
  <c r="AS162" i="15"/>
  <c r="AR162" i="15"/>
  <c r="AQ162" i="15"/>
  <c r="AP162" i="15"/>
  <c r="AO162" i="15"/>
  <c r="AN162" i="15"/>
  <c r="BJ161" i="15"/>
  <c r="BA161" i="15"/>
  <c r="AS161" i="15"/>
  <c r="AR161" i="15"/>
  <c r="AQ161" i="15"/>
  <c r="AP161" i="15"/>
  <c r="AO161" i="15"/>
  <c r="AN161" i="15"/>
  <c r="BI161" i="15" s="1"/>
  <c r="BJ160" i="15"/>
  <c r="BA160" i="15"/>
  <c r="AS160" i="15"/>
  <c r="AR160" i="15"/>
  <c r="AQ160" i="15"/>
  <c r="AP160" i="15"/>
  <c r="AO160" i="15"/>
  <c r="AN160" i="15"/>
  <c r="CD160" i="15" s="1"/>
  <c r="BJ159" i="15"/>
  <c r="BA159" i="15"/>
  <c r="AS159" i="15"/>
  <c r="AR159" i="15"/>
  <c r="AQ159" i="15"/>
  <c r="AP159" i="15"/>
  <c r="AO159" i="15"/>
  <c r="AN159" i="15"/>
  <c r="CD159" i="15" s="1"/>
  <c r="BJ158" i="15"/>
  <c r="BA158" i="15"/>
  <c r="AS158" i="15"/>
  <c r="AR158" i="15"/>
  <c r="AQ158" i="15"/>
  <c r="AP158" i="15"/>
  <c r="AO158" i="15"/>
  <c r="AN158" i="15"/>
  <c r="CD158" i="15" s="1"/>
  <c r="BJ157" i="15"/>
  <c r="BA157" i="15"/>
  <c r="AS157" i="15"/>
  <c r="AR157" i="15"/>
  <c r="AQ157" i="15"/>
  <c r="AP157" i="15"/>
  <c r="AO157" i="15"/>
  <c r="AN157" i="15"/>
  <c r="BJ156" i="15"/>
  <c r="BA156" i="15"/>
  <c r="AS156" i="15"/>
  <c r="AR156" i="15"/>
  <c r="AQ156" i="15"/>
  <c r="AP156" i="15"/>
  <c r="AO156" i="15"/>
  <c r="AN156" i="15"/>
  <c r="CD156" i="15" s="1"/>
  <c r="BJ155" i="15"/>
  <c r="BA155" i="15"/>
  <c r="AS155" i="15"/>
  <c r="AR155" i="15"/>
  <c r="AQ155" i="15"/>
  <c r="AP155" i="15"/>
  <c r="AO155" i="15"/>
  <c r="AN155" i="15"/>
  <c r="BI155" i="15" s="1"/>
  <c r="BJ154" i="15"/>
  <c r="BA154" i="15"/>
  <c r="AS154" i="15"/>
  <c r="AR154" i="15"/>
  <c r="AQ154" i="15"/>
  <c r="AP154" i="15"/>
  <c r="AO154" i="15"/>
  <c r="AN154" i="15"/>
  <c r="CD154" i="15" s="1"/>
  <c r="BJ153" i="15"/>
  <c r="BA153" i="15"/>
  <c r="AS153" i="15"/>
  <c r="AR153" i="15"/>
  <c r="AQ153" i="15"/>
  <c r="AP153" i="15"/>
  <c r="AO153" i="15"/>
  <c r="AN153" i="15"/>
  <c r="CD153" i="15" s="1"/>
  <c r="BJ152" i="15"/>
  <c r="BA152" i="15"/>
  <c r="AS152" i="15"/>
  <c r="AR152" i="15"/>
  <c r="AQ152" i="15"/>
  <c r="AP152" i="15"/>
  <c r="AO152" i="15"/>
  <c r="AN152" i="15"/>
  <c r="BJ151" i="15"/>
  <c r="BA151" i="15"/>
  <c r="AS151" i="15"/>
  <c r="AR151" i="15"/>
  <c r="AQ151" i="15"/>
  <c r="AP151" i="15"/>
  <c r="AO151" i="15"/>
  <c r="AN151" i="15"/>
  <c r="BI151" i="15" s="1"/>
  <c r="BJ150" i="15"/>
  <c r="BA150" i="15"/>
  <c r="AS150" i="15"/>
  <c r="AR150" i="15"/>
  <c r="AQ150" i="15"/>
  <c r="AP150" i="15"/>
  <c r="AO150" i="15"/>
  <c r="AN150" i="15"/>
  <c r="BJ149" i="15"/>
  <c r="BA149" i="15"/>
  <c r="AS149" i="15"/>
  <c r="AR149" i="15"/>
  <c r="AQ149" i="15"/>
  <c r="AP149" i="15"/>
  <c r="AO149" i="15"/>
  <c r="AN149" i="15"/>
  <c r="CD149" i="15" s="1"/>
  <c r="BA148" i="15"/>
  <c r="AU148" i="15"/>
  <c r="BJ148" i="15" s="1"/>
  <c r="AS148" i="15"/>
  <c r="AR148" i="15"/>
  <c r="AQ148" i="15"/>
  <c r="AP148" i="15"/>
  <c r="AO148" i="15"/>
  <c r="AN148" i="15"/>
  <c r="BI148" i="15" s="1"/>
  <c r="BJ147" i="15"/>
  <c r="BA147" i="15"/>
  <c r="AS147" i="15"/>
  <c r="AR147" i="15"/>
  <c r="AQ147" i="15"/>
  <c r="AP147" i="15"/>
  <c r="AO147" i="15"/>
  <c r="AN147" i="15"/>
  <c r="CD147" i="15" s="1"/>
  <c r="BJ146" i="15"/>
  <c r="BA146" i="15"/>
  <c r="AS146" i="15"/>
  <c r="AR146" i="15"/>
  <c r="AQ146" i="15"/>
  <c r="AP146" i="15"/>
  <c r="AO146" i="15"/>
  <c r="AN146" i="15"/>
  <c r="BI146" i="15" s="1"/>
  <c r="BJ145" i="15"/>
  <c r="BA145" i="15"/>
  <c r="AS145" i="15"/>
  <c r="AR145" i="15"/>
  <c r="AQ145" i="15"/>
  <c r="AP145" i="15"/>
  <c r="AO145" i="15"/>
  <c r="AN145" i="15"/>
  <c r="BI145" i="15" s="1"/>
  <c r="BJ144" i="15"/>
  <c r="BA144" i="15"/>
  <c r="AS144" i="15"/>
  <c r="AR144" i="15"/>
  <c r="AQ144" i="15"/>
  <c r="AP144" i="15"/>
  <c r="AO144" i="15"/>
  <c r="AN144" i="15"/>
  <c r="BJ143" i="15"/>
  <c r="BA143" i="15"/>
  <c r="AS143" i="15"/>
  <c r="AR143" i="15"/>
  <c r="AQ143" i="15"/>
  <c r="AP143" i="15"/>
  <c r="AO143" i="15"/>
  <c r="AN143" i="15"/>
  <c r="BJ142" i="15"/>
  <c r="BA142" i="15"/>
  <c r="AS142" i="15"/>
  <c r="AR142" i="15"/>
  <c r="AQ142" i="15"/>
  <c r="AP142" i="15"/>
  <c r="AO142" i="15"/>
  <c r="AN142" i="15"/>
  <c r="BJ141" i="15"/>
  <c r="BA141" i="15"/>
  <c r="AS141" i="15"/>
  <c r="AR141" i="15"/>
  <c r="AQ141" i="15"/>
  <c r="AP141" i="15"/>
  <c r="AO141" i="15"/>
  <c r="AN141" i="15"/>
  <c r="BJ140" i="15"/>
  <c r="BA140" i="15"/>
  <c r="AS140" i="15"/>
  <c r="AR140" i="15"/>
  <c r="AQ140" i="15"/>
  <c r="AP140" i="15"/>
  <c r="AO140" i="15"/>
  <c r="AN140" i="15"/>
  <c r="BJ139" i="15"/>
  <c r="BA139" i="15"/>
  <c r="AS139" i="15"/>
  <c r="AR139" i="15"/>
  <c r="AQ139" i="15"/>
  <c r="AP139" i="15"/>
  <c r="AO139" i="15"/>
  <c r="AN139" i="15"/>
  <c r="BI139" i="15" s="1"/>
  <c r="BJ138" i="15"/>
  <c r="BA138" i="15"/>
  <c r="AS138" i="15"/>
  <c r="AR138" i="15"/>
  <c r="AQ138" i="15"/>
  <c r="AP138" i="15"/>
  <c r="AO138" i="15"/>
  <c r="AN138" i="15"/>
  <c r="CD138" i="15" s="1"/>
  <c r="BJ137" i="15"/>
  <c r="BA137" i="15"/>
  <c r="AS137" i="15"/>
  <c r="AR137" i="15"/>
  <c r="AQ137" i="15"/>
  <c r="AP137" i="15"/>
  <c r="AO137" i="15"/>
  <c r="AN137" i="15"/>
  <c r="CD137" i="15" s="1"/>
  <c r="BJ136" i="15"/>
  <c r="BA136" i="15"/>
  <c r="AS136" i="15"/>
  <c r="AR136" i="15"/>
  <c r="AQ136" i="15"/>
  <c r="AP136" i="15"/>
  <c r="AO136" i="15"/>
  <c r="AN136" i="15"/>
  <c r="BJ135" i="15"/>
  <c r="BA135" i="15"/>
  <c r="AS135" i="15"/>
  <c r="AR135" i="15"/>
  <c r="AQ135" i="15"/>
  <c r="AP135" i="15"/>
  <c r="AO135" i="15"/>
  <c r="AN135" i="15"/>
  <c r="BI135" i="15" s="1"/>
  <c r="BJ134" i="15"/>
  <c r="BA134" i="15"/>
  <c r="AS134" i="15"/>
  <c r="AR134" i="15"/>
  <c r="AQ134" i="15"/>
  <c r="AP134" i="15"/>
  <c r="AO134" i="15"/>
  <c r="AN134" i="15"/>
  <c r="CD134" i="15" s="1"/>
  <c r="BJ133" i="15"/>
  <c r="BA133" i="15"/>
  <c r="AS133" i="15"/>
  <c r="AR133" i="15"/>
  <c r="AQ133" i="15"/>
  <c r="AP133" i="15"/>
  <c r="AO133" i="15"/>
  <c r="AN133" i="15"/>
  <c r="BJ132" i="15"/>
  <c r="BA132" i="15"/>
  <c r="AS132" i="15"/>
  <c r="AR132" i="15"/>
  <c r="AQ132" i="15"/>
  <c r="AP132" i="15"/>
  <c r="AO132" i="15"/>
  <c r="AN132" i="15"/>
  <c r="CD132" i="15" s="1"/>
  <c r="BJ131" i="15"/>
  <c r="BA131" i="15"/>
  <c r="AS131" i="15"/>
  <c r="AR131" i="15"/>
  <c r="AQ131" i="15"/>
  <c r="AP131" i="15"/>
  <c r="AO131" i="15"/>
  <c r="AN131" i="15"/>
  <c r="BJ130" i="15"/>
  <c r="BA130" i="15"/>
  <c r="AS130" i="15"/>
  <c r="AR130" i="15"/>
  <c r="AQ130" i="15"/>
  <c r="AP130" i="15"/>
  <c r="AO130" i="15"/>
  <c r="AN130" i="15"/>
  <c r="CD130" i="15" s="1"/>
  <c r="BJ129" i="15"/>
  <c r="BA129" i="15"/>
  <c r="AS129" i="15"/>
  <c r="AR129" i="15"/>
  <c r="AQ129" i="15"/>
  <c r="AP129" i="15"/>
  <c r="AO129" i="15"/>
  <c r="AN129" i="15"/>
  <c r="BJ128" i="15"/>
  <c r="BA128" i="15"/>
  <c r="AS128" i="15"/>
  <c r="AR128" i="15"/>
  <c r="AQ128" i="15"/>
  <c r="AP128" i="15"/>
  <c r="AO128" i="15"/>
  <c r="AN128" i="15"/>
  <c r="BI128" i="15" s="1"/>
  <c r="BJ127" i="15"/>
  <c r="BA127" i="15"/>
  <c r="AS127" i="15"/>
  <c r="AR127" i="15"/>
  <c r="AQ127" i="15"/>
  <c r="AP127" i="15"/>
  <c r="AO127" i="15"/>
  <c r="AN127" i="15"/>
  <c r="BI127" i="15" s="1"/>
  <c r="BJ126" i="15"/>
  <c r="BA126" i="15"/>
  <c r="AS126" i="15"/>
  <c r="AR126" i="15"/>
  <c r="AQ126" i="15"/>
  <c r="AP126" i="15"/>
  <c r="AO126" i="15"/>
  <c r="AN126" i="15"/>
  <c r="CD126" i="15" s="1"/>
  <c r="BJ125" i="15"/>
  <c r="BA125" i="15"/>
  <c r="AS125" i="15"/>
  <c r="AR125" i="15"/>
  <c r="AQ125" i="15"/>
  <c r="AP125" i="15"/>
  <c r="AO125" i="15"/>
  <c r="AN125" i="15"/>
  <c r="CD125" i="15" s="1"/>
  <c r="BJ124" i="15"/>
  <c r="BA124" i="15"/>
  <c r="AS124" i="15"/>
  <c r="AR124" i="15"/>
  <c r="AQ124" i="15"/>
  <c r="AP124" i="15"/>
  <c r="AO124" i="15"/>
  <c r="AN124" i="15"/>
  <c r="BI124" i="15" s="1"/>
  <c r="BJ123" i="15"/>
  <c r="BA123" i="15"/>
  <c r="AS123" i="15"/>
  <c r="AR123" i="15"/>
  <c r="AQ123" i="15"/>
  <c r="AP123" i="15"/>
  <c r="AO123" i="15"/>
  <c r="AN123" i="15"/>
  <c r="BI123" i="15" s="1"/>
  <c r="BJ122" i="15"/>
  <c r="BA122" i="15"/>
  <c r="AS122" i="15"/>
  <c r="AR122" i="15"/>
  <c r="AQ122" i="15"/>
  <c r="AP122" i="15"/>
  <c r="AO122" i="15"/>
  <c r="AN122" i="15"/>
  <c r="BJ121" i="15"/>
  <c r="BA121" i="15"/>
  <c r="AS121" i="15"/>
  <c r="AR121" i="15"/>
  <c r="AQ121" i="15"/>
  <c r="AP121" i="15"/>
  <c r="AO121" i="15"/>
  <c r="AN121" i="15"/>
  <c r="CD121" i="15" s="1"/>
  <c r="BJ120" i="15"/>
  <c r="BA120" i="15"/>
  <c r="AS120" i="15"/>
  <c r="AR120" i="15"/>
  <c r="AQ120" i="15"/>
  <c r="AP120" i="15"/>
  <c r="AO120" i="15"/>
  <c r="AN120" i="15"/>
  <c r="CD120" i="15" s="1"/>
  <c r="BJ119" i="15"/>
  <c r="BA119" i="15"/>
  <c r="AS119" i="15"/>
  <c r="AR119" i="15"/>
  <c r="AQ119" i="15"/>
  <c r="AP119" i="15"/>
  <c r="AO119" i="15"/>
  <c r="AN119" i="15"/>
  <c r="CD119" i="15" s="1"/>
  <c r="BJ118" i="15"/>
  <c r="BA118" i="15"/>
  <c r="AS118" i="15"/>
  <c r="AR118" i="15"/>
  <c r="AQ118" i="15"/>
  <c r="AP118" i="15"/>
  <c r="AO118" i="15"/>
  <c r="AN118" i="15"/>
  <c r="CD118" i="15" s="1"/>
  <c r="BJ117" i="15"/>
  <c r="BA117" i="15"/>
  <c r="AS117" i="15"/>
  <c r="AR117" i="15"/>
  <c r="AQ117" i="15"/>
  <c r="AP117" i="15"/>
  <c r="AO117" i="15"/>
  <c r="AN117" i="15"/>
  <c r="BJ116" i="15"/>
  <c r="BA116" i="15"/>
  <c r="AS116" i="15"/>
  <c r="AR116" i="15"/>
  <c r="AQ116" i="15"/>
  <c r="AP116" i="15"/>
  <c r="AO116" i="15"/>
  <c r="AN116" i="15"/>
  <c r="BI116" i="15" s="1"/>
  <c r="BJ115" i="15"/>
  <c r="BA115" i="15"/>
  <c r="AS115" i="15"/>
  <c r="AR115" i="15"/>
  <c r="AQ115" i="15"/>
  <c r="AP115" i="15"/>
  <c r="AO115" i="15"/>
  <c r="AN115" i="15"/>
  <c r="BI115" i="15" s="1"/>
  <c r="BJ114" i="15"/>
  <c r="BA114" i="15"/>
  <c r="AS114" i="15"/>
  <c r="AR114" i="15"/>
  <c r="AQ114" i="15"/>
  <c r="AP114" i="15"/>
  <c r="AO114" i="15"/>
  <c r="AN114" i="15"/>
  <c r="BI114" i="15" s="1"/>
  <c r="BJ113" i="15"/>
  <c r="BA113" i="15"/>
  <c r="AS113" i="15"/>
  <c r="AR113" i="15"/>
  <c r="AQ113" i="15"/>
  <c r="AP113" i="15"/>
  <c r="AO113" i="15"/>
  <c r="AN113" i="15"/>
  <c r="BI113" i="15" s="1"/>
  <c r="BJ112" i="15"/>
  <c r="BA112" i="15"/>
  <c r="AS112" i="15"/>
  <c r="AR112" i="15"/>
  <c r="AQ112" i="15"/>
  <c r="AP112" i="15"/>
  <c r="AO112" i="15"/>
  <c r="AN112" i="15"/>
  <c r="CD112" i="15" s="1"/>
  <c r="BJ111" i="15"/>
  <c r="BA111" i="15"/>
  <c r="AS111" i="15"/>
  <c r="AR111" i="15"/>
  <c r="AQ111" i="15"/>
  <c r="AP111" i="15"/>
  <c r="AO111" i="15"/>
  <c r="AN111" i="15"/>
  <c r="BI111" i="15" s="1"/>
  <c r="BJ110" i="15"/>
  <c r="BA110" i="15"/>
  <c r="AS110" i="15"/>
  <c r="AR110" i="15"/>
  <c r="AQ110" i="15"/>
  <c r="AP110" i="15"/>
  <c r="AO110" i="15"/>
  <c r="AN110" i="15"/>
  <c r="CD110" i="15" s="1"/>
  <c r="BJ109" i="15"/>
  <c r="BA109" i="15"/>
  <c r="AS109" i="15"/>
  <c r="AR109" i="15"/>
  <c r="AQ109" i="15"/>
  <c r="AP109" i="15"/>
  <c r="AO109" i="15"/>
  <c r="AN109" i="15"/>
  <c r="BI109" i="15" s="1"/>
  <c r="BJ108" i="15"/>
  <c r="BA108" i="15"/>
  <c r="AS108" i="15"/>
  <c r="AR108" i="15"/>
  <c r="AQ108" i="15"/>
  <c r="AP108" i="15"/>
  <c r="AO108" i="15"/>
  <c r="AN108" i="15"/>
  <c r="CD108" i="15" s="1"/>
  <c r="BJ107" i="15"/>
  <c r="BA107" i="15"/>
  <c r="AS107" i="15"/>
  <c r="AR107" i="15"/>
  <c r="AQ107" i="15"/>
  <c r="AP107" i="15"/>
  <c r="AO107" i="15"/>
  <c r="AN107" i="15"/>
  <c r="CD107" i="15" s="1"/>
  <c r="BJ106" i="15"/>
  <c r="BA106" i="15"/>
  <c r="AS106" i="15"/>
  <c r="AR106" i="15"/>
  <c r="AQ106" i="15"/>
  <c r="AP106" i="15"/>
  <c r="AO106" i="15"/>
  <c r="AN106" i="15"/>
  <c r="CD106" i="15" s="1"/>
  <c r="BJ105" i="15"/>
  <c r="BA105" i="15"/>
  <c r="AS105" i="15"/>
  <c r="AR105" i="15"/>
  <c r="AQ105" i="15"/>
  <c r="AP105" i="15"/>
  <c r="AO105" i="15"/>
  <c r="AN105" i="15"/>
  <c r="BI105" i="15" s="1"/>
  <c r="BJ104" i="15"/>
  <c r="BA104" i="15"/>
  <c r="AS104" i="15"/>
  <c r="AR104" i="15"/>
  <c r="AQ104" i="15"/>
  <c r="AP104" i="15"/>
  <c r="AO104" i="15"/>
  <c r="AN104" i="15"/>
  <c r="CD104" i="15" s="1"/>
  <c r="BJ103" i="15"/>
  <c r="BA103" i="15"/>
  <c r="AS103" i="15"/>
  <c r="AR103" i="15"/>
  <c r="AQ103" i="15"/>
  <c r="AP103" i="15"/>
  <c r="AO103" i="15"/>
  <c r="AN103" i="15"/>
  <c r="BI103" i="15" s="1"/>
  <c r="BJ102" i="15"/>
  <c r="BA102" i="15"/>
  <c r="AS102" i="15"/>
  <c r="AR102" i="15"/>
  <c r="AQ102" i="15"/>
  <c r="AP102" i="15"/>
  <c r="AO102" i="15"/>
  <c r="AN102" i="15"/>
  <c r="CD102" i="15" s="1"/>
  <c r="BJ101" i="15"/>
  <c r="BA101" i="15"/>
  <c r="AS101" i="15"/>
  <c r="AR101" i="15"/>
  <c r="AQ101" i="15"/>
  <c r="AP101" i="15"/>
  <c r="AO101" i="15"/>
  <c r="AN101" i="15"/>
  <c r="BI101" i="15" s="1"/>
  <c r="BJ100" i="15"/>
  <c r="BA100" i="15"/>
  <c r="AS100" i="15"/>
  <c r="AR100" i="15"/>
  <c r="AQ100" i="15"/>
  <c r="AP100" i="15"/>
  <c r="AO100" i="15"/>
  <c r="AN100" i="15"/>
  <c r="BJ99" i="15"/>
  <c r="BA99" i="15"/>
  <c r="AS99" i="15"/>
  <c r="AR99" i="15"/>
  <c r="AQ99" i="15"/>
  <c r="AP99" i="15"/>
  <c r="AO99" i="15"/>
  <c r="AN99" i="15"/>
  <c r="CD99" i="15" s="1"/>
  <c r="BJ98" i="15"/>
  <c r="BA98" i="15"/>
  <c r="AS98" i="15"/>
  <c r="AR98" i="15"/>
  <c r="AQ98" i="15"/>
  <c r="AP98" i="15"/>
  <c r="AO98" i="15"/>
  <c r="AN98" i="15"/>
  <c r="CD98" i="15" s="1"/>
  <c r="BJ97" i="15"/>
  <c r="BA97" i="15"/>
  <c r="AS97" i="15"/>
  <c r="AR97" i="15"/>
  <c r="AQ97" i="15"/>
  <c r="AP97" i="15"/>
  <c r="AO97" i="15"/>
  <c r="AN97" i="15"/>
  <c r="BJ96" i="15"/>
  <c r="BA96" i="15"/>
  <c r="AS96" i="15"/>
  <c r="AR96" i="15"/>
  <c r="AQ96" i="15"/>
  <c r="AP96" i="15"/>
  <c r="AO96" i="15"/>
  <c r="AN96" i="15"/>
  <c r="BI96" i="15" s="1"/>
  <c r="BJ95" i="15"/>
  <c r="BA95" i="15"/>
  <c r="AS95" i="15"/>
  <c r="AR95" i="15"/>
  <c r="AQ95" i="15"/>
  <c r="AP95" i="15"/>
  <c r="AO95" i="15"/>
  <c r="AN95" i="15"/>
  <c r="BJ94" i="15"/>
  <c r="BA94" i="15"/>
  <c r="AS94" i="15"/>
  <c r="AR94" i="15"/>
  <c r="AQ94" i="15"/>
  <c r="AP94" i="15"/>
  <c r="AO94" i="15"/>
  <c r="AN94" i="15"/>
  <c r="BI94" i="15" s="1"/>
  <c r="BJ93" i="15"/>
  <c r="BA93" i="15"/>
  <c r="AS93" i="15"/>
  <c r="AR93" i="15"/>
  <c r="AQ93" i="15"/>
  <c r="AP93" i="15"/>
  <c r="AO93" i="15"/>
  <c r="AN93" i="15"/>
  <c r="BJ92" i="15"/>
  <c r="BA92" i="15"/>
  <c r="AS92" i="15"/>
  <c r="AR92" i="15"/>
  <c r="AQ92" i="15"/>
  <c r="AP92" i="15"/>
  <c r="AO92" i="15"/>
  <c r="AN92" i="15"/>
  <c r="BI92" i="15" s="1"/>
  <c r="BJ91" i="15"/>
  <c r="BA91" i="15"/>
  <c r="AS91" i="15"/>
  <c r="AR91" i="15"/>
  <c r="AQ91" i="15"/>
  <c r="AP91" i="15"/>
  <c r="AO91" i="15"/>
  <c r="AN91" i="15"/>
  <c r="CD91" i="15" s="1"/>
  <c r="BJ90" i="15"/>
  <c r="BA90" i="15"/>
  <c r="AS90" i="15"/>
  <c r="AR90" i="15"/>
  <c r="AQ90" i="15"/>
  <c r="AP90" i="15"/>
  <c r="AO90" i="15"/>
  <c r="AN90" i="15"/>
  <c r="BI90" i="15" s="1"/>
  <c r="BJ89" i="15"/>
  <c r="BA89" i="15"/>
  <c r="AS89" i="15"/>
  <c r="AR89" i="15"/>
  <c r="AQ89" i="15"/>
  <c r="AP89" i="15"/>
  <c r="AO89" i="15"/>
  <c r="AN89" i="15"/>
  <c r="CD89" i="15" s="1"/>
  <c r="BJ88" i="15"/>
  <c r="BA88" i="15"/>
  <c r="AS88" i="15"/>
  <c r="AR88" i="15"/>
  <c r="AQ88" i="15"/>
  <c r="AP88" i="15"/>
  <c r="AO88" i="15"/>
  <c r="AN88" i="15"/>
  <c r="BJ87" i="15"/>
  <c r="BA87" i="15"/>
  <c r="AS87" i="15"/>
  <c r="AR87" i="15"/>
  <c r="AQ87" i="15"/>
  <c r="AP87" i="15"/>
  <c r="AO87" i="15"/>
  <c r="AN87" i="15"/>
  <c r="BJ86" i="15"/>
  <c r="BA86" i="15"/>
  <c r="AS86" i="15"/>
  <c r="AR86" i="15"/>
  <c r="AQ86" i="15"/>
  <c r="AP86" i="15"/>
  <c r="AO86" i="15"/>
  <c r="AN86" i="15"/>
  <c r="BI86" i="15" s="1"/>
  <c r="BJ85" i="15"/>
  <c r="BA85" i="15"/>
  <c r="AS85" i="15"/>
  <c r="AR85" i="15"/>
  <c r="AQ85" i="15"/>
  <c r="AP85" i="15"/>
  <c r="AO85" i="15"/>
  <c r="AN85" i="15"/>
  <c r="BJ84" i="15"/>
  <c r="BA84" i="15"/>
  <c r="AS84" i="15"/>
  <c r="AR84" i="15"/>
  <c r="AQ84" i="15"/>
  <c r="AP84" i="15"/>
  <c r="AO84" i="15"/>
  <c r="AN84" i="15"/>
  <c r="CD84" i="15" s="1"/>
  <c r="BJ83" i="15"/>
  <c r="BA83" i="15"/>
  <c r="AS83" i="15"/>
  <c r="AR83" i="15"/>
  <c r="AQ83" i="15"/>
  <c r="AP83" i="15"/>
  <c r="AO83" i="15"/>
  <c r="AN83" i="15"/>
  <c r="CD83" i="15" s="1"/>
  <c r="BJ82" i="15"/>
  <c r="BA82" i="15"/>
  <c r="AS82" i="15"/>
  <c r="AR82" i="15"/>
  <c r="AQ82" i="15"/>
  <c r="AP82" i="15"/>
  <c r="AO82" i="15"/>
  <c r="AN82" i="15"/>
  <c r="BI82" i="15" s="1"/>
  <c r="BA81" i="15"/>
  <c r="AU81" i="15"/>
  <c r="AS81" i="15"/>
  <c r="AR81" i="15"/>
  <c r="AQ81" i="15"/>
  <c r="AP81" i="15"/>
  <c r="AO81" i="15"/>
  <c r="AN81" i="15"/>
  <c r="BJ80" i="15"/>
  <c r="BA80" i="15"/>
  <c r="AS80" i="15"/>
  <c r="AR80" i="15"/>
  <c r="AQ80" i="15"/>
  <c r="AP80" i="15"/>
  <c r="AO80" i="15"/>
  <c r="AN80" i="15"/>
  <c r="CD80" i="15" s="1"/>
  <c r="BJ79" i="15"/>
  <c r="BA79" i="15"/>
  <c r="AS79" i="15"/>
  <c r="AR79" i="15"/>
  <c r="AQ79" i="15"/>
  <c r="AP79" i="15"/>
  <c r="AO79" i="15"/>
  <c r="AN79" i="15"/>
  <c r="BJ78" i="15"/>
  <c r="BA78" i="15"/>
  <c r="AS78" i="15"/>
  <c r="AR78" i="15"/>
  <c r="AQ78" i="15"/>
  <c r="AP78" i="15"/>
  <c r="AO78" i="15"/>
  <c r="AN78" i="15"/>
  <c r="CD78" i="15" s="1"/>
  <c r="BJ77" i="15"/>
  <c r="BA77" i="15"/>
  <c r="AS77" i="15"/>
  <c r="AR77" i="15"/>
  <c r="AQ77" i="15"/>
  <c r="AP77" i="15"/>
  <c r="AO77" i="15"/>
  <c r="AN77" i="15"/>
  <c r="CD77" i="15" s="1"/>
  <c r="BJ76" i="15"/>
  <c r="BA76" i="15"/>
  <c r="AS76" i="15"/>
  <c r="AR76" i="15"/>
  <c r="AQ76" i="15"/>
  <c r="AP76" i="15"/>
  <c r="AO76" i="15"/>
  <c r="AN76" i="15"/>
  <c r="BI76" i="15" s="1"/>
  <c r="BJ75" i="15"/>
  <c r="BA75" i="15"/>
  <c r="AS75" i="15"/>
  <c r="AR75" i="15"/>
  <c r="AQ75" i="15"/>
  <c r="AP75" i="15"/>
  <c r="AO75" i="15"/>
  <c r="AN75" i="15"/>
  <c r="CD75" i="15" s="1"/>
  <c r="BJ74" i="15"/>
  <c r="BA74" i="15"/>
  <c r="AS74" i="15"/>
  <c r="AR74" i="15"/>
  <c r="AQ74" i="15"/>
  <c r="AP74" i="15"/>
  <c r="AO74" i="15"/>
  <c r="AN74" i="15"/>
  <c r="BJ73" i="15"/>
  <c r="BA73" i="15"/>
  <c r="AS73" i="15"/>
  <c r="AR73" i="15"/>
  <c r="AQ73" i="15"/>
  <c r="AP73" i="15"/>
  <c r="AO73" i="15"/>
  <c r="AN73" i="15"/>
  <c r="BI73" i="15" s="1"/>
  <c r="BJ72" i="15"/>
  <c r="BA72" i="15"/>
  <c r="AS72" i="15"/>
  <c r="AR72" i="15"/>
  <c r="AQ72" i="15"/>
  <c r="AP72" i="15"/>
  <c r="AO72" i="15"/>
  <c r="AN72" i="15"/>
  <c r="BI72" i="15" s="1"/>
  <c r="BJ71" i="15"/>
  <c r="BA71" i="15"/>
  <c r="AS71" i="15"/>
  <c r="AR71" i="15"/>
  <c r="AQ71" i="15"/>
  <c r="AP71" i="15"/>
  <c r="AO71" i="15"/>
  <c r="AN71" i="15"/>
  <c r="BI71" i="15" s="1"/>
  <c r="BJ70" i="15"/>
  <c r="BA70" i="15"/>
  <c r="AS70" i="15"/>
  <c r="AR70" i="15"/>
  <c r="AQ70" i="15"/>
  <c r="AP70" i="15"/>
  <c r="AO70" i="15"/>
  <c r="AN70" i="15"/>
  <c r="CD70" i="15" s="1"/>
  <c r="BJ69" i="15"/>
  <c r="BA69" i="15"/>
  <c r="AS69" i="15"/>
  <c r="AR69" i="15"/>
  <c r="AQ69" i="15"/>
  <c r="AP69" i="15"/>
  <c r="AO69" i="15"/>
  <c r="AN69" i="15"/>
  <c r="CD69" i="15" s="1"/>
  <c r="BJ68" i="15"/>
  <c r="BA68" i="15"/>
  <c r="AS68" i="15"/>
  <c r="AR68" i="15"/>
  <c r="AQ68" i="15"/>
  <c r="AP68" i="15"/>
  <c r="AO68" i="15"/>
  <c r="AN68" i="15"/>
  <c r="BI68" i="15" s="1"/>
  <c r="BJ67" i="15"/>
  <c r="BA67" i="15"/>
  <c r="AS67" i="15"/>
  <c r="AR67" i="15"/>
  <c r="AQ67" i="15"/>
  <c r="AP67" i="15"/>
  <c r="AO67" i="15"/>
  <c r="AN67" i="15"/>
  <c r="CD67" i="15" s="1"/>
  <c r="BJ66" i="15"/>
  <c r="BA66" i="15"/>
  <c r="AS66" i="15"/>
  <c r="AR66" i="15"/>
  <c r="AQ66" i="15"/>
  <c r="AP66" i="15"/>
  <c r="AO66" i="15"/>
  <c r="AN66" i="15"/>
  <c r="CD66" i="15" s="1"/>
  <c r="BJ65" i="15"/>
  <c r="BA65" i="15"/>
  <c r="AS65" i="15"/>
  <c r="AR65" i="15"/>
  <c r="AQ65" i="15"/>
  <c r="AP65" i="15"/>
  <c r="AO65" i="15"/>
  <c r="AN65" i="15"/>
  <c r="BI65" i="15" s="1"/>
  <c r="BJ64" i="15"/>
  <c r="BA64" i="15"/>
  <c r="AS64" i="15"/>
  <c r="AR64" i="15"/>
  <c r="AQ64" i="15"/>
  <c r="AP64" i="15"/>
  <c r="AO64" i="15"/>
  <c r="AN64" i="15"/>
  <c r="BI64" i="15" s="1"/>
  <c r="BJ63" i="15"/>
  <c r="BA63" i="15"/>
  <c r="AS63" i="15"/>
  <c r="AR63" i="15"/>
  <c r="AQ63" i="15"/>
  <c r="AP63" i="15"/>
  <c r="AO63" i="15"/>
  <c r="AN63" i="15"/>
  <c r="BI63" i="15" s="1"/>
  <c r="BJ62" i="15"/>
  <c r="BA62" i="15"/>
  <c r="AS62" i="15"/>
  <c r="AR62" i="15"/>
  <c r="AQ62" i="15"/>
  <c r="AP62" i="15"/>
  <c r="AO62" i="15"/>
  <c r="AN62" i="15"/>
  <c r="BJ61" i="15"/>
  <c r="BA61" i="15"/>
  <c r="AS61" i="15"/>
  <c r="AR61" i="15"/>
  <c r="AQ61" i="15"/>
  <c r="AP61" i="15"/>
  <c r="AO61" i="15"/>
  <c r="AN61" i="15"/>
  <c r="BJ60" i="15"/>
  <c r="BA60" i="15"/>
  <c r="AS60" i="15"/>
  <c r="AR60" i="15"/>
  <c r="AQ60" i="15"/>
  <c r="AP60" i="15"/>
  <c r="AO60" i="15"/>
  <c r="AN60" i="15"/>
  <c r="CD60" i="15" s="1"/>
  <c r="BJ59" i="15"/>
  <c r="BA59" i="15"/>
  <c r="AS59" i="15"/>
  <c r="AR59" i="15"/>
  <c r="AQ59" i="15"/>
  <c r="AP59" i="15"/>
  <c r="AO59" i="15"/>
  <c r="AN59" i="15"/>
  <c r="BI59" i="15" s="1"/>
  <c r="BJ58" i="15"/>
  <c r="BA58" i="15"/>
  <c r="AS58" i="15"/>
  <c r="AR58" i="15"/>
  <c r="AQ58" i="15"/>
  <c r="AP58" i="15"/>
  <c r="AO58" i="15"/>
  <c r="AN58" i="15"/>
  <c r="CD58" i="15" s="1"/>
  <c r="BJ57" i="15"/>
  <c r="BA57" i="15"/>
  <c r="AS57" i="15"/>
  <c r="AR57" i="15"/>
  <c r="AQ57" i="15"/>
  <c r="AP57" i="15"/>
  <c r="AO57" i="15"/>
  <c r="AN57" i="15"/>
  <c r="BI57" i="15" s="1"/>
  <c r="BJ56" i="15"/>
  <c r="BA56" i="15"/>
  <c r="AS56" i="15"/>
  <c r="AR56" i="15"/>
  <c r="AQ56" i="15"/>
  <c r="AP56" i="15"/>
  <c r="AO56" i="15"/>
  <c r="AN56" i="15"/>
  <c r="BJ55" i="15"/>
  <c r="BA55" i="15"/>
  <c r="AS55" i="15"/>
  <c r="AR55" i="15"/>
  <c r="AQ55" i="15"/>
  <c r="AP55" i="15"/>
  <c r="AO55" i="15"/>
  <c r="AN55" i="15"/>
  <c r="BI55" i="15" s="1"/>
  <c r="BJ54" i="15"/>
  <c r="BA54" i="15"/>
  <c r="AS54" i="15"/>
  <c r="AR54" i="15"/>
  <c r="AQ54" i="15"/>
  <c r="AP54" i="15"/>
  <c r="AO54" i="15"/>
  <c r="AN54" i="15"/>
  <c r="CD54" i="15" s="1"/>
  <c r="BJ53" i="15"/>
  <c r="BA53" i="15"/>
  <c r="AS53" i="15"/>
  <c r="AR53" i="15"/>
  <c r="AQ53" i="15"/>
  <c r="AP53" i="15"/>
  <c r="AO53" i="15"/>
  <c r="AN53" i="15"/>
  <c r="CD53" i="15" s="1"/>
  <c r="BJ52" i="15"/>
  <c r="BA52" i="15"/>
  <c r="AS52" i="15"/>
  <c r="AR52" i="15"/>
  <c r="AQ52" i="15"/>
  <c r="AP52" i="15"/>
  <c r="AO52" i="15"/>
  <c r="AN52" i="15"/>
  <c r="CD52" i="15" s="1"/>
  <c r="BJ51" i="15"/>
  <c r="BA51" i="15"/>
  <c r="AS51" i="15"/>
  <c r="AR51" i="15"/>
  <c r="AQ51" i="15"/>
  <c r="AP51" i="15"/>
  <c r="AO51" i="15"/>
  <c r="AN51" i="15"/>
  <c r="BI51" i="15" s="1"/>
  <c r="BJ50" i="15"/>
  <c r="BA50" i="15"/>
  <c r="AS50" i="15"/>
  <c r="AR50" i="15"/>
  <c r="AQ50" i="15"/>
  <c r="AP50" i="15"/>
  <c r="AO50" i="15"/>
  <c r="AN50" i="15"/>
  <c r="CD50" i="15" s="1"/>
  <c r="BJ49" i="15"/>
  <c r="BA49" i="15"/>
  <c r="AS49" i="15"/>
  <c r="AR49" i="15"/>
  <c r="AQ49" i="15"/>
  <c r="AP49" i="15"/>
  <c r="AO49" i="15"/>
  <c r="AN49" i="15"/>
  <c r="BJ48" i="15"/>
  <c r="BA48" i="15"/>
  <c r="AS48" i="15"/>
  <c r="AR48" i="15"/>
  <c r="AQ48" i="15"/>
  <c r="AP48" i="15"/>
  <c r="AO48" i="15"/>
  <c r="AN48" i="15"/>
  <c r="BI48" i="15" s="1"/>
  <c r="BJ47" i="15"/>
  <c r="BA47" i="15"/>
  <c r="AS47" i="15"/>
  <c r="AR47" i="15"/>
  <c r="AQ47" i="15"/>
  <c r="AP47" i="15"/>
  <c r="AO47" i="15"/>
  <c r="AN47" i="15"/>
  <c r="BJ46" i="15"/>
  <c r="BA46" i="15"/>
  <c r="AS46" i="15"/>
  <c r="AR46" i="15"/>
  <c r="AQ46" i="15"/>
  <c r="AP46" i="15"/>
  <c r="AO46" i="15"/>
  <c r="AN46" i="15"/>
  <c r="BJ45" i="15"/>
  <c r="BA45" i="15"/>
  <c r="AS45" i="15"/>
  <c r="AR45" i="15"/>
  <c r="AQ45" i="15"/>
  <c r="AP45" i="15"/>
  <c r="AO45" i="15"/>
  <c r="AN45" i="15"/>
  <c r="CD45" i="15" s="1"/>
  <c r="BJ44" i="15"/>
  <c r="BA44" i="15"/>
  <c r="AS44" i="15"/>
  <c r="AR44" i="15"/>
  <c r="AQ44" i="15"/>
  <c r="AP44" i="15"/>
  <c r="AO44" i="15"/>
  <c r="AN44" i="15"/>
  <c r="BI44" i="15" s="1"/>
  <c r="BJ43" i="15"/>
  <c r="BA43" i="15"/>
  <c r="AS43" i="15"/>
  <c r="AR43" i="15"/>
  <c r="AQ43" i="15"/>
  <c r="AP43" i="15"/>
  <c r="AO43" i="15"/>
  <c r="AN43" i="15"/>
  <c r="CD43" i="15" s="1"/>
  <c r="BJ42" i="15"/>
  <c r="BA42" i="15"/>
  <c r="AS42" i="15"/>
  <c r="AR42" i="15"/>
  <c r="AQ42" i="15"/>
  <c r="AP42" i="15"/>
  <c r="AO42" i="15"/>
  <c r="AN42" i="15"/>
  <c r="BJ41" i="15"/>
  <c r="BA41" i="15"/>
  <c r="AS41" i="15"/>
  <c r="AR41" i="15"/>
  <c r="AQ41" i="15"/>
  <c r="AP41" i="15"/>
  <c r="AO41" i="15"/>
  <c r="AN41" i="15"/>
  <c r="CD41" i="15" s="1"/>
  <c r="BJ40" i="15"/>
  <c r="BA40" i="15"/>
  <c r="AS40" i="15"/>
  <c r="AR40" i="15"/>
  <c r="AQ40" i="15"/>
  <c r="AP40" i="15"/>
  <c r="AO40" i="15"/>
  <c r="AN40" i="15"/>
  <c r="CD40" i="15" s="1"/>
  <c r="BJ39" i="15"/>
  <c r="BA39" i="15"/>
  <c r="AS39" i="15"/>
  <c r="AR39" i="15"/>
  <c r="AQ39" i="15"/>
  <c r="AP39" i="15"/>
  <c r="AO39" i="15"/>
  <c r="AN39" i="15"/>
  <c r="BI39" i="15" s="1"/>
  <c r="BJ38" i="15"/>
  <c r="BA38" i="15"/>
  <c r="AS38" i="15"/>
  <c r="AR38" i="15"/>
  <c r="AQ38" i="15"/>
  <c r="AP38" i="15"/>
  <c r="AO38" i="15"/>
  <c r="AN38" i="15"/>
  <c r="BI38" i="15" s="1"/>
  <c r="BJ37" i="15"/>
  <c r="BA37" i="15"/>
  <c r="AS37" i="15"/>
  <c r="AR37" i="15"/>
  <c r="AQ37" i="15"/>
  <c r="AP37" i="15"/>
  <c r="AO37" i="15"/>
  <c r="AN37" i="15"/>
  <c r="CD37" i="15" s="1"/>
  <c r="BJ36" i="15"/>
  <c r="BA36" i="15"/>
  <c r="AS36" i="15"/>
  <c r="AR36" i="15"/>
  <c r="AQ36" i="15"/>
  <c r="AP36" i="15"/>
  <c r="AO36" i="15"/>
  <c r="AN36" i="15"/>
  <c r="BI36" i="15" s="1"/>
  <c r="BJ35" i="15"/>
  <c r="BA35" i="15"/>
  <c r="AS35" i="15"/>
  <c r="AR35" i="15"/>
  <c r="AQ35" i="15"/>
  <c r="AP35" i="15"/>
  <c r="AO35" i="15"/>
  <c r="AN35" i="15"/>
  <c r="BJ34" i="15"/>
  <c r="BA34" i="15"/>
  <c r="AS34" i="15"/>
  <c r="AR34" i="15"/>
  <c r="AQ34" i="15"/>
  <c r="AP34" i="15"/>
  <c r="AO34" i="15"/>
  <c r="AN34" i="15"/>
  <c r="BJ33" i="15"/>
  <c r="BA33" i="15"/>
  <c r="AS33" i="15"/>
  <c r="AR33" i="15"/>
  <c r="AQ33" i="15"/>
  <c r="AP33" i="15"/>
  <c r="AO33" i="15"/>
  <c r="AN33" i="15"/>
  <c r="CD33" i="15" s="1"/>
  <c r="BJ32" i="15"/>
  <c r="BA32" i="15"/>
  <c r="AS32" i="15"/>
  <c r="AR32" i="15"/>
  <c r="AQ32" i="15"/>
  <c r="AP32" i="15"/>
  <c r="AO32" i="15"/>
  <c r="AN32" i="15"/>
  <c r="BI32" i="15" s="1"/>
  <c r="BJ31" i="15"/>
  <c r="BA31" i="15"/>
  <c r="AS31" i="15"/>
  <c r="AR31" i="15"/>
  <c r="AQ31" i="15"/>
  <c r="AP31" i="15"/>
  <c r="AO31" i="15"/>
  <c r="AN31" i="15"/>
  <c r="BI31" i="15" s="1"/>
  <c r="BJ30" i="15"/>
  <c r="BA30" i="15"/>
  <c r="AS30" i="15"/>
  <c r="AR30" i="15"/>
  <c r="AQ30" i="15"/>
  <c r="AP30" i="15"/>
  <c r="AO30" i="15"/>
  <c r="AN30" i="15"/>
  <c r="BJ29" i="15"/>
  <c r="BA29" i="15"/>
  <c r="AS29" i="15"/>
  <c r="AR29" i="15"/>
  <c r="AQ29" i="15"/>
  <c r="AP29" i="15"/>
  <c r="AO29" i="15"/>
  <c r="AN29" i="15"/>
  <c r="CD29" i="15" s="1"/>
  <c r="BJ28" i="15"/>
  <c r="BA28" i="15"/>
  <c r="AS28" i="15"/>
  <c r="AR28" i="15"/>
  <c r="AQ28" i="15"/>
  <c r="AP28" i="15"/>
  <c r="AO28" i="15"/>
  <c r="AN28" i="15"/>
  <c r="CD28" i="15" s="1"/>
  <c r="BJ27" i="15"/>
  <c r="BA27" i="15"/>
  <c r="AS27" i="15"/>
  <c r="AR27" i="15"/>
  <c r="AQ27" i="15"/>
  <c r="AP27" i="15"/>
  <c r="AO27" i="15"/>
  <c r="AN27" i="15"/>
  <c r="BI27" i="15" s="1"/>
  <c r="BJ26" i="15"/>
  <c r="BA26" i="15"/>
  <c r="AS26" i="15"/>
  <c r="AR26" i="15"/>
  <c r="AQ26" i="15"/>
  <c r="AP26" i="15"/>
  <c r="AO26" i="15"/>
  <c r="AN26" i="15"/>
  <c r="BI26" i="15" s="1"/>
  <c r="BJ25" i="15"/>
  <c r="BA25" i="15"/>
  <c r="AS25" i="15"/>
  <c r="AR25" i="15"/>
  <c r="AQ25" i="15"/>
  <c r="AP25" i="15"/>
  <c r="AO25" i="15"/>
  <c r="AN25" i="15"/>
  <c r="CD25" i="15" s="1"/>
  <c r="BJ24" i="15"/>
  <c r="BA24" i="15"/>
  <c r="AS24" i="15"/>
  <c r="AR24" i="15"/>
  <c r="AQ24" i="15"/>
  <c r="AP24" i="15"/>
  <c r="AO24" i="15"/>
  <c r="AN24" i="15"/>
  <c r="BI24" i="15" s="1"/>
  <c r="BJ23" i="15"/>
  <c r="BA23" i="15"/>
  <c r="AS23" i="15"/>
  <c r="AR23" i="15"/>
  <c r="AQ23" i="15"/>
  <c r="AP23" i="15"/>
  <c r="AO23" i="15"/>
  <c r="AN23" i="15"/>
  <c r="BI23" i="15" s="1"/>
  <c r="BJ22" i="15"/>
  <c r="BA22" i="15"/>
  <c r="AS22" i="15"/>
  <c r="AR22" i="15"/>
  <c r="AQ22" i="15"/>
  <c r="AP22" i="15"/>
  <c r="AO22" i="15"/>
  <c r="AN22" i="15"/>
  <c r="BJ21" i="15"/>
  <c r="BA21" i="15"/>
  <c r="AS21" i="15"/>
  <c r="AR21" i="15"/>
  <c r="AQ21" i="15"/>
  <c r="AP21" i="15"/>
  <c r="AO21" i="15"/>
  <c r="AN21" i="15"/>
  <c r="CD21" i="15" s="1"/>
  <c r="BJ20" i="15"/>
  <c r="BA20" i="15"/>
  <c r="AS20" i="15"/>
  <c r="AR20" i="15"/>
  <c r="AQ20" i="15"/>
  <c r="AP20" i="15"/>
  <c r="AO20" i="15"/>
  <c r="AN20" i="15"/>
  <c r="CD20" i="15" s="1"/>
  <c r="BJ19" i="15"/>
  <c r="BA19" i="15"/>
  <c r="AS19" i="15"/>
  <c r="AR19" i="15"/>
  <c r="AQ19" i="15"/>
  <c r="AP19" i="15"/>
  <c r="AO19" i="15"/>
  <c r="AN19" i="15"/>
  <c r="BI19" i="15" s="1"/>
  <c r="BJ18" i="15"/>
  <c r="BA18" i="15"/>
  <c r="AS18" i="15"/>
  <c r="AR18" i="15"/>
  <c r="AQ18" i="15"/>
  <c r="AP18" i="15"/>
  <c r="AO18" i="15"/>
  <c r="AN18" i="15"/>
  <c r="CD18" i="15" s="1"/>
  <c r="BJ17" i="15"/>
  <c r="BA17" i="15"/>
  <c r="AS17" i="15"/>
  <c r="AR17" i="15"/>
  <c r="AQ17" i="15"/>
  <c r="AP17" i="15"/>
  <c r="AO17" i="15"/>
  <c r="AN17" i="15"/>
  <c r="BJ16" i="15"/>
  <c r="BA16" i="15"/>
  <c r="AS16" i="15"/>
  <c r="AR16" i="15"/>
  <c r="AQ16" i="15"/>
  <c r="AP16" i="15"/>
  <c r="AO16" i="15"/>
  <c r="AN16" i="15"/>
  <c r="BI16" i="15" s="1"/>
  <c r="BJ15" i="15"/>
  <c r="BA15" i="15"/>
  <c r="AS15" i="15"/>
  <c r="AR15" i="15"/>
  <c r="AQ15" i="15"/>
  <c r="AP15" i="15"/>
  <c r="AO15" i="15"/>
  <c r="AN15" i="15"/>
  <c r="CD15" i="15" s="1"/>
  <c r="BJ14" i="15"/>
  <c r="BA14" i="15"/>
  <c r="AS14" i="15"/>
  <c r="AR14" i="15"/>
  <c r="AQ14" i="15"/>
  <c r="AP14" i="15"/>
  <c r="AO14" i="15"/>
  <c r="AN14" i="15"/>
  <c r="CD14" i="15" s="1"/>
  <c r="CD185" i="15" l="1"/>
  <c r="BI77" i="15"/>
  <c r="BI137" i="15"/>
  <c r="CD177" i="15"/>
  <c r="BI183" i="15"/>
  <c r="CD155" i="15"/>
  <c r="BI158" i="15"/>
  <c r="CD19" i="15"/>
  <c r="CD71" i="15"/>
  <c r="CD109" i="15"/>
  <c r="CD115" i="15"/>
  <c r="BI29" i="15"/>
  <c r="BI102" i="15"/>
  <c r="BI41" i="15"/>
  <c r="CD16" i="15"/>
  <c r="BI67" i="15"/>
  <c r="BI80" i="15"/>
  <c r="BI154" i="15"/>
  <c r="BI98" i="15"/>
  <c r="CD135" i="15"/>
  <c r="AT116" i="15"/>
  <c r="BF116" i="15" s="1"/>
  <c r="BI153" i="15"/>
  <c r="CD48" i="15"/>
  <c r="CD38" i="15"/>
  <c r="BI60" i="15"/>
  <c r="CD73" i="15"/>
  <c r="CD173" i="15"/>
  <c r="AT141" i="15"/>
  <c r="BF141" i="15" s="1"/>
  <c r="AT88" i="15"/>
  <c r="BH88" i="15" s="1"/>
  <c r="BI37" i="15"/>
  <c r="AT122" i="15"/>
  <c r="BF122" i="15" s="1"/>
  <c r="CD124" i="15"/>
  <c r="AT168" i="15"/>
  <c r="BE168" i="15" s="1"/>
  <c r="CD27" i="15"/>
  <c r="BI91" i="15"/>
  <c r="CD101" i="15"/>
  <c r="BI120" i="15"/>
  <c r="CD127" i="15"/>
  <c r="BI130" i="15"/>
  <c r="CD179" i="15"/>
  <c r="AT50" i="15"/>
  <c r="BB50" i="15" s="1"/>
  <c r="BI33" i="15"/>
  <c r="BI40" i="15"/>
  <c r="CD59" i="15"/>
  <c r="AT135" i="15"/>
  <c r="BH135" i="15" s="1"/>
  <c r="BI159" i="15"/>
  <c r="CD94" i="15"/>
  <c r="CD175" i="15"/>
  <c r="CD23" i="15"/>
  <c r="CD113" i="15"/>
  <c r="BI168" i="15"/>
  <c r="AT40" i="15"/>
  <c r="BF40" i="15" s="1"/>
  <c r="AT56" i="15"/>
  <c r="BC56" i="15" s="1"/>
  <c r="AT111" i="15"/>
  <c r="BH111" i="15" s="1"/>
  <c r="AT157" i="15"/>
  <c r="BC157" i="15" s="1"/>
  <c r="AT52" i="15"/>
  <c r="BC52" i="15" s="1"/>
  <c r="AT84" i="15"/>
  <c r="BB84" i="15" s="1"/>
  <c r="AT105" i="15"/>
  <c r="BF105" i="15" s="1"/>
  <c r="AT125" i="15"/>
  <c r="BH125" i="15" s="1"/>
  <c r="AT136" i="15"/>
  <c r="BH136" i="15" s="1"/>
  <c r="AT62" i="15"/>
  <c r="BE62" i="15" s="1"/>
  <c r="AT93" i="15"/>
  <c r="BC93" i="15" s="1"/>
  <c r="AT114" i="15"/>
  <c r="BF114" i="15" s="1"/>
  <c r="CD116" i="15"/>
  <c r="BI126" i="15"/>
  <c r="AT182" i="15"/>
  <c r="BB182" i="15" s="1"/>
  <c r="AT15" i="15"/>
  <c r="BF15" i="15" s="1"/>
  <c r="AT96" i="15"/>
  <c r="BC96" i="15" s="1"/>
  <c r="BI182" i="15"/>
  <c r="CD76" i="15"/>
  <c r="BI83" i="15"/>
  <c r="AT120" i="15"/>
  <c r="BB120" i="15" s="1"/>
  <c r="BI125" i="15"/>
  <c r="CD146" i="15"/>
  <c r="BI149" i="15"/>
  <c r="CD161" i="15"/>
  <c r="BI164" i="15"/>
  <c r="BI171" i="15"/>
  <c r="AT21" i="15"/>
  <c r="BE21" i="15" s="1"/>
  <c r="BI28" i="15"/>
  <c r="CD32" i="15"/>
  <c r="CD55" i="15"/>
  <c r="AT57" i="15"/>
  <c r="BB57" i="15" s="1"/>
  <c r="CD72" i="15"/>
  <c r="BI104" i="15"/>
  <c r="BI178" i="15"/>
  <c r="AT119" i="15"/>
  <c r="BC119" i="15" s="1"/>
  <c r="AT28" i="15"/>
  <c r="BH28" i="15" s="1"/>
  <c r="AT89" i="15"/>
  <c r="BH89" i="15" s="1"/>
  <c r="AT110" i="15"/>
  <c r="BH110" i="15" s="1"/>
  <c r="AT20" i="15"/>
  <c r="BC20" i="15" s="1"/>
  <c r="AT51" i="15"/>
  <c r="BE51" i="15" s="1"/>
  <c r="BI75" i="15"/>
  <c r="CD114" i="15"/>
  <c r="AT151" i="15"/>
  <c r="BE151" i="15" s="1"/>
  <c r="BI160" i="15"/>
  <c r="CD167" i="15"/>
  <c r="AT172" i="15"/>
  <c r="BF172" i="15" s="1"/>
  <c r="AT16" i="15"/>
  <c r="BC16" i="15" s="1"/>
  <c r="CD24" i="15"/>
  <c r="AT30" i="15"/>
  <c r="BB30" i="15" s="1"/>
  <c r="CD68" i="15"/>
  <c r="CD96" i="15"/>
  <c r="AT112" i="15"/>
  <c r="BC112" i="15" s="1"/>
  <c r="CD145" i="15"/>
  <c r="AT83" i="15"/>
  <c r="BE83" i="15" s="1"/>
  <c r="AT19" i="15"/>
  <c r="BC19" i="15" s="1"/>
  <c r="AT44" i="15"/>
  <c r="AT140" i="15"/>
  <c r="BB140" i="15" s="1"/>
  <c r="AT129" i="15"/>
  <c r="BB129" i="15" s="1"/>
  <c r="AT132" i="15"/>
  <c r="BC132" i="15" s="1"/>
  <c r="AT186" i="15"/>
  <c r="BD186" i="15" s="1"/>
  <c r="CD57" i="15"/>
  <c r="AT23" i="15"/>
  <c r="BE23" i="15" s="1"/>
  <c r="AT152" i="15"/>
  <c r="BB152" i="15" s="1"/>
  <c r="AT170" i="15"/>
  <c r="BB170" i="15" s="1"/>
  <c r="AT187" i="15"/>
  <c r="BF187" i="15" s="1"/>
  <c r="AT133" i="15"/>
  <c r="BH133" i="15" s="1"/>
  <c r="AT156" i="15"/>
  <c r="BE156" i="15" s="1"/>
  <c r="AT177" i="15"/>
  <c r="BB177" i="15" s="1"/>
  <c r="AT118" i="15"/>
  <c r="BC118" i="15" s="1"/>
  <c r="AT45" i="15"/>
  <c r="BH45" i="15" s="1"/>
  <c r="AT69" i="15"/>
  <c r="BH69" i="15" s="1"/>
  <c r="AT106" i="15"/>
  <c r="BF106" i="15" s="1"/>
  <c r="AT160" i="15"/>
  <c r="BF160" i="15" s="1"/>
  <c r="AT35" i="15"/>
  <c r="BC35" i="15" s="1"/>
  <c r="AT48" i="15"/>
  <c r="BF48" i="15" s="1"/>
  <c r="BI66" i="15"/>
  <c r="AT155" i="15"/>
  <c r="BB155" i="15" s="1"/>
  <c r="AT184" i="15"/>
  <c r="BI53" i="15"/>
  <c r="BI70" i="15"/>
  <c r="AT74" i="15"/>
  <c r="BH74" i="15" s="1"/>
  <c r="AT77" i="15"/>
  <c r="BH77" i="15" s="1"/>
  <c r="AT99" i="15"/>
  <c r="BC99" i="15" s="1"/>
  <c r="BI107" i="15"/>
  <c r="BI119" i="15"/>
  <c r="BI147" i="15"/>
  <c r="AT159" i="15"/>
  <c r="BB159" i="15" s="1"/>
  <c r="CD166" i="15"/>
  <c r="BI170" i="15"/>
  <c r="BI172" i="15"/>
  <c r="BI176" i="15"/>
  <c r="AT185" i="15"/>
  <c r="BH185" i="15" s="1"/>
  <c r="AT124" i="15"/>
  <c r="BH124" i="15" s="1"/>
  <c r="AT171" i="15"/>
  <c r="AT67" i="15"/>
  <c r="BH67" i="15" s="1"/>
  <c r="AT115" i="15"/>
  <c r="BB115" i="15" s="1"/>
  <c r="AT180" i="15"/>
  <c r="BH180" i="15" s="1"/>
  <c r="AT94" i="15"/>
  <c r="BH94" i="15" s="1"/>
  <c r="AT139" i="15"/>
  <c r="BE139" i="15" s="1"/>
  <c r="AT29" i="15"/>
  <c r="BH29" i="15" s="1"/>
  <c r="AT128" i="15"/>
  <c r="BH128" i="15" s="1"/>
  <c r="AT138" i="15"/>
  <c r="BC138" i="15" s="1"/>
  <c r="CD31" i="15"/>
  <c r="CD39" i="15"/>
  <c r="BI43" i="15"/>
  <c r="BI45" i="15"/>
  <c r="AT68" i="15"/>
  <c r="BE68" i="15" s="1"/>
  <c r="CD86" i="15"/>
  <c r="CD90" i="15"/>
  <c r="AT101" i="15"/>
  <c r="BF101" i="15" s="1"/>
  <c r="BI112" i="15"/>
  <c r="BI118" i="15"/>
  <c r="CD123" i="15"/>
  <c r="BI132" i="15"/>
  <c r="AT142" i="15"/>
  <c r="BF142" i="15" s="1"/>
  <c r="BI165" i="15"/>
  <c r="BI180" i="15"/>
  <c r="AT36" i="15"/>
  <c r="BF36" i="15" s="1"/>
  <c r="AT148" i="15"/>
  <c r="BF148" i="15" s="1"/>
  <c r="AT173" i="15"/>
  <c r="BB173" i="15" s="1"/>
  <c r="AT18" i="15"/>
  <c r="BB18" i="15" s="1"/>
  <c r="AT79" i="15"/>
  <c r="BB79" i="15" s="1"/>
  <c r="AT103" i="15"/>
  <c r="BC103" i="15" s="1"/>
  <c r="AT175" i="15"/>
  <c r="BF175" i="15" s="1"/>
  <c r="AT24" i="15"/>
  <c r="BE24" i="15" s="1"/>
  <c r="AT55" i="15"/>
  <c r="BC55" i="15" s="1"/>
  <c r="BI78" i="15"/>
  <c r="AT117" i="15"/>
  <c r="BH117" i="15" s="1"/>
  <c r="AT137" i="15"/>
  <c r="BB137" i="15" s="1"/>
  <c r="AT150" i="15"/>
  <c r="BB150" i="15" s="1"/>
  <c r="AT158" i="15"/>
  <c r="BF158" i="15" s="1"/>
  <c r="CD186" i="15"/>
  <c r="CD44" i="15"/>
  <c r="AT59" i="15"/>
  <c r="BC59" i="15" s="1"/>
  <c r="AT71" i="15"/>
  <c r="BE71" i="15" s="1"/>
  <c r="AT104" i="15"/>
  <c r="BC104" i="15" s="1"/>
  <c r="AT134" i="15"/>
  <c r="BF134" i="15" s="1"/>
  <c r="AT58" i="15"/>
  <c r="BF58" i="15" s="1"/>
  <c r="AT82" i="15"/>
  <c r="BC82" i="15" s="1"/>
  <c r="AT65" i="15"/>
  <c r="BE65" i="15" s="1"/>
  <c r="AT98" i="15"/>
  <c r="BC98" i="15" s="1"/>
  <c r="AT161" i="15"/>
  <c r="BC161" i="15" s="1"/>
  <c r="AT33" i="15"/>
  <c r="BH33" i="15" s="1"/>
  <c r="AT41" i="15"/>
  <c r="BB41" i="15" s="1"/>
  <c r="BI52" i="15"/>
  <c r="CD65" i="15"/>
  <c r="BI69" i="15"/>
  <c r="AT72" i="15"/>
  <c r="BC72" i="15" s="1"/>
  <c r="AT76" i="15"/>
  <c r="BH76" i="15" s="1"/>
  <c r="AT80" i="15"/>
  <c r="BE80" i="15" s="1"/>
  <c r="BI89" i="15"/>
  <c r="BI106" i="15"/>
  <c r="BI110" i="15"/>
  <c r="CD111" i="15"/>
  <c r="AT121" i="15"/>
  <c r="BH121" i="15" s="1"/>
  <c r="AT130" i="15"/>
  <c r="BC130" i="15" s="1"/>
  <c r="CD139" i="15"/>
  <c r="CD151" i="15"/>
  <c r="AT178" i="15"/>
  <c r="BH178" i="15" s="1"/>
  <c r="AT27" i="15"/>
  <c r="BI17" i="15"/>
  <c r="CD17" i="15"/>
  <c r="AT22" i="15"/>
  <c r="CD22" i="15"/>
  <c r="BI22" i="15"/>
  <c r="BF62" i="15"/>
  <c r="CD34" i="15"/>
  <c r="BI34" i="15"/>
  <c r="AQ188" i="15"/>
  <c r="AT14" i="15"/>
  <c r="AT17" i="15"/>
  <c r="AR188" i="15"/>
  <c r="BB29" i="15"/>
  <c r="CD47" i="15"/>
  <c r="BI47" i="15"/>
  <c r="CD81" i="15"/>
  <c r="BI81" i="15"/>
  <c r="AT70" i="15"/>
  <c r="AT25" i="15"/>
  <c r="CD36" i="15"/>
  <c r="AT73" i="15"/>
  <c r="BF30" i="15"/>
  <c r="BE30" i="15"/>
  <c r="AT26" i="15"/>
  <c r="AT38" i="15"/>
  <c r="BI18" i="15"/>
  <c r="AT31" i="15"/>
  <c r="CD35" i="15"/>
  <c r="BI35" i="15"/>
  <c r="BI50" i="15"/>
  <c r="BI58" i="15"/>
  <c r="CD63" i="15"/>
  <c r="AT34" i="15"/>
  <c r="AT43" i="15"/>
  <c r="BI15" i="15"/>
  <c r="CD95" i="15"/>
  <c r="BI95" i="15"/>
  <c r="BI20" i="15"/>
  <c r="CD42" i="15"/>
  <c r="BI42" i="15"/>
  <c r="CD62" i="15"/>
  <c r="BI62" i="15"/>
  <c r="CD26" i="15"/>
  <c r="CD46" i="15"/>
  <c r="BI46" i="15"/>
  <c r="BB56" i="15"/>
  <c r="BH56" i="15"/>
  <c r="AT61" i="15"/>
  <c r="AT100" i="15"/>
  <c r="CD100" i="15"/>
  <c r="BI100" i="15"/>
  <c r="AT32" i="15"/>
  <c r="BI25" i="15"/>
  <c r="AT53" i="15"/>
  <c r="CD30" i="15"/>
  <c r="BI30" i="15"/>
  <c r="AT47" i="15"/>
  <c r="BA188" i="15"/>
  <c r="BI61" i="15"/>
  <c r="CD61" i="15"/>
  <c r="AO188" i="15"/>
  <c r="BI21" i="15"/>
  <c r="AT37" i="15"/>
  <c r="AT54" i="15"/>
  <c r="AT63" i="15"/>
  <c r="AT81" i="15"/>
  <c r="AT95" i="15"/>
  <c r="AS188" i="15"/>
  <c r="BI49" i="15"/>
  <c r="CD49" i="15"/>
  <c r="CD97" i="15"/>
  <c r="BI97" i="15"/>
  <c r="BH187" i="15"/>
  <c r="BD187" i="15"/>
  <c r="BI144" i="15"/>
  <c r="CD144" i="15"/>
  <c r="AT144" i="15"/>
  <c r="AT49" i="15"/>
  <c r="AN188" i="15"/>
  <c r="AP188" i="15"/>
  <c r="BI14" i="15"/>
  <c r="AT39" i="15"/>
  <c r="BE40" i="15"/>
  <c r="AT42" i="15"/>
  <c r="AT46" i="15"/>
  <c r="AT91" i="15"/>
  <c r="BE98" i="15"/>
  <c r="BI85" i="15"/>
  <c r="CD85" i="15"/>
  <c r="AT113" i="15"/>
  <c r="CD51" i="15"/>
  <c r="AT75" i="15"/>
  <c r="BI87" i="15"/>
  <c r="CD87" i="15"/>
  <c r="CD56" i="15"/>
  <c r="BI56" i="15"/>
  <c r="AT60" i="15"/>
  <c r="CD88" i="15"/>
  <c r="BI88" i="15"/>
  <c r="CD92" i="15"/>
  <c r="BI54" i="15"/>
  <c r="CD82" i="15"/>
  <c r="BE116" i="15"/>
  <c r="CD64" i="15"/>
  <c r="AT85" i="15"/>
  <c r="AT87" i="15"/>
  <c r="AT92" i="15"/>
  <c r="AT97" i="15"/>
  <c r="CD131" i="15"/>
  <c r="BI131" i="15"/>
  <c r="AT64" i="15"/>
  <c r="CD79" i="15"/>
  <c r="BI79" i="15"/>
  <c r="AT66" i="15"/>
  <c r="AU188" i="15"/>
  <c r="BJ81" i="15"/>
  <c r="BJ188" i="15" s="1"/>
  <c r="CD74" i="15"/>
  <c r="BI74" i="15"/>
  <c r="AT86" i="15"/>
  <c r="AT90" i="15"/>
  <c r="BF93" i="15"/>
  <c r="AT78" i="15"/>
  <c r="AT127" i="15"/>
  <c r="AT149" i="15"/>
  <c r="AT107" i="15"/>
  <c r="BI108" i="15"/>
  <c r="CD133" i="15"/>
  <c r="BI133" i="15"/>
  <c r="BI99" i="15"/>
  <c r="AT102" i="15"/>
  <c r="BF129" i="15"/>
  <c r="BE129" i="15"/>
  <c r="CD93" i="15"/>
  <c r="BI93" i="15"/>
  <c r="AT108" i="15"/>
  <c r="CD152" i="15"/>
  <c r="BI152" i="15"/>
  <c r="BI84" i="15"/>
  <c r="BB104" i="15"/>
  <c r="CD140" i="15"/>
  <c r="BI140" i="15"/>
  <c r="BI138" i="15"/>
  <c r="CD181" i="15"/>
  <c r="BI181" i="15"/>
  <c r="AT181" i="15"/>
  <c r="AT109" i="15"/>
  <c r="AT145" i="15"/>
  <c r="CD103" i="15"/>
  <c r="CD117" i="15"/>
  <c r="BI117" i="15"/>
  <c r="AT123" i="15"/>
  <c r="CD122" i="15"/>
  <c r="BI122" i="15"/>
  <c r="CD142" i="15"/>
  <c r="BI142" i="15"/>
  <c r="AT146" i="15"/>
  <c r="CD143" i="15"/>
  <c r="BI143" i="15"/>
  <c r="CD162" i="15"/>
  <c r="BI162" i="15"/>
  <c r="AT162" i="15"/>
  <c r="CD105" i="15"/>
  <c r="BH141" i="15"/>
  <c r="BE141" i="15"/>
  <c r="AT163" i="15"/>
  <c r="AT143" i="15"/>
  <c r="CD163" i="15"/>
  <c r="CD169" i="15"/>
  <c r="BI169" i="15"/>
  <c r="AT169" i="15"/>
  <c r="CD174" i="15"/>
  <c r="BI174" i="15"/>
  <c r="AT174" i="15"/>
  <c r="AT179" i="15"/>
  <c r="AT147" i="15"/>
  <c r="CD128" i="15"/>
  <c r="AT131" i="15"/>
  <c r="CD136" i="15"/>
  <c r="BI136" i="15"/>
  <c r="AT153" i="15"/>
  <c r="AT126" i="15"/>
  <c r="CD141" i="15"/>
  <c r="BI141" i="15"/>
  <c r="AT183" i="15"/>
  <c r="BI121" i="15"/>
  <c r="CD129" i="15"/>
  <c r="BI129" i="15"/>
  <c r="AT165" i="15"/>
  <c r="AT167" i="15"/>
  <c r="AT176" i="15"/>
  <c r="CD148" i="15"/>
  <c r="CD157" i="15"/>
  <c r="BI157" i="15"/>
  <c r="AT164" i="15"/>
  <c r="BI134" i="15"/>
  <c r="AT154" i="15"/>
  <c r="BI156" i="15"/>
  <c r="AT166" i="15"/>
  <c r="CD150" i="15"/>
  <c r="BI150" i="15"/>
  <c r="BE136" i="15" l="1"/>
  <c r="BB136" i="15"/>
  <c r="BE175" i="15"/>
  <c r="BB110" i="15"/>
  <c r="BE170" i="15"/>
  <c r="BB111" i="15"/>
  <c r="BE120" i="15"/>
  <c r="BC110" i="15"/>
  <c r="BG110" i="15" s="1"/>
  <c r="BL110" i="15" s="1"/>
  <c r="BF170" i="15"/>
  <c r="BE111" i="15"/>
  <c r="BF120" i="15"/>
  <c r="BE110" i="15"/>
  <c r="BC30" i="15"/>
  <c r="BC89" i="15"/>
  <c r="BH50" i="15"/>
  <c r="BF21" i="15"/>
  <c r="BH182" i="15"/>
  <c r="BF98" i="15"/>
  <c r="BB45" i="15"/>
  <c r="BF28" i="15"/>
  <c r="BC182" i="15"/>
  <c r="BG182" i="15" s="1"/>
  <c r="BC111" i="15"/>
  <c r="BK111" i="15" s="1"/>
  <c r="BH122" i="15"/>
  <c r="BF45" i="15"/>
  <c r="BB28" i="15"/>
  <c r="BE28" i="15"/>
  <c r="BE182" i="15"/>
  <c r="BE82" i="15"/>
  <c r="BB141" i="15"/>
  <c r="BF156" i="15"/>
  <c r="BC141" i="15"/>
  <c r="BF182" i="15"/>
  <c r="BC76" i="15"/>
  <c r="BE186" i="15"/>
  <c r="BH101" i="15"/>
  <c r="BH52" i="15"/>
  <c r="BC105" i="15"/>
  <c r="BH116" i="15"/>
  <c r="BE48" i="15"/>
  <c r="BE105" i="15"/>
  <c r="BC117" i="15"/>
  <c r="BC15" i="15"/>
  <c r="BH48" i="15"/>
  <c r="BH18" i="15"/>
  <c r="BC18" i="15"/>
  <c r="BK18" i="15" s="1"/>
  <c r="BC159" i="15"/>
  <c r="BK159" i="15" s="1"/>
  <c r="BE122" i="15"/>
  <c r="BC173" i="15"/>
  <c r="BG173" i="15" s="1"/>
  <c r="BF110" i="15"/>
  <c r="BH139" i="15"/>
  <c r="BB40" i="15"/>
  <c r="BE94" i="15"/>
  <c r="BF18" i="15"/>
  <c r="BC28" i="15"/>
  <c r="BG28" i="15" s="1"/>
  <c r="BH157" i="15"/>
  <c r="BB157" i="15"/>
  <c r="BK157" i="15" s="1"/>
  <c r="BC94" i="15"/>
  <c r="BG94" i="15" s="1"/>
  <c r="BF159" i="15"/>
  <c r="BC178" i="15"/>
  <c r="BH159" i="15"/>
  <c r="BH129" i="15"/>
  <c r="BH103" i="15"/>
  <c r="BB52" i="15"/>
  <c r="BB94" i="15"/>
  <c r="BE178" i="15"/>
  <c r="BE159" i="15"/>
  <c r="BE135" i="15"/>
  <c r="BF111" i="15"/>
  <c r="BC152" i="15"/>
  <c r="BK152" i="15" s="1"/>
  <c r="BE56" i="15"/>
  <c r="BB59" i="15"/>
  <c r="BK59" i="15" s="1"/>
  <c r="BE117" i="15"/>
  <c r="BH62" i="15"/>
  <c r="BF128" i="15"/>
  <c r="BF76" i="15"/>
  <c r="BE18" i="15"/>
  <c r="BC23" i="15"/>
  <c r="BE19" i="15"/>
  <c r="BB117" i="15"/>
  <c r="BK117" i="15" s="1"/>
  <c r="BF83" i="15"/>
  <c r="BC120" i="15"/>
  <c r="BK120" i="15" s="1"/>
  <c r="BE84" i="15"/>
  <c r="BC116" i="15"/>
  <c r="BG116" i="15" s="1"/>
  <c r="BC84" i="15"/>
  <c r="BK84" i="15" s="1"/>
  <c r="BF155" i="15"/>
  <c r="BH93" i="15"/>
  <c r="BF79" i="15"/>
  <c r="BE55" i="15"/>
  <c r="BC79" i="15"/>
  <c r="BK79" i="15" s="1"/>
  <c r="BB101" i="15"/>
  <c r="BB62" i="15"/>
  <c r="BH51" i="15"/>
  <c r="BF117" i="15"/>
  <c r="BB116" i="15"/>
  <c r="BE155" i="15"/>
  <c r="BH170" i="15"/>
  <c r="BC134" i="15"/>
  <c r="BC155" i="15"/>
  <c r="BG155" i="15" s="1"/>
  <c r="BB135" i="15"/>
  <c r="BC170" i="15"/>
  <c r="BK170" i="15" s="1"/>
  <c r="BN170" i="15" s="1"/>
  <c r="BE134" i="15"/>
  <c r="BC135" i="15"/>
  <c r="BK135" i="15" s="1"/>
  <c r="BB187" i="15"/>
  <c r="BH79" i="15"/>
  <c r="BF94" i="15"/>
  <c r="BE101" i="15"/>
  <c r="BB48" i="15"/>
  <c r="BC62" i="15"/>
  <c r="BF168" i="15"/>
  <c r="BH84" i="15"/>
  <c r="BB186" i="15"/>
  <c r="BF56" i="15"/>
  <c r="BF84" i="15"/>
  <c r="BH99" i="15"/>
  <c r="BB83" i="15"/>
  <c r="BH36" i="15"/>
  <c r="BE67" i="15"/>
  <c r="BG141" i="15"/>
  <c r="BL141" i="15" s="1"/>
  <c r="BF186" i="15"/>
  <c r="BB168" i="15"/>
  <c r="BK168" i="15" s="1"/>
  <c r="BH112" i="15"/>
  <c r="BC69" i="15"/>
  <c r="BH98" i="15"/>
  <c r="BC168" i="15"/>
  <c r="BC186" i="15"/>
  <c r="BK186" i="15" s="1"/>
  <c r="BH106" i="15"/>
  <c r="BF69" i="15"/>
  <c r="BH96" i="15"/>
  <c r="BC77" i="15"/>
  <c r="BE99" i="15"/>
  <c r="BB89" i="15"/>
  <c r="BK89" i="15" s="1"/>
  <c r="BH83" i="15"/>
  <c r="BB36" i="15"/>
  <c r="BB21" i="15"/>
  <c r="BB132" i="15"/>
  <c r="BF67" i="15"/>
  <c r="BH186" i="15"/>
  <c r="BE161" i="15"/>
  <c r="BB99" i="15"/>
  <c r="BG99" i="15" s="1"/>
  <c r="BC125" i="15"/>
  <c r="BG125" i="15" s="1"/>
  <c r="BF151" i="15"/>
  <c r="BH168" i="15"/>
  <c r="BE132" i="15"/>
  <c r="BE137" i="15"/>
  <c r="BH57" i="15"/>
  <c r="BC65" i="15"/>
  <c r="BF99" i="15"/>
  <c r="BE88" i="15"/>
  <c r="BH30" i="15"/>
  <c r="BB74" i="15"/>
  <c r="BK74" i="15" s="1"/>
  <c r="BE89" i="15"/>
  <c r="BE50" i="15"/>
  <c r="BC21" i="15"/>
  <c r="BG21" i="15" s="1"/>
  <c r="BL21" i="15" s="1"/>
  <c r="BE77" i="15"/>
  <c r="BC36" i="15"/>
  <c r="BE124" i="15"/>
  <c r="BC148" i="15"/>
  <c r="BF132" i="15"/>
  <c r="BC57" i="15"/>
  <c r="BB88" i="15"/>
  <c r="BE74" i="15"/>
  <c r="BF89" i="15"/>
  <c r="BH21" i="15"/>
  <c r="BF82" i="15"/>
  <c r="BF57" i="15"/>
  <c r="BC151" i="15"/>
  <c r="BG151" i="15" s="1"/>
  <c r="BC115" i="15"/>
  <c r="BG115" i="15" s="1"/>
  <c r="BE57" i="15"/>
  <c r="BB65" i="15"/>
  <c r="BC74" i="15"/>
  <c r="BF68" i="15"/>
  <c r="BB125" i="15"/>
  <c r="BC67" i="15"/>
  <c r="BH151" i="15"/>
  <c r="BF137" i="15"/>
  <c r="BH148" i="15"/>
  <c r="BF50" i="15"/>
  <c r="BF135" i="15"/>
  <c r="BF124" i="15"/>
  <c r="BC133" i="15"/>
  <c r="BB122" i="15"/>
  <c r="BB128" i="15"/>
  <c r="BE115" i="15"/>
  <c r="BF65" i="15"/>
  <c r="BC40" i="15"/>
  <c r="BG40" i="15" s="1"/>
  <c r="BC50" i="15"/>
  <c r="BK50" i="15" s="1"/>
  <c r="BF88" i="15"/>
  <c r="BF74" i="15"/>
  <c r="BC45" i="15"/>
  <c r="BG45" i="15" s="1"/>
  <c r="BH105" i="15"/>
  <c r="BE125" i="15"/>
  <c r="BF125" i="15"/>
  <c r="BE130" i="15"/>
  <c r="BC150" i="15"/>
  <c r="BK150" i="15" s="1"/>
  <c r="BN150" i="15" s="1"/>
  <c r="BH132" i="15"/>
  <c r="BC88" i="15"/>
  <c r="BE133" i="15"/>
  <c r="BC122" i="15"/>
  <c r="BC128" i="15"/>
  <c r="BG128" i="15" s="1"/>
  <c r="BF115" i="15"/>
  <c r="BH65" i="15"/>
  <c r="BL65" i="15" s="1"/>
  <c r="BH40" i="15"/>
  <c r="BC71" i="15"/>
  <c r="BE45" i="15"/>
  <c r="BF20" i="15"/>
  <c r="BB105" i="15"/>
  <c r="BK105" i="15" s="1"/>
  <c r="BE52" i="15"/>
  <c r="BF52" i="15"/>
  <c r="BE16" i="15"/>
  <c r="BC24" i="15"/>
  <c r="BG24" i="15" s="1"/>
  <c r="BH24" i="15"/>
  <c r="BH80" i="15"/>
  <c r="BF24" i="15"/>
  <c r="BC114" i="15"/>
  <c r="BE119" i="15"/>
  <c r="BB178" i="15"/>
  <c r="BE104" i="15"/>
  <c r="BH175" i="15"/>
  <c r="BE112" i="15"/>
  <c r="BE177" i="15"/>
  <c r="BB172" i="15"/>
  <c r="BF119" i="15"/>
  <c r="BC29" i="15"/>
  <c r="BK29" i="15" s="1"/>
  <c r="BB16" i="15"/>
  <c r="BG16" i="15" s="1"/>
  <c r="BF51" i="15"/>
  <c r="BH134" i="15"/>
  <c r="BC177" i="15"/>
  <c r="BK177" i="15" s="1"/>
  <c r="BF178" i="15"/>
  <c r="BH155" i="15"/>
  <c r="BF133" i="15"/>
  <c r="BF104" i="15"/>
  <c r="BB175" i="15"/>
  <c r="BH120" i="15"/>
  <c r="BB112" i="15"/>
  <c r="BK112" i="15" s="1"/>
  <c r="BF177" i="15"/>
  <c r="BC172" i="15"/>
  <c r="BH119" i="15"/>
  <c r="BE79" i="15"/>
  <c r="BE29" i="15"/>
  <c r="BH16" i="15"/>
  <c r="BB51" i="15"/>
  <c r="BB93" i="15"/>
  <c r="BG93" i="15" s="1"/>
  <c r="BH114" i="15"/>
  <c r="BF16" i="15"/>
  <c r="BE185" i="15"/>
  <c r="BH104" i="15"/>
  <c r="BC175" i="15"/>
  <c r="BF112" i="15"/>
  <c r="BH177" i="15"/>
  <c r="BE172" i="15"/>
  <c r="BB119" i="15"/>
  <c r="BG119" i="15" s="1"/>
  <c r="BB96" i="15"/>
  <c r="BG96" i="15" s="1"/>
  <c r="BB24" i="15"/>
  <c r="BH23" i="15"/>
  <c r="BC51" i="15"/>
  <c r="BE15" i="15"/>
  <c r="BE93" i="15"/>
  <c r="BB142" i="15"/>
  <c r="BF71" i="15"/>
  <c r="BB118" i="15"/>
  <c r="BG118" i="15" s="1"/>
  <c r="BH172" i="15"/>
  <c r="BF19" i="15"/>
  <c r="BC136" i="15"/>
  <c r="BB156" i="15"/>
  <c r="BG156" i="15" s="1"/>
  <c r="BF157" i="15"/>
  <c r="BB151" i="15"/>
  <c r="BF118" i="15"/>
  <c r="BE103" i="15"/>
  <c r="BF140" i="15"/>
  <c r="BF96" i="15"/>
  <c r="BC187" i="15"/>
  <c r="BK187" i="15" s="1"/>
  <c r="BB139" i="15"/>
  <c r="BE59" i="15"/>
  <c r="BC101" i="15"/>
  <c r="BB71" i="15"/>
  <c r="BC48" i="15"/>
  <c r="BH19" i="15"/>
  <c r="BH20" i="15"/>
  <c r="BF136" i="15"/>
  <c r="BB114" i="15"/>
  <c r="BE140" i="15"/>
  <c r="BC156" i="15"/>
  <c r="BE114" i="15"/>
  <c r="BE96" i="15"/>
  <c r="BH118" i="15"/>
  <c r="BB103" i="15"/>
  <c r="BG103" i="15" s="1"/>
  <c r="BH140" i="15"/>
  <c r="BC139" i="15"/>
  <c r="BH59" i="15"/>
  <c r="BE76" i="15"/>
  <c r="BH71" i="15"/>
  <c r="BH15" i="15"/>
  <c r="BB20" i="15"/>
  <c r="BK20" i="15" s="1"/>
  <c r="BE157" i="15"/>
  <c r="BE128" i="15"/>
  <c r="BF103" i="15"/>
  <c r="BC140" i="15"/>
  <c r="BG140" i="15" s="1"/>
  <c r="BB72" i="15"/>
  <c r="BK72" i="15" s="1"/>
  <c r="BB77" i="15"/>
  <c r="BE187" i="15"/>
  <c r="BF139" i="15"/>
  <c r="BB76" i="15"/>
  <c r="BE36" i="15"/>
  <c r="BB67" i="15"/>
  <c r="BB15" i="15"/>
  <c r="BE20" i="15"/>
  <c r="BF152" i="15"/>
  <c r="BE148" i="15"/>
  <c r="BF80" i="15"/>
  <c r="CD188" i="15"/>
  <c r="BE69" i="15"/>
  <c r="BB69" i="15"/>
  <c r="BB121" i="15"/>
  <c r="BE118" i="15"/>
  <c r="BH115" i="15"/>
  <c r="BF55" i="15"/>
  <c r="BH156" i="15"/>
  <c r="BB134" i="15"/>
  <c r="BG134" i="15" s="1"/>
  <c r="BB148" i="15"/>
  <c r="BC121" i="15"/>
  <c r="BB106" i="15"/>
  <c r="BK106" i="15" s="1"/>
  <c r="BB98" i="15"/>
  <c r="BG98" i="15" s="1"/>
  <c r="BL98" i="15" s="1"/>
  <c r="BH55" i="15"/>
  <c r="BH68" i="15"/>
  <c r="BB23" i="15"/>
  <c r="BF41" i="15"/>
  <c r="BF35" i="15"/>
  <c r="BE171" i="15"/>
  <c r="BF171" i="15"/>
  <c r="BH171" i="15"/>
  <c r="BC171" i="15"/>
  <c r="BB171" i="15"/>
  <c r="BC160" i="15"/>
  <c r="BB160" i="15"/>
  <c r="BE160" i="15"/>
  <c r="BH160" i="15"/>
  <c r="BF180" i="15"/>
  <c r="BF121" i="15"/>
  <c r="BH142" i="15"/>
  <c r="BE106" i="15"/>
  <c r="BB55" i="15"/>
  <c r="BG55" i="15" s="1"/>
  <c r="BH41" i="15"/>
  <c r="BB35" i="15"/>
  <c r="BK35" i="15" s="1"/>
  <c r="BC124" i="15"/>
  <c r="BB124" i="15"/>
  <c r="BE121" i="15"/>
  <c r="BB80" i="15"/>
  <c r="BH158" i="15"/>
  <c r="BB185" i="15"/>
  <c r="BC180" i="15"/>
  <c r="BF161" i="15"/>
  <c r="BC142" i="15"/>
  <c r="BC106" i="15"/>
  <c r="BC80" i="15"/>
  <c r="BC68" i="15"/>
  <c r="BE33" i="15"/>
  <c r="BC41" i="15"/>
  <c r="BK41" i="15" s="1"/>
  <c r="BC58" i="15"/>
  <c r="BE35" i="15"/>
  <c r="BF138" i="15"/>
  <c r="BB138" i="15"/>
  <c r="BG138" i="15" s="1"/>
  <c r="BH138" i="15"/>
  <c r="BE138" i="15"/>
  <c r="BB180" i="15"/>
  <c r="BC33" i="15"/>
  <c r="BE180" i="15"/>
  <c r="BH161" i="15"/>
  <c r="BB68" i="15"/>
  <c r="BB33" i="15"/>
  <c r="BE41" i="15"/>
  <c r="BH58" i="15"/>
  <c r="BH35" i="15"/>
  <c r="BB184" i="15"/>
  <c r="BC184" i="15"/>
  <c r="BE184" i="15"/>
  <c r="BH44" i="15"/>
  <c r="BF44" i="15"/>
  <c r="BB44" i="15"/>
  <c r="BE44" i="15"/>
  <c r="BC44" i="15"/>
  <c r="BF130" i="15"/>
  <c r="BE142" i="15"/>
  <c r="BE173" i="15"/>
  <c r="BE150" i="15"/>
  <c r="BF185" i="15"/>
  <c r="BF33" i="15"/>
  <c r="BB82" i="15"/>
  <c r="BG82" i="15" s="1"/>
  <c r="BF184" i="15"/>
  <c r="BF150" i="15"/>
  <c r="BF173" i="15"/>
  <c r="BF72" i="15"/>
  <c r="BE152" i="15"/>
  <c r="BF77" i="15"/>
  <c r="BE58" i="15"/>
  <c r="BB19" i="15"/>
  <c r="BG19" i="15" s="1"/>
  <c r="BF23" i="15"/>
  <c r="BB158" i="15"/>
  <c r="BC185" i="15"/>
  <c r="BC158" i="15"/>
  <c r="BB161" i="15"/>
  <c r="BG161" i="15" s="1"/>
  <c r="BH130" i="15"/>
  <c r="BH173" i="15"/>
  <c r="BE72" i="15"/>
  <c r="BH152" i="15"/>
  <c r="BB58" i="15"/>
  <c r="BG58" i="15" s="1"/>
  <c r="BE158" i="15"/>
  <c r="BB133" i="15"/>
  <c r="BB130" i="15"/>
  <c r="BK130" i="15" s="1"/>
  <c r="BH137" i="15"/>
  <c r="BH82" i="15"/>
  <c r="BH184" i="15"/>
  <c r="BH150" i="15"/>
  <c r="BC129" i="15"/>
  <c r="BK129" i="15" s="1"/>
  <c r="BC137" i="15"/>
  <c r="BK137" i="15" s="1"/>
  <c r="BH72" i="15"/>
  <c r="BC83" i="15"/>
  <c r="BF59" i="15"/>
  <c r="BF29" i="15"/>
  <c r="BX150" i="15"/>
  <c r="BX170" i="15"/>
  <c r="BF70" i="15"/>
  <c r="BE70" i="15"/>
  <c r="BH70" i="15"/>
  <c r="BB70" i="15"/>
  <c r="BC70" i="15"/>
  <c r="BF63" i="15"/>
  <c r="BE63" i="15"/>
  <c r="BC63" i="15"/>
  <c r="BB63" i="15"/>
  <c r="BH63" i="15"/>
  <c r="BH108" i="15"/>
  <c r="BF108" i="15"/>
  <c r="BC108" i="15"/>
  <c r="BE108" i="15"/>
  <c r="BB108" i="15"/>
  <c r="BB102" i="15"/>
  <c r="BC102" i="15"/>
  <c r="BE102" i="15"/>
  <c r="BH102" i="15"/>
  <c r="BF102" i="15"/>
  <c r="BK110" i="15"/>
  <c r="BF42" i="15"/>
  <c r="BE42" i="15"/>
  <c r="BH42" i="15"/>
  <c r="BC42" i="15"/>
  <c r="BB42" i="15"/>
  <c r="BH54" i="15"/>
  <c r="BF54" i="15"/>
  <c r="BE54" i="15"/>
  <c r="BC54" i="15"/>
  <c r="BB54" i="15"/>
  <c r="BB179" i="15"/>
  <c r="BH179" i="15"/>
  <c r="BC179" i="15"/>
  <c r="BF179" i="15"/>
  <c r="BE179" i="15"/>
  <c r="BF145" i="15"/>
  <c r="BC145" i="15"/>
  <c r="BH145" i="15"/>
  <c r="BE145" i="15"/>
  <c r="BB145" i="15"/>
  <c r="BB64" i="15"/>
  <c r="BH64" i="15"/>
  <c r="BF64" i="15"/>
  <c r="BC64" i="15"/>
  <c r="BE64" i="15"/>
  <c r="BF85" i="15"/>
  <c r="BE85" i="15"/>
  <c r="BC85" i="15"/>
  <c r="BH85" i="15"/>
  <c r="BB85" i="15"/>
  <c r="BB53" i="15"/>
  <c r="BH53" i="15"/>
  <c r="BF53" i="15"/>
  <c r="BE53" i="15"/>
  <c r="BC53" i="15"/>
  <c r="BG57" i="15"/>
  <c r="BF31" i="15"/>
  <c r="BE31" i="15"/>
  <c r="BC31" i="15"/>
  <c r="BB31" i="15"/>
  <c r="BH31" i="15"/>
  <c r="BH38" i="15"/>
  <c r="BF38" i="15"/>
  <c r="BE38" i="15"/>
  <c r="BC38" i="15"/>
  <c r="BB38" i="15"/>
  <c r="BH126" i="15"/>
  <c r="BC126" i="15"/>
  <c r="BE126" i="15"/>
  <c r="BB126" i="15"/>
  <c r="BF126" i="15"/>
  <c r="BH147" i="15"/>
  <c r="BF147" i="15"/>
  <c r="BB147" i="15"/>
  <c r="BC147" i="15"/>
  <c r="BE147" i="15"/>
  <c r="BG132" i="15"/>
  <c r="BK132" i="15"/>
  <c r="BE92" i="15"/>
  <c r="BB92" i="15"/>
  <c r="BH92" i="15"/>
  <c r="BC92" i="15"/>
  <c r="BF92" i="15"/>
  <c r="BN50" i="15"/>
  <c r="BX50" i="15"/>
  <c r="BB87" i="15"/>
  <c r="BF87" i="15"/>
  <c r="BE87" i="15"/>
  <c r="BH87" i="15"/>
  <c r="BC87" i="15"/>
  <c r="BK56" i="15"/>
  <c r="BG56" i="15"/>
  <c r="BB39" i="15"/>
  <c r="BH39" i="15"/>
  <c r="BF39" i="15"/>
  <c r="BC39" i="15"/>
  <c r="BE39" i="15"/>
  <c r="BB49" i="15"/>
  <c r="BH49" i="15"/>
  <c r="BF49" i="15"/>
  <c r="BE49" i="15"/>
  <c r="BC49" i="15"/>
  <c r="BF37" i="15"/>
  <c r="BC37" i="15"/>
  <c r="BE37" i="15"/>
  <c r="BB37" i="15"/>
  <c r="BH37" i="15"/>
  <c r="BK57" i="15"/>
  <c r="BB167" i="15"/>
  <c r="BH167" i="15"/>
  <c r="BF167" i="15"/>
  <c r="BE167" i="15"/>
  <c r="BC167" i="15"/>
  <c r="BC162" i="15"/>
  <c r="BH162" i="15"/>
  <c r="BF162" i="15"/>
  <c r="BE162" i="15"/>
  <c r="BB162" i="15"/>
  <c r="BG104" i="15"/>
  <c r="BK104" i="15"/>
  <c r="BB66" i="15"/>
  <c r="BH66" i="15"/>
  <c r="BE66" i="15"/>
  <c r="BC66" i="15"/>
  <c r="BF66" i="15"/>
  <c r="BF164" i="15"/>
  <c r="BC164" i="15"/>
  <c r="BH164" i="15"/>
  <c r="BB164" i="15"/>
  <c r="BE164" i="15"/>
  <c r="BC174" i="15"/>
  <c r="BH174" i="15"/>
  <c r="BB174" i="15"/>
  <c r="BF174" i="15"/>
  <c r="BE174" i="15"/>
  <c r="BF183" i="15"/>
  <c r="BE183" i="15"/>
  <c r="BH183" i="15"/>
  <c r="BC183" i="15"/>
  <c r="BB183" i="15"/>
  <c r="BF153" i="15"/>
  <c r="BE153" i="15"/>
  <c r="BH153" i="15"/>
  <c r="BC153" i="15"/>
  <c r="BB153" i="15"/>
  <c r="BB109" i="15"/>
  <c r="BE109" i="15"/>
  <c r="BH109" i="15"/>
  <c r="BF109" i="15"/>
  <c r="BC109" i="15"/>
  <c r="BF107" i="15"/>
  <c r="BC107" i="15"/>
  <c r="BB107" i="15"/>
  <c r="BH107" i="15"/>
  <c r="BE107" i="15"/>
  <c r="BI188" i="15"/>
  <c r="BK30" i="15"/>
  <c r="BG30" i="15"/>
  <c r="BE22" i="15"/>
  <c r="BC22" i="15"/>
  <c r="BB22" i="15"/>
  <c r="BH22" i="15"/>
  <c r="BF22" i="15"/>
  <c r="BK122" i="15"/>
  <c r="BG122" i="15"/>
  <c r="BH100" i="15"/>
  <c r="BE100" i="15"/>
  <c r="BB100" i="15"/>
  <c r="BC100" i="15"/>
  <c r="BF100" i="15"/>
  <c r="BC46" i="15"/>
  <c r="BB46" i="15"/>
  <c r="BH46" i="15"/>
  <c r="BE46" i="15"/>
  <c r="BF46" i="15"/>
  <c r="BD188" i="15"/>
  <c r="BH149" i="15"/>
  <c r="BF149" i="15"/>
  <c r="BE149" i="15"/>
  <c r="BB149" i="15"/>
  <c r="BC149" i="15"/>
  <c r="BC97" i="15"/>
  <c r="BH97" i="15"/>
  <c r="BE97" i="15"/>
  <c r="BB97" i="15"/>
  <c r="BF97" i="15"/>
  <c r="BH91" i="15"/>
  <c r="BF91" i="15"/>
  <c r="BE91" i="15"/>
  <c r="BC91" i="15"/>
  <c r="BB91" i="15"/>
  <c r="BH144" i="15"/>
  <c r="BE144" i="15"/>
  <c r="BF144" i="15"/>
  <c r="BC144" i="15"/>
  <c r="BB144" i="15"/>
  <c r="BH95" i="15"/>
  <c r="BF95" i="15"/>
  <c r="BC95" i="15"/>
  <c r="BB95" i="15"/>
  <c r="BE95" i="15"/>
  <c r="BK99" i="15"/>
  <c r="BK88" i="15"/>
  <c r="BG88" i="15"/>
  <c r="BH26" i="15"/>
  <c r="BF26" i="15"/>
  <c r="BE26" i="15"/>
  <c r="BC26" i="15"/>
  <c r="BB26" i="15"/>
  <c r="BF25" i="15"/>
  <c r="BC25" i="15"/>
  <c r="BH25" i="15"/>
  <c r="BB25" i="15"/>
  <c r="BE25" i="15"/>
  <c r="BB27" i="15"/>
  <c r="BH27" i="15"/>
  <c r="BC27" i="15"/>
  <c r="BF27" i="15"/>
  <c r="BE27" i="15"/>
  <c r="BH166" i="15"/>
  <c r="BF166" i="15"/>
  <c r="BB166" i="15"/>
  <c r="BC166" i="15"/>
  <c r="BE166" i="15"/>
  <c r="BH60" i="15"/>
  <c r="BF60" i="15"/>
  <c r="BC60" i="15"/>
  <c r="BE60" i="15"/>
  <c r="BB60" i="15"/>
  <c r="BH154" i="15"/>
  <c r="BF154" i="15"/>
  <c r="BE154" i="15"/>
  <c r="BC154" i="15"/>
  <c r="BB154" i="15"/>
  <c r="BF146" i="15"/>
  <c r="BH146" i="15"/>
  <c r="BE146" i="15"/>
  <c r="BC146" i="15"/>
  <c r="BB146" i="15"/>
  <c r="BH127" i="15"/>
  <c r="BE127" i="15"/>
  <c r="BF127" i="15"/>
  <c r="BC127" i="15"/>
  <c r="BB127" i="15"/>
  <c r="BF17" i="15"/>
  <c r="BE17" i="15"/>
  <c r="BC17" i="15"/>
  <c r="BB17" i="15"/>
  <c r="BH17" i="15"/>
  <c r="BH86" i="15"/>
  <c r="BB86" i="15"/>
  <c r="BF86" i="15"/>
  <c r="BE86" i="15"/>
  <c r="BC86" i="15"/>
  <c r="BH32" i="15"/>
  <c r="BB32" i="15"/>
  <c r="BF32" i="15"/>
  <c r="BC32" i="15"/>
  <c r="BE32" i="15"/>
  <c r="BC34" i="15"/>
  <c r="BB34" i="15"/>
  <c r="BH34" i="15"/>
  <c r="BF34" i="15"/>
  <c r="BE34" i="15"/>
  <c r="BE123" i="15"/>
  <c r="BC123" i="15"/>
  <c r="BB123" i="15"/>
  <c r="BF123" i="15"/>
  <c r="BH123" i="15"/>
  <c r="BF176" i="15"/>
  <c r="BC176" i="15"/>
  <c r="BE176" i="15"/>
  <c r="BB176" i="15"/>
  <c r="BH176" i="15"/>
  <c r="BH165" i="15"/>
  <c r="BF165" i="15"/>
  <c r="BE165" i="15"/>
  <c r="BC165" i="15"/>
  <c r="BB165" i="15"/>
  <c r="BE181" i="15"/>
  <c r="BB181" i="15"/>
  <c r="BH181" i="15"/>
  <c r="BF181" i="15"/>
  <c r="BC181" i="15"/>
  <c r="BB90" i="15"/>
  <c r="BE90" i="15"/>
  <c r="BC90" i="15"/>
  <c r="BH90" i="15"/>
  <c r="BF90" i="15"/>
  <c r="BE81" i="15"/>
  <c r="BB81" i="15"/>
  <c r="BF81" i="15"/>
  <c r="BC81" i="15"/>
  <c r="BH81" i="15"/>
  <c r="BF43" i="15"/>
  <c r="BE43" i="15"/>
  <c r="BC43" i="15"/>
  <c r="BH43" i="15"/>
  <c r="BB43" i="15"/>
  <c r="BK51" i="15"/>
  <c r="BB78" i="15"/>
  <c r="BH78" i="15"/>
  <c r="BF78" i="15"/>
  <c r="BE78" i="15"/>
  <c r="BC78" i="15"/>
  <c r="BF75" i="15"/>
  <c r="BE75" i="15"/>
  <c r="BC75" i="15"/>
  <c r="BH75" i="15"/>
  <c r="BB75" i="15"/>
  <c r="BH47" i="15"/>
  <c r="BE47" i="15"/>
  <c r="BC47" i="15"/>
  <c r="BB47" i="15"/>
  <c r="BF47" i="15"/>
  <c r="AT188" i="15"/>
  <c r="BH14" i="15"/>
  <c r="BB14" i="15"/>
  <c r="BF14" i="15"/>
  <c r="BE14" i="15"/>
  <c r="BC14" i="15"/>
  <c r="BK62" i="15"/>
  <c r="BE131" i="15"/>
  <c r="BB131" i="15"/>
  <c r="BH131" i="15"/>
  <c r="BF131" i="15"/>
  <c r="BC131" i="15"/>
  <c r="BE169" i="15"/>
  <c r="BB169" i="15"/>
  <c r="BF169" i="15"/>
  <c r="BC169" i="15"/>
  <c r="BH169" i="15"/>
  <c r="BB143" i="15"/>
  <c r="BH143" i="15"/>
  <c r="BF143" i="15"/>
  <c r="BC143" i="15"/>
  <c r="BE143" i="15"/>
  <c r="BF163" i="15"/>
  <c r="BE163" i="15"/>
  <c r="BC163" i="15"/>
  <c r="BB163" i="15"/>
  <c r="BH163" i="15"/>
  <c r="BK138" i="15"/>
  <c r="BF113" i="15"/>
  <c r="BE113" i="15"/>
  <c r="BH113" i="15"/>
  <c r="BC113" i="15"/>
  <c r="BB113" i="15"/>
  <c r="BK65" i="15"/>
  <c r="BG65" i="15"/>
  <c r="BB61" i="15"/>
  <c r="BH61" i="15"/>
  <c r="BF61" i="15"/>
  <c r="BE61" i="15"/>
  <c r="BC61" i="15"/>
  <c r="BC73" i="15"/>
  <c r="BB73" i="15"/>
  <c r="BH73" i="15"/>
  <c r="BF73" i="15"/>
  <c r="BE73" i="15"/>
  <c r="BG52" i="15"/>
  <c r="BK52" i="15"/>
  <c r="BG48" i="15" l="1"/>
  <c r="BL48" i="15" s="1"/>
  <c r="BL182" i="15"/>
  <c r="BG84" i="15"/>
  <c r="BL84" i="15" s="1"/>
  <c r="BG62" i="15"/>
  <c r="BL62" i="15" s="1"/>
  <c r="BG117" i="15"/>
  <c r="BK173" i="15"/>
  <c r="BK15" i="15"/>
  <c r="BN15" i="15" s="1"/>
  <c r="BK141" i="15"/>
  <c r="BL45" i="15"/>
  <c r="BY45" i="15" s="1"/>
  <c r="BK28" i="15"/>
  <c r="BN28" i="15" s="1"/>
  <c r="BK182" i="15"/>
  <c r="BN182" i="15" s="1"/>
  <c r="BG18" i="15"/>
  <c r="BL18" i="15" s="1"/>
  <c r="BO18" i="15" s="1"/>
  <c r="BG186" i="15"/>
  <c r="BK77" i="15"/>
  <c r="BK151" i="15"/>
  <c r="BG135" i="15"/>
  <c r="BL135" i="15" s="1"/>
  <c r="BY135" i="15" s="1"/>
  <c r="BG50" i="15"/>
  <c r="BL50" i="15" s="1"/>
  <c r="BL52" i="15"/>
  <c r="BM52" i="15" s="1"/>
  <c r="BG74" i="15"/>
  <c r="BG159" i="15"/>
  <c r="BL159" i="15" s="1"/>
  <c r="BL125" i="15"/>
  <c r="BL99" i="15"/>
  <c r="BO99" i="15" s="1"/>
  <c r="BG72" i="15"/>
  <c r="BL72" i="15" s="1"/>
  <c r="BY72" i="15" s="1"/>
  <c r="BL56" i="15"/>
  <c r="BO56" i="15" s="1"/>
  <c r="BK98" i="15"/>
  <c r="BG158" i="15"/>
  <c r="BL158" i="15" s="1"/>
  <c r="BM158" i="15" s="1"/>
  <c r="BG111" i="15"/>
  <c r="BL111" i="15" s="1"/>
  <c r="BK94" i="15"/>
  <c r="BX94" i="15" s="1"/>
  <c r="BL122" i="15"/>
  <c r="BO122" i="15" s="1"/>
  <c r="BG59" i="15"/>
  <c r="BL59" i="15" s="1"/>
  <c r="BL28" i="15"/>
  <c r="BK76" i="15"/>
  <c r="BG170" i="15"/>
  <c r="BL170" i="15" s="1"/>
  <c r="BY170" i="15" s="1"/>
  <c r="CB170" i="15" s="1"/>
  <c r="CC170" i="15" s="1"/>
  <c r="CE170" i="15" s="1"/>
  <c r="BG79" i="15"/>
  <c r="BL79" i="15" s="1"/>
  <c r="BL74" i="15"/>
  <c r="BO74" i="15" s="1"/>
  <c r="BK48" i="15"/>
  <c r="BN48" i="15" s="1"/>
  <c r="BG69" i="15"/>
  <c r="BL69" i="15" s="1"/>
  <c r="BO69" i="15" s="1"/>
  <c r="BK178" i="15"/>
  <c r="BK24" i="15"/>
  <c r="BX24" i="15" s="1"/>
  <c r="BL117" i="15"/>
  <c r="BM117" i="15" s="1"/>
  <c r="BG157" i="15"/>
  <c r="BL157" i="15" s="1"/>
  <c r="BO157" i="15" s="1"/>
  <c r="BG51" i="15"/>
  <c r="BL51" i="15" s="1"/>
  <c r="BY51" i="15" s="1"/>
  <c r="BG120" i="15"/>
  <c r="BL120" i="15" s="1"/>
  <c r="BY120" i="15" s="1"/>
  <c r="BG150" i="15"/>
  <c r="BL150" i="15" s="1"/>
  <c r="BO150" i="15" s="1"/>
  <c r="BG152" i="15"/>
  <c r="BL152" i="15"/>
  <c r="BO152" i="15" s="1"/>
  <c r="BG20" i="15"/>
  <c r="BL20" i="15" s="1"/>
  <c r="BY20" i="15" s="1"/>
  <c r="BG105" i="15"/>
  <c r="BL105" i="15" s="1"/>
  <c r="BK114" i="15"/>
  <c r="BX114" i="15" s="1"/>
  <c r="BG36" i="15"/>
  <c r="BL36" i="15" s="1"/>
  <c r="BL155" i="15"/>
  <c r="BO155" i="15" s="1"/>
  <c r="BL116" i="15"/>
  <c r="BO116" i="15" s="1"/>
  <c r="BK155" i="15"/>
  <c r="BK69" i="15"/>
  <c r="BX69" i="15" s="1"/>
  <c r="BG112" i="15"/>
  <c r="BL112" i="15" s="1"/>
  <c r="BK148" i="15"/>
  <c r="BX148" i="15" s="1"/>
  <c r="BG139" i="15"/>
  <c r="BL139" i="15" s="1"/>
  <c r="BM139" i="15" s="1"/>
  <c r="BK116" i="15"/>
  <c r="BN116" i="15" s="1"/>
  <c r="BG77" i="15"/>
  <c r="BL77" i="15" s="1"/>
  <c r="BM77" i="15" s="1"/>
  <c r="BL151" i="15"/>
  <c r="BO151" i="15" s="1"/>
  <c r="BL30" i="15"/>
  <c r="BO30" i="15" s="1"/>
  <c r="BK21" i="15"/>
  <c r="BN21" i="15" s="1"/>
  <c r="BK16" i="15"/>
  <c r="BX16" i="15" s="1"/>
  <c r="BL94" i="15"/>
  <c r="BO94" i="15" s="1"/>
  <c r="BL104" i="15"/>
  <c r="BO104" i="15" s="1"/>
  <c r="BG35" i="15"/>
  <c r="BL35" i="15" s="1"/>
  <c r="BK121" i="15"/>
  <c r="BX121" i="15" s="1"/>
  <c r="BG23" i="15"/>
  <c r="BL23" i="15" s="1"/>
  <c r="BO23" i="15" s="1"/>
  <c r="BG29" i="15"/>
  <c r="BL29" i="15" s="1"/>
  <c r="BG83" i="15"/>
  <c r="BL83" i="15" s="1"/>
  <c r="BK80" i="15"/>
  <c r="BX80" i="15" s="1"/>
  <c r="BK40" i="15"/>
  <c r="BN40" i="15" s="1"/>
  <c r="BG185" i="15"/>
  <c r="BL185" i="15" s="1"/>
  <c r="BY185" i="15" s="1"/>
  <c r="BK68" i="15"/>
  <c r="BX68" i="15" s="1"/>
  <c r="BK175" i="15"/>
  <c r="BX175" i="15" s="1"/>
  <c r="BG148" i="15"/>
  <c r="BL148" i="15" s="1"/>
  <c r="BO148" i="15" s="1"/>
  <c r="BG106" i="15"/>
  <c r="BL106" i="15" s="1"/>
  <c r="BK101" i="15"/>
  <c r="BN101" i="15" s="1"/>
  <c r="BL119" i="15"/>
  <c r="BM119" i="15" s="1"/>
  <c r="BG168" i="15"/>
  <c r="BL168" i="15" s="1"/>
  <c r="BK82" i="15"/>
  <c r="BX82" i="15" s="1"/>
  <c r="BK140" i="15"/>
  <c r="BN140" i="15" s="1"/>
  <c r="BG130" i="15"/>
  <c r="BL130" i="15" s="1"/>
  <c r="BO130" i="15" s="1"/>
  <c r="BG133" i="15"/>
  <c r="BL133" i="15" s="1"/>
  <c r="BK136" i="15"/>
  <c r="BK180" i="15"/>
  <c r="BN180" i="15" s="1"/>
  <c r="BK45" i="15"/>
  <c r="BX45" i="15" s="1"/>
  <c r="BL186" i="15"/>
  <c r="BM186" i="15" s="1"/>
  <c r="BK36" i="15"/>
  <c r="BX36" i="15" s="1"/>
  <c r="BK119" i="15"/>
  <c r="BX119" i="15" s="1"/>
  <c r="BG89" i="15"/>
  <c r="BL89" i="15" s="1"/>
  <c r="BY89" i="15" s="1"/>
  <c r="BG101" i="15"/>
  <c r="BL101" i="15" s="1"/>
  <c r="BO101" i="15" s="1"/>
  <c r="BK115" i="15"/>
  <c r="BN115" i="15" s="1"/>
  <c r="BK67" i="15"/>
  <c r="BG136" i="15"/>
  <c r="BL136" i="15" s="1"/>
  <c r="BL140" i="15"/>
  <c r="BO140" i="15" s="1"/>
  <c r="BG142" i="15"/>
  <c r="BL142" i="15" s="1"/>
  <c r="BM142" i="15" s="1"/>
  <c r="BL24" i="15"/>
  <c r="BY24" i="15" s="1"/>
  <c r="BL156" i="15"/>
  <c r="BO156" i="15" s="1"/>
  <c r="BG177" i="15"/>
  <c r="BL177" i="15" s="1"/>
  <c r="BG114" i="15"/>
  <c r="BL114" i="15" s="1"/>
  <c r="BM114" i="15" s="1"/>
  <c r="BG172" i="15"/>
  <c r="BL172" i="15" s="1"/>
  <c r="BY172" i="15" s="1"/>
  <c r="BK118" i="15"/>
  <c r="BN118" i="15" s="1"/>
  <c r="BL40" i="15"/>
  <c r="BY40" i="15" s="1"/>
  <c r="BL57" i="15"/>
  <c r="BO57" i="15" s="1"/>
  <c r="BK128" i="15"/>
  <c r="BN128" i="15" s="1"/>
  <c r="BG15" i="15"/>
  <c r="BL15" i="15" s="1"/>
  <c r="BK125" i="15"/>
  <c r="BG76" i="15"/>
  <c r="BL76" i="15" s="1"/>
  <c r="BM76" i="15" s="1"/>
  <c r="BG175" i="15"/>
  <c r="BL175" i="15" s="1"/>
  <c r="BM175" i="15" s="1"/>
  <c r="BG187" i="15"/>
  <c r="BL187" i="15" s="1"/>
  <c r="BO187" i="15" s="1"/>
  <c r="BK185" i="15"/>
  <c r="BX185" i="15" s="1"/>
  <c r="BL16" i="15"/>
  <c r="BO16" i="15" s="1"/>
  <c r="BL132" i="15"/>
  <c r="BO132" i="15" s="1"/>
  <c r="BL118" i="15"/>
  <c r="BO118" i="15" s="1"/>
  <c r="BL88" i="15"/>
  <c r="BO88" i="15" s="1"/>
  <c r="BK139" i="15"/>
  <c r="BN139" i="15" s="1"/>
  <c r="BG33" i="15"/>
  <c r="BL33" i="15" s="1"/>
  <c r="BL103" i="15"/>
  <c r="BM103" i="15" s="1"/>
  <c r="BG71" i="15"/>
  <c r="BL71" i="15" s="1"/>
  <c r="BO71" i="15" s="1"/>
  <c r="BK156" i="15"/>
  <c r="BN156" i="15" s="1"/>
  <c r="BL96" i="15"/>
  <c r="BY96" i="15" s="1"/>
  <c r="BK142" i="15"/>
  <c r="BN142" i="15" s="1"/>
  <c r="BL134" i="15"/>
  <c r="BY134" i="15" s="1"/>
  <c r="BL58" i="15"/>
  <c r="BM58" i="15" s="1"/>
  <c r="BL19" i="15"/>
  <c r="BO19" i="15" s="1"/>
  <c r="BK103" i="15"/>
  <c r="BN103" i="15" s="1"/>
  <c r="BK71" i="15"/>
  <c r="BN71" i="15" s="1"/>
  <c r="BG178" i="15"/>
  <c r="BL178" i="15" s="1"/>
  <c r="BY178" i="15" s="1"/>
  <c r="BL82" i="15"/>
  <c r="BM82" i="15" s="1"/>
  <c r="BK33" i="15"/>
  <c r="BX33" i="15" s="1"/>
  <c r="BK58" i="15"/>
  <c r="BX58" i="15" s="1"/>
  <c r="BK96" i="15"/>
  <c r="BX96" i="15" s="1"/>
  <c r="BG67" i="15"/>
  <c r="BL67" i="15" s="1"/>
  <c r="BO67" i="15" s="1"/>
  <c r="BL93" i="15"/>
  <c r="BO93" i="15" s="1"/>
  <c r="BG180" i="15"/>
  <c r="BL180" i="15" s="1"/>
  <c r="BO180" i="15" s="1"/>
  <c r="BG121" i="15"/>
  <c r="BL121" i="15" s="1"/>
  <c r="BM121" i="15" s="1"/>
  <c r="BK172" i="15"/>
  <c r="BX172" i="15" s="1"/>
  <c r="BK83" i="15"/>
  <c r="BX83" i="15" s="1"/>
  <c r="BL115" i="15"/>
  <c r="BM115" i="15" s="1"/>
  <c r="BL128" i="15"/>
  <c r="BY128" i="15" s="1"/>
  <c r="BK93" i="15"/>
  <c r="BK161" i="15"/>
  <c r="BN161" i="15" s="1"/>
  <c r="BG44" i="15"/>
  <c r="BL44" i="15" s="1"/>
  <c r="BK44" i="15"/>
  <c r="BK160" i="15"/>
  <c r="BG160" i="15"/>
  <c r="BL160" i="15" s="1"/>
  <c r="BL161" i="15"/>
  <c r="BY161" i="15" s="1"/>
  <c r="BG129" i="15"/>
  <c r="BL129" i="15" s="1"/>
  <c r="BY129" i="15" s="1"/>
  <c r="BG68" i="15"/>
  <c r="BL68" i="15" s="1"/>
  <c r="BY68" i="15" s="1"/>
  <c r="BG124" i="15"/>
  <c r="BL124" i="15" s="1"/>
  <c r="BK124" i="15"/>
  <c r="BL173" i="15"/>
  <c r="BM173" i="15" s="1"/>
  <c r="BK171" i="15"/>
  <c r="BG171" i="15"/>
  <c r="BL171" i="15" s="1"/>
  <c r="BM69" i="15"/>
  <c r="BK184" i="15"/>
  <c r="BG184" i="15"/>
  <c r="BL184" i="15" s="1"/>
  <c r="BK133" i="15"/>
  <c r="BN133" i="15" s="1"/>
  <c r="BG41" i="15"/>
  <c r="BL41" i="15" s="1"/>
  <c r="BO41" i="15" s="1"/>
  <c r="BK23" i="15"/>
  <c r="BN23" i="15" s="1"/>
  <c r="BK55" i="15"/>
  <c r="BX55" i="15" s="1"/>
  <c r="BG80" i="15"/>
  <c r="BL80" i="15" s="1"/>
  <c r="BK134" i="15"/>
  <c r="BN134" i="15" s="1"/>
  <c r="BY69" i="15"/>
  <c r="BL138" i="15"/>
  <c r="BK19" i="15"/>
  <c r="BN19" i="15" s="1"/>
  <c r="BK158" i="15"/>
  <c r="BX158" i="15" s="1"/>
  <c r="BL55" i="15"/>
  <c r="BY55" i="15" s="1"/>
  <c r="BG137" i="15"/>
  <c r="BL137" i="15" s="1"/>
  <c r="BM120" i="15"/>
  <c r="BO120" i="15"/>
  <c r="BY151" i="15"/>
  <c r="BY30" i="15"/>
  <c r="BO110" i="15"/>
  <c r="BM110" i="15"/>
  <c r="BY110" i="15"/>
  <c r="BO45" i="15"/>
  <c r="BM45" i="15"/>
  <c r="BO62" i="15"/>
  <c r="BY62" i="15"/>
  <c r="BM62" i="15"/>
  <c r="BO133" i="15"/>
  <c r="BM133" i="15"/>
  <c r="BY133" i="15"/>
  <c r="BY98" i="15"/>
  <c r="BO98" i="15"/>
  <c r="BM98" i="15"/>
  <c r="BX89" i="15"/>
  <c r="BN89" i="15"/>
  <c r="BX59" i="15"/>
  <c r="BN59" i="15"/>
  <c r="BK25" i="15"/>
  <c r="BG25" i="15"/>
  <c r="BL25" i="15" s="1"/>
  <c r="BX105" i="15"/>
  <c r="BN105" i="15"/>
  <c r="BG70" i="15"/>
  <c r="BL70" i="15" s="1"/>
  <c r="BK70" i="15"/>
  <c r="BK146" i="15"/>
  <c r="BG146" i="15"/>
  <c r="BL146" i="15" s="1"/>
  <c r="BK144" i="15"/>
  <c r="BG144" i="15"/>
  <c r="BL144" i="15" s="1"/>
  <c r="BK46" i="15"/>
  <c r="BG46" i="15"/>
  <c r="BL46" i="15" s="1"/>
  <c r="BN56" i="15"/>
  <c r="BX56" i="15"/>
  <c r="BY21" i="15"/>
  <c r="BO21" i="15"/>
  <c r="BM21" i="15"/>
  <c r="BG31" i="15"/>
  <c r="BL31" i="15" s="1"/>
  <c r="BK31" i="15"/>
  <c r="BG53" i="15"/>
  <c r="BL53" i="15" s="1"/>
  <c r="BK53" i="15"/>
  <c r="BN173" i="15"/>
  <c r="BX173" i="15"/>
  <c r="BG54" i="15"/>
  <c r="BL54" i="15" s="1"/>
  <c r="BK54" i="15"/>
  <c r="BK102" i="15"/>
  <c r="BG102" i="15"/>
  <c r="BL102" i="15" s="1"/>
  <c r="BN41" i="15"/>
  <c r="BX41" i="15"/>
  <c r="BX84" i="15"/>
  <c r="BN84" i="15"/>
  <c r="BK154" i="15"/>
  <c r="BG154" i="15"/>
  <c r="BL154" i="15" s="1"/>
  <c r="BN88" i="15"/>
  <c r="BX88" i="15"/>
  <c r="BG97" i="15"/>
  <c r="BL97" i="15" s="1"/>
  <c r="BK97" i="15"/>
  <c r="BK37" i="15"/>
  <c r="BG37" i="15"/>
  <c r="BL37" i="15" s="1"/>
  <c r="BX130" i="15"/>
  <c r="BN130" i="15"/>
  <c r="BN157" i="15"/>
  <c r="BX157" i="15"/>
  <c r="BK108" i="15"/>
  <c r="BG108" i="15"/>
  <c r="BL108" i="15" s="1"/>
  <c r="BG113" i="15"/>
  <c r="BL113" i="15" s="1"/>
  <c r="BK113" i="15"/>
  <c r="BN186" i="15"/>
  <c r="BX186" i="15"/>
  <c r="BX52" i="15"/>
  <c r="BN52" i="15"/>
  <c r="BK169" i="15"/>
  <c r="BG169" i="15"/>
  <c r="BL169" i="15" s="1"/>
  <c r="BK47" i="15"/>
  <c r="BG47" i="15"/>
  <c r="BL47" i="15" s="1"/>
  <c r="BK176" i="15"/>
  <c r="BG176" i="15"/>
  <c r="BL176" i="15" s="1"/>
  <c r="BM129" i="15"/>
  <c r="BX67" i="15"/>
  <c r="BN67" i="15"/>
  <c r="BK17" i="15"/>
  <c r="BG17" i="15"/>
  <c r="BL17" i="15" s="1"/>
  <c r="BN185" i="15"/>
  <c r="BX35" i="15"/>
  <c r="BN35" i="15"/>
  <c r="BX110" i="15"/>
  <c r="BN110" i="15"/>
  <c r="BY57" i="15"/>
  <c r="BN175" i="15"/>
  <c r="BK181" i="15"/>
  <c r="BG181" i="15"/>
  <c r="BL181" i="15" s="1"/>
  <c r="BX137" i="15"/>
  <c r="BN137" i="15"/>
  <c r="BK123" i="15"/>
  <c r="BG123" i="15"/>
  <c r="BL123" i="15" s="1"/>
  <c r="BK174" i="15"/>
  <c r="BG174" i="15"/>
  <c r="BL174" i="15" s="1"/>
  <c r="BX57" i="15"/>
  <c r="BN57" i="15"/>
  <c r="BN138" i="15"/>
  <c r="BX138" i="15"/>
  <c r="BK163" i="15"/>
  <c r="BG163" i="15"/>
  <c r="BL163" i="15"/>
  <c r="BX62" i="15"/>
  <c r="BN62" i="15"/>
  <c r="BG43" i="15"/>
  <c r="BL43" i="15" s="1"/>
  <c r="BK43" i="15"/>
  <c r="BX155" i="15"/>
  <c r="BN155" i="15"/>
  <c r="BX112" i="15"/>
  <c r="BN112" i="15"/>
  <c r="BG183" i="15"/>
  <c r="BL183" i="15" s="1"/>
  <c r="BK183" i="15"/>
  <c r="BK126" i="15"/>
  <c r="BG126" i="15"/>
  <c r="BL126" i="15" s="1"/>
  <c r="BC188" i="15"/>
  <c r="BK78" i="15"/>
  <c r="BG78" i="15"/>
  <c r="BL78" i="15" s="1"/>
  <c r="BX187" i="15"/>
  <c r="BN187" i="15"/>
  <c r="BK32" i="15"/>
  <c r="BG32" i="15"/>
  <c r="BL32" i="15" s="1"/>
  <c r="BG86" i="15"/>
  <c r="BL86" i="15" s="1"/>
  <c r="BK86" i="15"/>
  <c r="BK27" i="15"/>
  <c r="BG27" i="15"/>
  <c r="BL27" i="15" s="1"/>
  <c r="BG26" i="15"/>
  <c r="BK26" i="15"/>
  <c r="BL26" i="15"/>
  <c r="BK22" i="15"/>
  <c r="BG22" i="15"/>
  <c r="BL22" i="15" s="1"/>
  <c r="BK164" i="15"/>
  <c r="BG164" i="15"/>
  <c r="BL164" i="15" s="1"/>
  <c r="BG66" i="15"/>
  <c r="BL66" i="15" s="1"/>
  <c r="BK66" i="15"/>
  <c r="BK39" i="15"/>
  <c r="BG39" i="15"/>
  <c r="BL39" i="15" s="1"/>
  <c r="BX98" i="15"/>
  <c r="BN98" i="15"/>
  <c r="BK87" i="15"/>
  <c r="BG87" i="15"/>
  <c r="BL87" i="15" s="1"/>
  <c r="BX28" i="15"/>
  <c r="BG38" i="15"/>
  <c r="BL38" i="15" s="1"/>
  <c r="BK38" i="15"/>
  <c r="BX74" i="15"/>
  <c r="BN74" i="15"/>
  <c r="BG145" i="15"/>
  <c r="BL145" i="15" s="1"/>
  <c r="BK145" i="15"/>
  <c r="BX152" i="15"/>
  <c r="BN152" i="15"/>
  <c r="BK81" i="15"/>
  <c r="BG81" i="15"/>
  <c r="BL81" i="15" s="1"/>
  <c r="BG34" i="15"/>
  <c r="BL34" i="15" s="1"/>
  <c r="BK34" i="15"/>
  <c r="BN168" i="15"/>
  <c r="BX168" i="15"/>
  <c r="BK162" i="15"/>
  <c r="BG162" i="15"/>
  <c r="BL162" i="15" s="1"/>
  <c r="BO52" i="15"/>
  <c r="BX177" i="15"/>
  <c r="BN177" i="15"/>
  <c r="BX77" i="15"/>
  <c r="BN77" i="15"/>
  <c r="BY141" i="15"/>
  <c r="BO141" i="15"/>
  <c r="BM141" i="15"/>
  <c r="BK61" i="15"/>
  <c r="BG61" i="15"/>
  <c r="BL61" i="15" s="1"/>
  <c r="BF188" i="15"/>
  <c r="BK90" i="15"/>
  <c r="BG90" i="15"/>
  <c r="BL90" i="15" s="1"/>
  <c r="BG91" i="15"/>
  <c r="BL91" i="15" s="1"/>
  <c r="BK91" i="15"/>
  <c r="BB188" i="15"/>
  <c r="BG14" i="15"/>
  <c r="BL14" i="15" s="1"/>
  <c r="BK14" i="15"/>
  <c r="BG149" i="15"/>
  <c r="BL149" i="15" s="1"/>
  <c r="BK149" i="15"/>
  <c r="BH188" i="15"/>
  <c r="BN79" i="15"/>
  <c r="BX79" i="15"/>
  <c r="BY140" i="15"/>
  <c r="BK100" i="15"/>
  <c r="BG100" i="15"/>
  <c r="BL100" i="15" s="1"/>
  <c r="BM122" i="15"/>
  <c r="BY182" i="15"/>
  <c r="BO182" i="15"/>
  <c r="BM182" i="15"/>
  <c r="BG92" i="15"/>
  <c r="BL92" i="15" s="1"/>
  <c r="BK92" i="15"/>
  <c r="BY28" i="15"/>
  <c r="BO28" i="15"/>
  <c r="BM28" i="15"/>
  <c r="BG85" i="15"/>
  <c r="BL85" i="15" s="1"/>
  <c r="BK85" i="15"/>
  <c r="BK64" i="15"/>
  <c r="BG64" i="15"/>
  <c r="BL64" i="15" s="1"/>
  <c r="BG179" i="15"/>
  <c r="BL179" i="15" s="1"/>
  <c r="BK179" i="15"/>
  <c r="BN117" i="15"/>
  <c r="BX117" i="15"/>
  <c r="BG60" i="15"/>
  <c r="BL60" i="15" s="1"/>
  <c r="BK60" i="15"/>
  <c r="BE188" i="15"/>
  <c r="BK165" i="15"/>
  <c r="BG165" i="15"/>
  <c r="BL165" i="15" s="1"/>
  <c r="BX151" i="15"/>
  <c r="BN151" i="15"/>
  <c r="BK127" i="15"/>
  <c r="BG127" i="15"/>
  <c r="BL127" i="15" s="1"/>
  <c r="BX20" i="15"/>
  <c r="BN20" i="15"/>
  <c r="BY48" i="15"/>
  <c r="BM48" i="15"/>
  <c r="BO48" i="15"/>
  <c r="BN111" i="15"/>
  <c r="BX111" i="15"/>
  <c r="BY77" i="15"/>
  <c r="BK42" i="15"/>
  <c r="BG42" i="15"/>
  <c r="BL42" i="15" s="1"/>
  <c r="BK63" i="15"/>
  <c r="BG63" i="15"/>
  <c r="BL63" i="15" s="1"/>
  <c r="BO65" i="15"/>
  <c r="BM65" i="15"/>
  <c r="BY65" i="15"/>
  <c r="BN135" i="15"/>
  <c r="BX135" i="15"/>
  <c r="BX30" i="15"/>
  <c r="BN30" i="15"/>
  <c r="BK107" i="15"/>
  <c r="BG107" i="15"/>
  <c r="BL107" i="15" s="1"/>
  <c r="BG109" i="15"/>
  <c r="BL109" i="15" s="1"/>
  <c r="BK109" i="15"/>
  <c r="BX120" i="15"/>
  <c r="BN120" i="15"/>
  <c r="BK166" i="15"/>
  <c r="BG166" i="15"/>
  <c r="BL166" i="15" s="1"/>
  <c r="BK95" i="15"/>
  <c r="BG95" i="15"/>
  <c r="BL95" i="15" s="1"/>
  <c r="BX72" i="15"/>
  <c r="BN72" i="15"/>
  <c r="BN29" i="15"/>
  <c r="BX29" i="15"/>
  <c r="BN148" i="15"/>
  <c r="BG143" i="15"/>
  <c r="BL143" i="15" s="1"/>
  <c r="BK143" i="15"/>
  <c r="BX106" i="15"/>
  <c r="BN106" i="15"/>
  <c r="BK49" i="15"/>
  <c r="BG49" i="15"/>
  <c r="BL49" i="15" s="1"/>
  <c r="BX129" i="15"/>
  <c r="BN129" i="15"/>
  <c r="BN104" i="15"/>
  <c r="BX104" i="15"/>
  <c r="BX133" i="15"/>
  <c r="BN159" i="15"/>
  <c r="BX159" i="15"/>
  <c r="BX99" i="15"/>
  <c r="BN99" i="15"/>
  <c r="BY104" i="15"/>
  <c r="BG167" i="15"/>
  <c r="BL167" i="15" s="1"/>
  <c r="BK167" i="15"/>
  <c r="BX132" i="15"/>
  <c r="BN132" i="15"/>
  <c r="BX18" i="15"/>
  <c r="BN18" i="15"/>
  <c r="BK131" i="15"/>
  <c r="BG131" i="15"/>
  <c r="BL131" i="15" s="1"/>
  <c r="BK73" i="15"/>
  <c r="BG73" i="15"/>
  <c r="BL73" i="15" s="1"/>
  <c r="BX65" i="15"/>
  <c r="BN65" i="15"/>
  <c r="BX156" i="15"/>
  <c r="BK75" i="15"/>
  <c r="BG75" i="15"/>
  <c r="BL75" i="15" s="1"/>
  <c r="BX51" i="15"/>
  <c r="BN51" i="15"/>
  <c r="BX178" i="15"/>
  <c r="BN178" i="15"/>
  <c r="BX76" i="15"/>
  <c r="BN76" i="15"/>
  <c r="BX122" i="15"/>
  <c r="BN122" i="15"/>
  <c r="BN172" i="15"/>
  <c r="BK153" i="15"/>
  <c r="BG153" i="15"/>
  <c r="BL153" i="15" s="1"/>
  <c r="BK147" i="15"/>
  <c r="BG147" i="15"/>
  <c r="BL147" i="15" s="1"/>
  <c r="BX141" i="15"/>
  <c r="BN141" i="15"/>
  <c r="BY125" i="15"/>
  <c r="BM125" i="15"/>
  <c r="BO125" i="15"/>
  <c r="BO79" i="15" l="1"/>
  <c r="BM79" i="15"/>
  <c r="BY79" i="15"/>
  <c r="BM50" i="15"/>
  <c r="BY50" i="15"/>
  <c r="CB50" i="15" s="1"/>
  <c r="CC50" i="15" s="1"/>
  <c r="CE50" i="15" s="1"/>
  <c r="BO50" i="15"/>
  <c r="BO84" i="15"/>
  <c r="BY84" i="15"/>
  <c r="CB84" i="15" s="1"/>
  <c r="CC84" i="15" s="1"/>
  <c r="CE84" i="15" s="1"/>
  <c r="BM84" i="15"/>
  <c r="BO36" i="15"/>
  <c r="BM36" i="15"/>
  <c r="BY36" i="15"/>
  <c r="CB36" i="15" s="1"/>
  <c r="CC36" i="15" s="1"/>
  <c r="CE36" i="15" s="1"/>
  <c r="BN82" i="15"/>
  <c r="BX182" i="15"/>
  <c r="BY99" i="15"/>
  <c r="BY71" i="15"/>
  <c r="BY18" i="15"/>
  <c r="BO170" i="15"/>
  <c r="BM74" i="15"/>
  <c r="BM99" i="15"/>
  <c r="BM151" i="15"/>
  <c r="BT151" i="15" s="1"/>
  <c r="BU151" i="15" s="1"/>
  <c r="BW151" i="15" s="1"/>
  <c r="BM18" i="15"/>
  <c r="BT18" i="15" s="1"/>
  <c r="BU18" i="15" s="1"/>
  <c r="BW18" i="15" s="1"/>
  <c r="BY74" i="15"/>
  <c r="CB74" i="15" s="1"/>
  <c r="CC74" i="15" s="1"/>
  <c r="CE74" i="15" s="1"/>
  <c r="BO129" i="15"/>
  <c r="BY103" i="15"/>
  <c r="BM40" i="15"/>
  <c r="BX15" i="15"/>
  <c r="BY94" i="15"/>
  <c r="BM140" i="15"/>
  <c r="BT140" i="15" s="1"/>
  <c r="BU140" i="15" s="1"/>
  <c r="BW140" i="15" s="1"/>
  <c r="BY52" i="15"/>
  <c r="BY139" i="15"/>
  <c r="BN121" i="15"/>
  <c r="BY155" i="15"/>
  <c r="CB155" i="15" s="1"/>
  <c r="CC155" i="15" s="1"/>
  <c r="CE155" i="15" s="1"/>
  <c r="BN69" i="15"/>
  <c r="BT69" i="15" s="1"/>
  <c r="BU69" i="15" s="1"/>
  <c r="BW69" i="15" s="1"/>
  <c r="BO111" i="15"/>
  <c r="BT111" i="15" s="1"/>
  <c r="BU111" i="15" s="1"/>
  <c r="BW111" i="15" s="1"/>
  <c r="BY111" i="15"/>
  <c r="BM111" i="15"/>
  <c r="BY159" i="15"/>
  <c r="BM159" i="15"/>
  <c r="BT159" i="15" s="1"/>
  <c r="BU159" i="15" s="1"/>
  <c r="BW159" i="15" s="1"/>
  <c r="BO159" i="15"/>
  <c r="BM59" i="15"/>
  <c r="BY59" i="15"/>
  <c r="CB59" i="15" s="1"/>
  <c r="CC59" i="15" s="1"/>
  <c r="CE59" i="15" s="1"/>
  <c r="BO59" i="15"/>
  <c r="BX180" i="15"/>
  <c r="CB51" i="15"/>
  <c r="CC51" i="15" s="1"/>
  <c r="CE51" i="15" s="1"/>
  <c r="BY19" i="15"/>
  <c r="BM101" i="15"/>
  <c r="BT101" i="15" s="1"/>
  <c r="BU101" i="15" s="1"/>
  <c r="BW101" i="15" s="1"/>
  <c r="BX21" i="15"/>
  <c r="BM155" i="15"/>
  <c r="BX40" i="15"/>
  <c r="BN68" i="15"/>
  <c r="BM16" i="15"/>
  <c r="BO117" i="15"/>
  <c r="BN80" i="15"/>
  <c r="BY116" i="15"/>
  <c r="BM116" i="15"/>
  <c r="BT116" i="15" s="1"/>
  <c r="BU116" i="15" s="1"/>
  <c r="BW116" i="15" s="1"/>
  <c r="BN24" i="15"/>
  <c r="BM51" i="15"/>
  <c r="BT51" i="15" s="1"/>
  <c r="BU51" i="15" s="1"/>
  <c r="BW51" i="15" s="1"/>
  <c r="BY56" i="15"/>
  <c r="CB56" i="15" s="1"/>
  <c r="CC56" i="15" s="1"/>
  <c r="CE56" i="15" s="1"/>
  <c r="BY117" i="15"/>
  <c r="CB151" i="15"/>
  <c r="CC151" i="15" s="1"/>
  <c r="CE151" i="15" s="1"/>
  <c r="BY16" i="15"/>
  <c r="BY122" i="15"/>
  <c r="BX48" i="15"/>
  <c r="CB48" i="15" s="1"/>
  <c r="CC48" i="15" s="1"/>
  <c r="CE48" i="15" s="1"/>
  <c r="BM152" i="15"/>
  <c r="BO51" i="15"/>
  <c r="BM56" i="15"/>
  <c r="BM30" i="15"/>
  <c r="BM180" i="15"/>
  <c r="BT180" i="15" s="1"/>
  <c r="BU180" i="15" s="1"/>
  <c r="BW180" i="15" s="1"/>
  <c r="BN94" i="15"/>
  <c r="BT94" i="15" s="1"/>
  <c r="BU94" i="15" s="1"/>
  <c r="BW94" i="15" s="1"/>
  <c r="BX140" i="15"/>
  <c r="CB140" i="15" s="1"/>
  <c r="CC140" i="15" s="1"/>
  <c r="CE140" i="15" s="1"/>
  <c r="BX103" i="15"/>
  <c r="BO139" i="15"/>
  <c r="BY152" i="15"/>
  <c r="BM170" i="15"/>
  <c r="BT170" i="15" s="1"/>
  <c r="BU170" i="15" s="1"/>
  <c r="BW170" i="15" s="1"/>
  <c r="BO112" i="15"/>
  <c r="BY112" i="15"/>
  <c r="BM112" i="15"/>
  <c r="BO105" i="15"/>
  <c r="BY105" i="15"/>
  <c r="CB105" i="15" s="1"/>
  <c r="CC105" i="15" s="1"/>
  <c r="CE105" i="15" s="1"/>
  <c r="BM105" i="15"/>
  <c r="BT105" i="15" s="1"/>
  <c r="BU105" i="15" s="1"/>
  <c r="BW105" i="15" s="1"/>
  <c r="BM83" i="15"/>
  <c r="BY83" i="15"/>
  <c r="CB83" i="15" s="1"/>
  <c r="CC83" i="15" s="1"/>
  <c r="CE83" i="15" s="1"/>
  <c r="BO83" i="15"/>
  <c r="BM172" i="15"/>
  <c r="BM71" i="15"/>
  <c r="BO172" i="15"/>
  <c r="BN114" i="15"/>
  <c r="BM19" i="15"/>
  <c r="BM94" i="15"/>
  <c r="BO103" i="15"/>
  <c r="BT103" i="15" s="1"/>
  <c r="BU103" i="15" s="1"/>
  <c r="BW103" i="15" s="1"/>
  <c r="BM24" i="15"/>
  <c r="BN58" i="15"/>
  <c r="BT58" i="15" s="1"/>
  <c r="BU58" i="15" s="1"/>
  <c r="BW58" i="15" s="1"/>
  <c r="BY150" i="15"/>
  <c r="CB150" i="15" s="1"/>
  <c r="CC150" i="15" s="1"/>
  <c r="CE150" i="15" s="1"/>
  <c r="BN33" i="15"/>
  <c r="BM150" i="15"/>
  <c r="BT150" i="15" s="1"/>
  <c r="BU150" i="15" s="1"/>
  <c r="BW150" i="15" s="1"/>
  <c r="BX115" i="15"/>
  <c r="BY180" i="15"/>
  <c r="BX118" i="15"/>
  <c r="BX116" i="15"/>
  <c r="CB116" i="15" s="1"/>
  <c r="CC116" i="15" s="1"/>
  <c r="CE116" i="15" s="1"/>
  <c r="BN83" i="15"/>
  <c r="CB99" i="15"/>
  <c r="CC99" i="15" s="1"/>
  <c r="CE99" i="15" s="1"/>
  <c r="BN16" i="15"/>
  <c r="BO77" i="15"/>
  <c r="BY175" i="15"/>
  <c r="CB175" i="15" s="1"/>
  <c r="CC175" i="15" s="1"/>
  <c r="CE175" i="15" s="1"/>
  <c r="BY130" i="15"/>
  <c r="CB130" i="15" s="1"/>
  <c r="CC130" i="15" s="1"/>
  <c r="CE130" i="15" s="1"/>
  <c r="BN45" i="15"/>
  <c r="CB62" i="15"/>
  <c r="CC62" i="15" s="1"/>
  <c r="CE62" i="15" s="1"/>
  <c r="BO175" i="15"/>
  <c r="BY101" i="15"/>
  <c r="BY168" i="15"/>
  <c r="CB168" i="15" s="1"/>
  <c r="CC168" i="15" s="1"/>
  <c r="CE168" i="15" s="1"/>
  <c r="BO168" i="15"/>
  <c r="BM168" i="15"/>
  <c r="BY29" i="15"/>
  <c r="CB29" i="15" s="1"/>
  <c r="CC29" i="15" s="1"/>
  <c r="CE29" i="15" s="1"/>
  <c r="BM29" i="15"/>
  <c r="BO29" i="15"/>
  <c r="BT29" i="15" s="1"/>
  <c r="BU29" i="15" s="1"/>
  <c r="BW29" i="15" s="1"/>
  <c r="BO33" i="15"/>
  <c r="BY33" i="15"/>
  <c r="CB33" i="15" s="1"/>
  <c r="CC33" i="15" s="1"/>
  <c r="CE33" i="15" s="1"/>
  <c r="BM33" i="15"/>
  <c r="BT33" i="15" s="1"/>
  <c r="BU33" i="15" s="1"/>
  <c r="BW33" i="15" s="1"/>
  <c r="BY106" i="15"/>
  <c r="CB106" i="15" s="1"/>
  <c r="CC106" i="15" s="1"/>
  <c r="CE106" i="15" s="1"/>
  <c r="BM106" i="15"/>
  <c r="BO106" i="15"/>
  <c r="BO35" i="15"/>
  <c r="BM35" i="15"/>
  <c r="BY35" i="15"/>
  <c r="BM135" i="15"/>
  <c r="BO76" i="15"/>
  <c r="BT21" i="15"/>
  <c r="BU21" i="15" s="1"/>
  <c r="BW21" i="15" s="1"/>
  <c r="BO135" i="15"/>
  <c r="BT135" i="15" s="1"/>
  <c r="BU135" i="15" s="1"/>
  <c r="BW135" i="15" s="1"/>
  <c r="CB133" i="15"/>
  <c r="CC133" i="15" s="1"/>
  <c r="CE133" i="15" s="1"/>
  <c r="BY76" i="15"/>
  <c r="CB76" i="15" s="1"/>
  <c r="CC76" i="15" s="1"/>
  <c r="CE76" i="15" s="1"/>
  <c r="BM55" i="15"/>
  <c r="BY115" i="15"/>
  <c r="CB115" i="15" s="1"/>
  <c r="CC115" i="15" s="1"/>
  <c r="CE115" i="15" s="1"/>
  <c r="BO119" i="15"/>
  <c r="BO55" i="15"/>
  <c r="BM156" i="15"/>
  <c r="BT156" i="15" s="1"/>
  <c r="BU156" i="15" s="1"/>
  <c r="BW156" i="15" s="1"/>
  <c r="BY157" i="15"/>
  <c r="BY41" i="15"/>
  <c r="CB41" i="15" s="1"/>
  <c r="CC41" i="15" s="1"/>
  <c r="CE41" i="15" s="1"/>
  <c r="BX101" i="15"/>
  <c r="CB101" i="15" s="1"/>
  <c r="CC101" i="15" s="1"/>
  <c r="CE101" i="15" s="1"/>
  <c r="BY187" i="15"/>
  <c r="CB187" i="15" s="1"/>
  <c r="CC187" i="15" s="1"/>
  <c r="CE187" i="15" s="1"/>
  <c r="BM157" i="15"/>
  <c r="BT157" i="15" s="1"/>
  <c r="BU157" i="15" s="1"/>
  <c r="BW157" i="15" s="1"/>
  <c r="BY186" i="15"/>
  <c r="CB186" i="15" s="1"/>
  <c r="CC186" i="15" s="1"/>
  <c r="CE186" i="15" s="1"/>
  <c r="CB30" i="15"/>
  <c r="CC30" i="15" s="1"/>
  <c r="CE30" i="15" s="1"/>
  <c r="BY118" i="15"/>
  <c r="BY119" i="15"/>
  <c r="CB119" i="15" s="1"/>
  <c r="CC119" i="15" s="1"/>
  <c r="CE119" i="15" s="1"/>
  <c r="BO58" i="15"/>
  <c r="BO24" i="15"/>
  <c r="BY148" i="15"/>
  <c r="CB148" i="15" s="1"/>
  <c r="CC148" i="15" s="1"/>
  <c r="CE148" i="15" s="1"/>
  <c r="BY114" i="15"/>
  <c r="CB114" i="15" s="1"/>
  <c r="CC114" i="15" s="1"/>
  <c r="CE114" i="15" s="1"/>
  <c r="BO121" i="15"/>
  <c r="BO186" i="15"/>
  <c r="BT186" i="15" s="1"/>
  <c r="BU186" i="15" s="1"/>
  <c r="BW186" i="15" s="1"/>
  <c r="BM104" i="15"/>
  <c r="BT104" i="15" s="1"/>
  <c r="BU104" i="15" s="1"/>
  <c r="BW104" i="15" s="1"/>
  <c r="BM132" i="15"/>
  <c r="BT132" i="15" s="1"/>
  <c r="BU132" i="15" s="1"/>
  <c r="BW132" i="15" s="1"/>
  <c r="BY58" i="15"/>
  <c r="CB58" i="15" s="1"/>
  <c r="CC58" i="15" s="1"/>
  <c r="CE58" i="15" s="1"/>
  <c r="BX19" i="15"/>
  <c r="BX71" i="15"/>
  <c r="BO114" i="15"/>
  <c r="BY121" i="15"/>
  <c r="CB135" i="15"/>
  <c r="CC135" i="15" s="1"/>
  <c r="CE135" i="15" s="1"/>
  <c r="CB65" i="15"/>
  <c r="CC65" i="15" s="1"/>
  <c r="CE65" i="15" s="1"/>
  <c r="BO68" i="15"/>
  <c r="BY15" i="15"/>
  <c r="BM15" i="15"/>
  <c r="BO15" i="15"/>
  <c r="BM177" i="15"/>
  <c r="BY177" i="15"/>
  <c r="CB177" i="15" s="1"/>
  <c r="CC177" i="15" s="1"/>
  <c r="CE177" i="15" s="1"/>
  <c r="BO177" i="15"/>
  <c r="BY136" i="15"/>
  <c r="BM136" i="15"/>
  <c r="BO136" i="15"/>
  <c r="BY156" i="15"/>
  <c r="CB156" i="15" s="1"/>
  <c r="CC156" i="15" s="1"/>
  <c r="CE156" i="15" s="1"/>
  <c r="BO20" i="15"/>
  <c r="CB141" i="15"/>
  <c r="CC141" i="15" s="1"/>
  <c r="CE141" i="15" s="1"/>
  <c r="BN36" i="15"/>
  <c r="BM57" i="15"/>
  <c r="BT57" i="15" s="1"/>
  <c r="BU57" i="15" s="1"/>
  <c r="BW57" i="15" s="1"/>
  <c r="BY67" i="15"/>
  <c r="CB67" i="15" s="1"/>
  <c r="CC67" i="15" s="1"/>
  <c r="CE67" i="15" s="1"/>
  <c r="BM89" i="15"/>
  <c r="BM187" i="15"/>
  <c r="BT187" i="15" s="1"/>
  <c r="BU187" i="15" s="1"/>
  <c r="BW187" i="15" s="1"/>
  <c r="CB172" i="15"/>
  <c r="CC172" i="15" s="1"/>
  <c r="CE172" i="15" s="1"/>
  <c r="BM67" i="15"/>
  <c r="BT67" i="15" s="1"/>
  <c r="BU67" i="15" s="1"/>
  <c r="BW67" i="15" s="1"/>
  <c r="BO89" i="15"/>
  <c r="BY88" i="15"/>
  <c r="BN125" i="15"/>
  <c r="BT125" i="15" s="1"/>
  <c r="BU125" i="15" s="1"/>
  <c r="BW125" i="15" s="1"/>
  <c r="BX125" i="15"/>
  <c r="CB125" i="15" s="1"/>
  <c r="CC125" i="15" s="1"/>
  <c r="CE125" i="15" s="1"/>
  <c r="BN136" i="15"/>
  <c r="BX136" i="15"/>
  <c r="BX139" i="15"/>
  <c r="CB139" i="15" s="1"/>
  <c r="CC139" i="15" s="1"/>
  <c r="CE139" i="15" s="1"/>
  <c r="BM96" i="15"/>
  <c r="BM88" i="15"/>
  <c r="BT88" i="15" s="1"/>
  <c r="BU88" i="15" s="1"/>
  <c r="BW88" i="15" s="1"/>
  <c r="BM20" i="15"/>
  <c r="BX128" i="15"/>
  <c r="CB128" i="15" s="1"/>
  <c r="CC128" i="15" s="1"/>
  <c r="CE128" i="15" s="1"/>
  <c r="BY132" i="15"/>
  <c r="CB132" i="15" s="1"/>
  <c r="CC132" i="15" s="1"/>
  <c r="CE132" i="15" s="1"/>
  <c r="BO96" i="15"/>
  <c r="BO128" i="15"/>
  <c r="BO40" i="15"/>
  <c r="BT40" i="15" s="1"/>
  <c r="BU40" i="15" s="1"/>
  <c r="BW40" i="15" s="1"/>
  <c r="BX142" i="15"/>
  <c r="BN119" i="15"/>
  <c r="BO142" i="15"/>
  <c r="BT142" i="15" s="1"/>
  <c r="BU142" i="15" s="1"/>
  <c r="BW142" i="15" s="1"/>
  <c r="BM185" i="15"/>
  <c r="BM118" i="15"/>
  <c r="BT118" i="15" s="1"/>
  <c r="BU118" i="15" s="1"/>
  <c r="BW118" i="15" s="1"/>
  <c r="BN55" i="15"/>
  <c r="BM148" i="15"/>
  <c r="BO185" i="15"/>
  <c r="BO115" i="15"/>
  <c r="BT115" i="15" s="1"/>
  <c r="BU115" i="15" s="1"/>
  <c r="BW115" i="15" s="1"/>
  <c r="BM72" i="15"/>
  <c r="CB40" i="15"/>
  <c r="CC40" i="15" s="1"/>
  <c r="CE40" i="15" s="1"/>
  <c r="CB159" i="15"/>
  <c r="CC159" i="15" s="1"/>
  <c r="CE159" i="15" s="1"/>
  <c r="CB182" i="15"/>
  <c r="CC182" i="15" s="1"/>
  <c r="CE182" i="15" s="1"/>
  <c r="BT56" i="15"/>
  <c r="BU56" i="15" s="1"/>
  <c r="BW56" i="15" s="1"/>
  <c r="BM41" i="15"/>
  <c r="BT41" i="15" s="1"/>
  <c r="BU41" i="15" s="1"/>
  <c r="BW41" i="15" s="1"/>
  <c r="BY142" i="15"/>
  <c r="BO82" i="15"/>
  <c r="BT82" i="15" s="1"/>
  <c r="BU82" i="15" s="1"/>
  <c r="BW82" i="15" s="1"/>
  <c r="BY158" i="15"/>
  <c r="CB158" i="15" s="1"/>
  <c r="CC158" i="15" s="1"/>
  <c r="CE158" i="15" s="1"/>
  <c r="BT148" i="15"/>
  <c r="BU148" i="15" s="1"/>
  <c r="BW148" i="15" s="1"/>
  <c r="BY82" i="15"/>
  <c r="CB82" i="15" s="1"/>
  <c r="CC82" i="15" s="1"/>
  <c r="CE82" i="15" s="1"/>
  <c r="BM134" i="15"/>
  <c r="CB112" i="15"/>
  <c r="CC112" i="15" s="1"/>
  <c r="CE112" i="15" s="1"/>
  <c r="CB69" i="15"/>
  <c r="CC69" i="15" s="1"/>
  <c r="CE69" i="15" s="1"/>
  <c r="BM128" i="15"/>
  <c r="BM130" i="15"/>
  <c r="BT130" i="15" s="1"/>
  <c r="BU130" i="15" s="1"/>
  <c r="BW130" i="15" s="1"/>
  <c r="BO72" i="15"/>
  <c r="BO134" i="15"/>
  <c r="BN93" i="15"/>
  <c r="BX93" i="15"/>
  <c r="BO158" i="15"/>
  <c r="CB129" i="15"/>
  <c r="CC129" i="15" s="1"/>
  <c r="CE129" i="15" s="1"/>
  <c r="CB68" i="15"/>
  <c r="CC68" i="15" s="1"/>
  <c r="CE68" i="15" s="1"/>
  <c r="BX23" i="15"/>
  <c r="BM93" i="15"/>
  <c r="BY93" i="15"/>
  <c r="CB185" i="15"/>
  <c r="CC185" i="15" s="1"/>
  <c r="CE185" i="15" s="1"/>
  <c r="BM178" i="15"/>
  <c r="CB18" i="15"/>
  <c r="CC18" i="15" s="1"/>
  <c r="CE18" i="15" s="1"/>
  <c r="BO178" i="15"/>
  <c r="BM68" i="15"/>
  <c r="CB28" i="15"/>
  <c r="CC28" i="15" s="1"/>
  <c r="CE28" i="15" s="1"/>
  <c r="BX134" i="15"/>
  <c r="CB134" i="15" s="1"/>
  <c r="CC134" i="15" s="1"/>
  <c r="CE134" i="15" s="1"/>
  <c r="BN96" i="15"/>
  <c r="CB117" i="15"/>
  <c r="CC117" i="15" s="1"/>
  <c r="CE117" i="15" s="1"/>
  <c r="BT65" i="15"/>
  <c r="BU65" i="15" s="1"/>
  <c r="BW65" i="15" s="1"/>
  <c r="BM137" i="15"/>
  <c r="BY137" i="15"/>
  <c r="CB137" i="15" s="1"/>
  <c r="CC137" i="15" s="1"/>
  <c r="CE137" i="15" s="1"/>
  <c r="BO137" i="15"/>
  <c r="BM44" i="15"/>
  <c r="BY44" i="15"/>
  <c r="BO44" i="15"/>
  <c r="BM80" i="15"/>
  <c r="BY80" i="15"/>
  <c r="CB80" i="15" s="1"/>
  <c r="CC80" i="15" s="1"/>
  <c r="CE80" i="15" s="1"/>
  <c r="BO80" i="15"/>
  <c r="BX184" i="15"/>
  <c r="BN184" i="15"/>
  <c r="BY160" i="15"/>
  <c r="BO160" i="15"/>
  <c r="BM160" i="15"/>
  <c r="BO161" i="15"/>
  <c r="BX160" i="15"/>
  <c r="BN160" i="15"/>
  <c r="CB20" i="15"/>
  <c r="CC20" i="15" s="1"/>
  <c r="CE20" i="15" s="1"/>
  <c r="BM161" i="15"/>
  <c r="BN44" i="15"/>
  <c r="BX44" i="15"/>
  <c r="BT110" i="15"/>
  <c r="BU110" i="15" s="1"/>
  <c r="BW110" i="15" s="1"/>
  <c r="BM23" i="15"/>
  <c r="BT23" i="15" s="1"/>
  <c r="BU23" i="15" s="1"/>
  <c r="BW23" i="15" s="1"/>
  <c r="BM138" i="15"/>
  <c r="BO138" i="15"/>
  <c r="BY138" i="15"/>
  <c r="CB138" i="15" s="1"/>
  <c r="CC138" i="15" s="1"/>
  <c r="CE138" i="15" s="1"/>
  <c r="BY171" i="15"/>
  <c r="BM171" i="15"/>
  <c r="BO171" i="15"/>
  <c r="BY23" i="15"/>
  <c r="CB111" i="15"/>
  <c r="CC111" i="15" s="1"/>
  <c r="CE111" i="15" s="1"/>
  <c r="BN124" i="15"/>
  <c r="BX124" i="15"/>
  <c r="BT129" i="15"/>
  <c r="BU129" i="15" s="1"/>
  <c r="BW129" i="15" s="1"/>
  <c r="CB52" i="15"/>
  <c r="CC52" i="15" s="1"/>
  <c r="CE52" i="15" s="1"/>
  <c r="CB157" i="15"/>
  <c r="CC157" i="15" s="1"/>
  <c r="CE157" i="15" s="1"/>
  <c r="BO173" i="15"/>
  <c r="BT173" i="15" s="1"/>
  <c r="BU173" i="15" s="1"/>
  <c r="BW173" i="15" s="1"/>
  <c r="CB16" i="15"/>
  <c r="CC16" i="15" s="1"/>
  <c r="CE16" i="15" s="1"/>
  <c r="BO124" i="15"/>
  <c r="BM124" i="15"/>
  <c r="BY124" i="15"/>
  <c r="CB77" i="15"/>
  <c r="CC77" i="15" s="1"/>
  <c r="CE77" i="15" s="1"/>
  <c r="BN158" i="15"/>
  <c r="BT19" i="15"/>
  <c r="BU19" i="15" s="1"/>
  <c r="BW19" i="15" s="1"/>
  <c r="CB120" i="15"/>
  <c r="CC120" i="15" s="1"/>
  <c r="CE120" i="15" s="1"/>
  <c r="BX161" i="15"/>
  <c r="CB161" i="15" s="1"/>
  <c r="CC161" i="15" s="1"/>
  <c r="CE161" i="15" s="1"/>
  <c r="CB35" i="15"/>
  <c r="CC35" i="15" s="1"/>
  <c r="CE35" i="15" s="1"/>
  <c r="BY173" i="15"/>
  <c r="CB173" i="15" s="1"/>
  <c r="CC173" i="15" s="1"/>
  <c r="CE173" i="15" s="1"/>
  <c r="BT28" i="15"/>
  <c r="BU28" i="15" s="1"/>
  <c r="BW28" i="15" s="1"/>
  <c r="BN171" i="15"/>
  <c r="BX171" i="15"/>
  <c r="CB45" i="15"/>
  <c r="CC45" i="15" s="1"/>
  <c r="CE45" i="15" s="1"/>
  <c r="CB98" i="15"/>
  <c r="CC98" i="15" s="1"/>
  <c r="CE98" i="15" s="1"/>
  <c r="BM184" i="15"/>
  <c r="BY184" i="15"/>
  <c r="BO184" i="15"/>
  <c r="BO109" i="15"/>
  <c r="BM109" i="15"/>
  <c r="BY109" i="15"/>
  <c r="BO27" i="15"/>
  <c r="BM27" i="15"/>
  <c r="BY27" i="15"/>
  <c r="BM107" i="15"/>
  <c r="BO107" i="15"/>
  <c r="BY107" i="15"/>
  <c r="BO145" i="15"/>
  <c r="BY145" i="15"/>
  <c r="BM145" i="15"/>
  <c r="BO143" i="15"/>
  <c r="BM143" i="15"/>
  <c r="BY143" i="15"/>
  <c r="BO73" i="15"/>
  <c r="BY73" i="15"/>
  <c r="BM73" i="15"/>
  <c r="BM37" i="15"/>
  <c r="BY37" i="15"/>
  <c r="BO37" i="15"/>
  <c r="BY108" i="15"/>
  <c r="BO108" i="15"/>
  <c r="BM108" i="15"/>
  <c r="BM25" i="15"/>
  <c r="BY25" i="15"/>
  <c r="BO25" i="15"/>
  <c r="BO49" i="15"/>
  <c r="BM49" i="15"/>
  <c r="BY49" i="15"/>
  <c r="BO95" i="15"/>
  <c r="BM95" i="15"/>
  <c r="BY95" i="15"/>
  <c r="BM164" i="15"/>
  <c r="BY164" i="15"/>
  <c r="BO164" i="15"/>
  <c r="BY183" i="15"/>
  <c r="BM183" i="15"/>
  <c r="BO183" i="15"/>
  <c r="BO181" i="15"/>
  <c r="BY181" i="15"/>
  <c r="BM181" i="15"/>
  <c r="BY53" i="15"/>
  <c r="BO53" i="15"/>
  <c r="BM53" i="15"/>
  <c r="BM64" i="15"/>
  <c r="BO64" i="15"/>
  <c r="BY64" i="15"/>
  <c r="BO144" i="15"/>
  <c r="BM144" i="15"/>
  <c r="BY144" i="15"/>
  <c r="BY123" i="15"/>
  <c r="BO123" i="15"/>
  <c r="BM123" i="15"/>
  <c r="BY42" i="15"/>
  <c r="BO42" i="15"/>
  <c r="BM42" i="15"/>
  <c r="BM100" i="15"/>
  <c r="BY100" i="15"/>
  <c r="BO100" i="15"/>
  <c r="BO34" i="15"/>
  <c r="BM34" i="15"/>
  <c r="BY34" i="15"/>
  <c r="BY174" i="15"/>
  <c r="BM174" i="15"/>
  <c r="BO174" i="15"/>
  <c r="BO46" i="15"/>
  <c r="BM46" i="15"/>
  <c r="BY46" i="15"/>
  <c r="BO78" i="15"/>
  <c r="BM78" i="15"/>
  <c r="BY78" i="15"/>
  <c r="BO66" i="15"/>
  <c r="BM66" i="15"/>
  <c r="BY66" i="15"/>
  <c r="BL188" i="15"/>
  <c r="BY14" i="15"/>
  <c r="BM14" i="15"/>
  <c r="BO14" i="15"/>
  <c r="BO22" i="15"/>
  <c r="BM22" i="15"/>
  <c r="BY22" i="15"/>
  <c r="BM97" i="15"/>
  <c r="BO97" i="15"/>
  <c r="BY97" i="15"/>
  <c r="BM154" i="15"/>
  <c r="BO154" i="15"/>
  <c r="BY154" i="15"/>
  <c r="BM17" i="15"/>
  <c r="BO17" i="15"/>
  <c r="BY17" i="15"/>
  <c r="BM126" i="15"/>
  <c r="BO126" i="15"/>
  <c r="BY126" i="15"/>
  <c r="BY63" i="15"/>
  <c r="BM63" i="15"/>
  <c r="BO63" i="15"/>
  <c r="BO90" i="15"/>
  <c r="BM90" i="15"/>
  <c r="BY90" i="15"/>
  <c r="BO166" i="15"/>
  <c r="BM166" i="15"/>
  <c r="BY166" i="15"/>
  <c r="BM85" i="15"/>
  <c r="BY85" i="15"/>
  <c r="BO85" i="15"/>
  <c r="BO39" i="15"/>
  <c r="BM39" i="15"/>
  <c r="BY39" i="15"/>
  <c r="BM131" i="15"/>
  <c r="BO131" i="15"/>
  <c r="BY131" i="15"/>
  <c r="BM102" i="15"/>
  <c r="BY102" i="15"/>
  <c r="BO102" i="15"/>
  <c r="BN87" i="15"/>
  <c r="BX87" i="15"/>
  <c r="BX60" i="15"/>
  <c r="BN60" i="15"/>
  <c r="BX146" i="15"/>
  <c r="BN146" i="15"/>
  <c r="BY91" i="15"/>
  <c r="BO91" i="15"/>
  <c r="BM91" i="15"/>
  <c r="BN66" i="15"/>
  <c r="BX66" i="15"/>
  <c r="BX37" i="15"/>
  <c r="BN37" i="15"/>
  <c r="BX165" i="15"/>
  <c r="BN165" i="15"/>
  <c r="BN27" i="15"/>
  <c r="BX27" i="15"/>
  <c r="BT84" i="15"/>
  <c r="BU84" i="15" s="1"/>
  <c r="BW84" i="15" s="1"/>
  <c r="BX123" i="15"/>
  <c r="BN123" i="15"/>
  <c r="CB94" i="15"/>
  <c r="CC94" i="15" s="1"/>
  <c r="CE94" i="15" s="1"/>
  <c r="BN131" i="15"/>
  <c r="BX131" i="15"/>
  <c r="CB72" i="15"/>
  <c r="CC72" i="15" s="1"/>
  <c r="CE72" i="15" s="1"/>
  <c r="CB121" i="15"/>
  <c r="CC121" i="15" s="1"/>
  <c r="CE121" i="15" s="1"/>
  <c r="BX85" i="15"/>
  <c r="BN85" i="15"/>
  <c r="BN61" i="15"/>
  <c r="BX61" i="15"/>
  <c r="BT52" i="15"/>
  <c r="BU52" i="15" s="1"/>
  <c r="BW52" i="15" s="1"/>
  <c r="BX38" i="15"/>
  <c r="BN38" i="15"/>
  <c r="BT175" i="15"/>
  <c r="BU175" i="15" s="1"/>
  <c r="BW175" i="15" s="1"/>
  <c r="BT139" i="15"/>
  <c r="BU139" i="15" s="1"/>
  <c r="BW139" i="15" s="1"/>
  <c r="BN54" i="15"/>
  <c r="BX54" i="15"/>
  <c r="BN46" i="15"/>
  <c r="BX46" i="15"/>
  <c r="CB96" i="15"/>
  <c r="CC96" i="15" s="1"/>
  <c r="CE96" i="15" s="1"/>
  <c r="CB89" i="15"/>
  <c r="CC89" i="15" s="1"/>
  <c r="CE89" i="15" s="1"/>
  <c r="BT79" i="15"/>
  <c r="BU79" i="15" s="1"/>
  <c r="BW79" i="15" s="1"/>
  <c r="BT121" i="15"/>
  <c r="BU121" i="15" s="1"/>
  <c r="BW121" i="15" s="1"/>
  <c r="BO179" i="15"/>
  <c r="BM179" i="15"/>
  <c r="BY179" i="15"/>
  <c r="BM153" i="15"/>
  <c r="BY153" i="15"/>
  <c r="BO153" i="15"/>
  <c r="BN102" i="15"/>
  <c r="BX102" i="15"/>
  <c r="BT182" i="15"/>
  <c r="BU182" i="15" s="1"/>
  <c r="BW182" i="15" s="1"/>
  <c r="BT141" i="15"/>
  <c r="BU141" i="15" s="1"/>
  <c r="BW141" i="15" s="1"/>
  <c r="BN174" i="15"/>
  <c r="BX174" i="15"/>
  <c r="BT16" i="15"/>
  <c r="BU16" i="15" s="1"/>
  <c r="BW16" i="15" s="1"/>
  <c r="BX63" i="15"/>
  <c r="BN63" i="15"/>
  <c r="BN90" i="15"/>
  <c r="BX90" i="15"/>
  <c r="BX81" i="15"/>
  <c r="BN81" i="15"/>
  <c r="BX164" i="15"/>
  <c r="BN164" i="15"/>
  <c r="BY86" i="15"/>
  <c r="BO86" i="15"/>
  <c r="BM86" i="15"/>
  <c r="BM176" i="15"/>
  <c r="BO176" i="15"/>
  <c r="BY176" i="15"/>
  <c r="BX113" i="15"/>
  <c r="BN113" i="15"/>
  <c r="BN97" i="15"/>
  <c r="BX97" i="15"/>
  <c r="BY70" i="15"/>
  <c r="BO70" i="15"/>
  <c r="BM70" i="15"/>
  <c r="BT133" i="15"/>
  <c r="BU133" i="15" s="1"/>
  <c r="BW133" i="15" s="1"/>
  <c r="BM32" i="15"/>
  <c r="BY32" i="15"/>
  <c r="BO32" i="15"/>
  <c r="BN143" i="15"/>
  <c r="BX143" i="15"/>
  <c r="BX107" i="15"/>
  <c r="BN107" i="15"/>
  <c r="BN92" i="15"/>
  <c r="BX92" i="15"/>
  <c r="BX31" i="15"/>
  <c r="BN31" i="15"/>
  <c r="BY75" i="15"/>
  <c r="BM75" i="15"/>
  <c r="BO75" i="15"/>
  <c r="BK188" i="15"/>
  <c r="BX14" i="15"/>
  <c r="BN14" i="15"/>
  <c r="BN34" i="15"/>
  <c r="BX34" i="15"/>
  <c r="BX153" i="15"/>
  <c r="BN153" i="15"/>
  <c r="BO61" i="15"/>
  <c r="BM61" i="15"/>
  <c r="BY61" i="15"/>
  <c r="BX108" i="15"/>
  <c r="BN108" i="15"/>
  <c r="BX167" i="15"/>
  <c r="BN167" i="15"/>
  <c r="CB55" i="15"/>
  <c r="CC55" i="15" s="1"/>
  <c r="CE55" i="15" s="1"/>
  <c r="BX70" i="15"/>
  <c r="BN70" i="15"/>
  <c r="BM147" i="15"/>
  <c r="BY147" i="15"/>
  <c r="BO147" i="15"/>
  <c r="BN95" i="15"/>
  <c r="BX95" i="15"/>
  <c r="BN109" i="15"/>
  <c r="BX109" i="15"/>
  <c r="BX86" i="15"/>
  <c r="BN86" i="15"/>
  <c r="BN126" i="15"/>
  <c r="BX126" i="15"/>
  <c r="BX181" i="15"/>
  <c r="BN181" i="15"/>
  <c r="BX17" i="15"/>
  <c r="BN17" i="15"/>
  <c r="BY47" i="15"/>
  <c r="BM47" i="15"/>
  <c r="BO47" i="15"/>
  <c r="BT155" i="15"/>
  <c r="BU155" i="15" s="1"/>
  <c r="BW155" i="15" s="1"/>
  <c r="BX25" i="15"/>
  <c r="BN25" i="15"/>
  <c r="BT98" i="15"/>
  <c r="BU98" i="15" s="1"/>
  <c r="BW98" i="15" s="1"/>
  <c r="BT59" i="15"/>
  <c r="BU59" i="15" s="1"/>
  <c r="BW59" i="15" s="1"/>
  <c r="BT62" i="15"/>
  <c r="BU62" i="15" s="1"/>
  <c r="BW62" i="15" s="1"/>
  <c r="BT30" i="15"/>
  <c r="BU30" i="15" s="1"/>
  <c r="BW30" i="15" s="1"/>
  <c r="BM26" i="15"/>
  <c r="BY26" i="15"/>
  <c r="BO26" i="15"/>
  <c r="BM146" i="15"/>
  <c r="BO146" i="15"/>
  <c r="BY146" i="15"/>
  <c r="BN39" i="15"/>
  <c r="BX39" i="15"/>
  <c r="BO92" i="15"/>
  <c r="BM92" i="15"/>
  <c r="BY92" i="15"/>
  <c r="BY31" i="15"/>
  <c r="BM31" i="15"/>
  <c r="BO31" i="15"/>
  <c r="BG188" i="15"/>
  <c r="CB57" i="15"/>
  <c r="CC57" i="15" s="1"/>
  <c r="CE57" i="15" s="1"/>
  <c r="BY81" i="15"/>
  <c r="BO81" i="15"/>
  <c r="BM81" i="15"/>
  <c r="BX176" i="15"/>
  <c r="BN176" i="15"/>
  <c r="CB122" i="15"/>
  <c r="CC122" i="15" s="1"/>
  <c r="CE122" i="15" s="1"/>
  <c r="CB104" i="15"/>
  <c r="CC104" i="15" s="1"/>
  <c r="CE104" i="15" s="1"/>
  <c r="BY127" i="15"/>
  <c r="BO127" i="15"/>
  <c r="BM127" i="15"/>
  <c r="BX100" i="15"/>
  <c r="BN100" i="15"/>
  <c r="BY149" i="15"/>
  <c r="BO149" i="15"/>
  <c r="BM149" i="15"/>
  <c r="CB152" i="15"/>
  <c r="CC152" i="15" s="1"/>
  <c r="CE152" i="15" s="1"/>
  <c r="BO163" i="15"/>
  <c r="BY163" i="15"/>
  <c r="BM163" i="15"/>
  <c r="BT99" i="15"/>
  <c r="BU99" i="15" s="1"/>
  <c r="BW99" i="15" s="1"/>
  <c r="BT45" i="15"/>
  <c r="BU45" i="15" s="1"/>
  <c r="BW45" i="15" s="1"/>
  <c r="BY60" i="15"/>
  <c r="BM60" i="15"/>
  <c r="BO60" i="15"/>
  <c r="BY43" i="15"/>
  <c r="BM43" i="15"/>
  <c r="BO43" i="15"/>
  <c r="BX26" i="15"/>
  <c r="BN26" i="15"/>
  <c r="BO169" i="15"/>
  <c r="BY169" i="15"/>
  <c r="BM169" i="15"/>
  <c r="BN49" i="15"/>
  <c r="BX49" i="15"/>
  <c r="BX166" i="15"/>
  <c r="BN166" i="15"/>
  <c r="BT48" i="15"/>
  <c r="BU48" i="15" s="1"/>
  <c r="BW48" i="15" s="1"/>
  <c r="BN64" i="15"/>
  <c r="BX64" i="15"/>
  <c r="BX91" i="15"/>
  <c r="BN91" i="15"/>
  <c r="BN78" i="15"/>
  <c r="BX78" i="15"/>
  <c r="BO167" i="15"/>
  <c r="BM167" i="15"/>
  <c r="BY167" i="15"/>
  <c r="BT74" i="15"/>
  <c r="BU74" i="15" s="1"/>
  <c r="BW74" i="15" s="1"/>
  <c r="BX42" i="15"/>
  <c r="BN42" i="15"/>
  <c r="BN149" i="15"/>
  <c r="BX149" i="15"/>
  <c r="BO162" i="15"/>
  <c r="BM162" i="15"/>
  <c r="BY162" i="15"/>
  <c r="BO87" i="15"/>
  <c r="BM87" i="15"/>
  <c r="BY87" i="15"/>
  <c r="BN22" i="15"/>
  <c r="BX22" i="15"/>
  <c r="BX183" i="15"/>
  <c r="BN183" i="15"/>
  <c r="BN47" i="15"/>
  <c r="BX47" i="15"/>
  <c r="CB21" i="15"/>
  <c r="CC21" i="15" s="1"/>
  <c r="CE21" i="15" s="1"/>
  <c r="CB88" i="15"/>
  <c r="CC88" i="15" s="1"/>
  <c r="CE88" i="15" s="1"/>
  <c r="BX144" i="15"/>
  <c r="CB144" i="15" s="1"/>
  <c r="CC144" i="15" s="1"/>
  <c r="CE144" i="15" s="1"/>
  <c r="BN144" i="15"/>
  <c r="BT120" i="15"/>
  <c r="BU120" i="15" s="1"/>
  <c r="BW120" i="15" s="1"/>
  <c r="BX169" i="15"/>
  <c r="BN169" i="15"/>
  <c r="BX154" i="15"/>
  <c r="BN154" i="15"/>
  <c r="BN73" i="15"/>
  <c r="BX73" i="15"/>
  <c r="BM165" i="15"/>
  <c r="BY165" i="15"/>
  <c r="BO165" i="15"/>
  <c r="BT112" i="15"/>
  <c r="BU112" i="15" s="1"/>
  <c r="BW112" i="15" s="1"/>
  <c r="BX75" i="15"/>
  <c r="BN75" i="15"/>
  <c r="BT122" i="15"/>
  <c r="BU122" i="15" s="1"/>
  <c r="BW122" i="15" s="1"/>
  <c r="BT77" i="15"/>
  <c r="BU77" i="15" s="1"/>
  <c r="BW77" i="15" s="1"/>
  <c r="BY38" i="15"/>
  <c r="BM38" i="15"/>
  <c r="BO38" i="15"/>
  <c r="BY113" i="15"/>
  <c r="BM113" i="15"/>
  <c r="BO113" i="15"/>
  <c r="BY54" i="15"/>
  <c r="BO54" i="15"/>
  <c r="BM54" i="15"/>
  <c r="BX147" i="15"/>
  <c r="BN147" i="15"/>
  <c r="CB178" i="15"/>
  <c r="CC178" i="15" s="1"/>
  <c r="CE178" i="15" s="1"/>
  <c r="BT117" i="15"/>
  <c r="BU117" i="15" s="1"/>
  <c r="BW117" i="15" s="1"/>
  <c r="CB103" i="15"/>
  <c r="CC103" i="15" s="1"/>
  <c r="CE103" i="15" s="1"/>
  <c r="BN127" i="15"/>
  <c r="BX127" i="15"/>
  <c r="BT76" i="15"/>
  <c r="BU76" i="15" s="1"/>
  <c r="BW76" i="15" s="1"/>
  <c r="BN179" i="15"/>
  <c r="BX179" i="15"/>
  <c r="CB79" i="15"/>
  <c r="CC79" i="15" s="1"/>
  <c r="CE79" i="15" s="1"/>
  <c r="BN162" i="15"/>
  <c r="BX162" i="15"/>
  <c r="BX145" i="15"/>
  <c r="BN145" i="15"/>
  <c r="BN32" i="15"/>
  <c r="BX32" i="15"/>
  <c r="BX43" i="15"/>
  <c r="BN43" i="15"/>
  <c r="BX163" i="15"/>
  <c r="BN163" i="15"/>
  <c r="BT168" i="15"/>
  <c r="BU168" i="15" s="1"/>
  <c r="BW168" i="15" s="1"/>
  <c r="CB110" i="15"/>
  <c r="CC110" i="15" s="1"/>
  <c r="CE110" i="15" s="1"/>
  <c r="BT152" i="15"/>
  <c r="BU152" i="15" s="1"/>
  <c r="BW152" i="15" s="1"/>
  <c r="CB24" i="15"/>
  <c r="CC24" i="15" s="1"/>
  <c r="CE24" i="15" s="1"/>
  <c r="BX53" i="15"/>
  <c r="BN53" i="15"/>
  <c r="BT71" i="15"/>
  <c r="BU71" i="15" s="1"/>
  <c r="BW71" i="15" s="1"/>
  <c r="CB73" i="15" l="1"/>
  <c r="CC73" i="15" s="1"/>
  <c r="CE73" i="15" s="1"/>
  <c r="CB164" i="15"/>
  <c r="CC164" i="15" s="1"/>
  <c r="CE164" i="15" s="1"/>
  <c r="BT36" i="15"/>
  <c r="BU36" i="15" s="1"/>
  <c r="BW36" i="15" s="1"/>
  <c r="CB15" i="15"/>
  <c r="CC15" i="15" s="1"/>
  <c r="CE15" i="15" s="1"/>
  <c r="BT50" i="15"/>
  <c r="BU50" i="15" s="1"/>
  <c r="BW50" i="15" s="1"/>
  <c r="BT35" i="15"/>
  <c r="BU35" i="15" s="1"/>
  <c r="BW35" i="15" s="1"/>
  <c r="BT114" i="15"/>
  <c r="BU114" i="15" s="1"/>
  <c r="BW114" i="15" s="1"/>
  <c r="CB109" i="15"/>
  <c r="CC109" i="15" s="1"/>
  <c r="CE109" i="15" s="1"/>
  <c r="CB71" i="15"/>
  <c r="CC71" i="15" s="1"/>
  <c r="CE71" i="15" s="1"/>
  <c r="BT24" i="15"/>
  <c r="BU24" i="15" s="1"/>
  <c r="BW24" i="15" s="1"/>
  <c r="BT179" i="15"/>
  <c r="BU179" i="15" s="1"/>
  <c r="BW179" i="15" s="1"/>
  <c r="BT119" i="15"/>
  <c r="BU119" i="15" s="1"/>
  <c r="BW119" i="15" s="1"/>
  <c r="CB180" i="15"/>
  <c r="CC180" i="15" s="1"/>
  <c r="CE180" i="15" s="1"/>
  <c r="CB34" i="15"/>
  <c r="CC34" i="15" s="1"/>
  <c r="CE34" i="15" s="1"/>
  <c r="BT172" i="15"/>
  <c r="BU172" i="15" s="1"/>
  <c r="BW172" i="15" s="1"/>
  <c r="CB107" i="15"/>
  <c r="CC107" i="15" s="1"/>
  <c r="CE107" i="15" s="1"/>
  <c r="BT89" i="15"/>
  <c r="BU89" i="15" s="1"/>
  <c r="BW89" i="15" s="1"/>
  <c r="CB19" i="15"/>
  <c r="CC19" i="15" s="1"/>
  <c r="CE19" i="15" s="1"/>
  <c r="BT83" i="15"/>
  <c r="BU83" i="15" s="1"/>
  <c r="BW83" i="15" s="1"/>
  <c r="BT185" i="15"/>
  <c r="BU185" i="15" s="1"/>
  <c r="BW185" i="15" s="1"/>
  <c r="CB118" i="15"/>
  <c r="CC118" i="15" s="1"/>
  <c r="CE118" i="15" s="1"/>
  <c r="BT106" i="15"/>
  <c r="BU106" i="15" s="1"/>
  <c r="BW106" i="15" s="1"/>
  <c r="CB142" i="15"/>
  <c r="CC142" i="15" s="1"/>
  <c r="CE142" i="15" s="1"/>
  <c r="BT177" i="15"/>
  <c r="BU177" i="15" s="1"/>
  <c r="BW177" i="15" s="1"/>
  <c r="CB26" i="15"/>
  <c r="CC26" i="15" s="1"/>
  <c r="CE26" i="15" s="1"/>
  <c r="BT93" i="15"/>
  <c r="BU93" i="15" s="1"/>
  <c r="BW93" i="15" s="1"/>
  <c r="CB169" i="15"/>
  <c r="CC169" i="15" s="1"/>
  <c r="CE169" i="15" s="1"/>
  <c r="CB23" i="15"/>
  <c r="CC23" i="15" s="1"/>
  <c r="CE23" i="15" s="1"/>
  <c r="CB166" i="15"/>
  <c r="CC166" i="15" s="1"/>
  <c r="CE166" i="15" s="1"/>
  <c r="CB43" i="15"/>
  <c r="CC43" i="15" s="1"/>
  <c r="CE43" i="15" s="1"/>
  <c r="BT166" i="15"/>
  <c r="BU166" i="15" s="1"/>
  <c r="BW166" i="15" s="1"/>
  <c r="BT20" i="15"/>
  <c r="BU20" i="15" s="1"/>
  <c r="BW20" i="15" s="1"/>
  <c r="CB32" i="15"/>
  <c r="CC32" i="15" s="1"/>
  <c r="CE32" i="15" s="1"/>
  <c r="CB176" i="15"/>
  <c r="CC176" i="15" s="1"/>
  <c r="CE176" i="15" s="1"/>
  <c r="BT68" i="15"/>
  <c r="BU68" i="15" s="1"/>
  <c r="BW68" i="15" s="1"/>
  <c r="CB127" i="15"/>
  <c r="CC127" i="15" s="1"/>
  <c r="CE127" i="15" s="1"/>
  <c r="BT134" i="15"/>
  <c r="BU134" i="15" s="1"/>
  <c r="BW134" i="15" s="1"/>
  <c r="BT55" i="15"/>
  <c r="BU55" i="15" s="1"/>
  <c r="BW55" i="15" s="1"/>
  <c r="BT178" i="15"/>
  <c r="BU178" i="15" s="1"/>
  <c r="BW178" i="15" s="1"/>
  <c r="BT136" i="15"/>
  <c r="BU136" i="15" s="1"/>
  <c r="BW136" i="15" s="1"/>
  <c r="CB100" i="15"/>
  <c r="CC100" i="15" s="1"/>
  <c r="CE100" i="15" s="1"/>
  <c r="CB63" i="15"/>
  <c r="CC63" i="15" s="1"/>
  <c r="CE63" i="15" s="1"/>
  <c r="BT49" i="15"/>
  <c r="BU49" i="15" s="1"/>
  <c r="BW49" i="15" s="1"/>
  <c r="BT96" i="15"/>
  <c r="BU96" i="15" s="1"/>
  <c r="BW96" i="15" s="1"/>
  <c r="BT72" i="15"/>
  <c r="BU72" i="15" s="1"/>
  <c r="BW72" i="15" s="1"/>
  <c r="CB22" i="15"/>
  <c r="CC22" i="15" s="1"/>
  <c r="CE22" i="15" s="1"/>
  <c r="CB160" i="15"/>
  <c r="CC160" i="15" s="1"/>
  <c r="CE160" i="15" s="1"/>
  <c r="BT128" i="15"/>
  <c r="BU128" i="15" s="1"/>
  <c r="BW128" i="15" s="1"/>
  <c r="BT15" i="15"/>
  <c r="BU15" i="15" s="1"/>
  <c r="BW15" i="15" s="1"/>
  <c r="CB136" i="15"/>
  <c r="CC136" i="15" s="1"/>
  <c r="CE136" i="15" s="1"/>
  <c r="CB75" i="15"/>
  <c r="CC75" i="15" s="1"/>
  <c r="CE75" i="15" s="1"/>
  <c r="CB17" i="15"/>
  <c r="CC17" i="15" s="1"/>
  <c r="CE17" i="15" s="1"/>
  <c r="BT184" i="15"/>
  <c r="BU184" i="15" s="1"/>
  <c r="BW184" i="15" s="1"/>
  <c r="CB42" i="15"/>
  <c r="CC42" i="15" s="1"/>
  <c r="CE42" i="15" s="1"/>
  <c r="CB46" i="15"/>
  <c r="CC46" i="15" s="1"/>
  <c r="CE46" i="15" s="1"/>
  <c r="CB184" i="15"/>
  <c r="CC184" i="15" s="1"/>
  <c r="CE184" i="15" s="1"/>
  <c r="CB93" i="15"/>
  <c r="CC93" i="15" s="1"/>
  <c r="CE93" i="15" s="1"/>
  <c r="BT149" i="15"/>
  <c r="BU149" i="15" s="1"/>
  <c r="BW149" i="15" s="1"/>
  <c r="CB85" i="15"/>
  <c r="CC85" i="15" s="1"/>
  <c r="CE85" i="15" s="1"/>
  <c r="CB154" i="15"/>
  <c r="CC154" i="15" s="1"/>
  <c r="CE154" i="15" s="1"/>
  <c r="CB27" i="15"/>
  <c r="CC27" i="15" s="1"/>
  <c r="CE27" i="15" s="1"/>
  <c r="BT158" i="15"/>
  <c r="BU158" i="15" s="1"/>
  <c r="BW158" i="15" s="1"/>
  <c r="BT138" i="15"/>
  <c r="BU138" i="15" s="1"/>
  <c r="BW138" i="15" s="1"/>
  <c r="BT161" i="15"/>
  <c r="BU161" i="15" s="1"/>
  <c r="BW161" i="15" s="1"/>
  <c r="CB162" i="15"/>
  <c r="CC162" i="15" s="1"/>
  <c r="CE162" i="15" s="1"/>
  <c r="BT81" i="15"/>
  <c r="BU81" i="15" s="1"/>
  <c r="BW81" i="15" s="1"/>
  <c r="CB39" i="15"/>
  <c r="CC39" i="15" s="1"/>
  <c r="CE39" i="15" s="1"/>
  <c r="CB174" i="15"/>
  <c r="CC174" i="15" s="1"/>
  <c r="CE174" i="15" s="1"/>
  <c r="CB124" i="15"/>
  <c r="CC124" i="15" s="1"/>
  <c r="CE124" i="15" s="1"/>
  <c r="BT174" i="15"/>
  <c r="BU174" i="15" s="1"/>
  <c r="BW174" i="15" s="1"/>
  <c r="CB167" i="15"/>
  <c r="CC167" i="15" s="1"/>
  <c r="CE167" i="15" s="1"/>
  <c r="CB165" i="15"/>
  <c r="CC165" i="15" s="1"/>
  <c r="CE165" i="15" s="1"/>
  <c r="CB49" i="15"/>
  <c r="CC49" i="15" s="1"/>
  <c r="CE49" i="15" s="1"/>
  <c r="BT60" i="15"/>
  <c r="BU60" i="15" s="1"/>
  <c r="BW60" i="15" s="1"/>
  <c r="CB113" i="15"/>
  <c r="CC113" i="15" s="1"/>
  <c r="CE113" i="15" s="1"/>
  <c r="BT39" i="15"/>
  <c r="BU39" i="15" s="1"/>
  <c r="BW39" i="15" s="1"/>
  <c r="BT34" i="15"/>
  <c r="BU34" i="15" s="1"/>
  <c r="BW34" i="15" s="1"/>
  <c r="BT144" i="15"/>
  <c r="BU144" i="15" s="1"/>
  <c r="BW144" i="15" s="1"/>
  <c r="CB145" i="15"/>
  <c r="CC145" i="15" s="1"/>
  <c r="CE145" i="15" s="1"/>
  <c r="BT73" i="15"/>
  <c r="BU73" i="15" s="1"/>
  <c r="BW73" i="15" s="1"/>
  <c r="CB47" i="15"/>
  <c r="CC47" i="15" s="1"/>
  <c r="CE47" i="15" s="1"/>
  <c r="BT32" i="15"/>
  <c r="BU32" i="15" s="1"/>
  <c r="BW32" i="15" s="1"/>
  <c r="BT97" i="15"/>
  <c r="BU97" i="15" s="1"/>
  <c r="BW97" i="15" s="1"/>
  <c r="BT160" i="15"/>
  <c r="BU160" i="15" s="1"/>
  <c r="BW160" i="15" s="1"/>
  <c r="CB95" i="15"/>
  <c r="CC95" i="15" s="1"/>
  <c r="CE95" i="15" s="1"/>
  <c r="CB181" i="15"/>
  <c r="CC181" i="15" s="1"/>
  <c r="CE181" i="15" s="1"/>
  <c r="CB37" i="15"/>
  <c r="CC37" i="15" s="1"/>
  <c r="CE37" i="15" s="1"/>
  <c r="BT171" i="15"/>
  <c r="BU171" i="15" s="1"/>
  <c r="BW171" i="15" s="1"/>
  <c r="CB44" i="15"/>
  <c r="CC44" i="15" s="1"/>
  <c r="CE44" i="15" s="1"/>
  <c r="BT44" i="15"/>
  <c r="BU44" i="15" s="1"/>
  <c r="BW44" i="15" s="1"/>
  <c r="CB146" i="15"/>
  <c r="CC146" i="15" s="1"/>
  <c r="CE146" i="15" s="1"/>
  <c r="BT124" i="15"/>
  <c r="BU124" i="15" s="1"/>
  <c r="BW124" i="15" s="1"/>
  <c r="BT80" i="15"/>
  <c r="BU80" i="15" s="1"/>
  <c r="BW80" i="15" s="1"/>
  <c r="BT146" i="15"/>
  <c r="BU146" i="15" s="1"/>
  <c r="BW146" i="15" s="1"/>
  <c r="CB179" i="15"/>
  <c r="CC179" i="15" s="1"/>
  <c r="CE179" i="15" s="1"/>
  <c r="CB86" i="15"/>
  <c r="CC86" i="15" s="1"/>
  <c r="CE86" i="15" s="1"/>
  <c r="BT78" i="15"/>
  <c r="BU78" i="15" s="1"/>
  <c r="BW78" i="15" s="1"/>
  <c r="BT143" i="15"/>
  <c r="BU143" i="15" s="1"/>
  <c r="BW143" i="15" s="1"/>
  <c r="BT107" i="15"/>
  <c r="BU107" i="15" s="1"/>
  <c r="BW107" i="15" s="1"/>
  <c r="CB163" i="15"/>
  <c r="CC163" i="15" s="1"/>
  <c r="CE163" i="15" s="1"/>
  <c r="CB91" i="15"/>
  <c r="CC91" i="15" s="1"/>
  <c r="CE91" i="15" s="1"/>
  <c r="BT100" i="15"/>
  <c r="BU100" i="15" s="1"/>
  <c r="BW100" i="15" s="1"/>
  <c r="CB183" i="15"/>
  <c r="CC183" i="15" s="1"/>
  <c r="CE183" i="15" s="1"/>
  <c r="CB64" i="15"/>
  <c r="CC64" i="15" s="1"/>
  <c r="CE64" i="15" s="1"/>
  <c r="BT92" i="15"/>
  <c r="BU92" i="15" s="1"/>
  <c r="BW92" i="15" s="1"/>
  <c r="BT70" i="15"/>
  <c r="BU70" i="15" s="1"/>
  <c r="BW70" i="15" s="1"/>
  <c r="CB123" i="15"/>
  <c r="CC123" i="15" s="1"/>
  <c r="CE123" i="15" s="1"/>
  <c r="BT91" i="15"/>
  <c r="BU91" i="15" s="1"/>
  <c r="BW91" i="15" s="1"/>
  <c r="CB171" i="15"/>
  <c r="CC171" i="15" s="1"/>
  <c r="CE171" i="15" s="1"/>
  <c r="BT137" i="15"/>
  <c r="BU137" i="15" s="1"/>
  <c r="BW137" i="15" s="1"/>
  <c r="BT87" i="15"/>
  <c r="BU87" i="15" s="1"/>
  <c r="BW87" i="15" s="1"/>
  <c r="BO188" i="15"/>
  <c r="BT181" i="15"/>
  <c r="BU181" i="15" s="1"/>
  <c r="BW181" i="15" s="1"/>
  <c r="BT113" i="15"/>
  <c r="BU113" i="15" s="1"/>
  <c r="BW113" i="15" s="1"/>
  <c r="CB25" i="15"/>
  <c r="CC25" i="15" s="1"/>
  <c r="CE25" i="15" s="1"/>
  <c r="BN188" i="15"/>
  <c r="CB90" i="15"/>
  <c r="CC90" i="15" s="1"/>
  <c r="CE90" i="15" s="1"/>
  <c r="CB102" i="15"/>
  <c r="CC102" i="15" s="1"/>
  <c r="CE102" i="15" s="1"/>
  <c r="CB54" i="15"/>
  <c r="CC54" i="15" s="1"/>
  <c r="CE54" i="15" s="1"/>
  <c r="BT126" i="15"/>
  <c r="BU126" i="15" s="1"/>
  <c r="BW126" i="15" s="1"/>
  <c r="BY188" i="15"/>
  <c r="BT164" i="15"/>
  <c r="BU164" i="15" s="1"/>
  <c r="BW164" i="15" s="1"/>
  <c r="BT145" i="15"/>
  <c r="BU145" i="15" s="1"/>
  <c r="BW145" i="15" s="1"/>
  <c r="CB153" i="15"/>
  <c r="CC153" i="15" s="1"/>
  <c r="CE153" i="15" s="1"/>
  <c r="BT153" i="15"/>
  <c r="BU153" i="15" s="1"/>
  <c r="BW153" i="15" s="1"/>
  <c r="BT42" i="15"/>
  <c r="BU42" i="15" s="1"/>
  <c r="BW42" i="15" s="1"/>
  <c r="CB126" i="15"/>
  <c r="CC126" i="15" s="1"/>
  <c r="CE126" i="15" s="1"/>
  <c r="CB81" i="15"/>
  <c r="CC81" i="15" s="1"/>
  <c r="CE81" i="15" s="1"/>
  <c r="BT162" i="15"/>
  <c r="BU162" i="15" s="1"/>
  <c r="BW162" i="15" s="1"/>
  <c r="BT26" i="15"/>
  <c r="BU26" i="15" s="1"/>
  <c r="BW26" i="15" s="1"/>
  <c r="CB108" i="15"/>
  <c r="CC108" i="15" s="1"/>
  <c r="CE108" i="15" s="1"/>
  <c r="BX188" i="15"/>
  <c r="CB14" i="15"/>
  <c r="BT176" i="15"/>
  <c r="BU176" i="15" s="1"/>
  <c r="BW176" i="15" s="1"/>
  <c r="BT102" i="15"/>
  <c r="BU102" i="15" s="1"/>
  <c r="BW102" i="15" s="1"/>
  <c r="BT90" i="15"/>
  <c r="BU90" i="15" s="1"/>
  <c r="BW90" i="15" s="1"/>
  <c r="BT37" i="15"/>
  <c r="BU37" i="15" s="1"/>
  <c r="BW37" i="15" s="1"/>
  <c r="BT27" i="15"/>
  <c r="BU27" i="15" s="1"/>
  <c r="BW27" i="15" s="1"/>
  <c r="CB31" i="15"/>
  <c r="CC31" i="15" s="1"/>
  <c r="CE31" i="15" s="1"/>
  <c r="BT127" i="15"/>
  <c r="BU127" i="15" s="1"/>
  <c r="BW127" i="15" s="1"/>
  <c r="CB92" i="15"/>
  <c r="CC92" i="15" s="1"/>
  <c r="CE92" i="15" s="1"/>
  <c r="BT154" i="15"/>
  <c r="BU154" i="15" s="1"/>
  <c r="BW154" i="15" s="1"/>
  <c r="BT167" i="15"/>
  <c r="BU167" i="15" s="1"/>
  <c r="BW167" i="15" s="1"/>
  <c r="BT43" i="15"/>
  <c r="BU43" i="15" s="1"/>
  <c r="BW43" i="15" s="1"/>
  <c r="BT47" i="15"/>
  <c r="BU47" i="15" s="1"/>
  <c r="BW47" i="15" s="1"/>
  <c r="BT25" i="15"/>
  <c r="BU25" i="15" s="1"/>
  <c r="BW25" i="15" s="1"/>
  <c r="CB147" i="15"/>
  <c r="CC147" i="15" s="1"/>
  <c r="CE147" i="15" s="1"/>
  <c r="BT147" i="15"/>
  <c r="BU147" i="15" s="1"/>
  <c r="BW147" i="15" s="1"/>
  <c r="BT75" i="15"/>
  <c r="BU75" i="15" s="1"/>
  <c r="BW75" i="15" s="1"/>
  <c r="BT86" i="15"/>
  <c r="BU86" i="15" s="1"/>
  <c r="BW86" i="15" s="1"/>
  <c r="BT85" i="15"/>
  <c r="BU85" i="15" s="1"/>
  <c r="BW85" i="15" s="1"/>
  <c r="BT46" i="15"/>
  <c r="BU46" i="15" s="1"/>
  <c r="BW46" i="15" s="1"/>
  <c r="BT64" i="15"/>
  <c r="BU64" i="15" s="1"/>
  <c r="BW64" i="15" s="1"/>
  <c r="BT95" i="15"/>
  <c r="BU95" i="15" s="1"/>
  <c r="BW95" i="15" s="1"/>
  <c r="BT54" i="15"/>
  <c r="BU54" i="15" s="1"/>
  <c r="BW54" i="15" s="1"/>
  <c r="BT38" i="15"/>
  <c r="BU38" i="15" s="1"/>
  <c r="BW38" i="15" s="1"/>
  <c r="BT165" i="15"/>
  <c r="BU165" i="15" s="1"/>
  <c r="BW165" i="15" s="1"/>
  <c r="CB78" i="15"/>
  <c r="CC78" i="15" s="1"/>
  <c r="CE78" i="15" s="1"/>
  <c r="CB97" i="15"/>
  <c r="CC97" i="15" s="1"/>
  <c r="CE97" i="15" s="1"/>
  <c r="CB38" i="15"/>
  <c r="CC38" i="15" s="1"/>
  <c r="CE38" i="15" s="1"/>
  <c r="CB131" i="15"/>
  <c r="CC131" i="15" s="1"/>
  <c r="CE131" i="15" s="1"/>
  <c r="BT63" i="15"/>
  <c r="BU63" i="15" s="1"/>
  <c r="BW63" i="15" s="1"/>
  <c r="BT22" i="15"/>
  <c r="BU22" i="15" s="1"/>
  <c r="BW22" i="15" s="1"/>
  <c r="BT183" i="15"/>
  <c r="BU183" i="15" s="1"/>
  <c r="BW183" i="15" s="1"/>
  <c r="CB53" i="15"/>
  <c r="CC53" i="15" s="1"/>
  <c r="CE53" i="15" s="1"/>
  <c r="BM188" i="15"/>
  <c r="BT14" i="15"/>
  <c r="CB149" i="15"/>
  <c r="CC149" i="15" s="1"/>
  <c r="CE149" i="15" s="1"/>
  <c r="BT169" i="15"/>
  <c r="BU169" i="15" s="1"/>
  <c r="BW169" i="15" s="1"/>
  <c r="BT163" i="15"/>
  <c r="BU163" i="15" s="1"/>
  <c r="BW163" i="15" s="1"/>
  <c r="BT31" i="15"/>
  <c r="BU31" i="15" s="1"/>
  <c r="BW31" i="15" s="1"/>
  <c r="BT61" i="15"/>
  <c r="BU61" i="15" s="1"/>
  <c r="BW61" i="15" s="1"/>
  <c r="CB60" i="15"/>
  <c r="CC60" i="15" s="1"/>
  <c r="CE60" i="15" s="1"/>
  <c r="BT131" i="15"/>
  <c r="BU131" i="15" s="1"/>
  <c r="BW131" i="15" s="1"/>
  <c r="BT66" i="15"/>
  <c r="BU66" i="15" s="1"/>
  <c r="BW66" i="15" s="1"/>
  <c r="BT108" i="15"/>
  <c r="BU108" i="15" s="1"/>
  <c r="BW108" i="15" s="1"/>
  <c r="BT109" i="15"/>
  <c r="BU109" i="15" s="1"/>
  <c r="BW109" i="15" s="1"/>
  <c r="CB143" i="15"/>
  <c r="CC143" i="15" s="1"/>
  <c r="CE143" i="15" s="1"/>
  <c r="BT17" i="15"/>
  <c r="BU17" i="15" s="1"/>
  <c r="BW17" i="15" s="1"/>
  <c r="BT123" i="15"/>
  <c r="BU123" i="15" s="1"/>
  <c r="BW123" i="15" s="1"/>
  <c r="CB70" i="15"/>
  <c r="CC70" i="15" s="1"/>
  <c r="CE70" i="15" s="1"/>
  <c r="CB61" i="15"/>
  <c r="CC61" i="15" s="1"/>
  <c r="CE61" i="15" s="1"/>
  <c r="CB66" i="15"/>
  <c r="CC66" i="15" s="1"/>
  <c r="CE66" i="15" s="1"/>
  <c r="CB87" i="15"/>
  <c r="CC87" i="15" s="1"/>
  <c r="CE87" i="15" s="1"/>
  <c r="BT53" i="15"/>
  <c r="BU53" i="15" s="1"/>
  <c r="BW53" i="15" s="1"/>
  <c r="BT188" i="15" l="1"/>
  <c r="BU14" i="15"/>
  <c r="CB188" i="15"/>
  <c r="CC14" i="15"/>
  <c r="BU188" i="15" l="1"/>
  <c r="BW188" i="15" s="1"/>
  <c r="BW14" i="15"/>
  <c r="CC188" i="15"/>
  <c r="CE14" i="15"/>
  <c r="CE188" i="15" s="1"/>
  <c r="CE190" i="15" s="1"/>
  <c r="Y18" i="6" l="1"/>
  <c r="E68" i="6" l="1"/>
  <c r="AK68" i="6"/>
  <c r="AE68" i="6"/>
  <c r="AB68" i="6"/>
  <c r="AA68" i="6"/>
  <c r="Z68" i="6"/>
  <c r="M68" i="6"/>
  <c r="L68" i="6"/>
  <c r="K68" i="6"/>
  <c r="J68" i="6"/>
  <c r="I68" i="6"/>
  <c r="H68" i="6"/>
  <c r="G68" i="6"/>
  <c r="F68" i="6"/>
  <c r="AJ64" i="6" l="1"/>
  <c r="AI64" i="6"/>
  <c r="AH64" i="6"/>
  <c r="AG64" i="6"/>
  <c r="Y64" i="6"/>
  <c r="X64" i="6"/>
  <c r="U64" i="6"/>
  <c r="T64" i="6"/>
  <c r="S64" i="6"/>
  <c r="R64" i="6"/>
  <c r="Q64" i="6"/>
  <c r="P64" i="6"/>
  <c r="O64" i="6"/>
  <c r="N64" i="6"/>
  <c r="AJ63" i="6"/>
  <c r="AI63" i="6"/>
  <c r="AH63" i="6"/>
  <c r="AG63" i="6"/>
  <c r="Y63" i="6"/>
  <c r="X63" i="6"/>
  <c r="U63" i="6"/>
  <c r="T63" i="6"/>
  <c r="S63" i="6"/>
  <c r="R63" i="6"/>
  <c r="Q63" i="6"/>
  <c r="P63" i="6"/>
  <c r="O63" i="6"/>
  <c r="N63" i="6"/>
  <c r="AJ62" i="6"/>
  <c r="AI62" i="6"/>
  <c r="AH62" i="6"/>
  <c r="AG62" i="6"/>
  <c r="Y62" i="6"/>
  <c r="X62" i="6"/>
  <c r="U62" i="6"/>
  <c r="T62" i="6"/>
  <c r="S62" i="6"/>
  <c r="R62" i="6"/>
  <c r="Q62" i="6"/>
  <c r="P62" i="6"/>
  <c r="O62" i="6"/>
  <c r="N62" i="6"/>
  <c r="F31" i="10"/>
  <c r="AC31" i="10"/>
  <c r="AD31" i="10"/>
  <c r="AM31" i="10"/>
  <c r="H31" i="10"/>
  <c r="G31" i="10"/>
  <c r="I31" i="10"/>
  <c r="L31" i="10"/>
  <c r="AK30" i="10"/>
  <c r="T30" i="10"/>
  <c r="AL30" i="10" s="1"/>
  <c r="K30" i="10"/>
  <c r="Z30" i="10" s="1"/>
  <c r="J30" i="10"/>
  <c r="S30" i="10" s="1"/>
  <c r="T29" i="10"/>
  <c r="Y29" i="10" s="1"/>
  <c r="K29" i="10"/>
  <c r="Z29" i="10" s="1"/>
  <c r="J29" i="10"/>
  <c r="T28" i="10"/>
  <c r="Y28" i="10" s="1"/>
  <c r="K28" i="10"/>
  <c r="Z28" i="10" s="1"/>
  <c r="J28" i="10"/>
  <c r="W64" i="6" l="1"/>
  <c r="AL64" i="6" s="1"/>
  <c r="AC64" i="6"/>
  <c r="AC63" i="6"/>
  <c r="W63" i="6"/>
  <c r="AL63" i="6" s="1"/>
  <c r="AC62" i="6"/>
  <c r="W62" i="6"/>
  <c r="AD62" i="6" s="1"/>
  <c r="AF62" i="6" s="1"/>
  <c r="AK29" i="10"/>
  <c r="Y30" i="10"/>
  <c r="S29" i="10"/>
  <c r="S28" i="10"/>
  <c r="AK28" i="10"/>
  <c r="AL28" i="10"/>
  <c r="AL29" i="10"/>
  <c r="AL62" i="6" l="1"/>
  <c r="AD64" i="6"/>
  <c r="AF64" i="6" s="1"/>
  <c r="AD63" i="6"/>
  <c r="AF63" i="6" s="1"/>
  <c r="M30" i="10"/>
  <c r="N30" i="10"/>
  <c r="AJ30" i="10"/>
  <c r="V30" i="10"/>
  <c r="R30" i="10"/>
  <c r="Q30" i="10"/>
  <c r="P30" i="10"/>
  <c r="O30" i="10"/>
  <c r="X30" i="10"/>
  <c r="U30" i="10" l="1"/>
  <c r="Q29" i="10"/>
  <c r="P29" i="10"/>
  <c r="N29" i="10"/>
  <c r="O29" i="10"/>
  <c r="V29" i="10"/>
  <c r="R29" i="10"/>
  <c r="M29" i="10"/>
  <c r="AJ29" i="10"/>
  <c r="X29" i="10"/>
  <c r="W30" i="10"/>
  <c r="AE30" i="10" s="1"/>
  <c r="AI30" i="10"/>
  <c r="AN30" i="10" s="1"/>
  <c r="AJ28" i="10"/>
  <c r="O28" i="10"/>
  <c r="N28" i="10"/>
  <c r="M28" i="10"/>
  <c r="V28" i="10"/>
  <c r="R28" i="10"/>
  <c r="Q28" i="10"/>
  <c r="P28" i="10"/>
  <c r="X28" i="10"/>
  <c r="U28" i="10" l="1"/>
  <c r="W29" i="10"/>
  <c r="AI29" i="10"/>
  <c r="W28" i="10"/>
  <c r="AE28" i="10" s="1"/>
  <c r="AI28" i="10"/>
  <c r="AN28" i="10" s="1"/>
  <c r="AE29" i="10"/>
  <c r="U29" i="10"/>
  <c r="AO30" i="10"/>
  <c r="AP30" i="10" s="1"/>
  <c r="AF30" i="10"/>
  <c r="AN29" i="10" l="1"/>
  <c r="AH30" i="10"/>
  <c r="AF29" i="10"/>
  <c r="AO29" i="10"/>
  <c r="AP29" i="10" s="1"/>
  <c r="AF28" i="10"/>
  <c r="AO28" i="10"/>
  <c r="AP28" i="10" s="1"/>
  <c r="AH29" i="10" l="1"/>
  <c r="AH28" i="10"/>
  <c r="D31" i="10" l="1"/>
  <c r="AI22" i="7" l="1"/>
  <c r="AF22" i="7"/>
  <c r="AE22" i="7"/>
  <c r="AD22" i="7"/>
  <c r="AB22" i="7"/>
  <c r="Z22" i="7"/>
  <c r="Y22" i="7"/>
  <c r="V22" i="7"/>
  <c r="U22" i="7"/>
  <c r="R22" i="7"/>
  <c r="AC10" i="7"/>
  <c r="AG10" i="7" s="1"/>
  <c r="W10" i="7"/>
  <c r="V10" i="7"/>
  <c r="Q10" i="7"/>
  <c r="P10" i="7"/>
  <c r="N10" i="7"/>
  <c r="T10" i="7" s="1"/>
  <c r="M10" i="7"/>
  <c r="U10" i="7" s="1"/>
  <c r="AC15" i="7"/>
  <c r="AG15" i="7" s="1"/>
  <c r="W15" i="7"/>
  <c r="V15" i="7"/>
  <c r="Q15" i="7"/>
  <c r="P15" i="7"/>
  <c r="N15" i="7"/>
  <c r="T15" i="7" s="1"/>
  <c r="M15" i="7"/>
  <c r="U15" i="7" s="1"/>
  <c r="AC21" i="7"/>
  <c r="AG21" i="7" s="1"/>
  <c r="W21" i="7"/>
  <c r="V21" i="7"/>
  <c r="Q21" i="7"/>
  <c r="P21" i="7"/>
  <c r="N21" i="7"/>
  <c r="T21" i="7" s="1"/>
  <c r="M21" i="7"/>
  <c r="U21" i="7" s="1"/>
  <c r="AC20" i="7"/>
  <c r="AG20" i="7" s="1"/>
  <c r="W20" i="7"/>
  <c r="V20" i="7"/>
  <c r="Q20" i="7"/>
  <c r="P20" i="7"/>
  <c r="S20" i="7" s="1"/>
  <c r="N20" i="7"/>
  <c r="T20" i="7" s="1"/>
  <c r="M20" i="7"/>
  <c r="U20" i="7" s="1"/>
  <c r="G22" i="7"/>
  <c r="M16" i="7"/>
  <c r="N16" i="7"/>
  <c r="T16" i="7" s="1"/>
  <c r="P16" i="7"/>
  <c r="Q16" i="7"/>
  <c r="V16" i="7"/>
  <c r="W16" i="7"/>
  <c r="AC16" i="7"/>
  <c r="AG16" i="7" s="1"/>
  <c r="AC8" i="7"/>
  <c r="AG8" i="7" s="1"/>
  <c r="W8" i="7"/>
  <c r="V8" i="7"/>
  <c r="Q8" i="7"/>
  <c r="P8" i="7"/>
  <c r="N8" i="7"/>
  <c r="T8" i="7" s="1"/>
  <c r="M8" i="7"/>
  <c r="U8" i="7" s="1"/>
  <c r="F23" i="4"/>
  <c r="G23" i="4"/>
  <c r="S10" i="7" l="1"/>
  <c r="X10" i="7" s="1"/>
  <c r="AH10" i="7" s="1"/>
  <c r="AJ10" i="7" s="1"/>
  <c r="S15" i="7"/>
  <c r="X15" i="7" s="1"/>
  <c r="AH15" i="7" s="1"/>
  <c r="AJ15" i="7" s="1"/>
  <c r="S21" i="7"/>
  <c r="X21" i="7" s="1"/>
  <c r="AH21" i="7" s="1"/>
  <c r="AJ21" i="7" s="1"/>
  <c r="X20" i="7"/>
  <c r="AH20" i="7" s="1"/>
  <c r="AJ20" i="7" s="1"/>
  <c r="S8" i="7"/>
  <c r="X8" i="7" s="1"/>
  <c r="AH8" i="7" s="1"/>
  <c r="AJ8" i="7" s="1"/>
  <c r="S16" i="7"/>
  <c r="U16" i="7"/>
  <c r="X16" i="7" s="1"/>
  <c r="AH16" i="7" s="1"/>
  <c r="AJ16" i="7" s="1"/>
  <c r="T21" i="4" l="1"/>
  <c r="P21" i="4"/>
  <c r="U21" i="4"/>
  <c r="X21" i="4" l="1"/>
  <c r="O21" i="4"/>
  <c r="AK21" i="4"/>
  <c r="N21" i="4"/>
  <c r="R21" i="4"/>
  <c r="AM21" i="4"/>
  <c r="S21" i="4"/>
  <c r="M21" i="4"/>
  <c r="Q21" i="4" l="1"/>
  <c r="V21" i="4" s="1"/>
  <c r="AL21" i="4" s="1"/>
  <c r="AO21" i="4" s="1"/>
  <c r="Y21" i="4" l="1"/>
  <c r="W21" i="4"/>
  <c r="AB21" i="4" l="1"/>
  <c r="AC21" i="4" s="1"/>
  <c r="AE21" i="4" s="1"/>
  <c r="AJ61" i="6" l="1"/>
  <c r="AI61" i="6"/>
  <c r="AH61" i="6"/>
  <c r="AG61" i="6"/>
  <c r="Y61" i="6"/>
  <c r="X61" i="6"/>
  <c r="U61" i="6"/>
  <c r="T61" i="6"/>
  <c r="S61" i="6"/>
  <c r="R61" i="6"/>
  <c r="Q61" i="6"/>
  <c r="P61" i="6"/>
  <c r="O61" i="6"/>
  <c r="N61" i="6"/>
  <c r="AJ60" i="6"/>
  <c r="AI60" i="6"/>
  <c r="AH60" i="6"/>
  <c r="AG60" i="6"/>
  <c r="Y60" i="6"/>
  <c r="X60" i="6"/>
  <c r="U60" i="6"/>
  <c r="T60" i="6"/>
  <c r="S60" i="6"/>
  <c r="R60" i="6"/>
  <c r="Q60" i="6"/>
  <c r="P60" i="6"/>
  <c r="O60" i="6"/>
  <c r="N60" i="6"/>
  <c r="W61" i="6" l="1"/>
  <c r="AL61" i="6" s="1"/>
  <c r="AC61" i="6"/>
  <c r="AC60" i="6"/>
  <c r="W60" i="6"/>
  <c r="AL60" i="6" s="1"/>
  <c r="AB31" i="10"/>
  <c r="AA31" i="10"/>
  <c r="T27" i="10"/>
  <c r="AL27" i="10" s="1"/>
  <c r="K27" i="10"/>
  <c r="J27" i="10"/>
  <c r="AD61" i="6" l="1"/>
  <c r="AF61" i="6" s="1"/>
  <c r="S27" i="10"/>
  <c r="AK27" i="10"/>
  <c r="Z27" i="10"/>
  <c r="Y27" i="10"/>
  <c r="AD60" i="6"/>
  <c r="AF60" i="6" s="1"/>
  <c r="V27" i="10" l="1"/>
  <c r="R27" i="10"/>
  <c r="O27" i="10"/>
  <c r="Q27" i="10"/>
  <c r="N27" i="10"/>
  <c r="P27" i="10"/>
  <c r="AJ27" i="10"/>
  <c r="M27" i="10"/>
  <c r="X27" i="10"/>
  <c r="W27" i="10" l="1"/>
  <c r="AI27" i="10"/>
  <c r="AE27" i="10"/>
  <c r="U27" i="10"/>
  <c r="AO27" i="10" l="1"/>
  <c r="AP27" i="10" s="1"/>
  <c r="AN27" i="10"/>
  <c r="AF27" i="10"/>
  <c r="AH27" i="10" l="1"/>
  <c r="AM20" i="4" l="1"/>
  <c r="AK20" i="4"/>
  <c r="X20" i="4"/>
  <c r="U20" i="4"/>
  <c r="T20" i="4"/>
  <c r="S20" i="4"/>
  <c r="R20" i="4"/>
  <c r="P20" i="4"/>
  <c r="O20" i="4"/>
  <c r="N20" i="4"/>
  <c r="M20" i="4"/>
  <c r="AM19" i="4"/>
  <c r="AK19" i="4"/>
  <c r="X19" i="4"/>
  <c r="U19" i="4"/>
  <c r="T19" i="4"/>
  <c r="S19" i="4"/>
  <c r="R19" i="4"/>
  <c r="P19" i="4"/>
  <c r="O19" i="4"/>
  <c r="N19" i="4"/>
  <c r="M19" i="4"/>
  <c r="AM18" i="4"/>
  <c r="AK18" i="4"/>
  <c r="X18" i="4"/>
  <c r="U18" i="4"/>
  <c r="T18" i="4"/>
  <c r="S18" i="4"/>
  <c r="R18" i="4"/>
  <c r="P18" i="4"/>
  <c r="O18" i="4"/>
  <c r="N18" i="4"/>
  <c r="M18" i="4"/>
  <c r="AM17" i="4"/>
  <c r="AK17" i="4"/>
  <c r="X17" i="4"/>
  <c r="U17" i="4"/>
  <c r="T17" i="4"/>
  <c r="S17" i="4"/>
  <c r="R17" i="4"/>
  <c r="P17" i="4"/>
  <c r="O17" i="4"/>
  <c r="N17" i="4"/>
  <c r="M17" i="4"/>
  <c r="Q20" i="4" l="1"/>
  <c r="V20" i="4" s="1"/>
  <c r="Y20" i="4" s="1"/>
  <c r="Q19" i="4"/>
  <c r="V19" i="4" s="1"/>
  <c r="Q18" i="4"/>
  <c r="V18" i="4" s="1"/>
  <c r="Y18" i="4" s="1"/>
  <c r="Q17" i="4"/>
  <c r="V17" i="4" s="1"/>
  <c r="W17" i="4" s="1"/>
  <c r="Y17" i="4" l="1"/>
  <c r="AB17" i="4" s="1"/>
  <c r="AC17" i="4" s="1"/>
  <c r="AE17" i="4" s="1"/>
  <c r="AL18" i="4"/>
  <c r="AO18" i="4" s="1"/>
  <c r="W18" i="4"/>
  <c r="W20" i="4"/>
  <c r="AL20" i="4"/>
  <c r="AO20" i="4" s="1"/>
  <c r="Y19" i="4"/>
  <c r="AL19" i="4"/>
  <c r="AO19" i="4" s="1"/>
  <c r="W19" i="4"/>
  <c r="AL17" i="4"/>
  <c r="AO17" i="4" s="1"/>
  <c r="AB19" i="4" l="1"/>
  <c r="AC19" i="4" s="1"/>
  <c r="AE19" i="4" s="1"/>
  <c r="AB20" i="4"/>
  <c r="AC20" i="4" s="1"/>
  <c r="AE20" i="4" s="1"/>
  <c r="AB18" i="4"/>
  <c r="AC18" i="4" s="1"/>
  <c r="AE18" i="4" s="1"/>
  <c r="AJ59" i="6"/>
  <c r="AI59" i="6"/>
  <c r="AH59" i="6"/>
  <c r="AG59" i="6"/>
  <c r="Y59" i="6"/>
  <c r="X59" i="6"/>
  <c r="U59" i="6"/>
  <c r="T59" i="6"/>
  <c r="S59" i="6"/>
  <c r="R59" i="6"/>
  <c r="Q59" i="6"/>
  <c r="P59" i="6"/>
  <c r="O59" i="6"/>
  <c r="N59" i="6"/>
  <c r="AJ58" i="6"/>
  <c r="AI58" i="6"/>
  <c r="AH58" i="6"/>
  <c r="AG58" i="6"/>
  <c r="Y58" i="6"/>
  <c r="X58" i="6"/>
  <c r="U58" i="6"/>
  <c r="T58" i="6"/>
  <c r="S58" i="6"/>
  <c r="R58" i="6"/>
  <c r="Q58" i="6"/>
  <c r="P58" i="6"/>
  <c r="O58" i="6"/>
  <c r="N58" i="6"/>
  <c r="AJ57" i="6"/>
  <c r="AI57" i="6"/>
  <c r="AH57" i="6"/>
  <c r="AG57" i="6"/>
  <c r="Y57" i="6"/>
  <c r="X57" i="6"/>
  <c r="U57" i="6"/>
  <c r="T57" i="6"/>
  <c r="S57" i="6"/>
  <c r="R57" i="6"/>
  <c r="Q57" i="6"/>
  <c r="P57" i="6"/>
  <c r="O57" i="6"/>
  <c r="N57" i="6"/>
  <c r="AJ56" i="6"/>
  <c r="AI56" i="6"/>
  <c r="AH56" i="6"/>
  <c r="AG56" i="6"/>
  <c r="Y56" i="6"/>
  <c r="X56" i="6"/>
  <c r="U56" i="6"/>
  <c r="T56" i="6"/>
  <c r="S56" i="6"/>
  <c r="R56" i="6"/>
  <c r="Q56" i="6"/>
  <c r="P56" i="6"/>
  <c r="O56" i="6"/>
  <c r="N56" i="6"/>
  <c r="W59" i="6" l="1"/>
  <c r="AL59" i="6" s="1"/>
  <c r="AC59" i="6"/>
  <c r="W58" i="6"/>
  <c r="AL58" i="6" s="1"/>
  <c r="AC58" i="6"/>
  <c r="AC57" i="6"/>
  <c r="W57" i="6"/>
  <c r="AL57" i="6" s="1"/>
  <c r="W56" i="6"/>
  <c r="AL56" i="6" s="1"/>
  <c r="AC56" i="6"/>
  <c r="AC19" i="7"/>
  <c r="AC18" i="7"/>
  <c r="AC17" i="7"/>
  <c r="AC14" i="7"/>
  <c r="AC13" i="7"/>
  <c r="AC12" i="7"/>
  <c r="AC11" i="7"/>
  <c r="AC9" i="7"/>
  <c r="AC7" i="7"/>
  <c r="AC6" i="7"/>
  <c r="AC5" i="7"/>
  <c r="AC4" i="7"/>
  <c r="AC22" i="7" l="1"/>
  <c r="AD58" i="6"/>
  <c r="AF58" i="6" s="1"/>
  <c r="AD59" i="6"/>
  <c r="AF59" i="6" s="1"/>
  <c r="AD56" i="6"/>
  <c r="AF56" i="6" s="1"/>
  <c r="AD57" i="6"/>
  <c r="AF57" i="6" s="1"/>
  <c r="W19" i="7"/>
  <c r="V19" i="7"/>
  <c r="Q19" i="7"/>
  <c r="P19" i="7"/>
  <c r="N19" i="7"/>
  <c r="T19" i="7" s="1"/>
  <c r="M19" i="7"/>
  <c r="AG19" i="7" s="1"/>
  <c r="W18" i="7"/>
  <c r="V18" i="7"/>
  <c r="Q18" i="7"/>
  <c r="P18" i="7"/>
  <c r="N18" i="7"/>
  <c r="T18" i="7" s="1"/>
  <c r="M18" i="7"/>
  <c r="U18" i="7" s="1"/>
  <c r="W17" i="7"/>
  <c r="V17" i="7"/>
  <c r="Q17" i="7"/>
  <c r="P17" i="7"/>
  <c r="N17" i="7"/>
  <c r="T17" i="7" s="1"/>
  <c r="M17" i="7"/>
  <c r="W14" i="7"/>
  <c r="V14" i="7"/>
  <c r="Q14" i="7"/>
  <c r="P14" i="7"/>
  <c r="N14" i="7"/>
  <c r="T14" i="7" s="1"/>
  <c r="M14" i="7"/>
  <c r="S19" i="7" l="1"/>
  <c r="U14" i="7"/>
  <c r="U19" i="7"/>
  <c r="S18" i="7"/>
  <c r="X18" i="7" s="1"/>
  <c r="AG18" i="7"/>
  <c r="AG17" i="7"/>
  <c r="S14" i="7"/>
  <c r="S17" i="7"/>
  <c r="U17" i="7"/>
  <c r="X19" i="7" l="1"/>
  <c r="AH19" i="7" s="1"/>
  <c r="AJ19" i="7" s="1"/>
  <c r="X14" i="7"/>
  <c r="AA14" i="7" s="1"/>
  <c r="AA22" i="7" s="1"/>
  <c r="AH18" i="7"/>
  <c r="AJ18" i="7" s="1"/>
  <c r="X17" i="7"/>
  <c r="AH17" i="7" s="1"/>
  <c r="AJ17" i="7" s="1"/>
  <c r="AG14" i="7" l="1"/>
  <c r="AH14" i="7" s="1"/>
  <c r="AJ14" i="7" s="1"/>
  <c r="AJ55" i="6" l="1"/>
  <c r="AI55" i="6"/>
  <c r="AH55" i="6"/>
  <c r="AG55" i="6"/>
  <c r="Y55" i="6"/>
  <c r="X55" i="6"/>
  <c r="U55" i="6"/>
  <c r="T55" i="6"/>
  <c r="S55" i="6"/>
  <c r="R55" i="6"/>
  <c r="Q55" i="6"/>
  <c r="P55" i="6"/>
  <c r="O55" i="6"/>
  <c r="N55" i="6"/>
  <c r="AJ54" i="6"/>
  <c r="AI54" i="6"/>
  <c r="AH54" i="6"/>
  <c r="AG54" i="6"/>
  <c r="Y54" i="6"/>
  <c r="X54" i="6"/>
  <c r="U54" i="6"/>
  <c r="T54" i="6"/>
  <c r="S54" i="6"/>
  <c r="R54" i="6"/>
  <c r="Q54" i="6"/>
  <c r="P54" i="6"/>
  <c r="O54" i="6"/>
  <c r="N54" i="6"/>
  <c r="AJ53" i="6"/>
  <c r="AI53" i="6"/>
  <c r="AH53" i="6"/>
  <c r="AG53" i="6"/>
  <c r="Y53" i="6"/>
  <c r="X53" i="6"/>
  <c r="U53" i="6"/>
  <c r="T53" i="6"/>
  <c r="S53" i="6"/>
  <c r="R53" i="6"/>
  <c r="Q53" i="6"/>
  <c r="P53" i="6"/>
  <c r="O53" i="6"/>
  <c r="N53" i="6"/>
  <c r="Y52" i="6"/>
  <c r="X52" i="6"/>
  <c r="U52" i="6"/>
  <c r="T52" i="6"/>
  <c r="S52" i="6"/>
  <c r="R52" i="6"/>
  <c r="Q52" i="6"/>
  <c r="P52" i="6"/>
  <c r="O52" i="6"/>
  <c r="N52" i="6"/>
  <c r="AJ52" i="6"/>
  <c r="AI52" i="6"/>
  <c r="AH52" i="6"/>
  <c r="AG52" i="6"/>
  <c r="AJ51" i="6"/>
  <c r="AI51" i="6"/>
  <c r="AH51" i="6"/>
  <c r="AG51" i="6"/>
  <c r="Y51" i="6"/>
  <c r="X51" i="6"/>
  <c r="U51" i="6"/>
  <c r="T51" i="6"/>
  <c r="S51" i="6"/>
  <c r="R51" i="6"/>
  <c r="Q51" i="6"/>
  <c r="P51" i="6"/>
  <c r="O51" i="6"/>
  <c r="N51" i="6"/>
  <c r="AC55" i="6" l="1"/>
  <c r="W55" i="6"/>
  <c r="AC54" i="6"/>
  <c r="W53" i="6"/>
  <c r="AL53" i="6" s="1"/>
  <c r="W54" i="6"/>
  <c r="AL54" i="6" s="1"/>
  <c r="W52" i="6"/>
  <c r="AL52" i="6" s="1"/>
  <c r="AC53" i="6"/>
  <c r="AC52" i="6"/>
  <c r="W51" i="6"/>
  <c r="AL51" i="6" s="1"/>
  <c r="AC51" i="6"/>
  <c r="AD55" i="6" l="1"/>
  <c r="AF55" i="6" s="1"/>
  <c r="AD53" i="6"/>
  <c r="AF53" i="6" s="1"/>
  <c r="AD54" i="6"/>
  <c r="AF54" i="6" s="1"/>
  <c r="AL55" i="6"/>
  <c r="AD52" i="6"/>
  <c r="AF52" i="6" s="1"/>
  <c r="AD51" i="6"/>
  <c r="AF51" i="6" s="1"/>
  <c r="V26" i="10" l="1"/>
  <c r="W26" i="10" s="1"/>
  <c r="T26" i="10"/>
  <c r="Y26" i="10" s="1"/>
  <c r="R26" i="10"/>
  <c r="O26" i="10"/>
  <c r="N26" i="10"/>
  <c r="M26" i="10"/>
  <c r="K26" i="10"/>
  <c r="Z26" i="10" s="1"/>
  <c r="J26" i="10"/>
  <c r="P26" i="10" s="1"/>
  <c r="T6" i="10"/>
  <c r="AL6" i="10" s="1"/>
  <c r="K6" i="10"/>
  <c r="J6" i="10"/>
  <c r="S6" i="10" l="1"/>
  <c r="S26" i="10"/>
  <c r="AJ26" i="10"/>
  <c r="AK26" i="10"/>
  <c r="Q26" i="10"/>
  <c r="U26" i="10" s="1"/>
  <c r="AI26" i="10"/>
  <c r="AL26" i="10"/>
  <c r="X26" i="10"/>
  <c r="AE26" i="10" s="1"/>
  <c r="Y6" i="10"/>
  <c r="Z6" i="10"/>
  <c r="AK6" i="10"/>
  <c r="AO26" i="10" l="1"/>
  <c r="AP26" i="10" s="1"/>
  <c r="AF26" i="10"/>
  <c r="AN26" i="10"/>
  <c r="AH26" i="10" l="1"/>
  <c r="R6" i="10"/>
  <c r="O6" i="10"/>
  <c r="N6" i="10"/>
  <c r="M6" i="10"/>
  <c r="V6" i="10"/>
  <c r="AJ6" i="10"/>
  <c r="X6" i="10"/>
  <c r="P6" i="10"/>
  <c r="Q6" i="10"/>
  <c r="U6" i="10" l="1"/>
  <c r="AI6" i="10"/>
  <c r="AO6" i="10" s="1"/>
  <c r="AP6" i="10" s="1"/>
  <c r="W6" i="10"/>
  <c r="AE6" i="10" s="1"/>
  <c r="AF6" i="10" s="1"/>
  <c r="AH6" i="10" l="1"/>
  <c r="AN6" i="10"/>
  <c r="AJ50" i="6" l="1"/>
  <c r="AI50" i="6"/>
  <c r="AH50" i="6"/>
  <c r="AG50" i="6"/>
  <c r="Y50" i="6"/>
  <c r="X50" i="6"/>
  <c r="U50" i="6"/>
  <c r="T50" i="6"/>
  <c r="S50" i="6"/>
  <c r="R50" i="6"/>
  <c r="Q50" i="6"/>
  <c r="P50" i="6"/>
  <c r="O50" i="6"/>
  <c r="N50" i="6"/>
  <c r="AJ49" i="6"/>
  <c r="AI49" i="6"/>
  <c r="AH49" i="6"/>
  <c r="AG49" i="6"/>
  <c r="Y49" i="6"/>
  <c r="X49" i="6"/>
  <c r="U49" i="6"/>
  <c r="T49" i="6"/>
  <c r="S49" i="6"/>
  <c r="R49" i="6"/>
  <c r="Q49" i="6"/>
  <c r="P49" i="6"/>
  <c r="O49" i="6"/>
  <c r="N49" i="6"/>
  <c r="AJ48" i="6"/>
  <c r="AI48" i="6"/>
  <c r="AH48" i="6"/>
  <c r="AG48" i="6"/>
  <c r="Y48" i="6"/>
  <c r="X48" i="6"/>
  <c r="U48" i="6"/>
  <c r="T48" i="6"/>
  <c r="S48" i="6"/>
  <c r="R48" i="6"/>
  <c r="Q48" i="6"/>
  <c r="P48" i="6"/>
  <c r="O48" i="6"/>
  <c r="N48" i="6"/>
  <c r="AJ47" i="6"/>
  <c r="AI47" i="6"/>
  <c r="AH47" i="6"/>
  <c r="AG47" i="6"/>
  <c r="Y47" i="6"/>
  <c r="X47" i="6"/>
  <c r="U47" i="6"/>
  <c r="T47" i="6"/>
  <c r="S47" i="6"/>
  <c r="R47" i="6"/>
  <c r="Q47" i="6"/>
  <c r="P47" i="6"/>
  <c r="O47" i="6"/>
  <c r="N47" i="6"/>
  <c r="AJ46" i="6"/>
  <c r="AI46" i="6"/>
  <c r="AH46" i="6"/>
  <c r="AG46" i="6"/>
  <c r="Y46" i="6"/>
  <c r="X46" i="6"/>
  <c r="U46" i="6"/>
  <c r="T46" i="6"/>
  <c r="S46" i="6"/>
  <c r="R46" i="6"/>
  <c r="Q46" i="6"/>
  <c r="P46" i="6"/>
  <c r="O46" i="6"/>
  <c r="N46" i="6"/>
  <c r="AJ45" i="6"/>
  <c r="AI45" i="6"/>
  <c r="AH45" i="6"/>
  <c r="AG45" i="6"/>
  <c r="Y45" i="6"/>
  <c r="X45" i="6"/>
  <c r="U45" i="6"/>
  <c r="T45" i="6"/>
  <c r="S45" i="6"/>
  <c r="R45" i="6"/>
  <c r="Q45" i="6"/>
  <c r="P45" i="6"/>
  <c r="O45" i="6"/>
  <c r="N45" i="6"/>
  <c r="AJ44" i="6"/>
  <c r="AI44" i="6"/>
  <c r="AH44" i="6"/>
  <c r="AG44" i="6"/>
  <c r="Y44" i="6"/>
  <c r="X44" i="6"/>
  <c r="U44" i="6"/>
  <c r="T44" i="6"/>
  <c r="S44" i="6"/>
  <c r="R44" i="6"/>
  <c r="Q44" i="6"/>
  <c r="P44" i="6"/>
  <c r="O44" i="6"/>
  <c r="N44" i="6"/>
  <c r="AJ43" i="6"/>
  <c r="AI43" i="6"/>
  <c r="AH43" i="6"/>
  <c r="AG43" i="6"/>
  <c r="Y43" i="6"/>
  <c r="X43" i="6"/>
  <c r="U43" i="6"/>
  <c r="T43" i="6"/>
  <c r="S43" i="6"/>
  <c r="R43" i="6"/>
  <c r="Q43" i="6"/>
  <c r="P43" i="6"/>
  <c r="O43" i="6"/>
  <c r="N43" i="6"/>
  <c r="AJ42" i="6"/>
  <c r="AI42" i="6"/>
  <c r="AH42" i="6"/>
  <c r="AG42" i="6"/>
  <c r="Y42" i="6"/>
  <c r="X42" i="6"/>
  <c r="U42" i="6"/>
  <c r="T42" i="6"/>
  <c r="S42" i="6"/>
  <c r="R42" i="6"/>
  <c r="Q42" i="6"/>
  <c r="P42" i="6"/>
  <c r="O42" i="6"/>
  <c r="N42" i="6"/>
  <c r="AJ41" i="6"/>
  <c r="AI41" i="6"/>
  <c r="AH41" i="6"/>
  <c r="AG41" i="6"/>
  <c r="Y41" i="6"/>
  <c r="X41" i="6"/>
  <c r="U41" i="6"/>
  <c r="T41" i="6"/>
  <c r="S41" i="6"/>
  <c r="R41" i="6"/>
  <c r="Q41" i="6"/>
  <c r="P41" i="6"/>
  <c r="O41" i="6"/>
  <c r="N41" i="6"/>
  <c r="AJ40" i="6"/>
  <c r="AI40" i="6"/>
  <c r="AH40" i="6"/>
  <c r="AG40" i="6"/>
  <c r="Y40" i="6"/>
  <c r="X40" i="6"/>
  <c r="U40" i="6"/>
  <c r="T40" i="6"/>
  <c r="S40" i="6"/>
  <c r="R40" i="6"/>
  <c r="Q40" i="6"/>
  <c r="P40" i="6"/>
  <c r="O40" i="6"/>
  <c r="N40" i="6"/>
  <c r="AJ39" i="6"/>
  <c r="AI39" i="6"/>
  <c r="AH39" i="6"/>
  <c r="AG39" i="6"/>
  <c r="Y39" i="6"/>
  <c r="X39" i="6"/>
  <c r="U39" i="6"/>
  <c r="T39" i="6"/>
  <c r="S39" i="6"/>
  <c r="R39" i="6"/>
  <c r="Q39" i="6"/>
  <c r="P39" i="6"/>
  <c r="O39" i="6"/>
  <c r="N39" i="6"/>
  <c r="W48" i="6" l="1"/>
  <c r="AL48" i="6" s="1"/>
  <c r="AC48" i="6"/>
  <c r="AC49" i="6"/>
  <c r="W50" i="6"/>
  <c r="AL50" i="6" s="1"/>
  <c r="W49" i="6"/>
  <c r="AL49" i="6" s="1"/>
  <c r="AC50" i="6"/>
  <c r="W47" i="6"/>
  <c r="AL47" i="6" s="1"/>
  <c r="AC47" i="6"/>
  <c r="W44" i="6"/>
  <c r="AL44" i="6" s="1"/>
  <c r="W45" i="6"/>
  <c r="AL45" i="6" s="1"/>
  <c r="W46" i="6"/>
  <c r="AL46" i="6" s="1"/>
  <c r="AC46" i="6"/>
  <c r="AC45" i="6"/>
  <c r="AC44" i="6"/>
  <c r="AC43" i="6"/>
  <c r="W43" i="6"/>
  <c r="AC42" i="6"/>
  <c r="W42" i="6"/>
  <c r="AL42" i="6" s="1"/>
  <c r="W41" i="6"/>
  <c r="AC41" i="6"/>
  <c r="AC39" i="6"/>
  <c r="W40" i="6"/>
  <c r="AL40" i="6" s="1"/>
  <c r="AC40" i="6"/>
  <c r="W39" i="6"/>
  <c r="V25" i="10"/>
  <c r="W25" i="10" s="1"/>
  <c r="T25" i="10"/>
  <c r="Y25" i="10" s="1"/>
  <c r="R25" i="10"/>
  <c r="O25" i="10"/>
  <c r="N25" i="10"/>
  <c r="M25" i="10"/>
  <c r="K25" i="10"/>
  <c r="AK25" i="10" s="1"/>
  <c r="J25" i="10"/>
  <c r="V24" i="10"/>
  <c r="W24" i="10" s="1"/>
  <c r="T24" i="10"/>
  <c r="Y24" i="10" s="1"/>
  <c r="R24" i="10"/>
  <c r="O24" i="10"/>
  <c r="N24" i="10"/>
  <c r="M24" i="10"/>
  <c r="K24" i="10"/>
  <c r="AK24" i="10" s="1"/>
  <c r="J24" i="10"/>
  <c r="P24" i="10" s="1"/>
  <c r="AD41" i="6" l="1"/>
  <c r="AF41" i="6" s="1"/>
  <c r="AD49" i="6"/>
  <c r="AF49" i="6" s="1"/>
  <c r="S25" i="10"/>
  <c r="AL41" i="6"/>
  <c r="AD44" i="6"/>
  <c r="AF44" i="6" s="1"/>
  <c r="AD50" i="6"/>
  <c r="AF50" i="6" s="1"/>
  <c r="AD48" i="6"/>
  <c r="AF48" i="6" s="1"/>
  <c r="AD43" i="6"/>
  <c r="AF43" i="6" s="1"/>
  <c r="AD42" i="6"/>
  <c r="AF42" i="6" s="1"/>
  <c r="AD40" i="6"/>
  <c r="AF40" i="6" s="1"/>
  <c r="AD47" i="6"/>
  <c r="AF47" i="6" s="1"/>
  <c r="AD46" i="6"/>
  <c r="AF46" i="6" s="1"/>
  <c r="AL43" i="6"/>
  <c r="AD45" i="6"/>
  <c r="AF45" i="6" s="1"/>
  <c r="AD39" i="6"/>
  <c r="AL39" i="6"/>
  <c r="S24" i="10"/>
  <c r="X24" i="10"/>
  <c r="X25" i="10"/>
  <c r="P25" i="10"/>
  <c r="Q25" i="10"/>
  <c r="Q24" i="10"/>
  <c r="AJ24" i="10"/>
  <c r="AJ25" i="10"/>
  <c r="AI24" i="10"/>
  <c r="AI25" i="10"/>
  <c r="Z24" i="10"/>
  <c r="Z25" i="10"/>
  <c r="AL24" i="10"/>
  <c r="AL25" i="10"/>
  <c r="AF39" i="6" l="1"/>
  <c r="AE25" i="10"/>
  <c r="U25" i="10"/>
  <c r="AN25" i="10" s="1"/>
  <c r="U24" i="10"/>
  <c r="AO24" i="10" s="1"/>
  <c r="AP24" i="10" s="1"/>
  <c r="AE24" i="10"/>
  <c r="AO25" i="10" l="1"/>
  <c r="AP25" i="10" s="1"/>
  <c r="AF25" i="10"/>
  <c r="AN24" i="10"/>
  <c r="AF24" i="10"/>
  <c r="AH24" i="10" l="1"/>
  <c r="AH25" i="10"/>
  <c r="U12" i="4"/>
  <c r="T12" i="4"/>
  <c r="S12" i="4"/>
  <c r="R12" i="4"/>
  <c r="P12" i="4"/>
  <c r="O12" i="4"/>
  <c r="N12" i="4"/>
  <c r="M12" i="4"/>
  <c r="AM16" i="4"/>
  <c r="AK16" i="4"/>
  <c r="X16" i="4"/>
  <c r="U16" i="4"/>
  <c r="T16" i="4"/>
  <c r="S16" i="4"/>
  <c r="R16" i="4"/>
  <c r="P16" i="4"/>
  <c r="O16" i="4"/>
  <c r="N16" i="4"/>
  <c r="M16" i="4"/>
  <c r="AM15" i="4"/>
  <c r="AK15" i="4"/>
  <c r="X15" i="4"/>
  <c r="U15" i="4"/>
  <c r="T15" i="4"/>
  <c r="S15" i="4"/>
  <c r="R15" i="4"/>
  <c r="P15" i="4"/>
  <c r="O15" i="4"/>
  <c r="N15" i="4"/>
  <c r="M15" i="4"/>
  <c r="AM14" i="4"/>
  <c r="AK14" i="4"/>
  <c r="X14" i="4"/>
  <c r="U14" i="4"/>
  <c r="T14" i="4"/>
  <c r="S14" i="4"/>
  <c r="R14" i="4"/>
  <c r="P14" i="4"/>
  <c r="O14" i="4"/>
  <c r="N14" i="4"/>
  <c r="M14" i="4"/>
  <c r="AM13" i="4"/>
  <c r="AK13" i="4"/>
  <c r="X13" i="4"/>
  <c r="U13" i="4"/>
  <c r="T13" i="4"/>
  <c r="S13" i="4"/>
  <c r="R13" i="4"/>
  <c r="P13" i="4"/>
  <c r="O13" i="4"/>
  <c r="N13" i="4"/>
  <c r="M13" i="4"/>
  <c r="AM12" i="4"/>
  <c r="AK12" i="4"/>
  <c r="X12" i="4"/>
  <c r="Q16" i="4" l="1"/>
  <c r="V16" i="4" s="1"/>
  <c r="Q15" i="4"/>
  <c r="V15" i="4" s="1"/>
  <c r="AL15" i="4" s="1"/>
  <c r="AO15" i="4" s="1"/>
  <c r="Q12" i="4"/>
  <c r="V12" i="4" s="1"/>
  <c r="AL12" i="4" s="1"/>
  <c r="AO12" i="4" s="1"/>
  <c r="Q14" i="4"/>
  <c r="V14" i="4" s="1"/>
  <c r="Q13" i="4"/>
  <c r="V13" i="4" s="1"/>
  <c r="W13" i="4" s="1"/>
  <c r="Y12" i="4" l="1"/>
  <c r="W12" i="4"/>
  <c r="Y14" i="4"/>
  <c r="W14" i="4"/>
  <c r="AL14" i="4"/>
  <c r="AO14" i="4" s="1"/>
  <c r="W16" i="4"/>
  <c r="AL16" i="4"/>
  <c r="AO16" i="4" s="1"/>
  <c r="Y16" i="4"/>
  <c r="W15" i="4"/>
  <c r="Y15" i="4"/>
  <c r="AL13" i="4"/>
  <c r="AO13" i="4" s="1"/>
  <c r="Y13" i="4"/>
  <c r="AB13" i="4" s="1"/>
  <c r="AB12" i="4" l="1"/>
  <c r="AC12" i="4" s="1"/>
  <c r="AE12" i="4" s="1"/>
  <c r="AB14" i="4"/>
  <c r="AC13" i="4"/>
  <c r="AE13" i="4" s="1"/>
  <c r="AB15" i="4"/>
  <c r="AB16" i="4"/>
  <c r="AC14" i="4"/>
  <c r="AE14" i="4" s="1"/>
  <c r="AC15" i="4"/>
  <c r="AE15" i="4" s="1"/>
  <c r="AC16" i="4"/>
  <c r="AE16" i="4" s="1"/>
  <c r="V8" i="6" l="1"/>
  <c r="X5" i="6" l="1"/>
  <c r="Y5" i="6" l="1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7" i="6"/>
  <c r="Y16" i="6"/>
  <c r="Y15" i="6"/>
  <c r="Y14" i="6"/>
  <c r="Y13" i="6"/>
  <c r="Y12" i="6"/>
  <c r="Y11" i="6"/>
  <c r="Y10" i="6"/>
  <c r="Y9" i="6"/>
  <c r="Y8" i="6"/>
  <c r="Y7" i="6"/>
  <c r="Y6" i="6"/>
  <c r="Y68" i="6" l="1"/>
  <c r="T23" i="10"/>
  <c r="Y23" i="10" s="1"/>
  <c r="T22" i="10"/>
  <c r="AL22" i="10" s="1"/>
  <c r="T21" i="10"/>
  <c r="AL21" i="10" s="1"/>
  <c r="T20" i="10"/>
  <c r="AL20" i="10" s="1"/>
  <c r="T19" i="10"/>
  <c r="Y19" i="10" s="1"/>
  <c r="T18" i="10"/>
  <c r="AL18" i="10" s="1"/>
  <c r="T17" i="10"/>
  <c r="Y17" i="10" s="1"/>
  <c r="T16" i="10"/>
  <c r="Y16" i="10" s="1"/>
  <c r="T15" i="10"/>
  <c r="Y15" i="10" s="1"/>
  <c r="T14" i="10"/>
  <c r="AL14" i="10" s="1"/>
  <c r="T13" i="10"/>
  <c r="AL13" i="10" s="1"/>
  <c r="T12" i="10"/>
  <c r="T11" i="10"/>
  <c r="Y11" i="10" s="1"/>
  <c r="T10" i="10"/>
  <c r="Y10" i="10" s="1"/>
  <c r="T9" i="10"/>
  <c r="Y9" i="10" s="1"/>
  <c r="T8" i="10"/>
  <c r="Y8" i="10" s="1"/>
  <c r="T7" i="10"/>
  <c r="Y7" i="10" s="1"/>
  <c r="T5" i="10"/>
  <c r="V21" i="10"/>
  <c r="Y5" i="10" l="1"/>
  <c r="T31" i="10"/>
  <c r="Y13" i="10"/>
  <c r="AL12" i="10"/>
  <c r="AL19" i="10"/>
  <c r="Y12" i="10"/>
  <c r="AL23" i="10"/>
  <c r="AL16" i="10"/>
  <c r="AL5" i="10"/>
  <c r="AL31" i="10" s="1"/>
  <c r="AL15" i="10"/>
  <c r="AL8" i="10"/>
  <c r="AL17" i="10"/>
  <c r="Y18" i="10"/>
  <c r="AL9" i="10"/>
  <c r="AL10" i="10"/>
  <c r="Y20" i="10"/>
  <c r="AL11" i="10"/>
  <c r="Y21" i="10"/>
  <c r="Y22" i="10"/>
  <c r="AL7" i="10"/>
  <c r="Y14" i="10"/>
  <c r="Y31" i="10" l="1"/>
  <c r="E69" i="6"/>
  <c r="AJ38" i="6"/>
  <c r="AI38" i="6"/>
  <c r="AH38" i="6"/>
  <c r="AG38" i="6"/>
  <c r="X38" i="6"/>
  <c r="U38" i="6"/>
  <c r="T38" i="6"/>
  <c r="S38" i="6"/>
  <c r="R38" i="6"/>
  <c r="Q38" i="6"/>
  <c r="P38" i="6"/>
  <c r="O38" i="6"/>
  <c r="N38" i="6"/>
  <c r="AJ37" i="6"/>
  <c r="AI37" i="6"/>
  <c r="AH37" i="6"/>
  <c r="AG37" i="6"/>
  <c r="X37" i="6"/>
  <c r="U37" i="6"/>
  <c r="T37" i="6"/>
  <c r="S37" i="6"/>
  <c r="R37" i="6"/>
  <c r="Q37" i="6"/>
  <c r="P37" i="6"/>
  <c r="O37" i="6"/>
  <c r="N37" i="6"/>
  <c r="AJ36" i="6"/>
  <c r="AI36" i="6"/>
  <c r="AH36" i="6"/>
  <c r="AG36" i="6"/>
  <c r="X36" i="6"/>
  <c r="U36" i="6"/>
  <c r="T36" i="6"/>
  <c r="S36" i="6"/>
  <c r="R36" i="6"/>
  <c r="Q36" i="6"/>
  <c r="P36" i="6"/>
  <c r="O36" i="6"/>
  <c r="N36" i="6"/>
  <c r="V17" i="6"/>
  <c r="AJ18" i="6"/>
  <c r="AI18" i="6"/>
  <c r="AH18" i="6"/>
  <c r="AG18" i="6"/>
  <c r="X18" i="6"/>
  <c r="U18" i="6"/>
  <c r="T18" i="6"/>
  <c r="S18" i="6"/>
  <c r="R18" i="6"/>
  <c r="Q18" i="6"/>
  <c r="P18" i="6"/>
  <c r="O18" i="6"/>
  <c r="N18" i="6"/>
  <c r="AJ35" i="6"/>
  <c r="AI35" i="6"/>
  <c r="AH35" i="6"/>
  <c r="AG35" i="6"/>
  <c r="X35" i="6"/>
  <c r="U35" i="6"/>
  <c r="T35" i="6"/>
  <c r="S35" i="6"/>
  <c r="R35" i="6"/>
  <c r="Q35" i="6"/>
  <c r="P35" i="6"/>
  <c r="O35" i="6"/>
  <c r="N35" i="6"/>
  <c r="W38" i="6" l="1"/>
  <c r="AL38" i="6" s="1"/>
  <c r="AC38" i="6"/>
  <c r="AC37" i="6"/>
  <c r="W37" i="6"/>
  <c r="AC36" i="6"/>
  <c r="W36" i="6"/>
  <c r="W18" i="6"/>
  <c r="AL18" i="6" s="1"/>
  <c r="AC35" i="6"/>
  <c r="AC18" i="6"/>
  <c r="W35" i="6"/>
  <c r="AD36" i="6" l="1"/>
  <c r="AF36" i="6" s="1"/>
  <c r="AD18" i="6"/>
  <c r="AF18" i="6" s="1"/>
  <c r="AD37" i="6"/>
  <c r="AL37" i="6"/>
  <c r="AL36" i="6"/>
  <c r="AD38" i="6"/>
  <c r="AF38" i="6" s="1"/>
  <c r="AD35" i="6"/>
  <c r="AF35" i="6" s="1"/>
  <c r="AL35" i="6"/>
  <c r="AJ34" i="6" l="1"/>
  <c r="AI34" i="6"/>
  <c r="AH34" i="6"/>
  <c r="AG34" i="6"/>
  <c r="X34" i="6"/>
  <c r="U34" i="6"/>
  <c r="T34" i="6"/>
  <c r="S34" i="6"/>
  <c r="R34" i="6"/>
  <c r="Q34" i="6"/>
  <c r="P34" i="6"/>
  <c r="O34" i="6"/>
  <c r="N34" i="6"/>
  <c r="AJ33" i="6"/>
  <c r="AI33" i="6"/>
  <c r="AH33" i="6"/>
  <c r="AG33" i="6"/>
  <c r="X33" i="6"/>
  <c r="U33" i="6"/>
  <c r="T33" i="6"/>
  <c r="S33" i="6"/>
  <c r="R33" i="6"/>
  <c r="Q33" i="6"/>
  <c r="P33" i="6"/>
  <c r="O33" i="6"/>
  <c r="N33" i="6"/>
  <c r="AJ32" i="6"/>
  <c r="AI32" i="6"/>
  <c r="AH32" i="6"/>
  <c r="AG32" i="6"/>
  <c r="X32" i="6"/>
  <c r="U32" i="6"/>
  <c r="T32" i="6"/>
  <c r="S32" i="6"/>
  <c r="R32" i="6"/>
  <c r="Q32" i="6"/>
  <c r="P32" i="6"/>
  <c r="O32" i="6"/>
  <c r="N32" i="6"/>
  <c r="AJ31" i="6"/>
  <c r="AI31" i="6"/>
  <c r="AH31" i="6"/>
  <c r="AG31" i="6"/>
  <c r="X31" i="6"/>
  <c r="U31" i="6"/>
  <c r="T31" i="6"/>
  <c r="S31" i="6"/>
  <c r="R31" i="6"/>
  <c r="Q31" i="6"/>
  <c r="P31" i="6"/>
  <c r="O31" i="6"/>
  <c r="N31" i="6"/>
  <c r="AJ30" i="6"/>
  <c r="AI30" i="6"/>
  <c r="AH30" i="6"/>
  <c r="AG30" i="6"/>
  <c r="X30" i="6"/>
  <c r="U30" i="6"/>
  <c r="T30" i="6"/>
  <c r="S30" i="6"/>
  <c r="R30" i="6"/>
  <c r="Q30" i="6"/>
  <c r="P30" i="6"/>
  <c r="O30" i="6"/>
  <c r="N30" i="6"/>
  <c r="K17" i="10"/>
  <c r="J17" i="10"/>
  <c r="K23" i="10"/>
  <c r="J23" i="10"/>
  <c r="K22" i="10"/>
  <c r="J22" i="10"/>
  <c r="E31" i="10"/>
  <c r="D32" i="10" s="1"/>
  <c r="AK22" i="10" l="1"/>
  <c r="Z22" i="10"/>
  <c r="AJ22" i="10"/>
  <c r="X22" i="10"/>
  <c r="AK23" i="10"/>
  <c r="Z23" i="10"/>
  <c r="AJ23" i="10"/>
  <c r="X23" i="10"/>
  <c r="AK17" i="10"/>
  <c r="Z17" i="10"/>
  <c r="AJ17" i="10"/>
  <c r="X17" i="10"/>
  <c r="S23" i="10"/>
  <c r="S17" i="10"/>
  <c r="S22" i="10"/>
  <c r="AC34" i="6"/>
  <c r="W34" i="6"/>
  <c r="W33" i="6"/>
  <c r="AL33" i="6" s="1"/>
  <c r="AC33" i="6"/>
  <c r="W32" i="6"/>
  <c r="AL32" i="6" s="1"/>
  <c r="AC32" i="6"/>
  <c r="W31" i="6"/>
  <c r="AL31" i="6" s="1"/>
  <c r="AC31" i="6"/>
  <c r="W30" i="6"/>
  <c r="AL30" i="6" s="1"/>
  <c r="AC30" i="6"/>
  <c r="AD33" i="6" l="1"/>
  <c r="AD34" i="6"/>
  <c r="AF34" i="6" s="1"/>
  <c r="AL34" i="6"/>
  <c r="AD32" i="6"/>
  <c r="AF32" i="6" s="1"/>
  <c r="AD31" i="6"/>
  <c r="AF31" i="6" s="1"/>
  <c r="AD30" i="6"/>
  <c r="AF30" i="6" s="1"/>
  <c r="AM11" i="4" l="1"/>
  <c r="AK11" i="4"/>
  <c r="X11" i="4"/>
  <c r="U11" i="4"/>
  <c r="T11" i="4"/>
  <c r="S11" i="4"/>
  <c r="R11" i="4"/>
  <c r="P11" i="4"/>
  <c r="O11" i="4"/>
  <c r="N11" i="4"/>
  <c r="M11" i="4"/>
  <c r="AM10" i="4"/>
  <c r="AK10" i="4"/>
  <c r="X10" i="4"/>
  <c r="U10" i="4"/>
  <c r="T10" i="4"/>
  <c r="S10" i="4"/>
  <c r="R10" i="4"/>
  <c r="P10" i="4"/>
  <c r="O10" i="4"/>
  <c r="N10" i="4"/>
  <c r="M10" i="4"/>
  <c r="AM9" i="4"/>
  <c r="AK9" i="4"/>
  <c r="X9" i="4"/>
  <c r="U9" i="4"/>
  <c r="T9" i="4"/>
  <c r="S9" i="4"/>
  <c r="R9" i="4"/>
  <c r="P9" i="4"/>
  <c r="O9" i="4"/>
  <c r="N9" i="4"/>
  <c r="M9" i="4"/>
  <c r="Q11" i="4" l="1"/>
  <c r="V11" i="4" s="1"/>
  <c r="Y11" i="4" s="1"/>
  <c r="Q9" i="4"/>
  <c r="V9" i="4" s="1"/>
  <c r="Q10" i="4"/>
  <c r="V10" i="4" s="1"/>
  <c r="W11" i="4" l="1"/>
  <c r="AL11" i="4"/>
  <c r="AO11" i="4" s="1"/>
  <c r="W10" i="4"/>
  <c r="AL10" i="4"/>
  <c r="AO10" i="4" s="1"/>
  <c r="W9" i="4"/>
  <c r="AL9" i="4"/>
  <c r="AO9" i="4" s="1"/>
  <c r="Y9" i="4"/>
  <c r="Y10" i="4"/>
  <c r="AB10" i="4" l="1"/>
  <c r="AB11" i="4"/>
  <c r="AC11" i="4" s="1"/>
  <c r="AE11" i="4" s="1"/>
  <c r="AB9" i="4"/>
  <c r="AC9" i="4" s="1"/>
  <c r="AE9" i="4" s="1"/>
  <c r="AC10" i="4"/>
  <c r="AE10" i="4" s="1"/>
  <c r="W13" i="7"/>
  <c r="V13" i="7"/>
  <c r="Q13" i="7"/>
  <c r="P13" i="7"/>
  <c r="N13" i="7"/>
  <c r="T13" i="7" s="1"/>
  <c r="M13" i="7"/>
  <c r="S13" i="7" l="1"/>
  <c r="U13" i="7"/>
  <c r="AG13" i="7"/>
  <c r="X13" i="7" l="1"/>
  <c r="AH13" i="7" s="1"/>
  <c r="AJ13" i="7" s="1"/>
  <c r="J21" i="10"/>
  <c r="J20" i="10"/>
  <c r="J19" i="10"/>
  <c r="J18" i="10"/>
  <c r="J16" i="10"/>
  <c r="J15" i="10"/>
  <c r="J14" i="10"/>
  <c r="J13" i="10"/>
  <c r="J12" i="10"/>
  <c r="J11" i="10"/>
  <c r="J10" i="10"/>
  <c r="J9" i="10"/>
  <c r="J8" i="10"/>
  <c r="J7" i="10" l="1"/>
  <c r="J5" i="10"/>
  <c r="J31" i="10" s="1"/>
  <c r="K21" i="10"/>
  <c r="K20" i="10"/>
  <c r="K19" i="10"/>
  <c r="K18" i="10"/>
  <c r="K16" i="10"/>
  <c r="K15" i="10"/>
  <c r="K14" i="10"/>
  <c r="K13" i="10"/>
  <c r="K12" i="10"/>
  <c r="K11" i="10"/>
  <c r="K10" i="10"/>
  <c r="K5" i="10"/>
  <c r="K7" i="10"/>
  <c r="K8" i="10"/>
  <c r="K9" i="10"/>
  <c r="K31" i="10" l="1"/>
  <c r="AK5" i="10"/>
  <c r="Z5" i="10"/>
  <c r="AJ5" i="10"/>
  <c r="AJ11" i="10"/>
  <c r="X11" i="10"/>
  <c r="AK11" i="10"/>
  <c r="Z11" i="10"/>
  <c r="AJ20" i="10"/>
  <c r="X20" i="10"/>
  <c r="Z20" i="10"/>
  <c r="AK20" i="10"/>
  <c r="AJ9" i="10"/>
  <c r="X9" i="10"/>
  <c r="AK9" i="10"/>
  <c r="Z9" i="10"/>
  <c r="AJ13" i="10"/>
  <c r="X13" i="10"/>
  <c r="AK13" i="10"/>
  <c r="Z13" i="10"/>
  <c r="AK14" i="10"/>
  <c r="Z14" i="10"/>
  <c r="X14" i="10"/>
  <c r="AJ14" i="10"/>
  <c r="AK16" i="10"/>
  <c r="Z16" i="10"/>
  <c r="AJ16" i="10"/>
  <c r="X16" i="10"/>
  <c r="AJ18" i="10"/>
  <c r="X18" i="10"/>
  <c r="Z18" i="10"/>
  <c r="AK18" i="10"/>
  <c r="AJ21" i="10"/>
  <c r="X21" i="10"/>
  <c r="AK21" i="10"/>
  <c r="Z21" i="10"/>
  <c r="AK7" i="10"/>
  <c r="Z7" i="10"/>
  <c r="X7" i="10"/>
  <c r="AJ7" i="10"/>
  <c r="AK15" i="10"/>
  <c r="Z15" i="10"/>
  <c r="X15" i="10"/>
  <c r="AJ15" i="10"/>
  <c r="AJ10" i="10"/>
  <c r="X10" i="10"/>
  <c r="AK10" i="10"/>
  <c r="Z10" i="10"/>
  <c r="AJ19" i="10"/>
  <c r="X19" i="10"/>
  <c r="AK19" i="10"/>
  <c r="Z19" i="10"/>
  <c r="AK12" i="10"/>
  <c r="Z12" i="10"/>
  <c r="AJ12" i="10"/>
  <c r="X12" i="10"/>
  <c r="AJ8" i="10"/>
  <c r="X8" i="10"/>
  <c r="Z8" i="10"/>
  <c r="AK8" i="10"/>
  <c r="S5" i="10"/>
  <c r="S21" i="10"/>
  <c r="AJ31" i="10" l="1"/>
  <c r="AK31" i="10"/>
  <c r="Z31" i="10"/>
  <c r="M21" i="10"/>
  <c r="O21" i="10"/>
  <c r="N21" i="10"/>
  <c r="Q21" i="10"/>
  <c r="P21" i="10"/>
  <c r="R21" i="10"/>
  <c r="AJ32" i="10" l="1"/>
  <c r="U21" i="10"/>
  <c r="AI21" i="10"/>
  <c r="W21" i="10"/>
  <c r="AE21" i="10" s="1"/>
  <c r="AO21" i="10" l="1"/>
  <c r="AP21" i="10" s="1"/>
  <c r="AN21" i="10"/>
  <c r="AF21" i="10"/>
  <c r="AH21" i="10" l="1"/>
  <c r="AJ29" i="6"/>
  <c r="AI29" i="6"/>
  <c r="AH29" i="6"/>
  <c r="AG29" i="6"/>
  <c r="X29" i="6"/>
  <c r="U29" i="6"/>
  <c r="T29" i="6"/>
  <c r="S29" i="6"/>
  <c r="R29" i="6"/>
  <c r="Q29" i="6"/>
  <c r="P29" i="6"/>
  <c r="O29" i="6"/>
  <c r="N29" i="6"/>
  <c r="AJ28" i="6"/>
  <c r="AI28" i="6"/>
  <c r="AH28" i="6"/>
  <c r="AG28" i="6"/>
  <c r="X28" i="6"/>
  <c r="U28" i="6"/>
  <c r="T28" i="6"/>
  <c r="S28" i="6"/>
  <c r="R28" i="6"/>
  <c r="Q28" i="6"/>
  <c r="P28" i="6"/>
  <c r="O28" i="6"/>
  <c r="N28" i="6"/>
  <c r="N27" i="6"/>
  <c r="O27" i="6"/>
  <c r="P27" i="6"/>
  <c r="Q27" i="6"/>
  <c r="R27" i="6"/>
  <c r="S27" i="6"/>
  <c r="T27" i="6"/>
  <c r="U27" i="6"/>
  <c r="X27" i="6"/>
  <c r="AG27" i="6"/>
  <c r="AH27" i="6"/>
  <c r="AI27" i="6"/>
  <c r="AJ27" i="6"/>
  <c r="AJ26" i="6"/>
  <c r="AI26" i="6"/>
  <c r="AH26" i="6"/>
  <c r="AG26" i="6"/>
  <c r="X26" i="6"/>
  <c r="U26" i="6"/>
  <c r="T26" i="6"/>
  <c r="S26" i="6"/>
  <c r="R26" i="6"/>
  <c r="Q26" i="6"/>
  <c r="P26" i="6"/>
  <c r="O26" i="6"/>
  <c r="N26" i="6"/>
  <c r="AJ25" i="6"/>
  <c r="AI25" i="6"/>
  <c r="AH25" i="6"/>
  <c r="AG25" i="6"/>
  <c r="X25" i="6"/>
  <c r="U25" i="6"/>
  <c r="T25" i="6"/>
  <c r="S25" i="6"/>
  <c r="R25" i="6"/>
  <c r="Q25" i="6"/>
  <c r="P25" i="6"/>
  <c r="O25" i="6"/>
  <c r="N25" i="6"/>
  <c r="AJ24" i="6"/>
  <c r="AI24" i="6"/>
  <c r="AH24" i="6"/>
  <c r="AG24" i="6"/>
  <c r="X24" i="6"/>
  <c r="U24" i="6"/>
  <c r="T24" i="6"/>
  <c r="S24" i="6"/>
  <c r="R24" i="6"/>
  <c r="Q24" i="6"/>
  <c r="P24" i="6"/>
  <c r="O24" i="6"/>
  <c r="N24" i="6"/>
  <c r="AJ23" i="6"/>
  <c r="AI23" i="6"/>
  <c r="AH23" i="6"/>
  <c r="AG23" i="6"/>
  <c r="X23" i="6"/>
  <c r="U23" i="6"/>
  <c r="T23" i="6"/>
  <c r="S23" i="6"/>
  <c r="R23" i="6"/>
  <c r="Q23" i="6"/>
  <c r="P23" i="6"/>
  <c r="O23" i="6"/>
  <c r="N23" i="6"/>
  <c r="W29" i="6" l="1"/>
  <c r="AL29" i="6" s="1"/>
  <c r="AC29" i="6"/>
  <c r="AC27" i="6"/>
  <c r="W27" i="6"/>
  <c r="AL27" i="6" s="1"/>
  <c r="W28" i="6"/>
  <c r="AL28" i="6" s="1"/>
  <c r="AC28" i="6"/>
  <c r="AC26" i="6"/>
  <c r="W26" i="6"/>
  <c r="AL26" i="6" s="1"/>
  <c r="W25" i="6"/>
  <c r="AL25" i="6" s="1"/>
  <c r="AC25" i="6"/>
  <c r="AC24" i="6"/>
  <c r="W24" i="6"/>
  <c r="AL24" i="6" s="1"/>
  <c r="W23" i="6"/>
  <c r="AL23" i="6" s="1"/>
  <c r="AC23" i="6"/>
  <c r="AD27" i="6" l="1"/>
  <c r="AD29" i="6"/>
  <c r="AF29" i="6" s="1"/>
  <c r="AD28" i="6"/>
  <c r="AF28" i="6" s="1"/>
  <c r="AD26" i="6"/>
  <c r="AF26" i="6" s="1"/>
  <c r="AD25" i="6"/>
  <c r="AF25" i="6" s="1"/>
  <c r="AD24" i="6"/>
  <c r="AF24" i="6" s="1"/>
  <c r="AD23" i="6"/>
  <c r="AF23" i="6" s="1"/>
  <c r="W12" i="7" l="1"/>
  <c r="V12" i="7"/>
  <c r="Q12" i="7"/>
  <c r="P12" i="7"/>
  <c r="N12" i="7"/>
  <c r="T12" i="7" s="1"/>
  <c r="M12" i="7"/>
  <c r="U12" i="7" l="1"/>
  <c r="S12" i="7"/>
  <c r="AG12" i="7"/>
  <c r="X12" i="7" l="1"/>
  <c r="AH12" i="7" s="1"/>
  <c r="AJ12" i="7" s="1"/>
  <c r="S20" i="10"/>
  <c r="AH5" i="6" l="1"/>
  <c r="AH6" i="6"/>
  <c r="AH7" i="6"/>
  <c r="AH8" i="6"/>
  <c r="AH9" i="6"/>
  <c r="AH10" i="6"/>
  <c r="AH11" i="6"/>
  <c r="AH12" i="6"/>
  <c r="AH13" i="6"/>
  <c r="AH14" i="6"/>
  <c r="AH15" i="6"/>
  <c r="AH16" i="6"/>
  <c r="AH17" i="6"/>
  <c r="AH19" i="6"/>
  <c r="AH20" i="6"/>
  <c r="AH21" i="6"/>
  <c r="AH22" i="6"/>
  <c r="X6" i="6"/>
  <c r="X7" i="6"/>
  <c r="X8" i="6"/>
  <c r="X9" i="6"/>
  <c r="X10" i="6"/>
  <c r="X11" i="6"/>
  <c r="X12" i="6"/>
  <c r="X13" i="6"/>
  <c r="X14" i="6"/>
  <c r="X15" i="6"/>
  <c r="X16" i="6"/>
  <c r="X17" i="6"/>
  <c r="X19" i="6"/>
  <c r="X20" i="6"/>
  <c r="X21" i="6"/>
  <c r="X22" i="6"/>
  <c r="S19" i="10"/>
  <c r="S18" i="10"/>
  <c r="S16" i="10"/>
  <c r="S15" i="10"/>
  <c r="S14" i="10"/>
  <c r="S13" i="10"/>
  <c r="S12" i="10"/>
  <c r="S11" i="10"/>
  <c r="S10" i="10"/>
  <c r="S9" i="10"/>
  <c r="S8" i="10"/>
  <c r="S7" i="10"/>
  <c r="X68" i="6" l="1"/>
  <c r="AH68" i="6"/>
  <c r="S31" i="10"/>
  <c r="T8" i="4"/>
  <c r="P8" i="4"/>
  <c r="X8" i="4"/>
  <c r="T7" i="4"/>
  <c r="P7" i="4"/>
  <c r="U7" i="4"/>
  <c r="T6" i="4"/>
  <c r="P6" i="4"/>
  <c r="AK6" i="4"/>
  <c r="T5" i="4"/>
  <c r="P5" i="4"/>
  <c r="O5" i="4"/>
  <c r="M8" i="4" l="1"/>
  <c r="N8" i="4"/>
  <c r="O8" i="4"/>
  <c r="X5" i="4"/>
  <c r="S8" i="4"/>
  <c r="N5" i="4"/>
  <c r="R8" i="4"/>
  <c r="AM8" i="4"/>
  <c r="M7" i="4"/>
  <c r="AM7" i="4"/>
  <c r="R6" i="4"/>
  <c r="N7" i="4"/>
  <c r="S5" i="4"/>
  <c r="AM5" i="4"/>
  <c r="R5" i="4"/>
  <c r="M5" i="4"/>
  <c r="AK5" i="4"/>
  <c r="S6" i="4"/>
  <c r="O7" i="4"/>
  <c r="AK7" i="4"/>
  <c r="X6" i="4"/>
  <c r="X7" i="4"/>
  <c r="O6" i="4"/>
  <c r="N6" i="4"/>
  <c r="M6" i="4"/>
  <c r="U6" i="4"/>
  <c r="R7" i="4"/>
  <c r="S7" i="4"/>
  <c r="U5" i="4"/>
  <c r="AM6" i="4"/>
  <c r="AK8" i="4"/>
  <c r="U8" i="4"/>
  <c r="Q6" i="4" l="1"/>
  <c r="Q8" i="4"/>
  <c r="V8" i="4" s="1"/>
  <c r="Q7" i="4"/>
  <c r="V7" i="4" s="1"/>
  <c r="Q5" i="4"/>
  <c r="V6" i="4" l="1"/>
  <c r="W6" i="4" s="1"/>
  <c r="W8" i="4"/>
  <c r="AL8" i="4"/>
  <c r="AO8" i="4" s="1"/>
  <c r="Y8" i="4"/>
  <c r="W7" i="4"/>
  <c r="AL7" i="4"/>
  <c r="AO7" i="4" s="1"/>
  <c r="Y7" i="4"/>
  <c r="V5" i="4"/>
  <c r="AB7" i="4" l="1"/>
  <c r="AC7" i="4" s="1"/>
  <c r="AE7" i="4" s="1"/>
  <c r="AB8" i="4"/>
  <c r="AC8" i="4" s="1"/>
  <c r="AE8" i="4" s="1"/>
  <c r="AL6" i="4"/>
  <c r="AO6" i="4" s="1"/>
  <c r="Y6" i="4"/>
  <c r="AB6" i="4" s="1"/>
  <c r="AB23" i="4" s="1"/>
  <c r="Y5" i="4"/>
  <c r="Y23" i="4" s="1"/>
  <c r="AL5" i="4"/>
  <c r="W5" i="4"/>
  <c r="AO5" i="4" l="1"/>
  <c r="AB5" i="4"/>
  <c r="AC6" i="4" l="1"/>
  <c r="AC23" i="4" s="1"/>
  <c r="AO25" i="4"/>
  <c r="AC5" i="4"/>
  <c r="AE6" i="4" l="1"/>
  <c r="AE23" i="4" s="1"/>
  <c r="AE5" i="4"/>
  <c r="I22" i="7" l="1"/>
  <c r="H22" i="7"/>
  <c r="AG5" i="6" l="1"/>
  <c r="AG6" i="6"/>
  <c r="AG7" i="6"/>
  <c r="AG8" i="6"/>
  <c r="AG9" i="6"/>
  <c r="AG10" i="6"/>
  <c r="AG11" i="6"/>
  <c r="AG12" i="6"/>
  <c r="AG13" i="6"/>
  <c r="AG14" i="6"/>
  <c r="AG15" i="6"/>
  <c r="AG16" i="6"/>
  <c r="AG17" i="6"/>
  <c r="AG19" i="6"/>
  <c r="AG20" i="6"/>
  <c r="AG21" i="6"/>
  <c r="AG22" i="6"/>
  <c r="AG68" i="6" l="1"/>
  <c r="AJ22" i="6"/>
  <c r="AI22" i="6"/>
  <c r="U22" i="6"/>
  <c r="T22" i="6"/>
  <c r="S22" i="6"/>
  <c r="R22" i="6"/>
  <c r="Q22" i="6"/>
  <c r="P22" i="6"/>
  <c r="O22" i="6"/>
  <c r="N22" i="6"/>
  <c r="AC22" i="6" l="1"/>
  <c r="W22" i="6"/>
  <c r="AD22" i="6" l="1"/>
  <c r="AL22" i="6"/>
  <c r="AJ21" i="6" l="1"/>
  <c r="AI21" i="6"/>
  <c r="U21" i="6"/>
  <c r="T21" i="6"/>
  <c r="S21" i="6"/>
  <c r="R21" i="6"/>
  <c r="Q21" i="6"/>
  <c r="P21" i="6"/>
  <c r="O21" i="6"/>
  <c r="N21" i="6"/>
  <c r="D69" i="6" l="1"/>
  <c r="W21" i="6"/>
  <c r="AC21" i="6"/>
  <c r="AD21" i="6" l="1"/>
  <c r="AF21" i="6" s="1"/>
  <c r="AL21" i="6"/>
  <c r="AJ20" i="6" l="1"/>
  <c r="AI20" i="6"/>
  <c r="U20" i="6"/>
  <c r="T20" i="6"/>
  <c r="S20" i="6"/>
  <c r="R20" i="6"/>
  <c r="Q20" i="6"/>
  <c r="P20" i="6"/>
  <c r="O20" i="6"/>
  <c r="N20" i="6"/>
  <c r="AJ19" i="6"/>
  <c r="AI19" i="6"/>
  <c r="U19" i="6"/>
  <c r="T19" i="6"/>
  <c r="S19" i="6"/>
  <c r="R19" i="6"/>
  <c r="Q19" i="6"/>
  <c r="P19" i="6"/>
  <c r="O19" i="6"/>
  <c r="N19" i="6"/>
  <c r="Q16" i="6"/>
  <c r="AC20" i="6" l="1"/>
  <c r="W20" i="6"/>
  <c r="W19" i="6"/>
  <c r="AC19" i="6"/>
  <c r="AL19" i="6" l="1"/>
  <c r="AD19" i="6"/>
  <c r="AF19" i="6" s="1"/>
  <c r="AL20" i="6"/>
  <c r="AD20" i="6"/>
  <c r="AF20" i="6" s="1"/>
  <c r="V9" i="6" l="1"/>
  <c r="U9" i="6"/>
  <c r="AJ9" i="6"/>
  <c r="O9" i="6" l="1"/>
  <c r="AI9" i="6"/>
  <c r="Q9" i="6"/>
  <c r="R9" i="6"/>
  <c r="S9" i="6"/>
  <c r="P9" i="6"/>
  <c r="T9" i="6"/>
  <c r="N9" i="6"/>
  <c r="AC9" i="6" l="1"/>
  <c r="W9" i="6"/>
  <c r="AD9" i="6" l="1"/>
  <c r="AF9" i="6" s="1"/>
  <c r="AL9" i="6"/>
  <c r="AJ17" i="6" l="1"/>
  <c r="AI17" i="6"/>
  <c r="U17" i="6"/>
  <c r="T17" i="6"/>
  <c r="S17" i="6"/>
  <c r="R17" i="6"/>
  <c r="Q17" i="6"/>
  <c r="P17" i="6"/>
  <c r="O17" i="6"/>
  <c r="N17" i="6"/>
  <c r="AC17" i="6" l="1"/>
  <c r="W17" i="6"/>
  <c r="AD17" i="6" l="1"/>
  <c r="AL17" i="6"/>
  <c r="W11" i="7" l="1"/>
  <c r="V11" i="7"/>
  <c r="Q11" i="7"/>
  <c r="P11" i="7"/>
  <c r="N11" i="7"/>
  <c r="T11" i="7" s="1"/>
  <c r="M11" i="7"/>
  <c r="W9" i="7"/>
  <c r="V9" i="7"/>
  <c r="Q9" i="7"/>
  <c r="P9" i="7"/>
  <c r="N9" i="7"/>
  <c r="T9" i="7" s="1"/>
  <c r="M9" i="7"/>
  <c r="W7" i="7"/>
  <c r="V7" i="7"/>
  <c r="Q7" i="7"/>
  <c r="P7" i="7"/>
  <c r="N7" i="7"/>
  <c r="T7" i="7" s="1"/>
  <c r="M7" i="7"/>
  <c r="W6" i="7"/>
  <c r="V6" i="7"/>
  <c r="Q6" i="7"/>
  <c r="P6" i="7"/>
  <c r="N6" i="7"/>
  <c r="T6" i="7" s="1"/>
  <c r="M6" i="7"/>
  <c r="W5" i="7"/>
  <c r="V5" i="7"/>
  <c r="Q5" i="7"/>
  <c r="P5" i="7"/>
  <c r="N5" i="7"/>
  <c r="T5" i="7" s="1"/>
  <c r="M5" i="7"/>
  <c r="W4" i="7"/>
  <c r="W22" i="7" s="1"/>
  <c r="V4" i="7"/>
  <c r="Q4" i="7"/>
  <c r="P4" i="7"/>
  <c r="N4" i="7"/>
  <c r="T4" i="7" s="1"/>
  <c r="T22" i="7" s="1"/>
  <c r="M4" i="7"/>
  <c r="Q22" i="7" l="1"/>
  <c r="P22" i="7"/>
  <c r="AG11" i="7"/>
  <c r="AG6" i="7"/>
  <c r="AG5" i="7"/>
  <c r="U5" i="7"/>
  <c r="U4" i="7"/>
  <c r="S11" i="7"/>
  <c r="S4" i="7"/>
  <c r="S5" i="7"/>
  <c r="S7" i="7"/>
  <c r="U6" i="7"/>
  <c r="U7" i="7"/>
  <c r="U9" i="7"/>
  <c r="U11" i="7"/>
  <c r="S9" i="7"/>
  <c r="S6" i="7"/>
  <c r="S22" i="7" l="1"/>
  <c r="X11" i="7"/>
  <c r="AH11" i="7" s="1"/>
  <c r="AJ11" i="7" s="1"/>
  <c r="X5" i="7"/>
  <c r="AH5" i="7" s="1"/>
  <c r="AJ5" i="7" s="1"/>
  <c r="X4" i="7"/>
  <c r="AG7" i="7"/>
  <c r="X6" i="7"/>
  <c r="AH6" i="7" s="1"/>
  <c r="AJ6" i="7" s="1"/>
  <c r="AG9" i="7"/>
  <c r="X7" i="7"/>
  <c r="X9" i="7"/>
  <c r="AG4" i="7"/>
  <c r="AG22" i="7" l="1"/>
  <c r="X22" i="7"/>
  <c r="AH4" i="7"/>
  <c r="AH7" i="7"/>
  <c r="AJ7" i="7" s="1"/>
  <c r="AH9" i="7"/>
  <c r="AJ9" i="7" s="1"/>
  <c r="AJ4" i="7" l="1"/>
  <c r="AH22" i="7"/>
  <c r="AJ22" i="7"/>
  <c r="AJ16" i="6"/>
  <c r="AI16" i="6"/>
  <c r="AJ15" i="6"/>
  <c r="AI15" i="6"/>
  <c r="AJ14" i="6"/>
  <c r="AI14" i="6"/>
  <c r="AJ13" i="6"/>
  <c r="AI13" i="6"/>
  <c r="AJ12" i="6"/>
  <c r="AI12" i="6"/>
  <c r="AJ11" i="6"/>
  <c r="AI11" i="6"/>
  <c r="AJ10" i="6"/>
  <c r="AI10" i="6"/>
  <c r="AJ8" i="6"/>
  <c r="AI8" i="6"/>
  <c r="AJ7" i="6"/>
  <c r="AI7" i="6"/>
  <c r="AJ6" i="6"/>
  <c r="AI6" i="6"/>
  <c r="AJ5" i="6"/>
  <c r="AI5" i="6"/>
  <c r="AJ68" i="6" l="1"/>
  <c r="AI68" i="6"/>
  <c r="U16" i="6"/>
  <c r="T16" i="6"/>
  <c r="S16" i="6"/>
  <c r="R16" i="6"/>
  <c r="P16" i="6"/>
  <c r="O16" i="6"/>
  <c r="N16" i="6"/>
  <c r="AC16" i="6" l="1"/>
  <c r="W16" i="6"/>
  <c r="AD16" i="6" l="1"/>
  <c r="AF16" i="6" s="1"/>
  <c r="AL16" i="6"/>
  <c r="U15" i="6" l="1"/>
  <c r="U14" i="6"/>
  <c r="U13" i="6"/>
  <c r="U12" i="6"/>
  <c r="U11" i="6"/>
  <c r="U10" i="6"/>
  <c r="U8" i="6"/>
  <c r="U7" i="6"/>
  <c r="U6" i="6"/>
  <c r="U5" i="6"/>
  <c r="U68" i="6" l="1"/>
  <c r="T15" i="6"/>
  <c r="S15" i="6"/>
  <c r="R15" i="6"/>
  <c r="Q15" i="6"/>
  <c r="P15" i="6"/>
  <c r="O15" i="6"/>
  <c r="N15" i="6"/>
  <c r="AC15" i="6" l="1"/>
  <c r="W15" i="6"/>
  <c r="AL15" i="6" l="1"/>
  <c r="AD15" i="6"/>
  <c r="V14" i="6" l="1"/>
  <c r="T14" i="6"/>
  <c r="S14" i="6"/>
  <c r="R14" i="6"/>
  <c r="Q14" i="6"/>
  <c r="P14" i="6"/>
  <c r="O14" i="6"/>
  <c r="N14" i="6"/>
  <c r="AC14" i="6" l="1"/>
  <c r="W14" i="6"/>
  <c r="AL14" i="6" l="1"/>
  <c r="AD14" i="6"/>
  <c r="S12" i="6" l="1"/>
  <c r="S13" i="6"/>
  <c r="AC8" i="6"/>
  <c r="AC10" i="6"/>
  <c r="AC6" i="6" l="1"/>
  <c r="AC5" i="6"/>
  <c r="AC11" i="6"/>
  <c r="AC7" i="6"/>
  <c r="AC13" i="6"/>
  <c r="AC12" i="6"/>
  <c r="T5" i="6"/>
  <c r="T6" i="6"/>
  <c r="T7" i="6"/>
  <c r="T8" i="6"/>
  <c r="T10" i="6"/>
  <c r="T11" i="6"/>
  <c r="T12" i="6"/>
  <c r="T13" i="6"/>
  <c r="T68" i="6" l="1"/>
  <c r="AC68" i="6"/>
  <c r="V13" i="6"/>
  <c r="R13" i="6"/>
  <c r="Q13" i="6"/>
  <c r="P13" i="6"/>
  <c r="O13" i="6"/>
  <c r="N13" i="6"/>
  <c r="V12" i="6"/>
  <c r="R12" i="6"/>
  <c r="Q12" i="6"/>
  <c r="P12" i="6"/>
  <c r="O12" i="6"/>
  <c r="N12" i="6"/>
  <c r="V11" i="6"/>
  <c r="S11" i="6"/>
  <c r="R11" i="6"/>
  <c r="P11" i="6"/>
  <c r="O11" i="6"/>
  <c r="N11" i="6"/>
  <c r="V10" i="6"/>
  <c r="S10" i="6"/>
  <c r="R10" i="6"/>
  <c r="Q10" i="6"/>
  <c r="P10" i="6"/>
  <c r="O10" i="6"/>
  <c r="N10" i="6"/>
  <c r="S8" i="6"/>
  <c r="R8" i="6"/>
  <c r="Q8" i="6"/>
  <c r="P8" i="6"/>
  <c r="O8" i="6"/>
  <c r="N8" i="6"/>
  <c r="V7" i="6"/>
  <c r="S7" i="6"/>
  <c r="R7" i="6"/>
  <c r="Q7" i="6"/>
  <c r="P7" i="6"/>
  <c r="O7" i="6"/>
  <c r="N7" i="6"/>
  <c r="V6" i="6"/>
  <c r="S6" i="6"/>
  <c r="R6" i="6"/>
  <c r="Q6" i="6"/>
  <c r="P6" i="6"/>
  <c r="O6" i="6"/>
  <c r="N6" i="6"/>
  <c r="V5" i="6"/>
  <c r="S5" i="6"/>
  <c r="R5" i="6"/>
  <c r="Q5" i="6"/>
  <c r="P5" i="6"/>
  <c r="O5" i="6"/>
  <c r="N5" i="6"/>
  <c r="V68" i="6" l="1"/>
  <c r="S68" i="6"/>
  <c r="N68" i="6"/>
  <c r="O68" i="6"/>
  <c r="P68" i="6"/>
  <c r="Q68" i="6"/>
  <c r="R68" i="6"/>
  <c r="W7" i="6"/>
  <c r="W10" i="6"/>
  <c r="W8" i="6"/>
  <c r="AD8" i="6" s="1"/>
  <c r="AF8" i="6" s="1"/>
  <c r="W6" i="6"/>
  <c r="W5" i="6"/>
  <c r="W13" i="6"/>
  <c r="W11" i="6"/>
  <c r="AD11" i="6" s="1"/>
  <c r="W12" i="6"/>
  <c r="AD12" i="6" s="1"/>
  <c r="AF12" i="6" s="1"/>
  <c r="W68" i="6" l="1"/>
  <c r="AD5" i="6"/>
  <c r="AL10" i="6"/>
  <c r="AD10" i="6"/>
  <c r="AF10" i="6" s="1"/>
  <c r="AL7" i="6"/>
  <c r="AD7" i="6"/>
  <c r="AF7" i="6" s="1"/>
  <c r="AL6" i="6"/>
  <c r="AD6" i="6"/>
  <c r="AF6" i="6" s="1"/>
  <c r="AL13" i="6"/>
  <c r="AD13" i="6"/>
  <c r="AF13" i="6" s="1"/>
  <c r="AL5" i="6"/>
  <c r="AL8" i="6"/>
  <c r="AL12" i="6"/>
  <c r="AL11" i="6"/>
  <c r="AL68" i="6" l="1"/>
  <c r="AD68" i="6"/>
  <c r="AF5" i="6"/>
  <c r="AF68" i="6" s="1"/>
  <c r="AL72" i="6" l="1"/>
  <c r="AL73" i="6"/>
  <c r="AL71" i="6"/>
  <c r="AL70" i="6"/>
  <c r="V23" i="10"/>
  <c r="O23" i="10"/>
  <c r="R23" i="10"/>
  <c r="N23" i="10"/>
  <c r="M23" i="10"/>
  <c r="P23" i="10"/>
  <c r="Q23" i="10"/>
  <c r="U23" i="10" l="1"/>
  <c r="V17" i="10"/>
  <c r="N17" i="10"/>
  <c r="O17" i="10"/>
  <c r="R17" i="10"/>
  <c r="M17" i="10"/>
  <c r="P17" i="10"/>
  <c r="Q17" i="10"/>
  <c r="W23" i="10"/>
  <c r="AE23" i="10" s="1"/>
  <c r="AI23" i="10"/>
  <c r="U17" i="10" l="1"/>
  <c r="V22" i="10"/>
  <c r="M22" i="10"/>
  <c r="N22" i="10"/>
  <c r="O22" i="10"/>
  <c r="R22" i="10"/>
  <c r="P22" i="10"/>
  <c r="Q22" i="10"/>
  <c r="AI17" i="10"/>
  <c r="W17" i="10"/>
  <c r="AE17" i="10" s="1"/>
  <c r="AN23" i="10"/>
  <c r="AF23" i="10"/>
  <c r="AO23" i="10"/>
  <c r="AP23" i="10" s="1"/>
  <c r="AH23" i="10" l="1"/>
  <c r="U22" i="10"/>
  <c r="W22" i="10"/>
  <c r="AE22" i="10" s="1"/>
  <c r="AI22" i="10"/>
  <c r="AN17" i="10"/>
  <c r="AO17" i="10"/>
  <c r="AP17" i="10" s="1"/>
  <c r="AF17" i="10"/>
  <c r="AH17" i="10" l="1"/>
  <c r="AN22" i="10"/>
  <c r="AO22" i="10"/>
  <c r="AP22" i="10" s="1"/>
  <c r="AF22" i="10"/>
  <c r="AH22" i="10" l="1"/>
  <c r="V20" i="10"/>
  <c r="R20" i="10"/>
  <c r="O20" i="10"/>
  <c r="Q20" i="10"/>
  <c r="P20" i="10"/>
  <c r="N20" i="10"/>
  <c r="M20" i="10"/>
  <c r="U20" i="10" l="1"/>
  <c r="AI20" i="10"/>
  <c r="W20" i="10"/>
  <c r="AE20" i="10" s="1"/>
  <c r="AN20" i="10" l="1"/>
  <c r="AO20" i="10"/>
  <c r="AP20" i="10" s="1"/>
  <c r="AF20" i="10"/>
  <c r="AH20" i="10" l="1"/>
  <c r="V18" i="10"/>
  <c r="N18" i="10"/>
  <c r="R18" i="10"/>
  <c r="Q18" i="10"/>
  <c r="O18" i="10"/>
  <c r="P18" i="10"/>
  <c r="M18" i="10"/>
  <c r="V14" i="10"/>
  <c r="P14" i="10"/>
  <c r="N14" i="10"/>
  <c r="O14" i="10"/>
  <c r="M14" i="10"/>
  <c r="R14" i="10"/>
  <c r="Q14" i="10"/>
  <c r="AI18" i="10" l="1"/>
  <c r="W18" i="10"/>
  <c r="AE18" i="10" s="1"/>
  <c r="V15" i="10"/>
  <c r="N15" i="10"/>
  <c r="O15" i="10"/>
  <c r="R15" i="10"/>
  <c r="Q15" i="10"/>
  <c r="P15" i="10"/>
  <c r="M15" i="10"/>
  <c r="AI14" i="10"/>
  <c r="W14" i="10"/>
  <c r="AE14" i="10" s="1"/>
  <c r="U18" i="10"/>
  <c r="V16" i="10"/>
  <c r="N16" i="10"/>
  <c r="M16" i="10"/>
  <c r="P16" i="10"/>
  <c r="Q16" i="10"/>
  <c r="O16" i="10"/>
  <c r="R16" i="10"/>
  <c r="U14" i="10"/>
  <c r="AN18" i="10" l="1"/>
  <c r="U16" i="10"/>
  <c r="AN14" i="10"/>
  <c r="U15" i="10"/>
  <c r="AO14" i="10"/>
  <c r="AP14" i="10" s="1"/>
  <c r="AF14" i="10"/>
  <c r="W16" i="10"/>
  <c r="AE16" i="10" s="1"/>
  <c r="AI16" i="10"/>
  <c r="W15" i="10"/>
  <c r="AE15" i="10" s="1"/>
  <c r="AI15" i="10"/>
  <c r="AO18" i="10"/>
  <c r="AP18" i="10" s="1"/>
  <c r="AF18" i="10"/>
  <c r="AH18" i="10" l="1"/>
  <c r="AH14" i="10"/>
  <c r="AF16" i="10"/>
  <c r="AN16" i="10"/>
  <c r="AO16" i="10"/>
  <c r="AP16" i="10" s="1"/>
  <c r="AN15" i="10"/>
  <c r="AO15" i="10"/>
  <c r="AP15" i="10" s="1"/>
  <c r="AF15" i="10"/>
  <c r="V13" i="10"/>
  <c r="M13" i="10"/>
  <c r="R13" i="10"/>
  <c r="Q13" i="10"/>
  <c r="P13" i="10"/>
  <c r="O13" i="10"/>
  <c r="N13" i="10"/>
  <c r="AH15" i="10" l="1"/>
  <c r="AH16" i="10"/>
  <c r="U13" i="10"/>
  <c r="AI13" i="10"/>
  <c r="W13" i="10"/>
  <c r="AE13" i="10" s="1"/>
  <c r="V5" i="10"/>
  <c r="X5" i="10"/>
  <c r="X31" i="10" s="1"/>
  <c r="P5" i="10"/>
  <c r="N5" i="10"/>
  <c r="R5" i="10"/>
  <c r="Q5" i="10"/>
  <c r="O5" i="10"/>
  <c r="M5" i="10"/>
  <c r="AN13" i="10" l="1"/>
  <c r="U5" i="10"/>
  <c r="W5" i="10"/>
  <c r="AI5" i="10"/>
  <c r="V12" i="10"/>
  <c r="R12" i="10"/>
  <c r="O12" i="10"/>
  <c r="Q12" i="10"/>
  <c r="P12" i="10"/>
  <c r="M12" i="10"/>
  <c r="N12" i="10"/>
  <c r="V7" i="10"/>
  <c r="O7" i="10"/>
  <c r="R7" i="10"/>
  <c r="Q7" i="10"/>
  <c r="N7" i="10"/>
  <c r="M7" i="10"/>
  <c r="P7" i="10"/>
  <c r="AO13" i="10"/>
  <c r="AP13" i="10" s="1"/>
  <c r="AF13" i="10"/>
  <c r="AH13" i="10" l="1"/>
  <c r="AI12" i="10"/>
  <c r="W12" i="10"/>
  <c r="AI7" i="10"/>
  <c r="W7" i="10"/>
  <c r="AE7" i="10" s="1"/>
  <c r="U12" i="10"/>
  <c r="AN5" i="10"/>
  <c r="AO5" i="10"/>
  <c r="AE5" i="10"/>
  <c r="U7" i="10"/>
  <c r="AP5" i="10" l="1"/>
  <c r="AF5" i="10"/>
  <c r="AG31" i="10" s="1"/>
  <c r="AE12" i="10"/>
  <c r="AF12" i="10" s="1"/>
  <c r="AN7" i="10"/>
  <c r="V8" i="10"/>
  <c r="R8" i="10"/>
  <c r="Q8" i="10"/>
  <c r="O8" i="10"/>
  <c r="P8" i="10"/>
  <c r="M8" i="10"/>
  <c r="N8" i="10"/>
  <c r="AO12" i="10"/>
  <c r="AP12" i="10" s="1"/>
  <c r="AO7" i="10"/>
  <c r="AP7" i="10" s="1"/>
  <c r="AF7" i="10"/>
  <c r="AN12" i="10"/>
  <c r="AH7" i="10" l="1"/>
  <c r="AH5" i="10"/>
  <c r="AH12" i="10"/>
  <c r="V9" i="10"/>
  <c r="R9" i="10"/>
  <c r="P9" i="10"/>
  <c r="O9" i="10"/>
  <c r="N9" i="10"/>
  <c r="M9" i="10"/>
  <c r="Q9" i="10"/>
  <c r="U8" i="10"/>
  <c r="AI8" i="10"/>
  <c r="W8" i="10"/>
  <c r="AE8" i="10" l="1"/>
  <c r="AN8" i="10"/>
  <c r="W9" i="10"/>
  <c r="AE9" i="10" s="1"/>
  <c r="AI9" i="10"/>
  <c r="U9" i="10"/>
  <c r="AO8" i="10"/>
  <c r="AP8" i="10" s="1"/>
  <c r="AF8" i="10"/>
  <c r="AH8" i="10" l="1"/>
  <c r="AN9" i="10"/>
  <c r="V10" i="10"/>
  <c r="R10" i="10"/>
  <c r="P10" i="10"/>
  <c r="Q10" i="10"/>
  <c r="O10" i="10"/>
  <c r="M10" i="10"/>
  <c r="N10" i="10"/>
  <c r="AO9" i="10"/>
  <c r="AP9" i="10" s="1"/>
  <c r="AF9" i="10"/>
  <c r="V11" i="10"/>
  <c r="O11" i="10"/>
  <c r="Q11" i="10"/>
  <c r="N11" i="10"/>
  <c r="M11" i="10"/>
  <c r="R11" i="10"/>
  <c r="P11" i="10"/>
  <c r="V19" i="10"/>
  <c r="Q19" i="10"/>
  <c r="Q31" i="10" s="1"/>
  <c r="R19" i="10"/>
  <c r="R31" i="10" s="1"/>
  <c r="P19" i="10"/>
  <c r="P31" i="10" s="1"/>
  <c r="O19" i="10"/>
  <c r="O31" i="10" s="1"/>
  <c r="N19" i="10"/>
  <c r="N31" i="10" s="1"/>
  <c r="M19" i="10"/>
  <c r="AH9" i="10" l="1"/>
  <c r="M31" i="10"/>
  <c r="V31" i="10"/>
  <c r="U19" i="10"/>
  <c r="W19" i="10"/>
  <c r="AI19" i="10"/>
  <c r="U10" i="10"/>
  <c r="U11" i="10"/>
  <c r="W11" i="10"/>
  <c r="AE11" i="10" s="1"/>
  <c r="AI11" i="10"/>
  <c r="W10" i="10"/>
  <c r="AI10" i="10"/>
  <c r="W31" i="10" l="1"/>
  <c r="AI31" i="10"/>
  <c r="U31" i="10"/>
  <c r="AE19" i="10"/>
  <c r="AE10" i="10"/>
  <c r="AE31" i="10" s="1"/>
  <c r="AN19" i="10"/>
  <c r="AN11" i="10"/>
  <c r="AN10" i="10"/>
  <c r="AO11" i="10"/>
  <c r="AP11" i="10" s="1"/>
  <c r="AF11" i="10"/>
  <c r="AO19" i="10"/>
  <c r="AP19" i="10" s="1"/>
  <c r="AF19" i="10"/>
  <c r="AO10" i="10"/>
  <c r="AN31" i="10" l="1"/>
  <c r="AH11" i="10"/>
  <c r="AP10" i="10"/>
  <c r="AP31" i="10" s="1"/>
  <c r="AO31" i="10"/>
  <c r="AF10" i="10"/>
  <c r="AH19" i="10"/>
  <c r="AF31" i="10" l="1"/>
  <c r="AH10" i="10"/>
  <c r="AH31" i="10" s="1"/>
  <c r="AP33" i="10"/>
</calcChain>
</file>

<file path=xl/sharedStrings.xml><?xml version="1.0" encoding="utf-8"?>
<sst xmlns="http://schemas.openxmlformats.org/spreadsheetml/2006/main" count="4104" uniqueCount="2737">
  <si>
    <t>Budget</t>
  </si>
  <si>
    <t>Earned</t>
  </si>
  <si>
    <t>Deduction</t>
  </si>
  <si>
    <t>Net pay</t>
  </si>
  <si>
    <t>Sl NO</t>
  </si>
  <si>
    <t>Names</t>
  </si>
  <si>
    <t>Man days</t>
  </si>
  <si>
    <t>OT</t>
  </si>
  <si>
    <t>NFH</t>
  </si>
  <si>
    <t>Basic</t>
  </si>
  <si>
    <t>VDA</t>
  </si>
  <si>
    <t>Allow.</t>
  </si>
  <si>
    <t>PL</t>
  </si>
  <si>
    <t>Bonus</t>
  </si>
  <si>
    <t>PPE</t>
  </si>
  <si>
    <t>Gross</t>
  </si>
  <si>
    <t>EPF</t>
  </si>
  <si>
    <t>ESI</t>
  </si>
  <si>
    <t>PT</t>
  </si>
  <si>
    <t>Other deduction</t>
  </si>
  <si>
    <t>Total Deduction</t>
  </si>
  <si>
    <t>Bank Statement</t>
  </si>
  <si>
    <t>NAME</t>
  </si>
  <si>
    <t>SGC0001</t>
  </si>
  <si>
    <t>SRINIVAS N GANIGA</t>
  </si>
  <si>
    <t>TOTAL</t>
  </si>
  <si>
    <t>WASHING ALOWANCE</t>
  </si>
  <si>
    <t xml:space="preserve"> Allow.</t>
  </si>
  <si>
    <t>BS Lakshmikanth</t>
  </si>
  <si>
    <t>GOVARDHAN</t>
  </si>
  <si>
    <t>RAGHUNANDHAN N</t>
  </si>
  <si>
    <t>KESHAVAMURTHY</t>
  </si>
  <si>
    <t>NARASIMHAMURTHY K</t>
  </si>
  <si>
    <t xml:space="preserve">NARASIMHARAJU B A        </t>
  </si>
  <si>
    <t>SAGAR K H</t>
  </si>
  <si>
    <t>Commission</t>
  </si>
  <si>
    <t>Diff</t>
  </si>
  <si>
    <t>CTC</t>
  </si>
  <si>
    <t>ASHA S</t>
  </si>
  <si>
    <t>Service Fees</t>
  </si>
  <si>
    <t>SHIVAKUMARA</t>
  </si>
  <si>
    <t>MANNEESH TM</t>
  </si>
  <si>
    <t>SL NO.</t>
  </si>
  <si>
    <t>Card No</t>
  </si>
  <si>
    <t>UAN</t>
  </si>
  <si>
    <t xml:space="preserve">OT </t>
  </si>
  <si>
    <t>NH 
/FH</t>
  </si>
  <si>
    <t>BASIC 
RATE</t>
  </si>
  <si>
    <t>VDA 
RATE</t>
  </si>
  <si>
    <t>ALLOWANCE</t>
  </si>
  <si>
    <t>BASIC</t>
  </si>
  <si>
    <t>Allow
ance</t>
  </si>
  <si>
    <t>PL daily rate 1.3</t>
  </si>
  <si>
    <t>Bouns 8.33%</t>
  </si>
  <si>
    <t>NH/FH 
AMT.</t>
  </si>
  <si>
    <t>OT
WAGES</t>
  </si>
  <si>
    <t>PPE's   Cost</t>
  </si>
  <si>
    <t>TOTAL-B</t>
  </si>
  <si>
    <t>E.S.I 
0.75%</t>
  </si>
  <si>
    <t>P.F 
12%</t>
  </si>
  <si>
    <t>P.T</t>
  </si>
  <si>
    <t>LWF</t>
  </si>
  <si>
    <t>TOTAL 
DEDU
CTION</t>
  </si>
  <si>
    <t>NET  SALARY  PAYABLE</t>
  </si>
  <si>
    <t>KARNATAKA BANK</t>
  </si>
  <si>
    <t>CANARA BANK</t>
  </si>
  <si>
    <t>BANK OF INDIA</t>
  </si>
  <si>
    <t>Total</t>
  </si>
  <si>
    <t xml:space="preserve">GE12925   </t>
  </si>
  <si>
    <t>GE15467</t>
  </si>
  <si>
    <t>GE12904</t>
  </si>
  <si>
    <t>GE11739</t>
  </si>
  <si>
    <t>GE12848</t>
  </si>
  <si>
    <t>GE12892</t>
  </si>
  <si>
    <t>GE12893</t>
  </si>
  <si>
    <t>GE5342</t>
  </si>
  <si>
    <t>GE16031</t>
  </si>
  <si>
    <t>S PUTTANNA</t>
  </si>
  <si>
    <t>GIRISH K N</t>
  </si>
  <si>
    <t>RAJESHKUMAR G P</t>
  </si>
  <si>
    <t>Emp Code</t>
  </si>
  <si>
    <t>Bank Transfer</t>
  </si>
  <si>
    <t>FORM 22.MUSTER ROLL &amp; WAGES REGISTER,(Prescribed under Rule 137 Karnataka Factories Act 1969, &amp;Under Karnataka M.W.Rules &amp;P.W.Rules 1963)</t>
  </si>
  <si>
    <t>card no</t>
  </si>
  <si>
    <t>TOTAL-A</t>
  </si>
  <si>
    <t>P.F 12%</t>
  </si>
  <si>
    <t>Advance</t>
  </si>
  <si>
    <t>TOTAL
Present
Days</t>
  </si>
  <si>
    <t>Advance Bonus Rate</t>
  </si>
  <si>
    <t>Advance
Bouns 8.33%</t>
  </si>
  <si>
    <t>INCENTIVE</t>
  </si>
  <si>
    <t>SUPERVISION CHARGES</t>
  </si>
  <si>
    <t>ADVANCE</t>
  </si>
  <si>
    <t>Loading-Unload</t>
  </si>
  <si>
    <t>E.S.I 
3.25%</t>
  </si>
  <si>
    <t>BANK Transfer</t>
  </si>
  <si>
    <t xml:space="preserve">MAHESH H  </t>
  </si>
  <si>
    <t>B D SURESH</t>
  </si>
  <si>
    <t>SG0066</t>
  </si>
  <si>
    <t>Signature</t>
  </si>
  <si>
    <t>LFW</t>
  </si>
  <si>
    <t>NAGARAJU S B</t>
  </si>
  <si>
    <t>GE16556</t>
  </si>
  <si>
    <t>NARAYAPPA E</t>
  </si>
  <si>
    <t>GE17088</t>
  </si>
  <si>
    <t>T M MADHU</t>
  </si>
  <si>
    <t>GE17407</t>
  </si>
  <si>
    <t>AMW003</t>
  </si>
  <si>
    <t>AMW007</t>
  </si>
  <si>
    <t>AMW008</t>
  </si>
  <si>
    <t>HRA</t>
  </si>
  <si>
    <t>AMW0019</t>
  </si>
  <si>
    <t>AMW0015</t>
  </si>
  <si>
    <t>AMW0013</t>
  </si>
  <si>
    <t>AMW0020</t>
  </si>
  <si>
    <t>SG0071</t>
  </si>
  <si>
    <t>BASAVARAJ .H</t>
  </si>
  <si>
    <t>Golden Eye Guarding Services (P) Ltd</t>
  </si>
  <si>
    <t>GE8562</t>
  </si>
  <si>
    <t>SIDDALINGAIAH C</t>
  </si>
  <si>
    <t>ESIC</t>
  </si>
  <si>
    <t>SBIN0040793</t>
  </si>
  <si>
    <t>KARB0000411</t>
  </si>
  <si>
    <t>SBIN0040309</t>
  </si>
  <si>
    <t xml:space="preserve">CANARA BANK </t>
  </si>
  <si>
    <t>IDIB000T057</t>
  </si>
  <si>
    <t>KARB0000756</t>
  </si>
  <si>
    <t>SBIN0040106</t>
  </si>
  <si>
    <t>SBIN0040101</t>
  </si>
  <si>
    <t>SBIN0040418</t>
  </si>
  <si>
    <t>BKID0008457</t>
  </si>
  <si>
    <t>CNRB0005289</t>
  </si>
  <si>
    <t>UBIN0932680</t>
  </si>
  <si>
    <t>SBIN0040405</t>
  </si>
  <si>
    <t>UCBA0001062</t>
  </si>
  <si>
    <t>CNRB0004733</t>
  </si>
  <si>
    <t>PKGB0012147</t>
  </si>
  <si>
    <t>SBIN0040310</t>
  </si>
  <si>
    <t>SBIN0040095</t>
  </si>
  <si>
    <t>SBIN0005987</t>
  </si>
  <si>
    <t>KARB0000042</t>
  </si>
  <si>
    <t>KARB0000778</t>
  </si>
  <si>
    <t>IOBA0002841</t>
  </si>
  <si>
    <t>IBKL0000362</t>
  </si>
  <si>
    <t>SBIN0040099</t>
  </si>
  <si>
    <t>UBIN0932205</t>
  </si>
  <si>
    <t>AMW0023</t>
  </si>
  <si>
    <t>PUTTHANUMANTARAYAPPA</t>
  </si>
  <si>
    <t xml:space="preserve">MANJULA T S </t>
  </si>
  <si>
    <t>AMW0028</t>
  </si>
  <si>
    <t>GANGARAJU A S</t>
  </si>
  <si>
    <t>AMW0029</t>
  </si>
  <si>
    <t xml:space="preserve">MANJULA </t>
  </si>
  <si>
    <t>CNRB0000522</t>
  </si>
  <si>
    <t>SBIN0040177</t>
  </si>
  <si>
    <t>SG0075</t>
  </si>
  <si>
    <t>NARASIMHARAJU</t>
  </si>
  <si>
    <t>FORM T</t>
  </si>
  <si>
    <t>[See Rule 24(9-B)]</t>
  </si>
  <si>
    <t>Combined Muster Roll-cum-Register of Wages in lieu of</t>
  </si>
  <si>
    <t>1. Forms I and II of Rule 22(4); Form IV of Rule 2R(2) and Forms V and VII of Rule 29(1) and (5) of Minimum Wages (Karnataka)  Rules, 1958.</t>
  </si>
  <si>
    <t xml:space="preserve">2. Form I of Rule 3(1) of Payment of Wages (Karnataka) Rules, 1963. </t>
  </si>
  <si>
    <t xml:space="preserve">3. Form XIII of Rule 75 and Forms XV, XVII,.XX, XXI, XXII and XXIII of Rule 78(1)(a)(i), (ii) and (iii) of Contract Labour (Regulation and Abolition) (Karnataka) Rules, 1974. </t>
  </si>
  <si>
    <t>4. Form XIII of Rule 43 and Forms XVII, XVIII, XIX, XX, XXI and XXII of Rule 46(2)(a), (c) and (d) of Inter-State Migrant Workmen (Regulation of Employment and Conditions of Service) (Karnataka) Rules, 1981.</t>
  </si>
  <si>
    <t xml:space="preserve">Name &amp; address of the Establishment: </t>
  </si>
  <si>
    <t>(Contractor Name &amp; Address)</t>
  </si>
  <si>
    <t>SL NO</t>
  </si>
  <si>
    <t xml:space="preserve"> Employee Code</t>
  </si>
  <si>
    <t xml:space="preserve">Name of the employee </t>
  </si>
  <si>
    <t>DOJ</t>
  </si>
  <si>
    <t>ESI NO</t>
  </si>
  <si>
    <t>UAN NUM</t>
  </si>
  <si>
    <t>Bank name</t>
  </si>
  <si>
    <t>Ifsc code</t>
  </si>
  <si>
    <t>Account number</t>
  </si>
  <si>
    <t>Branch</t>
  </si>
  <si>
    <t>TOTAL DAYS</t>
  </si>
  <si>
    <t>No. Of Present Days</t>
  </si>
  <si>
    <t>Weekly off</t>
  </si>
  <si>
    <t xml:space="preserve">N/H Holidays  </t>
  </si>
  <si>
    <t>F/H Holidays</t>
  </si>
  <si>
    <t xml:space="preserve">Absent </t>
  </si>
  <si>
    <t>Half Day</t>
  </si>
  <si>
    <t>PAYABLE DAYS</t>
  </si>
  <si>
    <t>Over Time Hours</t>
  </si>
  <si>
    <t>BASIC + DA</t>
  </si>
  <si>
    <t>Conveyance Allowance</t>
  </si>
  <si>
    <t>Other Allowance</t>
  </si>
  <si>
    <t>Food Allowance</t>
  </si>
  <si>
    <t>Washing Allowances</t>
  </si>
  <si>
    <t>TOTAL FIXED GROSS</t>
  </si>
  <si>
    <t>Bonus @ 8.33%</t>
  </si>
  <si>
    <t>Leave with Wages</t>
  </si>
  <si>
    <t>PPE'S Cost @ 3</t>
  </si>
  <si>
    <t>OT EARNINGS</t>
  </si>
  <si>
    <t>PF Salary</t>
  </si>
  <si>
    <t xml:space="preserve">Total Earned Gross </t>
  </si>
  <si>
    <t>ESI @ 0.75%</t>
  </si>
  <si>
    <t>PF @12%</t>
  </si>
  <si>
    <t>P Tax</t>
  </si>
  <si>
    <t>Labour Welfare Fund</t>
  </si>
  <si>
    <t>(Uniform)</t>
  </si>
  <si>
    <t>Sal.Ad.</t>
  </si>
  <si>
    <t>Others (Canteen)</t>
  </si>
  <si>
    <t>Net Payable</t>
  </si>
  <si>
    <t>EMPLOYER PF  @ 13%</t>
  </si>
  <si>
    <t xml:space="preserve">EMPLOYER ESI @ 3.25% </t>
  </si>
  <si>
    <t>LABOUR WELFARE FUND</t>
  </si>
  <si>
    <t>TOTAL OF OTHER PAYOUTS ©</t>
  </si>
  <si>
    <t>GROSS TOTAL (A+B+C)</t>
  </si>
  <si>
    <t xml:space="preserve">C - Service Charge @ 25 Rupees / Day </t>
  </si>
  <si>
    <t>TOTAL BILLING AMOUNT (A+B+C+D)</t>
  </si>
  <si>
    <t>Fixed Wages</t>
  </si>
  <si>
    <t>Earned Wages</t>
  </si>
  <si>
    <t>Deductions</t>
  </si>
  <si>
    <t>Employer Cost</t>
  </si>
  <si>
    <t>IM0795</t>
  </si>
  <si>
    <t>UMESHA R C</t>
  </si>
  <si>
    <t>30.08.2022</t>
  </si>
  <si>
    <t>TUMKUR</t>
  </si>
  <si>
    <t>IM0817</t>
  </si>
  <si>
    <t>KEMPARAJU S G</t>
  </si>
  <si>
    <t>19.09.2022</t>
  </si>
  <si>
    <t>SBI</t>
  </si>
  <si>
    <t>HOLAVANAHALLI</t>
  </si>
  <si>
    <t>NITTUR</t>
  </si>
  <si>
    <t>UNION BANK</t>
  </si>
  <si>
    <t>MADHUGIRI</t>
  </si>
  <si>
    <t>GULUR</t>
  </si>
  <si>
    <t>KORATAGERE</t>
  </si>
  <si>
    <t>CNRB0000678</t>
  </si>
  <si>
    <t>KALLAMBELLA</t>
  </si>
  <si>
    <t>BANGALORE</t>
  </si>
  <si>
    <t>YELLAPURA</t>
  </si>
  <si>
    <t>ARAKERE</t>
  </si>
  <si>
    <t>HDFC BANK</t>
  </si>
  <si>
    <t>HDFC0002090</t>
  </si>
  <si>
    <t>THOVINAKERE</t>
  </si>
  <si>
    <t>GUBBI</t>
  </si>
  <si>
    <t>KARNATAKA GRAMEENA BANK</t>
  </si>
  <si>
    <t>KAVERI GRAMEENA BANK</t>
  </si>
  <si>
    <t>PKGB0012154</t>
  </si>
  <si>
    <t>NETHRAVATHI</t>
  </si>
  <si>
    <t>INDIAN OVERSEAS BANK</t>
  </si>
  <si>
    <t>IOBA0003196</t>
  </si>
  <si>
    <t>319601000006891</t>
  </si>
  <si>
    <t>IM01232</t>
  </si>
  <si>
    <t>SHREYAS  S</t>
  </si>
  <si>
    <t>21.09.2023</t>
  </si>
  <si>
    <t>HDFC0004261</t>
  </si>
  <si>
    <t>HOSAKERE</t>
  </si>
  <si>
    <t>19.03.2024</t>
  </si>
  <si>
    <t>IMO1404</t>
  </si>
  <si>
    <t>PRASANA KUMAR</t>
  </si>
  <si>
    <t>IMO1403</t>
  </si>
  <si>
    <t xml:space="preserve">VINAY KUMAR S </t>
  </si>
  <si>
    <t>PKGB0012216</t>
  </si>
  <si>
    <t>HANUMANTHAPURA</t>
  </si>
  <si>
    <t>GAURIBIDANUR</t>
  </si>
  <si>
    <t>03.04.2024</t>
  </si>
  <si>
    <t>IM01411</t>
  </si>
  <si>
    <t>NIRANJAN H N</t>
  </si>
  <si>
    <t>IM01412</t>
  </si>
  <si>
    <t>LAKSHMI KANTHA H K</t>
  </si>
  <si>
    <t>0422500100752301</t>
  </si>
  <si>
    <t>BADAVANAHALLI</t>
  </si>
  <si>
    <t>IM01422</t>
  </si>
  <si>
    <t>MAHESHWAR SHARMA</t>
  </si>
  <si>
    <t>23.04.2024</t>
  </si>
  <si>
    <t>SBIN0011285</t>
  </si>
  <si>
    <t>BOMMANAHALLI</t>
  </si>
  <si>
    <t>IM01423</t>
  </si>
  <si>
    <t>T  S  VARUN</t>
  </si>
  <si>
    <t>UCO BANK</t>
  </si>
  <si>
    <t>IM01426</t>
  </si>
  <si>
    <t>PRADEEP D S</t>
  </si>
  <si>
    <t>29.04.2024</t>
  </si>
  <si>
    <t>CNRB0012006</t>
  </si>
  <si>
    <t>SAVITHRAMMA</t>
  </si>
  <si>
    <t>PUTTAMMA</t>
  </si>
  <si>
    <t>KARIYAMMA</t>
  </si>
  <si>
    <t>RATHNAMMA</t>
  </si>
  <si>
    <t xml:space="preserve">PADMAVATHI  </t>
  </si>
  <si>
    <t>GANGAMMA. B</t>
  </si>
  <si>
    <t>GANGAMMA</t>
  </si>
  <si>
    <t>LINGARAJU</t>
  </si>
  <si>
    <t>AMOL LAXMAN MEHTRE</t>
  </si>
  <si>
    <t>JAGADAMBA</t>
  </si>
  <si>
    <t>AMW0032</t>
  </si>
  <si>
    <t>CNRB0005904</t>
  </si>
  <si>
    <t>UMADEVI</t>
  </si>
  <si>
    <t>KKBK0008066</t>
  </si>
  <si>
    <t>07.05.2024</t>
  </si>
  <si>
    <t>IM01436</t>
  </si>
  <si>
    <t>RAHUL A</t>
  </si>
  <si>
    <t>GIRIYANAHALLI</t>
  </si>
  <si>
    <t>IM01443</t>
  </si>
  <si>
    <t>CHIRANTHAN GOWDA G N</t>
  </si>
  <si>
    <t>10.05.2024</t>
  </si>
  <si>
    <t>SBIN0040164</t>
  </si>
  <si>
    <t>VCF ARM MANDYA</t>
  </si>
  <si>
    <t>IM01444</t>
  </si>
  <si>
    <t>BHAVYA  H</t>
  </si>
  <si>
    <t>09.05.2024</t>
  </si>
  <si>
    <t>64153298630</t>
  </si>
  <si>
    <t>SBIN0040850</t>
  </si>
  <si>
    <t>17.05.2024</t>
  </si>
  <si>
    <t>IM01459</t>
  </si>
  <si>
    <t>SANTHOSH KUMAR T</t>
  </si>
  <si>
    <t>ICICI BANK</t>
  </si>
  <si>
    <t>ICIC0001721</t>
  </si>
  <si>
    <t>JALAHALLI</t>
  </si>
  <si>
    <t>BANK OF BARODA</t>
  </si>
  <si>
    <t>CNRB0003947</t>
  </si>
  <si>
    <t>AMW0035</t>
  </si>
  <si>
    <t>Uniform Deduction</t>
  </si>
  <si>
    <t>IM01476</t>
  </si>
  <si>
    <t xml:space="preserve">AMBIKA  G M </t>
  </si>
  <si>
    <t>12.06.2024</t>
  </si>
  <si>
    <t>IM01477</t>
  </si>
  <si>
    <t xml:space="preserve">VANITHA  </t>
  </si>
  <si>
    <t>14.06.2024</t>
  </si>
  <si>
    <t>IM01478</t>
  </si>
  <si>
    <t>CHAITHRA K R</t>
  </si>
  <si>
    <t>IM01479</t>
  </si>
  <si>
    <t>ANNAPOORNESHWARI S</t>
  </si>
  <si>
    <t>17.06.2024</t>
  </si>
  <si>
    <t>IM01480</t>
  </si>
  <si>
    <t>NAGAVENI K N</t>
  </si>
  <si>
    <t>CNRB0012009</t>
  </si>
  <si>
    <t>IM01499</t>
  </si>
  <si>
    <t>TEJASWINI A P</t>
  </si>
  <si>
    <t>27.06.2024</t>
  </si>
  <si>
    <t>CNRB0000533</t>
  </si>
  <si>
    <t>HULIYAR</t>
  </si>
  <si>
    <t>IOBA0003198</t>
  </si>
  <si>
    <t>AMW0040</t>
  </si>
  <si>
    <t>LAKSHMIDEVI E</t>
  </si>
  <si>
    <t>KARNATAKA GRAMIN BANK</t>
  </si>
  <si>
    <t>KKBK0008306</t>
  </si>
  <si>
    <t>KOTAK MAHINDRA BANK</t>
  </si>
  <si>
    <t>KEMPARAJU S R</t>
  </si>
  <si>
    <t>SBIN0018345</t>
  </si>
  <si>
    <t>01.07.2024</t>
  </si>
  <si>
    <t>IM01503</t>
  </si>
  <si>
    <t>B G JAGADISH</t>
  </si>
  <si>
    <t>CNRB0004514</t>
  </si>
  <si>
    <t>NARASIPURA</t>
  </si>
  <si>
    <t>IM01509</t>
  </si>
  <si>
    <t>MANJUNATHA RAO</t>
  </si>
  <si>
    <t>02.07.2024</t>
  </si>
  <si>
    <t>7562500105631001</t>
  </si>
  <si>
    <t>03.07.2024</t>
  </si>
  <si>
    <t>IM01514</t>
  </si>
  <si>
    <t>CHANDRAKALA M A</t>
  </si>
  <si>
    <t>IM01515</t>
  </si>
  <si>
    <t>LAVANYA B N</t>
  </si>
  <si>
    <t>BARB0VJBUGU</t>
  </si>
  <si>
    <t>BUGUDANAHALLI</t>
  </si>
  <si>
    <t>IM01523</t>
  </si>
  <si>
    <t>CHANDRIKA M N</t>
  </si>
  <si>
    <t>05.07.2024</t>
  </si>
  <si>
    <t>SBIN0040086</t>
  </si>
  <si>
    <t>IM01527</t>
  </si>
  <si>
    <t>09.07.2024</t>
  </si>
  <si>
    <t>OORUKERE</t>
  </si>
  <si>
    <t>IM01531</t>
  </si>
  <si>
    <t>DAYANANDA C N</t>
  </si>
  <si>
    <t>10.07.2024</t>
  </si>
  <si>
    <t>IM01533</t>
  </si>
  <si>
    <t>MAMATHA N</t>
  </si>
  <si>
    <t>11.07.2024</t>
  </si>
  <si>
    <t>AMMASANDRA</t>
  </si>
  <si>
    <t>IM01534</t>
  </si>
  <si>
    <t>NETHRAVATHI G S</t>
  </si>
  <si>
    <t>IM01536</t>
  </si>
  <si>
    <t>RANGASHRI</t>
  </si>
  <si>
    <t>102095266991</t>
  </si>
  <si>
    <t>IM01537</t>
  </si>
  <si>
    <t>SHWETHA  S</t>
  </si>
  <si>
    <t>BARB0VJPAVA</t>
  </si>
  <si>
    <t>VENKATAPURA</t>
  </si>
  <si>
    <t>IM01539</t>
  </si>
  <si>
    <t>DODDAIMAAIH N</t>
  </si>
  <si>
    <t>IDBI BANK</t>
  </si>
  <si>
    <t>SIRA</t>
  </si>
  <si>
    <t>IM01553</t>
  </si>
  <si>
    <t>P S ANANDAKUMARA</t>
  </si>
  <si>
    <t>18.07.2024</t>
  </si>
  <si>
    <t>INDIAN BANK</t>
  </si>
  <si>
    <t>IM01558</t>
  </si>
  <si>
    <t>VASANTHAKUMARI</t>
  </si>
  <si>
    <t>22.07.2024</t>
  </si>
  <si>
    <t>IM01561</t>
  </si>
  <si>
    <t xml:space="preserve">ROOPA </t>
  </si>
  <si>
    <t>K G TEMPLE</t>
  </si>
  <si>
    <t>IM01562</t>
  </si>
  <si>
    <t>PARVATHI</t>
  </si>
  <si>
    <t>IM01564</t>
  </si>
  <si>
    <t>REKHASHREE</t>
  </si>
  <si>
    <t>IM01573</t>
  </si>
  <si>
    <t>SOUNDARYA</t>
  </si>
  <si>
    <t>24.07.2024</t>
  </si>
  <si>
    <t>IM01563</t>
  </si>
  <si>
    <t xml:space="preserve">LATHAMANI S R </t>
  </si>
  <si>
    <t>IM01568</t>
  </si>
  <si>
    <t xml:space="preserve">ARCHANA S </t>
  </si>
  <si>
    <t>23.07.2024</t>
  </si>
  <si>
    <t>BUKKAPATNA</t>
  </si>
  <si>
    <t>IM01574</t>
  </si>
  <si>
    <t>NETHRAVATHI  A N</t>
  </si>
  <si>
    <t>0422500100422701</t>
  </si>
  <si>
    <t>25.07.2024</t>
  </si>
  <si>
    <t>IM01584</t>
  </si>
  <si>
    <t xml:space="preserve">T P UMESH </t>
  </si>
  <si>
    <t>BENGALORE</t>
  </si>
  <si>
    <t>IM01586</t>
  </si>
  <si>
    <t>LAKSHMIKANTHA C K</t>
  </si>
  <si>
    <t>26.07.2024</t>
  </si>
  <si>
    <t>IM01588</t>
  </si>
  <si>
    <t>UMESH</t>
  </si>
  <si>
    <t>IM01589</t>
  </si>
  <si>
    <t>AVITHARADHYA  M</t>
  </si>
  <si>
    <t>30.07.2024</t>
  </si>
  <si>
    <t>RAGHAVENDRAKUMAR G</t>
  </si>
  <si>
    <t>GE15550</t>
  </si>
  <si>
    <t>GE19443</t>
  </si>
  <si>
    <t>GE19742</t>
  </si>
  <si>
    <t>RAVIKUMAR G D</t>
  </si>
  <si>
    <t>GE19779</t>
  </si>
  <si>
    <t>RAVIKIRANA M N</t>
  </si>
  <si>
    <t>C E SHIVAKUMAR</t>
  </si>
  <si>
    <t>GE19310</t>
  </si>
  <si>
    <t>GE12802</t>
  </si>
  <si>
    <t>MADHUVARDHANA H N</t>
  </si>
  <si>
    <t>GE19823</t>
  </si>
  <si>
    <t>RAJESHWARY T C</t>
  </si>
  <si>
    <t>GE19860</t>
  </si>
  <si>
    <t>SHUBASHRI C</t>
  </si>
  <si>
    <t>AMW0041</t>
  </si>
  <si>
    <t>Allowance</t>
  </si>
  <si>
    <t>EPF wages</t>
  </si>
  <si>
    <t>GE16262</t>
  </si>
  <si>
    <t>GE18736</t>
  </si>
  <si>
    <t>SG0082</t>
  </si>
  <si>
    <t>CHANDRANNA</t>
  </si>
  <si>
    <t>SG0083</t>
  </si>
  <si>
    <t>JYOTHI LAKSHMI K V</t>
  </si>
  <si>
    <t>SG0084</t>
  </si>
  <si>
    <t>SUSHMA T</t>
  </si>
  <si>
    <t>05.08.2024</t>
  </si>
  <si>
    <t>06.08.2024</t>
  </si>
  <si>
    <t>IM01600</t>
  </si>
  <si>
    <t xml:space="preserve">VIJAYAMMA V </t>
  </si>
  <si>
    <t>KORA</t>
  </si>
  <si>
    <t>IM01601</t>
  </si>
  <si>
    <t>NETHRAVATHI K . S</t>
  </si>
  <si>
    <t>SBIN0018224</t>
  </si>
  <si>
    <t>IM01607</t>
  </si>
  <si>
    <t>SHASHIDHARA B S</t>
  </si>
  <si>
    <t>CNRB0000443</t>
  </si>
  <si>
    <t>0443101152365</t>
  </si>
  <si>
    <t>PATTANAYAKANAHALLI</t>
  </si>
  <si>
    <t>IM01624</t>
  </si>
  <si>
    <t>JYOTHI</t>
  </si>
  <si>
    <t>12.08.2024</t>
  </si>
  <si>
    <t>101960175091 </t>
  </si>
  <si>
    <t>IM01625</t>
  </si>
  <si>
    <t xml:space="preserve"> H G GEETHA</t>
  </si>
  <si>
    <t>IM01628</t>
  </si>
  <si>
    <t>08.08.2024</t>
  </si>
  <si>
    <t>IM01633</t>
  </si>
  <si>
    <t>DIVYASHREE L</t>
  </si>
  <si>
    <t>IM01634</t>
  </si>
  <si>
    <t>MOHAN KRISHNAGARI BHARATHI</t>
  </si>
  <si>
    <t>13.08.2024</t>
  </si>
  <si>
    <t>CNRB0006218</t>
  </si>
  <si>
    <t>IM01635</t>
  </si>
  <si>
    <t xml:space="preserve">KAVYA C N </t>
  </si>
  <si>
    <t>IM01636</t>
  </si>
  <si>
    <t>LINGAMMA R G</t>
  </si>
  <si>
    <t>PKGB0012143</t>
  </si>
  <si>
    <t>KODIGENAHALLY</t>
  </si>
  <si>
    <t>IM01637</t>
  </si>
  <si>
    <t>SUJATHAMMA</t>
  </si>
  <si>
    <t>PKGB0010899</t>
  </si>
  <si>
    <t>KALLUDI</t>
  </si>
  <si>
    <t>17.08.2024</t>
  </si>
  <si>
    <t>IM01647</t>
  </si>
  <si>
    <t>ROOPASHREE K</t>
  </si>
  <si>
    <t>YALLAPURA</t>
  </si>
  <si>
    <t>IM01648</t>
  </si>
  <si>
    <t>PAVITHRA BAI</t>
  </si>
  <si>
    <t>UBIN0551554</t>
  </si>
  <si>
    <t>IM01655</t>
  </si>
  <si>
    <t>VARALAKSHMI M S</t>
  </si>
  <si>
    <t>20.08.2024</t>
  </si>
  <si>
    <t>0678108029610</t>
  </si>
  <si>
    <t>IM01656</t>
  </si>
  <si>
    <t>NAGAMANI C S</t>
  </si>
  <si>
    <t>0587108038365</t>
  </si>
  <si>
    <t>HEGGERE</t>
  </si>
  <si>
    <t>IM01668</t>
  </si>
  <si>
    <t>SHREYA M M</t>
  </si>
  <si>
    <t>24.08.2024</t>
  </si>
  <si>
    <t>102116468304</t>
  </si>
  <si>
    <t>IM01669</t>
  </si>
  <si>
    <t>SOWMYA N A</t>
  </si>
  <si>
    <t>IM01670</t>
  </si>
  <si>
    <t>NAVYA N</t>
  </si>
  <si>
    <t>IM01671</t>
  </si>
  <si>
    <t>GEETA K B</t>
  </si>
  <si>
    <t>PKGB0010720</t>
  </si>
  <si>
    <t>M G DIBBA</t>
  </si>
  <si>
    <t>IM01676</t>
  </si>
  <si>
    <t>CHANDU G R</t>
  </si>
  <si>
    <t>26.08.2024</t>
  </si>
  <si>
    <t>IM01678</t>
  </si>
  <si>
    <t>PRASAD  S</t>
  </si>
  <si>
    <t>28.08.2024</t>
  </si>
  <si>
    <t>UBIN0815616</t>
  </si>
  <si>
    <t>AMW0042</t>
  </si>
  <si>
    <t>AMW0044</t>
  </si>
  <si>
    <t>KAVITHA V</t>
  </si>
  <si>
    <t>RAVI KUMAR T G</t>
  </si>
  <si>
    <t xml:space="preserve">GURUNATHA </t>
  </si>
  <si>
    <t>AMW0030</t>
  </si>
  <si>
    <t>GE20126</t>
  </si>
  <si>
    <t>PARAMESH S</t>
  </si>
  <si>
    <t>GE12983</t>
  </si>
  <si>
    <t>SRINIVAS L M</t>
  </si>
  <si>
    <t>GE20084</t>
  </si>
  <si>
    <t>G GOVINDARAJU</t>
  </si>
  <si>
    <t>GE20087</t>
  </si>
  <si>
    <t>M NARAYANA</t>
  </si>
  <si>
    <t>GE7048</t>
  </si>
  <si>
    <t>MALLESH H</t>
  </si>
  <si>
    <t>RAVINDRA RAO K G</t>
  </si>
  <si>
    <t>GE13621</t>
  </si>
  <si>
    <t>GE19697</t>
  </si>
  <si>
    <t>M V MOHAN KUMAR</t>
  </si>
  <si>
    <t>S R UMADEVI</t>
  </si>
  <si>
    <t>GE19841</t>
  </si>
  <si>
    <t>MANASA B R</t>
  </si>
  <si>
    <t>GE19845</t>
  </si>
  <si>
    <t>NH-ESIC</t>
  </si>
  <si>
    <t>ESIC -NH</t>
  </si>
  <si>
    <t>ESIC OT</t>
  </si>
  <si>
    <t>BARB0VJTUMK</t>
  </si>
  <si>
    <t>101469910832</t>
  </si>
  <si>
    <t>0362104000270335</t>
  </si>
  <si>
    <t>100277321384 </t>
  </si>
  <si>
    <t>02.09.2024</t>
  </si>
  <si>
    <t>IM01688</t>
  </si>
  <si>
    <t>LOKESH G B</t>
  </si>
  <si>
    <t>CNRB0000786</t>
  </si>
  <si>
    <t>0786119000635</t>
  </si>
  <si>
    <t>IM01690</t>
  </si>
  <si>
    <t>MANGALA G</t>
  </si>
  <si>
    <t>IM01691</t>
  </si>
  <si>
    <t>IM01692</t>
  </si>
  <si>
    <t>G RAMLAKSHMI</t>
  </si>
  <si>
    <t>IM01693</t>
  </si>
  <si>
    <t>MADHU S</t>
  </si>
  <si>
    <t>01.09.2024</t>
  </si>
  <si>
    <t>IM01694</t>
  </si>
  <si>
    <t>SUDEEP  S B</t>
  </si>
  <si>
    <t>IM01695</t>
  </si>
  <si>
    <t>MADHU S N</t>
  </si>
  <si>
    <t>IM01696</t>
  </si>
  <si>
    <t>PUSHPA R</t>
  </si>
  <si>
    <t>12154100009965</t>
  </si>
  <si>
    <t>CHIKKATOTLUKERE</t>
  </si>
  <si>
    <t>IM01697</t>
  </si>
  <si>
    <t xml:space="preserve">PAVITHRA  </t>
  </si>
  <si>
    <t>IM01698</t>
  </si>
  <si>
    <t>VIDYASHREE S</t>
  </si>
  <si>
    <t>IM01700</t>
  </si>
  <si>
    <t>RADAMMA</t>
  </si>
  <si>
    <t>IM01706</t>
  </si>
  <si>
    <t>VIJAYA KUMAR Y M</t>
  </si>
  <si>
    <t>HDFC0000891</t>
  </si>
  <si>
    <t>IM01709</t>
  </si>
  <si>
    <t>DHARAMENDRA D K</t>
  </si>
  <si>
    <t>IM01711</t>
  </si>
  <si>
    <t>MOHAMMED ZABI</t>
  </si>
  <si>
    <t>4112500102336101</t>
  </si>
  <si>
    <t>IM01712</t>
  </si>
  <si>
    <t>DHANUSH D N</t>
  </si>
  <si>
    <t>IM01713</t>
  </si>
  <si>
    <t>IM01714</t>
  </si>
  <si>
    <t xml:space="preserve">NAGABHUSHAN </t>
  </si>
  <si>
    <t>0362104000265454</t>
  </si>
  <si>
    <t>04.09.2024</t>
  </si>
  <si>
    <t>IM01717</t>
  </si>
  <si>
    <t>KAVITHA K N</t>
  </si>
  <si>
    <t>0422500100564501</t>
  </si>
  <si>
    <t>IM01718</t>
  </si>
  <si>
    <t>UMADEVI M H</t>
  </si>
  <si>
    <t>64135548378</t>
  </si>
  <si>
    <t>IM01719</t>
  </si>
  <si>
    <t>NEELA T</t>
  </si>
  <si>
    <t>IM01720</t>
  </si>
  <si>
    <t>RENUKA R G</t>
  </si>
  <si>
    <t>12.09.2024</t>
  </si>
  <si>
    <t>IM01726</t>
  </si>
  <si>
    <t>RANJITH R</t>
  </si>
  <si>
    <t>IM01736</t>
  </si>
  <si>
    <t>SHIVASHANKARA  B N</t>
  </si>
  <si>
    <t>16.09.2024</t>
  </si>
  <si>
    <t>0362104000262460</t>
  </si>
  <si>
    <t>21.09.2024</t>
  </si>
  <si>
    <t>IM01745</t>
  </si>
  <si>
    <t>KIRAN G S</t>
  </si>
  <si>
    <t>HDFC0009068</t>
  </si>
  <si>
    <t>SG0085</t>
  </si>
  <si>
    <t>ANANDA K</t>
  </si>
  <si>
    <t>SG0086</t>
  </si>
  <si>
    <t>VISHNU</t>
  </si>
  <si>
    <t>SG0087</t>
  </si>
  <si>
    <t>SUNITHA</t>
  </si>
  <si>
    <t>SG0088</t>
  </si>
  <si>
    <t xml:space="preserve">DELEEP KUMAR </t>
  </si>
  <si>
    <t>SG0089</t>
  </si>
  <si>
    <t>H ANTHALKUMAR</t>
  </si>
  <si>
    <t>LEELAVATHI T</t>
  </si>
  <si>
    <t>AMW0045</t>
  </si>
  <si>
    <t>UMA K B</t>
  </si>
  <si>
    <t>AMW0046</t>
  </si>
  <si>
    <t>GOVINDARAJU D T</t>
  </si>
  <si>
    <t>GE20182</t>
  </si>
  <si>
    <t>GE16032</t>
  </si>
  <si>
    <t>SURESH B</t>
  </si>
  <si>
    <t>GE20431</t>
  </si>
  <si>
    <t>CHANDRA SHEKHAR B</t>
  </si>
  <si>
    <t>H C VINAY</t>
  </si>
  <si>
    <t>GE18956</t>
  </si>
  <si>
    <t>BASAVARAJ C</t>
  </si>
  <si>
    <t>GE3795</t>
  </si>
  <si>
    <t>RAJESHA L</t>
  </si>
  <si>
    <t>GE9442</t>
  </si>
  <si>
    <t>SOMASHEKAR H</t>
  </si>
  <si>
    <t>GE11196</t>
  </si>
  <si>
    <t>THANEERU SUBBARAO</t>
  </si>
  <si>
    <t>GE15743</t>
  </si>
  <si>
    <t>THIMMANNA T</t>
  </si>
  <si>
    <t>GE17693</t>
  </si>
  <si>
    <t>T VENKATESH</t>
  </si>
  <si>
    <t>GE20444</t>
  </si>
  <si>
    <t>GE15427</t>
  </si>
  <si>
    <t>JAYANTHI</t>
  </si>
  <si>
    <t>GE20225</t>
  </si>
  <si>
    <t>AMW001</t>
  </si>
  <si>
    <t>AMW0048</t>
  </si>
  <si>
    <t>NIRANJAN K S</t>
  </si>
  <si>
    <t>wipro enterprises Private limited Tumkur Oct -2024</t>
  </si>
  <si>
    <t>IM01753</t>
  </si>
  <si>
    <t>BHAVYA K</t>
  </si>
  <si>
    <t>06.10.2024</t>
  </si>
  <si>
    <t>INDUSLND BANK</t>
  </si>
  <si>
    <t>INDB0001765</t>
  </si>
  <si>
    <t>IM01761</t>
  </si>
  <si>
    <t>DIVYA H B</t>
  </si>
  <si>
    <t>03.10.2024</t>
  </si>
  <si>
    <t>IM01767</t>
  </si>
  <si>
    <t>YOGESH H</t>
  </si>
  <si>
    <t>0422500100432201</t>
  </si>
  <si>
    <t>IM01787</t>
  </si>
  <si>
    <t>SUMITHRA B S</t>
  </si>
  <si>
    <t>23.10.2024</t>
  </si>
  <si>
    <t>IM01789</t>
  </si>
  <si>
    <t xml:space="preserve">NETRAVATHI </t>
  </si>
  <si>
    <t>4112500103353301</t>
  </si>
  <si>
    <t>17.10.2024</t>
  </si>
  <si>
    <t>IM01791</t>
  </si>
  <si>
    <t>SAHANA D</t>
  </si>
  <si>
    <t>18.10.2024</t>
  </si>
  <si>
    <t>KARB0000757</t>
  </si>
  <si>
    <t>7572500103526401</t>
  </si>
  <si>
    <t>IM01796</t>
  </si>
  <si>
    <t>MANJULA  M R</t>
  </si>
  <si>
    <t>CNRB0001199</t>
  </si>
  <si>
    <t>IM01805</t>
  </si>
  <si>
    <t>AKASH G D</t>
  </si>
  <si>
    <t> BARB0VJKOHA</t>
  </si>
  <si>
    <t>KODIHALLI</t>
  </si>
  <si>
    <t>SBIN0040387</t>
  </si>
  <si>
    <t>ID HALLI</t>
  </si>
  <si>
    <t>IM01812</t>
  </si>
  <si>
    <t>JAYALAKSHMI</t>
  </si>
  <si>
    <t>IM01813</t>
  </si>
  <si>
    <t>SHAMBAVI C</t>
  </si>
  <si>
    <t>CNRB0001960</t>
  </si>
  <si>
    <t>IM01815</t>
  </si>
  <si>
    <t>DESHWANTH  H</t>
  </si>
  <si>
    <t>SBIN0040282</t>
  </si>
  <si>
    <t>IM01827</t>
  </si>
  <si>
    <t>SHASHI KUMAR  M N</t>
  </si>
  <si>
    <t>29.10.2024</t>
  </si>
  <si>
    <t>SBIN0040174</t>
  </si>
  <si>
    <t>CHELUR</t>
  </si>
  <si>
    <t>IM01835</t>
  </si>
  <si>
    <t>NANDISH KUMAR G N</t>
  </si>
  <si>
    <t>SBIN0006707</t>
  </si>
  <si>
    <t>MANJUNATHA R</t>
  </si>
  <si>
    <t>SBIN0040389</t>
  </si>
  <si>
    <t>GE20498</t>
  </si>
  <si>
    <t>RAMESH KUMAR B S</t>
  </si>
  <si>
    <t>GE18675</t>
  </si>
  <si>
    <t>GANGARAJU K G</t>
  </si>
  <si>
    <t>GE18955</t>
  </si>
  <si>
    <t>SHARANAPPA I KANTI</t>
  </si>
  <si>
    <t>GE20396</t>
  </si>
  <si>
    <t>GE20641</t>
  </si>
  <si>
    <t>VANITHA R</t>
  </si>
  <si>
    <t>101038230099</t>
  </si>
  <si>
    <t>101269932033</t>
  </si>
  <si>
    <t>101396094845</t>
  </si>
  <si>
    <t>101977152787</t>
  </si>
  <si>
    <t>102132246605</t>
  </si>
  <si>
    <t>102132904240</t>
  </si>
  <si>
    <t>101892856567</t>
  </si>
  <si>
    <t>06.11.2024</t>
  </si>
  <si>
    <t>IM01852</t>
  </si>
  <si>
    <t>VADIVELU</t>
  </si>
  <si>
    <t>101753652303</t>
  </si>
  <si>
    <t>08.11.2024</t>
  </si>
  <si>
    <t>IM01858</t>
  </si>
  <si>
    <t>MAHANTHESH R</t>
  </si>
  <si>
    <t>09.11.2024</t>
  </si>
  <si>
    <t>101643949204</t>
  </si>
  <si>
    <t>VADANAKAL</t>
  </si>
  <si>
    <t>IM01860</t>
  </si>
  <si>
    <t>MAHESH N</t>
  </si>
  <si>
    <t>102136148745</t>
  </si>
  <si>
    <t>IM01862</t>
  </si>
  <si>
    <t>TEJAS H N</t>
  </si>
  <si>
    <t>11.11.2024</t>
  </si>
  <si>
    <t>102138650519</t>
  </si>
  <si>
    <t>DODDAGUNI</t>
  </si>
  <si>
    <t>IM01866</t>
  </si>
  <si>
    <t>CHETHAN B</t>
  </si>
  <si>
    <t>12.11.2024</t>
  </si>
  <si>
    <t>CNRB0000449</t>
  </si>
  <si>
    <t>0449108017826</t>
  </si>
  <si>
    <t>MAYAKONDA</t>
  </si>
  <si>
    <t>13.11.2024</t>
  </si>
  <si>
    <t>CNRB0002603</t>
  </si>
  <si>
    <t>IM01875</t>
  </si>
  <si>
    <t>PAVAN H N</t>
  </si>
  <si>
    <t>102138650459</t>
  </si>
  <si>
    <t>IM01891</t>
  </si>
  <si>
    <t>MUTTAPPA</t>
  </si>
  <si>
    <t>25.11.2024</t>
  </si>
  <si>
    <t>CNRB0000792</t>
  </si>
  <si>
    <t>0792131015919</t>
  </si>
  <si>
    <t>IM01864</t>
  </si>
  <si>
    <t>IBRAHIM KHALEELULLA</t>
  </si>
  <si>
    <t>102138650503</t>
  </si>
  <si>
    <t>7782500100798901</t>
  </si>
  <si>
    <t>DALEEP SINGH</t>
  </si>
  <si>
    <t>BHUPINDER SINGH</t>
  </si>
  <si>
    <t>ROHIT SINGH</t>
  </si>
  <si>
    <t>MANOJ VERMA</t>
  </si>
  <si>
    <t>AKASH KUMAR</t>
  </si>
  <si>
    <t>VINAY SINGH</t>
  </si>
  <si>
    <t>GURUPITH SINGH</t>
  </si>
  <si>
    <t>BALBIR KUMAR</t>
  </si>
  <si>
    <t>NAGENDRA M N</t>
  </si>
  <si>
    <t>RAJ KUMAR</t>
  </si>
  <si>
    <t>KEVAL SINGH</t>
  </si>
  <si>
    <t>KAILASH KUMAR</t>
  </si>
  <si>
    <t>SUNIL KUMAR</t>
  </si>
  <si>
    <t>GE7561</t>
  </si>
  <si>
    <t>B N MANJUNATHA</t>
  </si>
  <si>
    <t>GE20848</t>
  </si>
  <si>
    <t>SHARAT J</t>
  </si>
  <si>
    <t>GE17334</t>
  </si>
  <si>
    <t>SUMALATHA</t>
  </si>
  <si>
    <t>GE20896</t>
  </si>
  <si>
    <t>MAHALAKSHMI D</t>
  </si>
  <si>
    <t>SG0092</t>
  </si>
  <si>
    <t>DINESH V D</t>
  </si>
  <si>
    <t>SG0093</t>
  </si>
  <si>
    <t>GANGALAKSHMAMMA</t>
  </si>
  <si>
    <t>SGC0094</t>
  </si>
  <si>
    <t>HARISH KUMAR</t>
  </si>
  <si>
    <t>SG0097</t>
  </si>
  <si>
    <t>SOMASHEKAR</t>
  </si>
  <si>
    <t>M/S  GENIUS INDUSTRIAL SERVICES,  TUMKUR</t>
  </si>
  <si>
    <t>ABHILASH</t>
  </si>
  <si>
    <t>102046403612 </t>
  </si>
  <si>
    <t>IM01895</t>
  </si>
  <si>
    <t>GURUPRASAD N</t>
  </si>
  <si>
    <t>04.12.2024</t>
  </si>
  <si>
    <t>IM01901</t>
  </si>
  <si>
    <t>JAGADEESH T G</t>
  </si>
  <si>
    <t>09.12.2024</t>
  </si>
  <si>
    <t>7562500105548601</t>
  </si>
  <si>
    <t>IM01902</t>
  </si>
  <si>
    <t>HEMANTH KUMAR K M</t>
  </si>
  <si>
    <t>11.12.2024</t>
  </si>
  <si>
    <t>PKGB0012359</t>
  </si>
  <si>
    <t>12359101002980</t>
  </si>
  <si>
    <t>BALLARI</t>
  </si>
  <si>
    <t>IM01905</t>
  </si>
  <si>
    <t>THARUN KUMAR</t>
  </si>
  <si>
    <t>SBIN0040092</t>
  </si>
  <si>
    <t>IM01915</t>
  </si>
  <si>
    <t>ISMAIL ZABI</t>
  </si>
  <si>
    <t>25.12.2024</t>
  </si>
  <si>
    <t>7782500100459201</t>
  </si>
  <si>
    <t>IM01916</t>
  </si>
  <si>
    <t>VEERESH K A</t>
  </si>
  <si>
    <t>24.12.2024</t>
  </si>
  <si>
    <t>SBIN0RRCKGB</t>
  </si>
  <si>
    <t>AKKIRAMPURA</t>
  </si>
  <si>
    <t>KARB0000461</t>
  </si>
  <si>
    <t>SBIN0003917</t>
  </si>
  <si>
    <t>SBIN0040392</t>
  </si>
  <si>
    <t xml:space="preserve">SHIVAKUMAR </t>
  </si>
  <si>
    <t>AMW0053</t>
  </si>
  <si>
    <t>GE12955</t>
  </si>
  <si>
    <t>MADAN N R</t>
  </si>
  <si>
    <t>PUTTRAJU</t>
  </si>
  <si>
    <t>GE6609</t>
  </si>
  <si>
    <t>GE15488</t>
  </si>
  <si>
    <t>Total Gross</t>
  </si>
  <si>
    <t>SG0102</t>
  </si>
  <si>
    <t>SIDDAPPA B</t>
  </si>
  <si>
    <t>SUNIT SINGH</t>
  </si>
  <si>
    <t>SUMIT ANDOTRA</t>
  </si>
  <si>
    <t>KULJEET SINGH</t>
  </si>
  <si>
    <t>JAGADIP SINGH</t>
  </si>
  <si>
    <t>KULVINDER SINGH</t>
  </si>
  <si>
    <t>DARSHAN M</t>
  </si>
  <si>
    <t>07.01.2025</t>
  </si>
  <si>
    <t>IM01927</t>
  </si>
  <si>
    <t xml:space="preserve">PRADEEP BABU B S </t>
  </si>
  <si>
    <t>KKBK0008115</t>
  </si>
  <si>
    <t>DODDABALLAPURA</t>
  </si>
  <si>
    <t>IM01944</t>
  </si>
  <si>
    <t xml:space="preserve">SRUJAN M R </t>
  </si>
  <si>
    <t>21.01.2025</t>
  </si>
  <si>
    <t>IM01946</t>
  </si>
  <si>
    <t>VASANTH KUMAR</t>
  </si>
  <si>
    <t>22.01.2025</t>
  </si>
  <si>
    <t>IM01954</t>
  </si>
  <si>
    <t>RAGHU G S</t>
  </si>
  <si>
    <t>28.01.2025</t>
  </si>
  <si>
    <t>BELLAVI</t>
  </si>
  <si>
    <t>IM01942</t>
  </si>
  <si>
    <t xml:space="preserve">RAMPRASAD B S </t>
  </si>
  <si>
    <t>IM01956</t>
  </si>
  <si>
    <t>K S PRAVEEN KUMAR</t>
  </si>
  <si>
    <t>29.01.2025</t>
  </si>
  <si>
    <t>IM01925</t>
  </si>
  <si>
    <t xml:space="preserve">ANJANA MURTHY R N </t>
  </si>
  <si>
    <t>06.01.2025</t>
  </si>
  <si>
    <t>IM01935</t>
  </si>
  <si>
    <t xml:space="preserve">NAGARAJU </t>
  </si>
  <si>
    <t>16.01.2025</t>
  </si>
  <si>
    <t>CNRB0001866</t>
  </si>
  <si>
    <t>MADALUR</t>
  </si>
  <si>
    <t>0422500100259601</t>
  </si>
  <si>
    <t>IM01940</t>
  </si>
  <si>
    <t xml:space="preserve">SHIVA RAJU K N </t>
  </si>
  <si>
    <t>20.01.2025</t>
  </si>
  <si>
    <t>0362104000239073</t>
  </si>
  <si>
    <t>IM01953</t>
  </si>
  <si>
    <t>SADAQ ABBAR</t>
  </si>
  <si>
    <t>27.01.2025</t>
  </si>
  <si>
    <t>IM01945</t>
  </si>
  <si>
    <t xml:space="preserve">MANOHAR S </t>
  </si>
  <si>
    <t>IM01941</t>
  </si>
  <si>
    <t xml:space="preserve">HANUMESH </t>
  </si>
  <si>
    <t>IM01943</t>
  </si>
  <si>
    <t xml:space="preserve">SANTHOSH R </t>
  </si>
  <si>
    <t>IM01957</t>
  </si>
  <si>
    <t>GOLLALAPPAGOUD KUPENDRA BIRADAR</t>
  </si>
  <si>
    <t>30.01.2025</t>
  </si>
  <si>
    <t>SBIN0013403</t>
  </si>
  <si>
    <t>DEVAHIPPARGI</t>
  </si>
  <si>
    <t>4112500100781801</t>
  </si>
  <si>
    <t>101935442647</t>
  </si>
  <si>
    <t>AMW0054</t>
  </si>
  <si>
    <t>ASHA.V</t>
  </si>
  <si>
    <t>AMW0055</t>
  </si>
  <si>
    <t>PUSHPALATHA</t>
  </si>
  <si>
    <t>AMW0056</t>
  </si>
  <si>
    <t xml:space="preserve">RANGA SWAMY K </t>
  </si>
  <si>
    <t>AMW0027</t>
  </si>
  <si>
    <t>GE21704</t>
  </si>
  <si>
    <t>PURUSHOTHAM</t>
  </si>
  <si>
    <t>GE21736</t>
  </si>
  <si>
    <t>SIDDARAJU T Y</t>
  </si>
  <si>
    <t>GE12221</t>
  </si>
  <si>
    <t>CHIKKANNA</t>
  </si>
  <si>
    <t>SALARY STATEMENT FOR THE MONTH OF JAN - 2025</t>
  </si>
  <si>
    <t>CNRB0003472</t>
  </si>
  <si>
    <t>SIDDESH M B</t>
  </si>
  <si>
    <t>MANOJ N</t>
  </si>
  <si>
    <t>GANGARATHNAMMA N</t>
  </si>
  <si>
    <t>JYOTHI U</t>
  </si>
  <si>
    <t>RADHIKA K R</t>
  </si>
  <si>
    <t>ANITHA K G</t>
  </si>
  <si>
    <t>JYOTHI H N</t>
  </si>
  <si>
    <t>ROOPA E</t>
  </si>
  <si>
    <t>RAMYA K</t>
  </si>
  <si>
    <t>wipro enterprises Private limited Tumkur Feb -2025</t>
  </si>
  <si>
    <t>Process :PACKING  (FEBRUARY-25)</t>
  </si>
  <si>
    <t>4940714191</t>
  </si>
  <si>
    <t>101754018589</t>
  </si>
  <si>
    <t>4941056253</t>
  </si>
  <si>
    <t>101872935118</t>
  </si>
  <si>
    <t>4941358232</t>
  </si>
  <si>
    <t>101999626574</t>
  </si>
  <si>
    <t>4941035777</t>
  </si>
  <si>
    <t>101874826964</t>
  </si>
  <si>
    <t>4941516105</t>
  </si>
  <si>
    <t>102052098388</t>
  </si>
  <si>
    <t>4941428630</t>
  </si>
  <si>
    <t>102028562141</t>
  </si>
  <si>
    <t>4941305809</t>
  </si>
  <si>
    <t>101979389152</t>
  </si>
  <si>
    <t>4941542422</t>
  </si>
  <si>
    <t>100215235457</t>
  </si>
  <si>
    <t>4941542184</t>
  </si>
  <si>
    <t>101980277286</t>
  </si>
  <si>
    <t>4941545122</t>
  </si>
  <si>
    <t>102066730763</t>
  </si>
  <si>
    <t>4941556421</t>
  </si>
  <si>
    <t>101862371068</t>
  </si>
  <si>
    <t>4941556366</t>
  </si>
  <si>
    <t>102075150578</t>
  </si>
  <si>
    <t>4940706097</t>
  </si>
  <si>
    <t>101742389492</t>
  </si>
  <si>
    <t>5042231515</t>
  </si>
  <si>
    <t>101616185567</t>
  </si>
  <si>
    <t>4941000933</t>
  </si>
  <si>
    <t>101852485027</t>
  </si>
  <si>
    <t>4940500663</t>
  </si>
  <si>
    <t>101599088161</t>
  </si>
  <si>
    <t>4940846312</t>
  </si>
  <si>
    <t>101793780793</t>
  </si>
  <si>
    <t>4940527957</t>
  </si>
  <si>
    <t>101671317910</t>
  </si>
  <si>
    <t>4941339377</t>
  </si>
  <si>
    <t>101453014822</t>
  </si>
  <si>
    <t>IM01491</t>
  </si>
  <si>
    <t>PUNITH GOWDA  B P</t>
  </si>
  <si>
    <t>24.06.2024</t>
  </si>
  <si>
    <t>4941611283</t>
  </si>
  <si>
    <t>102092171635</t>
  </si>
  <si>
    <t>0678108029690</t>
  </si>
  <si>
    <t>4941611104</t>
  </si>
  <si>
    <t>102085233510</t>
  </si>
  <si>
    <t>4941611149</t>
  </si>
  <si>
    <t>101008628880</t>
  </si>
  <si>
    <t>4941620285</t>
  </si>
  <si>
    <t>101462096132</t>
  </si>
  <si>
    <t>4941620252</t>
  </si>
  <si>
    <t>101367079556</t>
  </si>
  <si>
    <t>4941619990</t>
  </si>
  <si>
    <t>102090167828</t>
  </si>
  <si>
    <t>4940934894</t>
  </si>
  <si>
    <t>101828466479</t>
  </si>
  <si>
    <t>4941349107</t>
  </si>
  <si>
    <t>102091245700</t>
  </si>
  <si>
    <t>4941634624</t>
  </si>
  <si>
    <t>101857766829</t>
  </si>
  <si>
    <t>4941572303</t>
  </si>
  <si>
    <t>100594152492</t>
  </si>
  <si>
    <t>4941626223</t>
  </si>
  <si>
    <t>100763091263</t>
  </si>
  <si>
    <t>4941637632</t>
  </si>
  <si>
    <t>4941637649</t>
  </si>
  <si>
    <t>4941637658</t>
  </si>
  <si>
    <t>4941459768</t>
  </si>
  <si>
    <t>101552107206</t>
  </si>
  <si>
    <t>4940500666</t>
  </si>
  <si>
    <t>101539941869</t>
  </si>
  <si>
    <t>4941647236</t>
  </si>
  <si>
    <t>102104250379</t>
  </si>
  <si>
    <t>4941647238</t>
  </si>
  <si>
    <t>102104250380</t>
  </si>
  <si>
    <t>4940715524</t>
  </si>
  <si>
    <t>101745086099</t>
  </si>
  <si>
    <t>4941650331</t>
  </si>
  <si>
    <t>102026090808</t>
  </si>
  <si>
    <t>4941647237</t>
  </si>
  <si>
    <t>101296036128</t>
  </si>
  <si>
    <t>4941626205</t>
  </si>
  <si>
    <t>101970148445</t>
  </si>
  <si>
    <t>4941651382</t>
  </si>
  <si>
    <t>101792318348</t>
  </si>
  <si>
    <t>4941652527</t>
  </si>
  <si>
    <t>101357315013</t>
  </si>
  <si>
    <t>4940920644</t>
  </si>
  <si>
    <t>101605967949</t>
  </si>
  <si>
    <t>4941656522</t>
  </si>
  <si>
    <t>102098925366</t>
  </si>
  <si>
    <t>4941658501</t>
  </si>
  <si>
    <t>102099536863</t>
  </si>
  <si>
    <t>4941665739</t>
  </si>
  <si>
    <t>102101814517</t>
  </si>
  <si>
    <t>4941666038</t>
  </si>
  <si>
    <t>100987776864</t>
  </si>
  <si>
    <t>5042272577</t>
  </si>
  <si>
    <t>101294589521</t>
  </si>
  <si>
    <t>4941665735</t>
  </si>
  <si>
    <t>4941665745</t>
  </si>
  <si>
    <t>101215511982</t>
  </si>
  <si>
    <t>4940303628</t>
  </si>
  <si>
    <t>101580267337</t>
  </si>
  <si>
    <t>4941670520</t>
  </si>
  <si>
    <t>102035679239</t>
  </si>
  <si>
    <t>4941671299</t>
  </si>
  <si>
    <t>102113039465</t>
  </si>
  <si>
    <t>4941675691</t>
  </si>
  <si>
    <t>102105926556</t>
  </si>
  <si>
    <t>4941675684</t>
  </si>
  <si>
    <t>102105926573</t>
  </si>
  <si>
    <t>4941675671</t>
  </si>
  <si>
    <t>100366908531</t>
  </si>
  <si>
    <t>4941677926</t>
  </si>
  <si>
    <t>102113039567</t>
  </si>
  <si>
    <t>4941497548</t>
  </si>
  <si>
    <t>4941681479</t>
  </si>
  <si>
    <t>102113039653</t>
  </si>
  <si>
    <t>4941681489</t>
  </si>
  <si>
    <t>102113039695</t>
  </si>
  <si>
    <t>4941684467</t>
  </si>
  <si>
    <t>4941684424</t>
  </si>
  <si>
    <t>102113039676</t>
  </si>
  <si>
    <t>4941684436</t>
  </si>
  <si>
    <t>102113039006</t>
  </si>
  <si>
    <t>4941684449</t>
  </si>
  <si>
    <t>102113039579</t>
  </si>
  <si>
    <t>4941683974</t>
  </si>
  <si>
    <t>101734728621</t>
  </si>
  <si>
    <t>4941705704</t>
  </si>
  <si>
    <t>4940460108</t>
  </si>
  <si>
    <t>101642652147</t>
  </si>
  <si>
    <t>4941696460</t>
  </si>
  <si>
    <t>101526158933</t>
  </si>
  <si>
    <t>4941696413</t>
  </si>
  <si>
    <t>101979389175</t>
  </si>
  <si>
    <t>4941696444</t>
  </si>
  <si>
    <t>101271455399</t>
  </si>
  <si>
    <t>4941460901</t>
  </si>
  <si>
    <t>101638732771</t>
  </si>
  <si>
    <t>4940673561</t>
  </si>
  <si>
    <t>101730390692</t>
  </si>
  <si>
    <t>4941195585</t>
  </si>
  <si>
    <t>101936168852</t>
  </si>
  <si>
    <t>4941696398</t>
  </si>
  <si>
    <t>101974304233</t>
  </si>
  <si>
    <t>4941696340</t>
  </si>
  <si>
    <t>101979389077</t>
  </si>
  <si>
    <t>4941696318</t>
  </si>
  <si>
    <t>101510971837</t>
  </si>
  <si>
    <t>4941194767</t>
  </si>
  <si>
    <t>101935442634</t>
  </si>
  <si>
    <t>4941718137</t>
  </si>
  <si>
    <t>101912812625</t>
  </si>
  <si>
    <t>4940532925</t>
  </si>
  <si>
    <t>100013588009</t>
  </si>
  <si>
    <t>4941436350</t>
  </si>
  <si>
    <t>102128767699</t>
  </si>
  <si>
    <t>4941241726</t>
  </si>
  <si>
    <t>101947783788</t>
  </si>
  <si>
    <t>4941155134</t>
  </si>
  <si>
    <t>101917211080</t>
  </si>
  <si>
    <t>4939575312</t>
  </si>
  <si>
    <t>101216537863</t>
  </si>
  <si>
    <t>4940657280</t>
  </si>
  <si>
    <t>101722649623</t>
  </si>
  <si>
    <t>4941194741</t>
  </si>
  <si>
    <t>101935442668</t>
  </si>
  <si>
    <t>4941307108</t>
  </si>
  <si>
    <t>101979389199</t>
  </si>
  <si>
    <t>4940734624</t>
  </si>
  <si>
    <t>101354778647</t>
  </si>
  <si>
    <t>4941707277</t>
  </si>
  <si>
    <t>101324246822</t>
  </si>
  <si>
    <t>4941709685</t>
  </si>
  <si>
    <t>101594651039</t>
  </si>
  <si>
    <t>4941718167</t>
  </si>
  <si>
    <t>102047770212</t>
  </si>
  <si>
    <t>4941718303</t>
  </si>
  <si>
    <t>101767047619</t>
  </si>
  <si>
    <t>4940254324</t>
  </si>
  <si>
    <t>IM01778</t>
  </si>
  <si>
    <t>BHANU  S</t>
  </si>
  <si>
    <t>15.10.2024</t>
  </si>
  <si>
    <t>4941741802</t>
  </si>
  <si>
    <t>102020469762</t>
  </si>
  <si>
    <t>4941771671</t>
  </si>
  <si>
    <t>4941771647</t>
  </si>
  <si>
    <t>101815067195</t>
  </si>
  <si>
    <t>4941349121</t>
  </si>
  <si>
    <t>101587192211</t>
  </si>
  <si>
    <t>4941771629</t>
  </si>
  <si>
    <t>4941743026</t>
  </si>
  <si>
    <t>102129531609</t>
  </si>
  <si>
    <t>4941754956</t>
  </si>
  <si>
    <t>4941754972</t>
  </si>
  <si>
    <t>4941750614</t>
  </si>
  <si>
    <t>102017651450</t>
  </si>
  <si>
    <t>4941759861</t>
  </si>
  <si>
    <t>4941760723</t>
  </si>
  <si>
    <t>4941767192</t>
  </si>
  <si>
    <t>4941768707</t>
  </si>
  <si>
    <t>4941770077</t>
  </si>
  <si>
    <t>4941774023</t>
  </si>
  <si>
    <t>4941773327</t>
  </si>
  <si>
    <t>4941772714</t>
  </si>
  <si>
    <t>102146395022</t>
  </si>
  <si>
    <t>4941774139</t>
  </si>
  <si>
    <t>4941785901</t>
  </si>
  <si>
    <t>101382480204</t>
  </si>
  <si>
    <t>4941795016</t>
  </si>
  <si>
    <t>102155466721</t>
  </si>
  <si>
    <t>4941798224</t>
  </si>
  <si>
    <t>101370166675</t>
  </si>
  <si>
    <t>4941802414</t>
  </si>
  <si>
    <t>101632477086</t>
  </si>
  <si>
    <t>4941656001</t>
  </si>
  <si>
    <t>102103081696</t>
  </si>
  <si>
    <t>4941813995</t>
  </si>
  <si>
    <t>102113039669</t>
  </si>
  <si>
    <t>4941814267</t>
  </si>
  <si>
    <t>102152498085</t>
  </si>
  <si>
    <t>4941828324</t>
  </si>
  <si>
    <t>101806845737</t>
  </si>
  <si>
    <t>4941465630</t>
  </si>
  <si>
    <t>101639468855</t>
  </si>
  <si>
    <t>4941842595</t>
  </si>
  <si>
    <t>102114695388</t>
  </si>
  <si>
    <t>4941850156</t>
  </si>
  <si>
    <t>102037063405</t>
  </si>
  <si>
    <t>4941841079</t>
  </si>
  <si>
    <t>102160701890</t>
  </si>
  <si>
    <t>4941851444</t>
  </si>
  <si>
    <t>102162869372</t>
  </si>
  <si>
    <t>4941826835</t>
  </si>
  <si>
    <t>102157536219</t>
  </si>
  <si>
    <t>4941838458</t>
  </si>
  <si>
    <t>102159924103</t>
  </si>
  <si>
    <t>4940535235</t>
  </si>
  <si>
    <t>101271360116</t>
  </si>
  <si>
    <t>4941848896</t>
  </si>
  <si>
    <t>101875515429</t>
  </si>
  <si>
    <t>4941684324</t>
  </si>
  <si>
    <t>102108830464</t>
  </si>
  <si>
    <t>4941647551</t>
  </si>
  <si>
    <t>4941841090</t>
  </si>
  <si>
    <t>102160701937</t>
  </si>
  <si>
    <t>4941861394</t>
  </si>
  <si>
    <t>102165659169</t>
  </si>
  <si>
    <t>IM01990</t>
  </si>
  <si>
    <t>SHASHI KUMAR  C</t>
  </si>
  <si>
    <t>04.02.2025</t>
  </si>
  <si>
    <t>4941320898</t>
  </si>
  <si>
    <t>100885066118</t>
  </si>
  <si>
    <t>0678108024248</t>
  </si>
  <si>
    <t>IM01958</t>
  </si>
  <si>
    <t>01.02.2025</t>
  </si>
  <si>
    <t>4940306306</t>
  </si>
  <si>
    <t>101581058226</t>
  </si>
  <si>
    <t>4112500102499901</t>
  </si>
  <si>
    <t>IM01959</t>
  </si>
  <si>
    <t>JAYANTH</t>
  </si>
  <si>
    <t>4940355819</t>
  </si>
  <si>
    <t>101600910606</t>
  </si>
  <si>
    <t>IM01961</t>
  </si>
  <si>
    <t>PRAVEENKUMAR G S</t>
  </si>
  <si>
    <t>4938516560</t>
  </si>
  <si>
    <t>101315081854</t>
  </si>
  <si>
    <t>KARB0000187</t>
  </si>
  <si>
    <t>1872500101319701</t>
  </si>
  <si>
    <t>DOMMATHAMARY</t>
  </si>
  <si>
    <t>IM01962</t>
  </si>
  <si>
    <t>03.02.2025</t>
  </si>
  <si>
    <t>4941855241</t>
  </si>
  <si>
    <t>102167955333</t>
  </si>
  <si>
    <t>IM01963</t>
  </si>
  <si>
    <t>07.02.2025</t>
  </si>
  <si>
    <t>7900651035</t>
  </si>
  <si>
    <t>101755612826</t>
  </si>
  <si>
    <t>IM01964</t>
  </si>
  <si>
    <t>S MAMATHA</t>
  </si>
  <si>
    <t>4941855246</t>
  </si>
  <si>
    <t>102167975959</t>
  </si>
  <si>
    <t>IM01965</t>
  </si>
  <si>
    <t>4941855253</t>
  </si>
  <si>
    <t>102167975963</t>
  </si>
  <si>
    <t>IM01966</t>
  </si>
  <si>
    <t>4940756438</t>
  </si>
  <si>
    <t>101503581580</t>
  </si>
  <si>
    <t>IM01967</t>
  </si>
  <si>
    <t>VINOD ARADYA R C</t>
  </si>
  <si>
    <t>4940714524</t>
  </si>
  <si>
    <t>101756428845</t>
  </si>
  <si>
    <t>4112500102719101</t>
  </si>
  <si>
    <t>IM01968</t>
  </si>
  <si>
    <t>GANESHA D K</t>
  </si>
  <si>
    <t>4940000825</t>
  </si>
  <si>
    <t>101475789216</t>
  </si>
  <si>
    <t>IM01969</t>
  </si>
  <si>
    <t>DHARANESH B</t>
  </si>
  <si>
    <t>4941196174</t>
  </si>
  <si>
    <t>101892890324</t>
  </si>
  <si>
    <t>4112500103472501</t>
  </si>
  <si>
    <t>IM01970</t>
  </si>
  <si>
    <t>MAHENDRAPRASAD T</t>
  </si>
  <si>
    <t>4940723900</t>
  </si>
  <si>
    <t>101605481633</t>
  </si>
  <si>
    <t>IM01971</t>
  </si>
  <si>
    <t>DEEPU K N</t>
  </si>
  <si>
    <t>4941349719</t>
  </si>
  <si>
    <t>101980239297</t>
  </si>
  <si>
    <t>IM01972</t>
  </si>
  <si>
    <t>ANAND KUMAR</t>
  </si>
  <si>
    <t>4941400448</t>
  </si>
  <si>
    <t>101456644858</t>
  </si>
  <si>
    <t/>
  </si>
  <si>
    <t>IM01973</t>
  </si>
  <si>
    <t>D M DILEEP KUMAR</t>
  </si>
  <si>
    <t>4941380113</t>
  </si>
  <si>
    <t>101921766672</t>
  </si>
  <si>
    <t>IM01974</t>
  </si>
  <si>
    <t>CHETHAN KUMAR M P</t>
  </si>
  <si>
    <t>4941197172</t>
  </si>
  <si>
    <t>101930163384</t>
  </si>
  <si>
    <t>IM01975</t>
  </si>
  <si>
    <t>THEERTHAPRAKASH G H</t>
  </si>
  <si>
    <t>4941337624</t>
  </si>
  <si>
    <t>101553971959</t>
  </si>
  <si>
    <t>4112500101920101</t>
  </si>
  <si>
    <t>IM01976</t>
  </si>
  <si>
    <t>4940524030</t>
  </si>
  <si>
    <t>101712442566</t>
  </si>
  <si>
    <t>IM01977</t>
  </si>
  <si>
    <t>NAGARATHNAMMA R</t>
  </si>
  <si>
    <t>4941457574</t>
  </si>
  <si>
    <t>101636417697</t>
  </si>
  <si>
    <t>40360018577</t>
  </si>
  <si>
    <t>IM01978</t>
  </si>
  <si>
    <t>SHREE LAKSHMI S</t>
  </si>
  <si>
    <t>4941457579</t>
  </si>
  <si>
    <t>102033043115</t>
  </si>
  <si>
    <t>5289120000792</t>
  </si>
  <si>
    <t>IM01979</t>
  </si>
  <si>
    <t>ANNAPURNA G</t>
  </si>
  <si>
    <t>4939956279</t>
  </si>
  <si>
    <t>101463666944</t>
  </si>
  <si>
    <t>IM01980</t>
  </si>
  <si>
    <t>SUCHITRA G N</t>
  </si>
  <si>
    <t>4940422147</t>
  </si>
  <si>
    <t>101628271637</t>
  </si>
  <si>
    <t>4612500104462701</t>
  </si>
  <si>
    <t>IM01981</t>
  </si>
  <si>
    <t>4941856558</t>
  </si>
  <si>
    <t>101298260778</t>
  </si>
  <si>
    <t>0678127004895</t>
  </si>
  <si>
    <t>IM01982</t>
  </si>
  <si>
    <t>4941856560</t>
  </si>
  <si>
    <t>102168009733</t>
  </si>
  <si>
    <t>UBIN0930032</t>
  </si>
  <si>
    <t>520101025053201</t>
  </si>
  <si>
    <t>IM01983</t>
  </si>
  <si>
    <t>NAVYASHREE H K</t>
  </si>
  <si>
    <t>4940547497</t>
  </si>
  <si>
    <t>101679044000</t>
  </si>
  <si>
    <t>IM01984</t>
  </si>
  <si>
    <t>KAVYASHREE J</t>
  </si>
  <si>
    <t>4941457582</t>
  </si>
  <si>
    <t>102022977861</t>
  </si>
  <si>
    <t>34800494441</t>
  </si>
  <si>
    <t>IM01985</t>
  </si>
  <si>
    <t>HEMALATHA</t>
  </si>
  <si>
    <t>4941457576</t>
  </si>
  <si>
    <t>102033043060</t>
  </si>
  <si>
    <t>CNRB0006179</t>
  </si>
  <si>
    <t>6179101002012</t>
  </si>
  <si>
    <t>AREYUR</t>
  </si>
  <si>
    <t>IM01986</t>
  </si>
  <si>
    <t>NATARAJ N D</t>
  </si>
  <si>
    <t>4941434570</t>
  </si>
  <si>
    <t>101600406144</t>
  </si>
  <si>
    <t>IM01987</t>
  </si>
  <si>
    <t>KIRAN K S</t>
  </si>
  <si>
    <t>4941142016</t>
  </si>
  <si>
    <t>101679247188</t>
  </si>
  <si>
    <t>SBIN0040686</t>
  </si>
  <si>
    <t>IM01988</t>
  </si>
  <si>
    <t>HANUMANTHARAJU S C</t>
  </si>
  <si>
    <t>4941009773</t>
  </si>
  <si>
    <t>101862804447</t>
  </si>
  <si>
    <t>411252400050201</t>
  </si>
  <si>
    <t>IM01989</t>
  </si>
  <si>
    <t>4941861766</t>
  </si>
  <si>
    <t>102165949695</t>
  </si>
  <si>
    <t>520481015799501</t>
  </si>
  <si>
    <t>IM01992</t>
  </si>
  <si>
    <t>NEMICHAND H A</t>
  </si>
  <si>
    <t>4941861870</t>
  </si>
  <si>
    <t>102165972181</t>
  </si>
  <si>
    <t>IM01993</t>
  </si>
  <si>
    <t>4941861856</t>
  </si>
  <si>
    <t>102165972199</t>
  </si>
  <si>
    <t>IM01994</t>
  </si>
  <si>
    <t>PRASANNA D H</t>
  </si>
  <si>
    <t>4941861838</t>
  </si>
  <si>
    <t>101310590724</t>
  </si>
  <si>
    <t>IM02000</t>
  </si>
  <si>
    <t>YOGESH G K</t>
  </si>
  <si>
    <t>12.02.2025</t>
  </si>
  <si>
    <t>4941865955</t>
  </si>
  <si>
    <t>IM02002</t>
  </si>
  <si>
    <t>SANJAY KUMAR K H</t>
  </si>
  <si>
    <t>13.02.2025</t>
  </si>
  <si>
    <t>4941430566</t>
  </si>
  <si>
    <t>101507120117</t>
  </si>
  <si>
    <t>IM02003</t>
  </si>
  <si>
    <t>DAYANANADA</t>
  </si>
  <si>
    <t>4940997961</t>
  </si>
  <si>
    <t>101772387682</t>
  </si>
  <si>
    <t>IM02011</t>
  </si>
  <si>
    <t>26.02.2025</t>
  </si>
  <si>
    <t>4941879123</t>
  </si>
  <si>
    <t>IM02012</t>
  </si>
  <si>
    <t xml:space="preserve">JAGADEESH </t>
  </si>
  <si>
    <t>4941772711</t>
  </si>
  <si>
    <t>IM01960</t>
  </si>
  <si>
    <t>PALLAVI K G</t>
  </si>
  <si>
    <t>4941854900</t>
  </si>
  <si>
    <t>102165949682</t>
  </si>
  <si>
    <t>KARB0000533</t>
  </si>
  <si>
    <t>5332500102248101</t>
  </si>
  <si>
    <t>NONAVINAKERE</t>
  </si>
  <si>
    <t>SALARY STATEMENT FOR THE MONTH OF FEB-2025</t>
  </si>
  <si>
    <t>SG0104</t>
  </si>
  <si>
    <t xml:space="preserve">NAGARAJU C </t>
  </si>
  <si>
    <t>M/S. Srinivasa Ganiga Industrial Canteen, TUMKUR</t>
  </si>
  <si>
    <t>M/S    GOLANA ENTERPRISES  TUMKUR</t>
  </si>
  <si>
    <t>SALARY STATEMENT FOR THE MONTH OF FEBRUARY - 2025</t>
  </si>
  <si>
    <t>PL daily 
rate 1.3</t>
  </si>
  <si>
    <t>PPE's   
Cost</t>
  </si>
  <si>
    <t>Uniform
Dedca
tion</t>
  </si>
  <si>
    <t>EMPLOYEE 
SIGNATURE</t>
  </si>
  <si>
    <t>GO1492</t>
  </si>
  <si>
    <t>100047445263</t>
  </si>
  <si>
    <t xml:space="preserve">LAKSHMIDEVAMMA </t>
  </si>
  <si>
    <t>F</t>
  </si>
  <si>
    <t>0362104000232418</t>
  </si>
  <si>
    <t>GO1510</t>
  </si>
  <si>
    <t>HARSHITHA C</t>
  </si>
  <si>
    <t>3072500102146601</t>
  </si>
  <si>
    <t>GO1511</t>
  </si>
  <si>
    <t xml:space="preserve">KALPANA T </t>
  </si>
  <si>
    <t>GO1515</t>
  </si>
  <si>
    <t>LAKSHMI B N</t>
  </si>
  <si>
    <t>0362104000288996</t>
  </si>
  <si>
    <t>GO1520</t>
  </si>
  <si>
    <t>REKHA S</t>
  </si>
  <si>
    <t>GO1529</t>
  </si>
  <si>
    <t>ASHOK KUMAR N V</t>
  </si>
  <si>
    <t>M</t>
  </si>
  <si>
    <t>845710510000096</t>
  </si>
  <si>
    <t>GO1534</t>
  </si>
  <si>
    <t>SHASHIKALA K M</t>
  </si>
  <si>
    <t>GO1550</t>
  </si>
  <si>
    <t>PALLAVI R</t>
  </si>
  <si>
    <t>0522127000025</t>
  </si>
  <si>
    <t>GO1554</t>
  </si>
  <si>
    <t>VARALAKSHMAMMA</t>
  </si>
  <si>
    <t>54930100006803</t>
  </si>
  <si>
    <t>GO1560</t>
  </si>
  <si>
    <t>SWETHA B L</t>
  </si>
  <si>
    <t>GO1561</t>
  </si>
  <si>
    <t>SAVAKKA HANUMANTAPPA KORAVAR</t>
  </si>
  <si>
    <t>GO1565</t>
  </si>
  <si>
    <t>CHIDANANDA K R</t>
  </si>
  <si>
    <t>0362104000264419</t>
  </si>
  <si>
    <t>GO1569</t>
  </si>
  <si>
    <t>SUPRITHA N</t>
  </si>
  <si>
    <t>GO1573</t>
  </si>
  <si>
    <t>31352200103860</t>
  </si>
  <si>
    <t>GO1576</t>
  </si>
  <si>
    <t>KUMARA</t>
  </si>
  <si>
    <t>20700100043992</t>
  </si>
  <si>
    <t>GO1580</t>
  </si>
  <si>
    <t>RANGANATHA T</t>
  </si>
  <si>
    <t>12384100062240</t>
  </si>
  <si>
    <t>GO1581</t>
  </si>
  <si>
    <t xml:space="preserve">VENKATA LAKSHMAMMA </t>
  </si>
  <si>
    <t>12146100004240</t>
  </si>
  <si>
    <t>GO1582</t>
  </si>
  <si>
    <t>RANJITHA  T S</t>
  </si>
  <si>
    <t>319601000003991</t>
  </si>
  <si>
    <t>GO1583</t>
  </si>
  <si>
    <t>NAGAMANI</t>
  </si>
  <si>
    <t>520191002977301</t>
  </si>
  <si>
    <t>GO1584</t>
  </si>
  <si>
    <t>LAKSHMIDEVAMMA  N</t>
  </si>
  <si>
    <t>110179253662</t>
  </si>
  <si>
    <t>GO1585</t>
  </si>
  <si>
    <t xml:space="preserve">RADHA </t>
  </si>
  <si>
    <t>845716510000094</t>
  </si>
  <si>
    <t>GO1586</t>
  </si>
  <si>
    <t xml:space="preserve">MEENAKASHI </t>
  </si>
  <si>
    <t>GO1587</t>
  </si>
  <si>
    <t>MANJAMMA K C</t>
  </si>
  <si>
    <t>GO1588</t>
  </si>
  <si>
    <t>SUSHEELAMMA N</t>
  </si>
  <si>
    <t>GO1589</t>
  </si>
  <si>
    <t xml:space="preserve">NALINA </t>
  </si>
  <si>
    <t>12171101002546</t>
  </si>
  <si>
    <t>GO1591</t>
  </si>
  <si>
    <t xml:space="preserve">SHAILAJA </t>
  </si>
  <si>
    <t>520101195859215</t>
  </si>
  <si>
    <t>GO1592</t>
  </si>
  <si>
    <t>SOWMYA H L</t>
  </si>
  <si>
    <t>4112500103320201</t>
  </si>
  <si>
    <t>GO1593</t>
  </si>
  <si>
    <t>S BHVYA</t>
  </si>
  <si>
    <t>GO1594</t>
  </si>
  <si>
    <t>SHOBHA Y R</t>
  </si>
  <si>
    <t>GO1596</t>
  </si>
  <si>
    <t>DEEPA E</t>
  </si>
  <si>
    <t>GO1597</t>
  </si>
  <si>
    <t>MANJUNATHA C</t>
  </si>
  <si>
    <t>4112500103212201</t>
  </si>
  <si>
    <t>GO1601</t>
  </si>
  <si>
    <t>NAGARAJU H R</t>
  </si>
  <si>
    <t>GO1603</t>
  </si>
  <si>
    <t>RAVIKIRAN C M</t>
  </si>
  <si>
    <t>GO1604</t>
  </si>
  <si>
    <t>KIRANKUMAR K S</t>
  </si>
  <si>
    <t>4733108002128</t>
  </si>
  <si>
    <t>GO1606</t>
  </si>
  <si>
    <t>MANJAMMA K N</t>
  </si>
  <si>
    <t>GO1610</t>
  </si>
  <si>
    <t>MOHAN B M</t>
  </si>
  <si>
    <t>G1612</t>
  </si>
  <si>
    <t>NIKHIL K</t>
  </si>
  <si>
    <t>0422500100344701</t>
  </si>
  <si>
    <t>GO1613</t>
  </si>
  <si>
    <t>RAVINANDAN K.G</t>
  </si>
  <si>
    <t>1133110010056633</t>
  </si>
  <si>
    <t>GO1617</t>
  </si>
  <si>
    <t>RASHMITHA P</t>
  </si>
  <si>
    <t>3554101011095</t>
  </si>
  <si>
    <t>GO1619</t>
  </si>
  <si>
    <t>DODDAMANI</t>
  </si>
  <si>
    <t>GO1623</t>
  </si>
  <si>
    <t>UMADEVI K R</t>
  </si>
  <si>
    <t>50402099342</t>
  </si>
  <si>
    <t>GO1624</t>
  </si>
  <si>
    <t xml:space="preserve">KEMPAMMA </t>
  </si>
  <si>
    <t>4419108002261</t>
  </si>
  <si>
    <t>GO1626</t>
  </si>
  <si>
    <t>VARALAKSHMI R</t>
  </si>
  <si>
    <t>GO1631</t>
  </si>
  <si>
    <t>NARTHANA G</t>
  </si>
  <si>
    <t>0587108036250</t>
  </si>
  <si>
    <t>GO1638</t>
  </si>
  <si>
    <t>G SHRIDEVI</t>
  </si>
  <si>
    <t>4392101003476</t>
  </si>
  <si>
    <t>GO1643</t>
  </si>
  <si>
    <t>ASHA RANI E</t>
  </si>
  <si>
    <t>GO1644</t>
  </si>
  <si>
    <t>LAKSHMAMMA G N</t>
  </si>
  <si>
    <t>5075118000525</t>
  </si>
  <si>
    <t>GO1645</t>
  </si>
  <si>
    <t>B R SHASHIREKHA</t>
  </si>
  <si>
    <t>0679101034297</t>
  </si>
  <si>
    <t>GO1646</t>
  </si>
  <si>
    <t>Y P MANGALA</t>
  </si>
  <si>
    <t>GO1648</t>
  </si>
  <si>
    <t>SAROJAMMA</t>
  </si>
  <si>
    <t>0422500100195601</t>
  </si>
  <si>
    <t>GO1649</t>
  </si>
  <si>
    <t>MAHALAKSHMI  T R</t>
  </si>
  <si>
    <t>5289101004844</t>
  </si>
  <si>
    <t>GO1657</t>
  </si>
  <si>
    <t xml:space="preserve">VARALAKSHMI </t>
  </si>
  <si>
    <t>4460101002612</t>
  </si>
  <si>
    <t>GO1662</t>
  </si>
  <si>
    <t>PALLAVI H S</t>
  </si>
  <si>
    <t>110033498843</t>
  </si>
  <si>
    <t>GO1663</t>
  </si>
  <si>
    <t>BHARATHI M B</t>
  </si>
  <si>
    <t>520101025967084</t>
  </si>
  <si>
    <t>GO1673</t>
  </si>
  <si>
    <t>ROOPA P</t>
  </si>
  <si>
    <t>16322413000277</t>
  </si>
  <si>
    <t>GO1679</t>
  </si>
  <si>
    <t>M G CHIKKAMMA</t>
  </si>
  <si>
    <t>GO1680</t>
  </si>
  <si>
    <t>VINUTHA S M</t>
  </si>
  <si>
    <t>110024098301</t>
  </si>
  <si>
    <t>GO1681</t>
  </si>
  <si>
    <t>T G MARUTHI PRASAD</t>
  </si>
  <si>
    <t>12162100188951</t>
  </si>
  <si>
    <t>GO1682</t>
  </si>
  <si>
    <t>A S DEEPAK</t>
  </si>
  <si>
    <t>1960101055429</t>
  </si>
  <si>
    <t>GO1685</t>
  </si>
  <si>
    <t>H SHANTHA MURTHY</t>
  </si>
  <si>
    <t>GO1688</t>
  </si>
  <si>
    <t>THANUJA K N</t>
  </si>
  <si>
    <t>4112500102515101</t>
  </si>
  <si>
    <t>GO1692</t>
  </si>
  <si>
    <t>NETHRAVATHI T G</t>
  </si>
  <si>
    <t>12147100144032</t>
  </si>
  <si>
    <t>GO1693</t>
  </si>
  <si>
    <t>ASHWINI H V</t>
  </si>
  <si>
    <t>GO1694</t>
  </si>
  <si>
    <t>RASHMI K</t>
  </si>
  <si>
    <t>GO1701</t>
  </si>
  <si>
    <t>MOTILAL</t>
  </si>
  <si>
    <t>110162592629</t>
  </si>
  <si>
    <t>GO703</t>
  </si>
  <si>
    <t>K A DARSHAN</t>
  </si>
  <si>
    <t>520191026814788</t>
  </si>
  <si>
    <t>GO1707</t>
  </si>
  <si>
    <t xml:space="preserve">CHANDRAKALA </t>
  </si>
  <si>
    <t>5289101005705</t>
  </si>
  <si>
    <t>GO1709</t>
  </si>
  <si>
    <t>DAKSHAYINI T</t>
  </si>
  <si>
    <t>GO1715</t>
  </si>
  <si>
    <t>NALINA G</t>
  </si>
  <si>
    <t>GO1718</t>
  </si>
  <si>
    <t>T H MEGHANA</t>
  </si>
  <si>
    <t>4112500103414001</t>
  </si>
  <si>
    <t>GO1719</t>
  </si>
  <si>
    <t xml:space="preserve">BHARATHI </t>
  </si>
  <si>
    <t>5558108002051</t>
  </si>
  <si>
    <t>GO1720</t>
  </si>
  <si>
    <t>J RAGHUNATH</t>
  </si>
  <si>
    <t>12229100005587</t>
  </si>
  <si>
    <t>GO1722</t>
  </si>
  <si>
    <t>CHIDANANDA  S</t>
  </si>
  <si>
    <t>4112500102698101</t>
  </si>
  <si>
    <t>GO1724</t>
  </si>
  <si>
    <t xml:space="preserve">NANDINI G </t>
  </si>
  <si>
    <t>GO1725</t>
  </si>
  <si>
    <t>MEGHANA T G</t>
  </si>
  <si>
    <t>GO1728</t>
  </si>
  <si>
    <t>ANUSHREE L</t>
  </si>
  <si>
    <t>7562500104890601</t>
  </si>
  <si>
    <t>GO1730</t>
  </si>
  <si>
    <t>RAVITHEJA D R</t>
  </si>
  <si>
    <t>12222101005871</t>
  </si>
  <si>
    <t>GO1733</t>
  </si>
  <si>
    <t>VENKATESHA K T</t>
  </si>
  <si>
    <t>1911101024065</t>
  </si>
  <si>
    <t>GO1734</t>
  </si>
  <si>
    <t>LIKITH J S</t>
  </si>
  <si>
    <t>14112210005102</t>
  </si>
  <si>
    <t>GO1740</t>
  </si>
  <si>
    <t>SRINIVAS Y</t>
  </si>
  <si>
    <t>110179023381</t>
  </si>
  <si>
    <t>GO1751</t>
  </si>
  <si>
    <t xml:space="preserve">SHASHIKALA </t>
  </si>
  <si>
    <t>339601000003238</t>
  </si>
  <si>
    <t>GO1753</t>
  </si>
  <si>
    <t>SHRIDHAR T</t>
  </si>
  <si>
    <t>GO1757</t>
  </si>
  <si>
    <t>1308192000003301</t>
  </si>
  <si>
    <t>GO1762</t>
  </si>
  <si>
    <t>ROOPA S</t>
  </si>
  <si>
    <t>3835127000642</t>
  </si>
  <si>
    <t>GO1768</t>
  </si>
  <si>
    <t>SUHAS K L</t>
  </si>
  <si>
    <t>520101263548874</t>
  </si>
  <si>
    <t>GO1770</t>
  </si>
  <si>
    <t>KAMARA CHIRANJIVI</t>
  </si>
  <si>
    <t>GO1771</t>
  </si>
  <si>
    <t>GOVINDARAJU K G</t>
  </si>
  <si>
    <t>12150100170833</t>
  </si>
  <si>
    <t>GO1773</t>
  </si>
  <si>
    <t>SUMITHRA G G</t>
  </si>
  <si>
    <t>4112500102003301</t>
  </si>
  <si>
    <t>GO1774</t>
  </si>
  <si>
    <t>VASANTHI</t>
  </si>
  <si>
    <t>12167100198424</t>
  </si>
  <si>
    <t>GO1776</t>
  </si>
  <si>
    <t>G R LAVANYA</t>
  </si>
  <si>
    <t>54930100006390</t>
  </si>
  <si>
    <t>GO1779</t>
  </si>
  <si>
    <t xml:space="preserve">PUSHPA  K C </t>
  </si>
  <si>
    <t>GO1781</t>
  </si>
  <si>
    <t>NETHRA B N</t>
  </si>
  <si>
    <t>GO1782</t>
  </si>
  <si>
    <t>PAVITHRA B P</t>
  </si>
  <si>
    <t>1432500103970701</t>
  </si>
  <si>
    <t>GO1783</t>
  </si>
  <si>
    <t>P H LAKSHMAMMA</t>
  </si>
  <si>
    <t>GO1785</t>
  </si>
  <si>
    <t>RAVEENDRA KUMAR D</t>
  </si>
  <si>
    <t>029078001603</t>
  </si>
  <si>
    <t>GO1786</t>
  </si>
  <si>
    <t xml:space="preserve">MARUTHI </t>
  </si>
  <si>
    <t>GO1793</t>
  </si>
  <si>
    <t>SHASHANK M</t>
  </si>
  <si>
    <t>924010011921057</t>
  </si>
  <si>
    <t>GO1794</t>
  </si>
  <si>
    <t>BHARATH  B R</t>
  </si>
  <si>
    <t>67430100007767</t>
  </si>
  <si>
    <t>GO1797</t>
  </si>
  <si>
    <t>MANOJ</t>
  </si>
  <si>
    <t>520481015808738</t>
  </si>
  <si>
    <t>GO1798</t>
  </si>
  <si>
    <t>LAKSHMI KANTH</t>
  </si>
  <si>
    <t>12424101004623</t>
  </si>
  <si>
    <t>GO1800</t>
  </si>
  <si>
    <t xml:space="preserve">CHETHAN B C </t>
  </si>
  <si>
    <t>GO1803</t>
  </si>
  <si>
    <t>YASHWANTH</t>
  </si>
  <si>
    <t>1911120000254</t>
  </si>
  <si>
    <t>GO1804</t>
  </si>
  <si>
    <t xml:space="preserve">KIRAN KUMAR J S </t>
  </si>
  <si>
    <t>7572500103621601</t>
  </si>
  <si>
    <t>GO1810</t>
  </si>
  <si>
    <t>PALLAVI D</t>
  </si>
  <si>
    <t>GO1811</t>
  </si>
  <si>
    <t>SHREEDEVI  H S</t>
  </si>
  <si>
    <t>4612500104259301</t>
  </si>
  <si>
    <t>GO1816</t>
  </si>
  <si>
    <t>KEMPARAJU</t>
  </si>
  <si>
    <t>12146100008437</t>
  </si>
  <si>
    <t>GO1817</t>
  </si>
  <si>
    <t>GEETHA</t>
  </si>
  <si>
    <t>12142100001152</t>
  </si>
  <si>
    <t>GO1819</t>
  </si>
  <si>
    <t>SHASHIDHARA B M</t>
  </si>
  <si>
    <t>GO1820</t>
  </si>
  <si>
    <t>SUJATHA M S</t>
  </si>
  <si>
    <t>12432100001040</t>
  </si>
  <si>
    <t>GO1821</t>
  </si>
  <si>
    <t>RAKSHITHA</t>
  </si>
  <si>
    <t>GO1822</t>
  </si>
  <si>
    <t>MANOJ  G R</t>
  </si>
  <si>
    <t>GO1824</t>
  </si>
  <si>
    <t>NAGARAJU B G</t>
  </si>
  <si>
    <t>12146101003712</t>
  </si>
  <si>
    <t>GO1825</t>
  </si>
  <si>
    <t>LOKESH</t>
  </si>
  <si>
    <t>4612500104575101</t>
  </si>
  <si>
    <t>GO1827</t>
  </si>
  <si>
    <t>DINESH KUMAR N</t>
  </si>
  <si>
    <t>12148100011542</t>
  </si>
  <si>
    <t>GO1832</t>
  </si>
  <si>
    <t>GOVINDARAJU</t>
  </si>
  <si>
    <t>GO1835</t>
  </si>
  <si>
    <t xml:space="preserve">GOPALAKRISHNA </t>
  </si>
  <si>
    <t>GO1836</t>
  </si>
  <si>
    <t xml:space="preserve">MANJUNATHA </t>
  </si>
  <si>
    <t>110025935979</t>
  </si>
  <si>
    <t>GO1837</t>
  </si>
  <si>
    <t>RAMKUMAR G R</t>
  </si>
  <si>
    <t>GO1838</t>
  </si>
  <si>
    <t>LINGARAJU M D</t>
  </si>
  <si>
    <t>921010015403084</t>
  </si>
  <si>
    <t>GO1839</t>
  </si>
  <si>
    <t>SURESH</t>
  </si>
  <si>
    <t>7572500103278901</t>
  </si>
  <si>
    <t>GO1843</t>
  </si>
  <si>
    <t>YOGEESH</t>
  </si>
  <si>
    <t>845716510000142</t>
  </si>
  <si>
    <t>GO1849</t>
  </si>
  <si>
    <t>RANI C M</t>
  </si>
  <si>
    <t>GO1850</t>
  </si>
  <si>
    <t>DINESH K</t>
  </si>
  <si>
    <t>0422500100789601</t>
  </si>
  <si>
    <t>GO1852</t>
  </si>
  <si>
    <t>NAGARAJU M</t>
  </si>
  <si>
    <t>GO1854</t>
  </si>
  <si>
    <t>CHANDRASHEKAR R</t>
  </si>
  <si>
    <t>16030100075208</t>
  </si>
  <si>
    <t>GO1857</t>
  </si>
  <si>
    <t>MAHESH R</t>
  </si>
  <si>
    <t>GO1861</t>
  </si>
  <si>
    <t>V N NETHRAVATHI</t>
  </si>
  <si>
    <t>12154100010250</t>
  </si>
  <si>
    <t>GO1870</t>
  </si>
  <si>
    <t>NARSIMHAMURTHY  T  K</t>
  </si>
  <si>
    <t>GO1877</t>
  </si>
  <si>
    <t>D MANJULA</t>
  </si>
  <si>
    <t>GO1879</t>
  </si>
  <si>
    <t>LATHA T</t>
  </si>
  <si>
    <t>GO1880</t>
  </si>
  <si>
    <t>UMADEVI H N</t>
  </si>
  <si>
    <t>GO1886</t>
  </si>
  <si>
    <t>DASANNA</t>
  </si>
  <si>
    <t>GO1887</t>
  </si>
  <si>
    <t>SUJATHA</t>
  </si>
  <si>
    <t>0587101044711</t>
  </si>
  <si>
    <t>GO1892</t>
  </si>
  <si>
    <t>SHASHI KUMAR A N</t>
  </si>
  <si>
    <t>GO1893</t>
  </si>
  <si>
    <t>ABHISHEK S A</t>
  </si>
  <si>
    <t>GO1895</t>
  </si>
  <si>
    <t xml:space="preserve">MANJAMMA </t>
  </si>
  <si>
    <t>12384100003992</t>
  </si>
  <si>
    <t>GO1896</t>
  </si>
  <si>
    <t>RAKSHITHA B M</t>
  </si>
  <si>
    <t>319601000000909</t>
  </si>
  <si>
    <t>GO1898</t>
  </si>
  <si>
    <t>NANDUSHREE K</t>
  </si>
  <si>
    <t>GO1901</t>
  </si>
  <si>
    <t>101933285231</t>
  </si>
  <si>
    <t>LAKSHMIKANTHA C T</t>
  </si>
  <si>
    <t>7402500101639201</t>
  </si>
  <si>
    <t>GO1902</t>
  </si>
  <si>
    <t>101512942398</t>
  </si>
  <si>
    <t>SRINIVASA K</t>
  </si>
  <si>
    <t>4112500103230001</t>
  </si>
  <si>
    <t>GO1903</t>
  </si>
  <si>
    <t>N YOGESH</t>
  </si>
  <si>
    <t>1872500100904001</t>
  </si>
  <si>
    <t>GO1904</t>
  </si>
  <si>
    <t>NAGENDRA</t>
  </si>
  <si>
    <t>12229101001778</t>
  </si>
  <si>
    <t>GO1905</t>
  </si>
  <si>
    <t>ARUN KUMAR</t>
  </si>
  <si>
    <t>520481033275967</t>
  </si>
  <si>
    <t>GO1906</t>
  </si>
  <si>
    <t>K B SANTHOSH</t>
  </si>
  <si>
    <t>110035708118</t>
  </si>
  <si>
    <t>GO1907</t>
  </si>
  <si>
    <t>RAMU K N</t>
  </si>
  <si>
    <t>322022010002156</t>
  </si>
  <si>
    <t>GO1913</t>
  </si>
  <si>
    <t>MUTYALAPPA H A</t>
  </si>
  <si>
    <t>GO1914</t>
  </si>
  <si>
    <t>MANJUNATHA  R</t>
  </si>
  <si>
    <t>GO1916</t>
  </si>
  <si>
    <t xml:space="preserve">DEVARAJU </t>
  </si>
  <si>
    <t>3554127000166</t>
  </si>
  <si>
    <t>GO1917</t>
  </si>
  <si>
    <t>LOKESH C R</t>
  </si>
  <si>
    <t>4612500103872001</t>
  </si>
  <si>
    <t>GO1919</t>
  </si>
  <si>
    <t>MANJUNATHA G</t>
  </si>
  <si>
    <t>520441027268059</t>
  </si>
  <si>
    <t>GO1920</t>
  </si>
  <si>
    <t>NAVEEN KUMAR R</t>
  </si>
  <si>
    <t>GO1921</t>
  </si>
  <si>
    <t>ANIL KUMAR S U</t>
  </si>
  <si>
    <t>110182706871</t>
  </si>
  <si>
    <t>GO1924</t>
  </si>
  <si>
    <t>GO1925</t>
  </si>
  <si>
    <t>CHIKKANNA B I</t>
  </si>
  <si>
    <t>GO1928</t>
  </si>
  <si>
    <t xml:space="preserve">B N HARISHA </t>
  </si>
  <si>
    <t>1880108051593</t>
  </si>
  <si>
    <t>GO1934</t>
  </si>
  <si>
    <t>PAVAN KUMAR G</t>
  </si>
  <si>
    <t>GO1938</t>
  </si>
  <si>
    <t>YOGEESHA M V</t>
  </si>
  <si>
    <t>GO1941</t>
  </si>
  <si>
    <t>KAVITHA  A M</t>
  </si>
  <si>
    <t>GO1942</t>
  </si>
  <si>
    <t>PADMAVATHI M P</t>
  </si>
  <si>
    <t>4612500104390101</t>
  </si>
  <si>
    <t>GO1943</t>
  </si>
  <si>
    <t>H K MANJUNATH</t>
  </si>
  <si>
    <t>GO1944</t>
  </si>
  <si>
    <t>S RANGANATHA</t>
  </si>
  <si>
    <t>63790100012943</t>
  </si>
  <si>
    <t>GO1945</t>
  </si>
  <si>
    <t>PUNEETH B L</t>
  </si>
  <si>
    <t>GO1946</t>
  </si>
  <si>
    <t>M L KUMARSWAMI</t>
  </si>
  <si>
    <t>520101262001566</t>
  </si>
  <si>
    <t>GO1948</t>
  </si>
  <si>
    <t>SAI PRATHAP NAIK S</t>
  </si>
  <si>
    <t>110209020770</t>
  </si>
  <si>
    <t>GO1954</t>
  </si>
  <si>
    <t>RAGHURAMA NAIK</t>
  </si>
  <si>
    <t>2603108008213</t>
  </si>
  <si>
    <t>GO1957</t>
  </si>
  <si>
    <t>SREEKANTH NAIK V</t>
  </si>
  <si>
    <t>110163020288</t>
  </si>
  <si>
    <t>GO1962</t>
  </si>
  <si>
    <t>MOHAMMED AZMUDDIN</t>
  </si>
  <si>
    <t>12229100000839</t>
  </si>
  <si>
    <t>GO1967</t>
  </si>
  <si>
    <t xml:space="preserve">THIPESH </t>
  </si>
  <si>
    <t>15530100118438</t>
  </si>
  <si>
    <t>GO1968</t>
  </si>
  <si>
    <t>VASANTHA KUMAR K</t>
  </si>
  <si>
    <t>GO1972</t>
  </si>
  <si>
    <t>GURUPRASAD P H</t>
  </si>
  <si>
    <t>GO1978</t>
  </si>
  <si>
    <t>ASHWINI M P</t>
  </si>
  <si>
    <t>510000000254727</t>
  </si>
  <si>
    <t>GO1981</t>
  </si>
  <si>
    <t>B R KEMPARAJU</t>
  </si>
  <si>
    <t>67430100006707</t>
  </si>
  <si>
    <t>GO1984</t>
  </si>
  <si>
    <t xml:space="preserve">GOWTHAM N </t>
  </si>
  <si>
    <t>GO1985</t>
  </si>
  <si>
    <t xml:space="preserve">MAHESH B S </t>
  </si>
  <si>
    <t>4972500101656001</t>
  </si>
  <si>
    <t>GO1987</t>
  </si>
  <si>
    <t xml:space="preserve">LINGESH M </t>
  </si>
  <si>
    <t>GO1988</t>
  </si>
  <si>
    <t>SIDDAGANGAIAH A</t>
  </si>
  <si>
    <t>GO1995</t>
  </si>
  <si>
    <t>TARUN .A</t>
  </si>
  <si>
    <t>GO1996</t>
  </si>
  <si>
    <t>SUDEEPA B</t>
  </si>
  <si>
    <t>GO1997</t>
  </si>
  <si>
    <t>CHETHAN KUMAR D R</t>
  </si>
  <si>
    <t>924010017827979</t>
  </si>
  <si>
    <t>GO1998</t>
  </si>
  <si>
    <t>SATEESHA S</t>
  </si>
  <si>
    <t>110132045435</t>
  </si>
  <si>
    <t>GO1999</t>
  </si>
  <si>
    <t>NARASIMHAMURTHY G K</t>
  </si>
  <si>
    <t>12141100016063</t>
  </si>
  <si>
    <t>GO2000</t>
  </si>
  <si>
    <t xml:space="preserve">NARASIMHARAJU B G </t>
  </si>
  <si>
    <t>G02000</t>
  </si>
  <si>
    <t>GO2003</t>
  </si>
  <si>
    <t>SYED NAWAZ</t>
  </si>
  <si>
    <t>1632100400000313</t>
  </si>
  <si>
    <t>GO2010</t>
  </si>
  <si>
    <t xml:space="preserve">PUNITH P S </t>
  </si>
  <si>
    <t>GO2014</t>
  </si>
  <si>
    <t xml:space="preserve">SRIDHAR </t>
  </si>
  <si>
    <t>0362104000171717</t>
  </si>
  <si>
    <t>GO2017</t>
  </si>
  <si>
    <t xml:space="preserve">SHREEDHARA G A </t>
  </si>
  <si>
    <t>ATTENDANCE (MEN)</t>
  </si>
  <si>
    <t>GO2018</t>
  </si>
  <si>
    <t xml:space="preserve">SIDDARAJU J L </t>
  </si>
  <si>
    <t>GO2019</t>
  </si>
  <si>
    <t>NANDAN KUMAR G</t>
  </si>
  <si>
    <t>4112500103539901</t>
  </si>
  <si>
    <t>GO2020</t>
  </si>
  <si>
    <t xml:space="preserve">MOHAN KUMAR D A </t>
  </si>
  <si>
    <t>7572500103718201</t>
  </si>
  <si>
    <t>MANG FAB(MEN)</t>
  </si>
  <si>
    <t>GO2021</t>
  </si>
  <si>
    <t>RAJASHEKARA S P</t>
  </si>
  <si>
    <t>110047240042</t>
  </si>
  <si>
    <t>GO2022</t>
  </si>
  <si>
    <t>SHIVAKUMAR G C</t>
  </si>
  <si>
    <t>GO2023</t>
  </si>
  <si>
    <t xml:space="preserve">CHANNAPPA B K </t>
  </si>
  <si>
    <t>4733101000622</t>
  </si>
  <si>
    <t>GO2024</t>
  </si>
  <si>
    <t xml:space="preserve">RANGANATHA S N </t>
  </si>
  <si>
    <t>GO2025</t>
  </si>
  <si>
    <t>SRINIVASA R</t>
  </si>
  <si>
    <t>12147100005732</t>
  </si>
  <si>
    <t>GO2026</t>
  </si>
  <si>
    <t>HARISHA N</t>
  </si>
  <si>
    <t>7572500102146201</t>
  </si>
  <si>
    <t>GO2027</t>
  </si>
  <si>
    <t xml:space="preserve">NARASIMHAMURTHY B K </t>
  </si>
  <si>
    <t>0362104000268653</t>
  </si>
  <si>
    <t>GO2028</t>
  </si>
  <si>
    <t>DINESH</t>
  </si>
  <si>
    <t>9992505011254801</t>
  </si>
  <si>
    <t>GO2029</t>
  </si>
  <si>
    <t>R MANJUNATHA</t>
  </si>
  <si>
    <t>GO2030</t>
  </si>
  <si>
    <t>SANJANA M</t>
  </si>
  <si>
    <t>ATTENDANCE (WOMEN)</t>
  </si>
  <si>
    <t>GO2031</t>
  </si>
  <si>
    <t xml:space="preserve">NETHRAVATHI R M </t>
  </si>
  <si>
    <t>GO2032</t>
  </si>
  <si>
    <t xml:space="preserve">PARVATHI K </t>
  </si>
  <si>
    <t>GO2033</t>
  </si>
  <si>
    <t>MEGHA K R</t>
  </si>
  <si>
    <t>GO2034</t>
  </si>
  <si>
    <t>HEMAVATHI R</t>
  </si>
  <si>
    <t>3032000100173222</t>
  </si>
  <si>
    <t>GO2035</t>
  </si>
  <si>
    <t xml:space="preserve">JAYAMMA </t>
  </si>
  <si>
    <t>16030100119998</t>
  </si>
  <si>
    <t>GO2036</t>
  </si>
  <si>
    <t>NETHRAVATHI S</t>
  </si>
  <si>
    <t>5289101001078</t>
  </si>
  <si>
    <t>GO2037</t>
  </si>
  <si>
    <t>POOJA D</t>
  </si>
  <si>
    <t>GO2038</t>
  </si>
  <si>
    <t xml:space="preserve">MAMATHA H </t>
  </si>
  <si>
    <t>4612500104447501</t>
  </si>
  <si>
    <t>GO2039</t>
  </si>
  <si>
    <t xml:space="preserve">LAKSHMIDEVAMMA N </t>
  </si>
  <si>
    <t>16030100075042</t>
  </si>
  <si>
    <t>GO2040</t>
  </si>
  <si>
    <t>S NISHCHITHA</t>
  </si>
  <si>
    <t>12139100202619</t>
  </si>
  <si>
    <t>GO2041</t>
  </si>
  <si>
    <t>INDIRA</t>
  </si>
  <si>
    <t>GO2042</t>
  </si>
  <si>
    <t>VIDYA R</t>
  </si>
  <si>
    <t>GO2043</t>
  </si>
  <si>
    <t>K SRIMATHI</t>
  </si>
  <si>
    <t>110163985131</t>
  </si>
  <si>
    <t>GO2045</t>
  </si>
  <si>
    <t>M V VINUTHA</t>
  </si>
  <si>
    <t>GO2046</t>
  </si>
  <si>
    <t>NAGARATHNA</t>
  </si>
  <si>
    <t>GO2047</t>
  </si>
  <si>
    <t>PAVITHRA M K</t>
  </si>
  <si>
    <t>1880101055435</t>
  </si>
  <si>
    <t>GO2048</t>
  </si>
  <si>
    <t xml:space="preserve">GANGAMMA G </t>
  </si>
  <si>
    <t>110092097024</t>
  </si>
  <si>
    <t>GO2049</t>
  </si>
  <si>
    <t>PAVITHRA  K</t>
  </si>
  <si>
    <t>GO2050</t>
  </si>
  <si>
    <t>LAVANYA C</t>
  </si>
  <si>
    <t>GO2051</t>
  </si>
  <si>
    <t>K S RAMYA</t>
  </si>
  <si>
    <t>GO2052</t>
  </si>
  <si>
    <t>RADHA N R</t>
  </si>
  <si>
    <t>GO2053</t>
  </si>
  <si>
    <t>LALITHA B N</t>
  </si>
  <si>
    <t>029001003507</t>
  </si>
  <si>
    <t>GO2054</t>
  </si>
  <si>
    <t>HEMA L</t>
  </si>
  <si>
    <t>110211979749</t>
  </si>
  <si>
    <t>P.F 
13%</t>
  </si>
  <si>
    <t>Token Number</t>
  </si>
  <si>
    <t>Insu. (Uniform)</t>
  </si>
  <si>
    <t>N0770</t>
  </si>
  <si>
    <t>RAHUL MR</t>
  </si>
  <si>
    <t>STATE BANK OF INDIA</t>
  </si>
  <si>
    <t>40237017111</t>
  </si>
  <si>
    <t>N0775</t>
  </si>
  <si>
    <t>64144297172</t>
  </si>
  <si>
    <t>N0778</t>
  </si>
  <si>
    <t>BHOOMIKA  J</t>
  </si>
  <si>
    <t>CNRB0000679</t>
  </si>
  <si>
    <t>0679108023665</t>
  </si>
  <si>
    <t>N0783</t>
  </si>
  <si>
    <t>VEENA  M S</t>
  </si>
  <si>
    <t>SBIN0000987</t>
  </si>
  <si>
    <t>35052795326</t>
  </si>
  <si>
    <t>N0784</t>
  </si>
  <si>
    <t>SRILAKSHMI B T</t>
  </si>
  <si>
    <t>33468874564</t>
  </si>
  <si>
    <t>N0785</t>
  </si>
  <si>
    <t>LAKSHMIDEVI D N</t>
  </si>
  <si>
    <t>KARNATAKA BANK LIMITED</t>
  </si>
  <si>
    <t>7562500105759801</t>
  </si>
  <si>
    <t>N0788</t>
  </si>
  <si>
    <t>PADMAVATHI</t>
  </si>
  <si>
    <t>SBIN0005986</t>
  </si>
  <si>
    <t>35062319492</t>
  </si>
  <si>
    <t>N0790</t>
  </si>
  <si>
    <t>Kavya B G</t>
  </si>
  <si>
    <t>KARNATAKA GRAMEEN BANK</t>
  </si>
  <si>
    <t>PKGB0012385</t>
  </si>
  <si>
    <t>12385100006052</t>
  </si>
  <si>
    <t>N0791</t>
  </si>
  <si>
    <t>RAGHAVENDRA N</t>
  </si>
  <si>
    <t>SBIN0013395</t>
  </si>
  <si>
    <t>36618408457</t>
  </si>
  <si>
    <t>N0793</t>
  </si>
  <si>
    <t xml:space="preserve">KAVITHA H </t>
  </si>
  <si>
    <t>CNRB0003047</t>
  </si>
  <si>
    <t>3047101009700</t>
  </si>
  <si>
    <t>N0795</t>
  </si>
  <si>
    <t>SHANTHAKUMARI J M</t>
  </si>
  <si>
    <t>PKGB0012146</t>
  </si>
  <si>
    <t>12146100110679</t>
  </si>
  <si>
    <t>N0796</t>
  </si>
  <si>
    <t>JYOTH I M R</t>
  </si>
  <si>
    <t>319601000006323</t>
  </si>
  <si>
    <t>N0800</t>
  </si>
  <si>
    <t>RAMYA B.R</t>
  </si>
  <si>
    <t>4112500102693801</t>
  </si>
  <si>
    <t>N0801</t>
  </si>
  <si>
    <t>SUNITHA M N</t>
  </si>
  <si>
    <t>41424996912</t>
  </si>
  <si>
    <t>N0803</t>
  </si>
  <si>
    <t>LATHA M</t>
  </si>
  <si>
    <t>35005322810</t>
  </si>
  <si>
    <t>N0804</t>
  </si>
  <si>
    <t>NETHRAVATHI K</t>
  </si>
  <si>
    <t>40829177151</t>
  </si>
  <si>
    <t>N0805</t>
  </si>
  <si>
    <t>SHARADA C G</t>
  </si>
  <si>
    <t>KARB0000769</t>
  </si>
  <si>
    <t>7692500101838101</t>
  </si>
  <si>
    <t>N0806</t>
  </si>
  <si>
    <t>NAYVYASHREE N K</t>
  </si>
  <si>
    <t>64124183667</t>
  </si>
  <si>
    <t>N0808</t>
  </si>
  <si>
    <t>SANTHOSHA A C</t>
  </si>
  <si>
    <t>43025874110</t>
  </si>
  <si>
    <t>N0809</t>
  </si>
  <si>
    <t>GOWTHAM C N</t>
  </si>
  <si>
    <t>64205554836</t>
  </si>
  <si>
    <t>N0810</t>
  </si>
  <si>
    <t>KAVYASHREE S R</t>
  </si>
  <si>
    <t>37331713886</t>
  </si>
  <si>
    <t>N0813</t>
  </si>
  <si>
    <t>RAGHU K R</t>
  </si>
  <si>
    <t>SBIN0040100</t>
  </si>
  <si>
    <t>64083014726</t>
  </si>
  <si>
    <t>N0814</t>
  </si>
  <si>
    <t>LOHIT N J</t>
  </si>
  <si>
    <t>KARB0000257</t>
  </si>
  <si>
    <t>2572500103607801</t>
  </si>
  <si>
    <t>N0816</t>
  </si>
  <si>
    <t>TILAK K</t>
  </si>
  <si>
    <t>110037998714</t>
  </si>
  <si>
    <t>N0821</t>
  </si>
  <si>
    <t>CHETHAN DHANJI</t>
  </si>
  <si>
    <t>319601000005992</t>
  </si>
  <si>
    <t>N0827</t>
  </si>
  <si>
    <t xml:space="preserve">GAGAN KUMAR P S </t>
  </si>
  <si>
    <t>BAN OF BARODA</t>
  </si>
  <si>
    <t>BARB0ALIKOL</t>
  </si>
  <si>
    <t>11680100014489</t>
  </si>
  <si>
    <t>N0831</t>
  </si>
  <si>
    <t>VINODRAJ</t>
  </si>
  <si>
    <t>5289120000783</t>
  </si>
  <si>
    <t>N0833</t>
  </si>
  <si>
    <t>NAVYA G R</t>
  </si>
  <si>
    <t>64010812313</t>
  </si>
  <si>
    <t>N0834</t>
  </si>
  <si>
    <t xml:space="preserve">ASHA </t>
  </si>
  <si>
    <t>PKGB0012144</t>
  </si>
  <si>
    <t>12144100150965</t>
  </si>
  <si>
    <t>N0852</t>
  </si>
  <si>
    <t>CNRB0000409</t>
  </si>
  <si>
    <t>0409131001297</t>
  </si>
  <si>
    <t>N0871</t>
  </si>
  <si>
    <t>LAKSHMI N</t>
  </si>
  <si>
    <t>39066294938</t>
  </si>
  <si>
    <t>N0872</t>
  </si>
  <si>
    <t>VEDHA  L</t>
  </si>
  <si>
    <t>319601000006602</t>
  </si>
  <si>
    <t>N0874</t>
  </si>
  <si>
    <t>MEENAKSHI</t>
  </si>
  <si>
    <t>4112500103508101</t>
  </si>
  <si>
    <t>N0898</t>
  </si>
  <si>
    <t xml:space="preserve">CHETHAN M N              </t>
  </si>
  <si>
    <t>42439591672</t>
  </si>
  <si>
    <t>N0902</t>
  </si>
  <si>
    <t>64154469833</t>
  </si>
  <si>
    <t>N0905</t>
  </si>
  <si>
    <t>PALLAVI Y K</t>
  </si>
  <si>
    <t>PKGB0012165</t>
  </si>
  <si>
    <t>12165100146692</t>
  </si>
  <si>
    <t>N0906</t>
  </si>
  <si>
    <t>SUMA A R</t>
  </si>
  <si>
    <t>74000100030925</t>
  </si>
  <si>
    <t>N0910</t>
  </si>
  <si>
    <t>KALEEM ULLA  T S</t>
  </si>
  <si>
    <t>30991487116</t>
  </si>
  <si>
    <t>N0914</t>
  </si>
  <si>
    <t xml:space="preserve">ANANDA  A S </t>
  </si>
  <si>
    <t>43241091529</t>
  </si>
  <si>
    <t>N0919</t>
  </si>
  <si>
    <t>VARSITH B R</t>
  </si>
  <si>
    <t>64103212719</t>
  </si>
  <si>
    <t>N0925</t>
  </si>
  <si>
    <t>UNITHA D</t>
  </si>
  <si>
    <t>CNRB0003545</t>
  </si>
  <si>
    <t>2512101016690</t>
  </si>
  <si>
    <t>N0926</t>
  </si>
  <si>
    <t>SUSHMA C M</t>
  </si>
  <si>
    <t>40005182850</t>
  </si>
  <si>
    <t>N0927</t>
  </si>
  <si>
    <t xml:space="preserve">LAKSHMI </t>
  </si>
  <si>
    <t>PKGB0012167</t>
  </si>
  <si>
    <t>12167100208499</t>
  </si>
  <si>
    <t>N0930</t>
  </si>
  <si>
    <t>SOWNDARYA S L</t>
  </si>
  <si>
    <t>SBIN0040238</t>
  </si>
  <si>
    <t>64153604820</t>
  </si>
  <si>
    <t>N0931</t>
  </si>
  <si>
    <t xml:space="preserve">VIDHYA H </t>
  </si>
  <si>
    <t>IDBI</t>
  </si>
  <si>
    <t>CNRB0005075</t>
  </si>
  <si>
    <t>110051049993</t>
  </si>
  <si>
    <t>N0933</t>
  </si>
  <si>
    <t xml:space="preserve">MANJULA J </t>
  </si>
  <si>
    <t>7562500105171701</t>
  </si>
  <si>
    <t>N0934</t>
  </si>
  <si>
    <t>GANGADHAR</t>
  </si>
  <si>
    <t>64178273037</t>
  </si>
  <si>
    <t>N0935</t>
  </si>
  <si>
    <t xml:space="preserve">RAGHU SWAMY </t>
  </si>
  <si>
    <t>SBIN0040096</t>
  </si>
  <si>
    <t>64065673770</t>
  </si>
  <si>
    <t>N0936</t>
  </si>
  <si>
    <t>ASHWIN KUMAR S</t>
  </si>
  <si>
    <t>CNRB0004788</t>
  </si>
  <si>
    <t>4788101000969</t>
  </si>
  <si>
    <t>N0937</t>
  </si>
  <si>
    <t>RANGANATHA S</t>
  </si>
  <si>
    <t>64175200107</t>
  </si>
  <si>
    <t>N0942</t>
  </si>
  <si>
    <t>DARSHAN U</t>
  </si>
  <si>
    <t>64156155892</t>
  </si>
  <si>
    <t>N0945</t>
  </si>
  <si>
    <t xml:space="preserve">VASANTH KUMAR </t>
  </si>
  <si>
    <t>64111752256</t>
  </si>
  <si>
    <t>N0947</t>
  </si>
  <si>
    <t>YOGESH B R</t>
  </si>
  <si>
    <t>64176076052</t>
  </si>
  <si>
    <t>N0950</t>
  </si>
  <si>
    <t>GIRISH G S</t>
  </si>
  <si>
    <t>64180790152</t>
  </si>
  <si>
    <t>N0952</t>
  </si>
  <si>
    <t>PRAPULLA</t>
  </si>
  <si>
    <t>43269938622</t>
  </si>
  <si>
    <t>N0953</t>
  </si>
  <si>
    <t>GOWRAMMA B H</t>
  </si>
  <si>
    <t>CNRB0012011</t>
  </si>
  <si>
    <t>20112210013810</t>
  </si>
  <si>
    <t>N0961</t>
  </si>
  <si>
    <t>NARASIMHARAJU T N</t>
  </si>
  <si>
    <t>BARB0VJMAGI</t>
  </si>
  <si>
    <t>67450100009113</t>
  </si>
  <si>
    <t>N0962</t>
  </si>
  <si>
    <t xml:space="preserve">VENKATESH R N </t>
  </si>
  <si>
    <t>4112500102291501</t>
  </si>
  <si>
    <t>N0963</t>
  </si>
  <si>
    <t xml:space="preserve">BUNEETH H B </t>
  </si>
  <si>
    <t>BARB0VJCHIH</t>
  </si>
  <si>
    <t>63930100011611</t>
  </si>
  <si>
    <t>N0966</t>
  </si>
  <si>
    <t>VANISHREE</t>
  </si>
  <si>
    <t>4733108003295</t>
  </si>
  <si>
    <t>N0969</t>
  </si>
  <si>
    <t xml:space="preserve">BHARATH N </t>
  </si>
  <si>
    <t>34909187451</t>
  </si>
  <si>
    <t>N0970</t>
  </si>
  <si>
    <t>TRIVENI</t>
  </si>
  <si>
    <t>7782500101483001</t>
  </si>
  <si>
    <t>N0977</t>
  </si>
  <si>
    <t>NETHRAMBIKA</t>
  </si>
  <si>
    <t>64142384589</t>
  </si>
  <si>
    <t>N0979</t>
  </si>
  <si>
    <t xml:space="preserve">ABHISHEK </t>
  </si>
  <si>
    <t>CNRB0011005</t>
  </si>
  <si>
    <t>10052250008823</t>
  </si>
  <si>
    <t>N0985</t>
  </si>
  <si>
    <t>RAKESH S S</t>
  </si>
  <si>
    <t xml:space="preserve"> AXIS BANK</t>
  </si>
  <si>
    <t>UTIB0001204</t>
  </si>
  <si>
    <t>923010009692366</t>
  </si>
  <si>
    <t>N0986</t>
  </si>
  <si>
    <t>SNEHA T</t>
  </si>
  <si>
    <t>64083565809</t>
  </si>
  <si>
    <t>N0988</t>
  </si>
  <si>
    <t>NAGESH M N</t>
  </si>
  <si>
    <t>CNRB0011563</t>
  </si>
  <si>
    <t>15632310000563</t>
  </si>
  <si>
    <t>N0989</t>
  </si>
  <si>
    <t xml:space="preserve">VINUTHA </t>
  </si>
  <si>
    <t>PUNJAB NATIONAL BANK</t>
  </si>
  <si>
    <t>PUNB0125100</t>
  </si>
  <si>
    <t>1251000400178368</t>
  </si>
  <si>
    <t>N0990</t>
  </si>
  <si>
    <t>KALPANA</t>
  </si>
  <si>
    <t>110194488457</t>
  </si>
  <si>
    <t>N0991</t>
  </si>
  <si>
    <t>YASHODHA</t>
  </si>
  <si>
    <t>64135313118</t>
  </si>
  <si>
    <t>N0993</t>
  </si>
  <si>
    <t>ROOPASHREE  P</t>
  </si>
  <si>
    <t>64103936093</t>
  </si>
  <si>
    <t>N0995</t>
  </si>
  <si>
    <t>VARALAKSHMI</t>
  </si>
  <si>
    <t>64179531827</t>
  </si>
  <si>
    <t>N0996</t>
  </si>
  <si>
    <t>MAHALAKSHMI A R</t>
  </si>
  <si>
    <t>38618192190</t>
  </si>
  <si>
    <t>N0997</t>
  </si>
  <si>
    <t>SRIDEVI A L</t>
  </si>
  <si>
    <t>UNION BANK OF INDIA</t>
  </si>
  <si>
    <t>322022010004584</t>
  </si>
  <si>
    <t>N0998</t>
  </si>
  <si>
    <t>KAVYA  T S</t>
  </si>
  <si>
    <t>284101000006951</t>
  </si>
  <si>
    <t>N01000</t>
  </si>
  <si>
    <t>MAHALAKSHMI K B</t>
  </si>
  <si>
    <t>SBIN0040574</t>
  </si>
  <si>
    <t>38170018035</t>
  </si>
  <si>
    <t>N01002</t>
  </si>
  <si>
    <t>POORNIMA  R</t>
  </si>
  <si>
    <t>64104206758</t>
  </si>
  <si>
    <t>N01003</t>
  </si>
  <si>
    <t>ANITHA S N</t>
  </si>
  <si>
    <t>64156811787</t>
  </si>
  <si>
    <t>N01006</t>
  </si>
  <si>
    <t>RANGANATH S G</t>
  </si>
  <si>
    <t>5289120000563</t>
  </si>
  <si>
    <t>N01008</t>
  </si>
  <si>
    <t>RUPESH NAIK C</t>
  </si>
  <si>
    <t>SBIN0040334</t>
  </si>
  <si>
    <t>41976983507</t>
  </si>
  <si>
    <t>N01009</t>
  </si>
  <si>
    <t xml:space="preserve">SANGEETHA R </t>
  </si>
  <si>
    <t>845716510000105</t>
  </si>
  <si>
    <t>N01025</t>
  </si>
  <si>
    <t>MARUTHI H B</t>
  </si>
  <si>
    <t>38851094692</t>
  </si>
  <si>
    <t>N01027</t>
  </si>
  <si>
    <t>SHIVAKUMAR C</t>
  </si>
  <si>
    <t>7782500101203301</t>
  </si>
  <si>
    <t>N01029</t>
  </si>
  <si>
    <t>CHIRANJEEVI M</t>
  </si>
  <si>
    <t>INDIA POST PAYMENT BANK</t>
  </si>
  <si>
    <t>IPOS0000001</t>
  </si>
  <si>
    <t>025010180684</t>
  </si>
  <si>
    <t>N01051</t>
  </si>
  <si>
    <t>GURUKIRAN N</t>
  </si>
  <si>
    <t>284101000004132</t>
  </si>
  <si>
    <t>N01053</t>
  </si>
  <si>
    <t>LOKESH D P</t>
  </si>
  <si>
    <t>284101000006807</t>
  </si>
  <si>
    <t>N01058</t>
  </si>
  <si>
    <t>K PRAJWAL</t>
  </si>
  <si>
    <t>SBIN0041105</t>
  </si>
  <si>
    <t>41985767427</t>
  </si>
  <si>
    <t>N01060</t>
  </si>
  <si>
    <t>SHASHANK R</t>
  </si>
  <si>
    <t>7562500105714401</t>
  </si>
  <si>
    <t>N01069</t>
  </si>
  <si>
    <t>PRAVEEN D N</t>
  </si>
  <si>
    <t>284101000002636</t>
  </si>
  <si>
    <t>N01072</t>
  </si>
  <si>
    <t>GANGARAJU P</t>
  </si>
  <si>
    <t>43530254827</t>
  </si>
  <si>
    <t>N01076</t>
  </si>
  <si>
    <t>PUSHPAK</t>
  </si>
  <si>
    <t>284101000012716</t>
  </si>
  <si>
    <t>N01083</t>
  </si>
  <si>
    <t xml:space="preserve">ROSHAN ZAMEER </t>
  </si>
  <si>
    <t>41361886604</t>
  </si>
  <si>
    <t>N01085</t>
  </si>
  <si>
    <t>H ARUN KUMAR</t>
  </si>
  <si>
    <t>IPOS0000DOP</t>
  </si>
  <si>
    <t>010030963274</t>
  </si>
  <si>
    <t>N01088</t>
  </si>
  <si>
    <t>ARUN D R</t>
  </si>
  <si>
    <t>PKGB0012229</t>
  </si>
  <si>
    <t>12229100007433</t>
  </si>
  <si>
    <t>N01089</t>
  </si>
  <si>
    <t>HEMENTH KUMAR</t>
  </si>
  <si>
    <t>BANDHAN BANK LIMITED</t>
  </si>
  <si>
    <t>BDBL0001865</t>
  </si>
  <si>
    <t>52180065378413</t>
  </si>
  <si>
    <t>N01091</t>
  </si>
  <si>
    <t>SEEEDHAR K D</t>
  </si>
  <si>
    <t>SBIN0041115</t>
  </si>
  <si>
    <t>64179557074</t>
  </si>
  <si>
    <t>N01092</t>
  </si>
  <si>
    <t>GURU SWAMY G H</t>
  </si>
  <si>
    <t>0533101043795</t>
  </si>
  <si>
    <t>N01094</t>
  </si>
  <si>
    <t>NANDAN A N</t>
  </si>
  <si>
    <t>64177342786</t>
  </si>
  <si>
    <t>N01097</t>
  </si>
  <si>
    <t>HARISH DR</t>
  </si>
  <si>
    <t>284101000010198</t>
  </si>
  <si>
    <t>N01100</t>
  </si>
  <si>
    <t>KOMALA C O</t>
  </si>
  <si>
    <t>20062210142334</t>
  </si>
  <si>
    <t>N01102</t>
  </si>
  <si>
    <t xml:space="preserve">SINDHU B N </t>
  </si>
  <si>
    <t>0678108025914</t>
  </si>
  <si>
    <t>N01103</t>
  </si>
  <si>
    <t xml:space="preserve">RAMYA B C </t>
  </si>
  <si>
    <t>UBIN0930245</t>
  </si>
  <si>
    <t>520101261999490</t>
  </si>
  <si>
    <t>N01104</t>
  </si>
  <si>
    <t>VEDHAVATHI R</t>
  </si>
  <si>
    <t>3947108000846</t>
  </si>
  <si>
    <t>N01105</t>
  </si>
  <si>
    <t>RENUKAMMA</t>
  </si>
  <si>
    <t>PKGB0012169</t>
  </si>
  <si>
    <t>12169100015187</t>
  </si>
  <si>
    <t>N01109</t>
  </si>
  <si>
    <t xml:space="preserve">SHIVASHANKAR </t>
  </si>
  <si>
    <t>SBIN0041103</t>
  </si>
  <si>
    <t>41048316753</t>
  </si>
  <si>
    <t>N01110</t>
  </si>
  <si>
    <t xml:space="preserve">PRUTHVIRAJ K T </t>
  </si>
  <si>
    <t>UTIB0001770</t>
  </si>
  <si>
    <t>924010032618200</t>
  </si>
  <si>
    <t>N01112</t>
  </si>
  <si>
    <t>BHAVYA K S</t>
  </si>
  <si>
    <t>34211287720</t>
  </si>
  <si>
    <t>N01113</t>
  </si>
  <si>
    <t>SANJAY B</t>
  </si>
  <si>
    <t>64146892566</t>
  </si>
  <si>
    <t>N01116</t>
  </si>
  <si>
    <t xml:space="preserve">AJJAIAH G </t>
  </si>
  <si>
    <t>SBIN0041017</t>
  </si>
  <si>
    <t>40504671809</t>
  </si>
  <si>
    <t>N01117</t>
  </si>
  <si>
    <t>SURESH G</t>
  </si>
  <si>
    <t>64198919475</t>
  </si>
  <si>
    <t>N01118</t>
  </si>
  <si>
    <t xml:space="preserve">RAMESHA B </t>
  </si>
  <si>
    <t>PKGB0012148</t>
  </si>
  <si>
    <t>12148100011644</t>
  </si>
  <si>
    <t>N01119</t>
  </si>
  <si>
    <t>PAVAN A N</t>
  </si>
  <si>
    <t>3472127000698</t>
  </si>
  <si>
    <t>N01120</t>
  </si>
  <si>
    <t xml:space="preserve">SHIVAKUMAR R </t>
  </si>
  <si>
    <t>319601000008626</t>
  </si>
  <si>
    <t>N01122</t>
  </si>
  <si>
    <t>50173560202</t>
  </si>
  <si>
    <t>N01123</t>
  </si>
  <si>
    <t>LAVANYA</t>
  </si>
  <si>
    <t>PKGB0012173</t>
  </si>
  <si>
    <t>12173100109741</t>
  </si>
  <si>
    <t>N01124</t>
  </si>
  <si>
    <t>67430100007563</t>
  </si>
  <si>
    <t>N01127</t>
  </si>
  <si>
    <t xml:space="preserve">PAVAN KUMAR K S </t>
  </si>
  <si>
    <t>4112500101873901</t>
  </si>
  <si>
    <t>N01130</t>
  </si>
  <si>
    <t xml:space="preserve">HEMANTH O </t>
  </si>
  <si>
    <t>12143100021979</t>
  </si>
  <si>
    <t>N01131</t>
  </si>
  <si>
    <t xml:space="preserve">SANTHOSH L </t>
  </si>
  <si>
    <t>11680100014761</t>
  </si>
  <si>
    <t>N01132</t>
  </si>
  <si>
    <t>RAJESH A G</t>
  </si>
  <si>
    <t>ICICI BANK LTD</t>
  </si>
  <si>
    <t>ICIC0007542</t>
  </si>
  <si>
    <t>754201500158</t>
  </si>
  <si>
    <t>N01134</t>
  </si>
  <si>
    <t xml:space="preserve">MOHAN A N </t>
  </si>
  <si>
    <t>PKGB0012141</t>
  </si>
  <si>
    <t>12141100020284</t>
  </si>
  <si>
    <t>N01135</t>
  </si>
  <si>
    <t>MANOJ B R</t>
  </si>
  <si>
    <t>67430100006730</t>
  </si>
  <si>
    <t>N01137</t>
  </si>
  <si>
    <t xml:space="preserve">LAKSHMAN N </t>
  </si>
  <si>
    <t>67430100007820</t>
  </si>
  <si>
    <t>N01140</t>
  </si>
  <si>
    <t xml:space="preserve">MARUTHI A N </t>
  </si>
  <si>
    <t>SBIN0040380</t>
  </si>
  <si>
    <t>64155200983</t>
  </si>
  <si>
    <t>N01143</t>
  </si>
  <si>
    <t xml:space="preserve">LAKSHMIPATHI K N </t>
  </si>
  <si>
    <t>CNRB0003867</t>
  </si>
  <si>
    <t>3867108002030</t>
  </si>
  <si>
    <t>N01144</t>
  </si>
  <si>
    <t xml:space="preserve">DARSHAN T S </t>
  </si>
  <si>
    <t>42420162042</t>
  </si>
  <si>
    <t>N01146</t>
  </si>
  <si>
    <t xml:space="preserve">LALITHA S V </t>
  </si>
  <si>
    <t>64103485969</t>
  </si>
  <si>
    <t>N01147</t>
  </si>
  <si>
    <t xml:space="preserve">LATHA </t>
  </si>
  <si>
    <t>38896580476</t>
  </si>
  <si>
    <t>N01148</t>
  </si>
  <si>
    <t xml:space="preserve">ANUSHA T L </t>
  </si>
  <si>
    <t>SBIN0007962</t>
  </si>
  <si>
    <t>35184981061</t>
  </si>
  <si>
    <t>N01149</t>
  </si>
  <si>
    <t>PAVAN S</t>
  </si>
  <si>
    <t>110077718797</t>
  </si>
  <si>
    <t>N01150</t>
  </si>
  <si>
    <t>SBIN0018363</t>
  </si>
  <si>
    <t>41170370118</t>
  </si>
  <si>
    <t>N01151</t>
  </si>
  <si>
    <t>RAMESHA T</t>
  </si>
  <si>
    <t>Cash</t>
  </si>
  <si>
    <t>N01153</t>
  </si>
  <si>
    <t xml:space="preserve">YASHWANTH K </t>
  </si>
  <si>
    <t>64177878567</t>
  </si>
  <si>
    <t>N01154</t>
  </si>
  <si>
    <t>SUNIL KUMAR B T</t>
  </si>
  <si>
    <t>156112010000015</t>
  </si>
  <si>
    <t>N01155</t>
  </si>
  <si>
    <t>SANDESH B H</t>
  </si>
  <si>
    <t>2572500103284901</t>
  </si>
  <si>
    <t>N01156</t>
  </si>
  <si>
    <t xml:space="preserve">NAGESH S G </t>
  </si>
  <si>
    <t>39120245414</t>
  </si>
  <si>
    <t>N01157</t>
  </si>
  <si>
    <t>RAJASHEKHAR M</t>
  </si>
  <si>
    <t>64104348035</t>
  </si>
  <si>
    <t>N01158</t>
  </si>
  <si>
    <t>DINESH K V</t>
  </si>
  <si>
    <t>64176920599</t>
  </si>
  <si>
    <t>N01159</t>
  </si>
  <si>
    <t>AVINASH G N</t>
  </si>
  <si>
    <t>64083935340</t>
  </si>
  <si>
    <t>N01160</t>
  </si>
  <si>
    <t>ABHIRAM S</t>
  </si>
  <si>
    <t>CNRB0005338</t>
  </si>
  <si>
    <t>110059652635</t>
  </si>
  <si>
    <t>N01161</t>
  </si>
  <si>
    <t>VIKRAM M</t>
  </si>
  <si>
    <t>SBIN0040110</t>
  </si>
  <si>
    <t>64129211885</t>
  </si>
  <si>
    <t>N01162</t>
  </si>
  <si>
    <t xml:space="preserve">RAKESHA A M </t>
  </si>
  <si>
    <t>CNRB0000460</t>
  </si>
  <si>
    <t>0460120000539</t>
  </si>
  <si>
    <t>N01163</t>
  </si>
  <si>
    <t>BANU PRAKESH</t>
  </si>
  <si>
    <t>64146276885</t>
  </si>
  <si>
    <t>N01164</t>
  </si>
  <si>
    <t>GIRISH H S</t>
  </si>
  <si>
    <t>2572500102659801</t>
  </si>
  <si>
    <t>N01167</t>
  </si>
  <si>
    <t>CHETHAN H</t>
  </si>
  <si>
    <t>PKGB0012134</t>
  </si>
  <si>
    <t>12134100016003</t>
  </si>
  <si>
    <t>N01168</t>
  </si>
  <si>
    <t>RANJAN R</t>
  </si>
  <si>
    <t>43801349984</t>
  </si>
  <si>
    <t>N01169</t>
  </si>
  <si>
    <t xml:space="preserve">RAVEESHA A K </t>
  </si>
  <si>
    <t>100311664430</t>
  </si>
  <si>
    <t>284101000006462</t>
  </si>
  <si>
    <t>N01170</t>
  </si>
  <si>
    <t>ROHITH G</t>
  </si>
  <si>
    <t>IOBA0003601</t>
  </si>
  <si>
    <t>360101000008991</t>
  </si>
  <si>
    <t xml:space="preserve">MANOJ B K </t>
  </si>
  <si>
    <t>GE21962</t>
  </si>
  <si>
    <t>MALLIKARJUNA H C</t>
  </si>
  <si>
    <t>GE21961</t>
  </si>
  <si>
    <t>GE21970</t>
  </si>
  <si>
    <t>CHANDRA SHEKAR</t>
  </si>
  <si>
    <t>DA</t>
  </si>
  <si>
    <t>WIPRO ATTENDANCE FOR THE  MONTH OF FEB - 2025</t>
  </si>
  <si>
    <t>Sl No</t>
  </si>
  <si>
    <t>INTER ID</t>
  </si>
  <si>
    <t>DEPT</t>
  </si>
  <si>
    <t>Candidate Code</t>
  </si>
  <si>
    <t>GENDER</t>
  </si>
  <si>
    <t>Qualification</t>
  </si>
  <si>
    <t>Stipend</t>
  </si>
  <si>
    <t>Total days for Stipend</t>
  </si>
  <si>
    <t>Stipend Payable</t>
  </si>
  <si>
    <t>Extra Hours</t>
  </si>
  <si>
    <t xml:space="preserve">Additional Traning Amount </t>
  </si>
  <si>
    <t>Last Month Arrears</t>
  </si>
  <si>
    <t>Total Amount</t>
  </si>
  <si>
    <t>Total Stipend to be paid</t>
  </si>
  <si>
    <t>DBT</t>
  </si>
  <si>
    <t>Net Transfer</t>
  </si>
  <si>
    <t>Portal transfer details</t>
  </si>
  <si>
    <t>NEFT transfer details</t>
  </si>
  <si>
    <t>Hours</t>
  </si>
  <si>
    <t>Canteen</t>
  </si>
  <si>
    <t>Uniform</t>
  </si>
  <si>
    <t>Admin Fees</t>
  </si>
  <si>
    <t>Excess payment</t>
  </si>
  <si>
    <t>NAP58</t>
  </si>
  <si>
    <t>Shashank K L</t>
  </si>
  <si>
    <t>HAND WASH</t>
  </si>
  <si>
    <t>A062372633</t>
  </si>
  <si>
    <t>Male</t>
  </si>
  <si>
    <t>NAP61</t>
  </si>
  <si>
    <t>Sachin V M</t>
  </si>
  <si>
    <t>A0623139282</t>
  </si>
  <si>
    <t>NAP62</t>
  </si>
  <si>
    <t>Umesh U G</t>
  </si>
  <si>
    <t>A0623139497</t>
  </si>
  <si>
    <t>NAP64</t>
  </si>
  <si>
    <t>Thejesha K</t>
  </si>
  <si>
    <t>A0723194021</t>
  </si>
  <si>
    <t>NAP66</t>
  </si>
  <si>
    <t>Nayana Kumar</t>
  </si>
  <si>
    <t>A0723193873</t>
  </si>
  <si>
    <t>NAP67</t>
  </si>
  <si>
    <t>Kamalamma V</t>
  </si>
  <si>
    <t>FABCON</t>
  </si>
  <si>
    <t>A0723194277</t>
  </si>
  <si>
    <t>Female</t>
  </si>
  <si>
    <t>NAP69</t>
  </si>
  <si>
    <t>Sowmyashree K N</t>
  </si>
  <si>
    <t>A0723198242</t>
  </si>
  <si>
    <t>NAP70</t>
  </si>
  <si>
    <t>Tejus S</t>
  </si>
  <si>
    <t>HST</t>
  </si>
  <si>
    <t>A0723192386</t>
  </si>
  <si>
    <t>NAP74</t>
  </si>
  <si>
    <t>Manoj N</t>
  </si>
  <si>
    <t>A102356415</t>
  </si>
  <si>
    <t>NAP75</t>
  </si>
  <si>
    <t>Sridhar G S</t>
  </si>
  <si>
    <t>A082322194</t>
  </si>
  <si>
    <t>NAP76</t>
  </si>
  <si>
    <t>KUSHAL K R</t>
  </si>
  <si>
    <t>A032402191</t>
  </si>
  <si>
    <t>NAP78</t>
  </si>
  <si>
    <t>Prajwal B N</t>
  </si>
  <si>
    <t>QA</t>
  </si>
  <si>
    <t>A102355708</t>
  </si>
  <si>
    <t>NAPS83</t>
  </si>
  <si>
    <t>PUNYASRI B S</t>
  </si>
  <si>
    <t>SOURCING</t>
  </si>
  <si>
    <t>A092368125</t>
  </si>
  <si>
    <t>NAPS85</t>
  </si>
  <si>
    <t>VIJAYA KUMAR P N</t>
  </si>
  <si>
    <t>AQUA</t>
  </si>
  <si>
    <t>A0923165391</t>
  </si>
  <si>
    <t>NAPS87</t>
  </si>
  <si>
    <t>NETHRA</t>
  </si>
  <si>
    <t>A0923175024</t>
  </si>
  <si>
    <t>NAPS92</t>
  </si>
  <si>
    <t>SRIKANTHA R</t>
  </si>
  <si>
    <t>A0923171071</t>
  </si>
  <si>
    <t>NAP93</t>
  </si>
  <si>
    <t>REKHA S R</t>
  </si>
  <si>
    <t>A0923201880</t>
  </si>
  <si>
    <t>NAP95</t>
  </si>
  <si>
    <t>Rajesh.G.N</t>
  </si>
  <si>
    <t>A0923202200</t>
  </si>
  <si>
    <t>NAP96</t>
  </si>
  <si>
    <t>LATHA B J</t>
  </si>
  <si>
    <t>A0923206234</t>
  </si>
  <si>
    <t>NAP99</t>
  </si>
  <si>
    <t>CHANDRIKA D</t>
  </si>
  <si>
    <t>STORE</t>
  </si>
  <si>
    <t>A0923201436</t>
  </si>
  <si>
    <t>BE</t>
  </si>
  <si>
    <t>NAP101</t>
  </si>
  <si>
    <t>SHASHANK N</t>
  </si>
  <si>
    <t>ENGG</t>
  </si>
  <si>
    <t>A102389818</t>
  </si>
  <si>
    <t>NAP106</t>
  </si>
  <si>
    <t>Raghavendra</t>
  </si>
  <si>
    <t>A112326627</t>
  </si>
  <si>
    <t>NAP108</t>
  </si>
  <si>
    <t>SHARATH C V</t>
  </si>
  <si>
    <t>DEO</t>
  </si>
  <si>
    <t>A112327168</t>
  </si>
  <si>
    <t>NAP109</t>
  </si>
  <si>
    <t>Darshan K</t>
  </si>
  <si>
    <t>A112328500</t>
  </si>
  <si>
    <t>NAP122</t>
  </si>
  <si>
    <t>TIPPESWAMI P</t>
  </si>
  <si>
    <t>A062404698</t>
  </si>
  <si>
    <t>12TH</t>
  </si>
  <si>
    <t>NAP123</t>
  </si>
  <si>
    <t>RANGANATH S</t>
  </si>
  <si>
    <t>A062411430</t>
  </si>
  <si>
    <t>NAP127</t>
  </si>
  <si>
    <t>SUREKHA S</t>
  </si>
  <si>
    <t>A062489856</t>
  </si>
  <si>
    <t>NAP131</t>
  </si>
  <si>
    <t>VARSHINI H R</t>
  </si>
  <si>
    <t>A0624170721</t>
  </si>
  <si>
    <t>NAP133</t>
  </si>
  <si>
    <t>GAGAN K B</t>
  </si>
  <si>
    <t>A0624104886</t>
  </si>
  <si>
    <t>NAP134</t>
  </si>
  <si>
    <t>R LOKESHA</t>
  </si>
  <si>
    <t>A062444509</t>
  </si>
  <si>
    <t>NAP135</t>
  </si>
  <si>
    <t>ANUSUYA H A</t>
  </si>
  <si>
    <t>A0724144396</t>
  </si>
  <si>
    <t>Mcom</t>
  </si>
  <si>
    <t>NAP137</t>
  </si>
  <si>
    <t>MANOJ NADIG</t>
  </si>
  <si>
    <t>A082469168</t>
  </si>
  <si>
    <t>12th</t>
  </si>
  <si>
    <t>NAP139</t>
  </si>
  <si>
    <t>MUJAHID ULLA KHAN</t>
  </si>
  <si>
    <t>A0921460447</t>
  </si>
  <si>
    <t>ITI</t>
  </si>
  <si>
    <t>NAP148</t>
  </si>
  <si>
    <t>PUNDALEEK MALIKARJUN DEVAPAR</t>
  </si>
  <si>
    <t>A032451741</t>
  </si>
  <si>
    <t>NAP157</t>
  </si>
  <si>
    <t>BHARATH S V</t>
  </si>
  <si>
    <t>A0422197017</t>
  </si>
  <si>
    <t>NAP158</t>
  </si>
  <si>
    <t>NARASIMHARAJA G N</t>
  </si>
  <si>
    <t>A0924144714</t>
  </si>
  <si>
    <t>BSC</t>
  </si>
  <si>
    <t>NAP159</t>
  </si>
  <si>
    <t>UMESH L C</t>
  </si>
  <si>
    <t>ACCOUNTS</t>
  </si>
  <si>
    <t>A0924149808</t>
  </si>
  <si>
    <t>bCOM</t>
  </si>
  <si>
    <t>NAP160</t>
  </si>
  <si>
    <t>HARISH B M</t>
  </si>
  <si>
    <t>A0924146304</t>
  </si>
  <si>
    <t>NAP162</t>
  </si>
  <si>
    <t>PRIYANKA H</t>
  </si>
  <si>
    <t>A0924145929</t>
  </si>
  <si>
    <t>NAP166</t>
  </si>
  <si>
    <t>RAKSHITHA G S</t>
  </si>
  <si>
    <t>B.com</t>
  </si>
  <si>
    <t>NAP167</t>
  </si>
  <si>
    <t>NANDINI S G</t>
  </si>
  <si>
    <t>NAP168</t>
  </si>
  <si>
    <t>RAKSHITHA K S</t>
  </si>
  <si>
    <t>Bsc</t>
  </si>
  <si>
    <t>NAP169</t>
  </si>
  <si>
    <t>REKHA  D N</t>
  </si>
  <si>
    <t>Bcom</t>
  </si>
  <si>
    <t>NAP170</t>
  </si>
  <si>
    <t>LAKSHMI M L</t>
  </si>
  <si>
    <t>NAP172</t>
  </si>
  <si>
    <t>VIJAYKUMAR H</t>
  </si>
  <si>
    <t>NAP180</t>
  </si>
  <si>
    <t>HEMANTH D R</t>
  </si>
  <si>
    <t>NAP182</t>
  </si>
  <si>
    <t>LAKSHMIKANT  R</t>
  </si>
  <si>
    <t>NAP183</t>
  </si>
  <si>
    <t>MUDDURAJU B  P</t>
  </si>
  <si>
    <t>NAP186</t>
  </si>
  <si>
    <t>THANUSHREE M B</t>
  </si>
  <si>
    <t>NAP187</t>
  </si>
  <si>
    <t>KAVANA K S</t>
  </si>
  <si>
    <t>MSC</t>
  </si>
  <si>
    <t>NAP188</t>
  </si>
  <si>
    <t>ASHOK</t>
  </si>
  <si>
    <t>NAP193</t>
  </si>
  <si>
    <t>SIDDARAJU A G</t>
  </si>
  <si>
    <t>NAP195</t>
  </si>
  <si>
    <t>DARSHAN G</t>
  </si>
  <si>
    <t>HRD</t>
  </si>
  <si>
    <t>NAP198</t>
  </si>
  <si>
    <t>PURUSHOTHAMMA</t>
  </si>
  <si>
    <t>NAP199</t>
  </si>
  <si>
    <t>BHOOMIKA T D</t>
  </si>
  <si>
    <t>PUC</t>
  </si>
  <si>
    <t>NAP200</t>
  </si>
  <si>
    <t>SUDEEP K S</t>
  </si>
  <si>
    <t>NAP202</t>
  </si>
  <si>
    <t>SANJAY K B</t>
  </si>
  <si>
    <t>BA</t>
  </si>
  <si>
    <t>NAP203</t>
  </si>
  <si>
    <t>RAKSHITHA M K</t>
  </si>
  <si>
    <t>NAP204</t>
  </si>
  <si>
    <t>USHA M U</t>
  </si>
  <si>
    <t>MBA</t>
  </si>
  <si>
    <t>NAP206</t>
  </si>
  <si>
    <t>DINESH N</t>
  </si>
  <si>
    <t xml:space="preserve">10th </t>
  </si>
  <si>
    <t>NAP207</t>
  </si>
  <si>
    <t>KEERTHANA D S</t>
  </si>
  <si>
    <t>NAP208</t>
  </si>
  <si>
    <t>VEENA T G</t>
  </si>
  <si>
    <t>NAP209</t>
  </si>
  <si>
    <t>DHANUSHREE G M</t>
  </si>
  <si>
    <t>NAP210</t>
  </si>
  <si>
    <t>BHAGYAMMA V G</t>
  </si>
  <si>
    <t>B.Com</t>
  </si>
  <si>
    <t>NAP211</t>
  </si>
  <si>
    <t>RAVI KUMAR H</t>
  </si>
  <si>
    <t>10th</t>
  </si>
  <si>
    <t>NAP212</t>
  </si>
  <si>
    <t>PARIMALA D S</t>
  </si>
  <si>
    <t>M.sc</t>
  </si>
  <si>
    <t>NAP213</t>
  </si>
  <si>
    <t>MANASA A</t>
  </si>
  <si>
    <t>NAP215</t>
  </si>
  <si>
    <t>SOMASHEKARA N</t>
  </si>
  <si>
    <t>NAP216</t>
  </si>
  <si>
    <t>BHAVANA M</t>
  </si>
  <si>
    <t>NAP217</t>
  </si>
  <si>
    <t>SHILPA T</t>
  </si>
  <si>
    <t>NAP218</t>
  </si>
  <si>
    <t>MAMATHA G</t>
  </si>
  <si>
    <t>NAP219</t>
  </si>
  <si>
    <t>VANDANA N</t>
  </si>
  <si>
    <t>B.SC</t>
  </si>
  <si>
    <t>NAP220</t>
  </si>
  <si>
    <t>PAVAN KUMAR</t>
  </si>
  <si>
    <t>MCA</t>
  </si>
  <si>
    <t>NAP221</t>
  </si>
  <si>
    <t>GOWTHAM T L</t>
  </si>
  <si>
    <t>NAP222</t>
  </si>
  <si>
    <t>ANAND</t>
  </si>
  <si>
    <t>NAP223</t>
  </si>
  <si>
    <t>DIWAKAR</t>
  </si>
  <si>
    <t>NAP224</t>
  </si>
  <si>
    <t>GAGAN G</t>
  </si>
  <si>
    <t>10TH</t>
  </si>
  <si>
    <t>NAP226</t>
  </si>
  <si>
    <t>SHREEDHAR B</t>
  </si>
  <si>
    <t>A102401454</t>
  </si>
  <si>
    <t>A102401197</t>
  </si>
  <si>
    <t>A102400973</t>
  </si>
  <si>
    <t>A102421521</t>
  </si>
  <si>
    <t>A102420024</t>
  </si>
  <si>
    <t>A102426629</t>
  </si>
  <si>
    <t>A0624113993</t>
  </si>
  <si>
    <t>A1024186977</t>
  </si>
  <si>
    <t>A1024187768</t>
  </si>
  <si>
    <t>A1024216760</t>
  </si>
  <si>
    <t>A1024216610</t>
  </si>
  <si>
    <t>A0422167011</t>
  </si>
  <si>
    <t>A112453366</t>
  </si>
  <si>
    <t>A1124137179</t>
  </si>
  <si>
    <t>A122443240</t>
  </si>
  <si>
    <t>A122446932</t>
  </si>
  <si>
    <t>A122493786</t>
  </si>
  <si>
    <t>A122470953</t>
  </si>
  <si>
    <t>A012564541</t>
  </si>
  <si>
    <t>A012567737</t>
  </si>
  <si>
    <t>A012572645</t>
  </si>
  <si>
    <t>A012574425</t>
  </si>
  <si>
    <t>A012564183</t>
  </si>
  <si>
    <t>A012574320</t>
  </si>
  <si>
    <t>A012530877</t>
  </si>
  <si>
    <t>A012590238</t>
  </si>
  <si>
    <t>A0125100839</t>
  </si>
  <si>
    <t>A0125100873</t>
  </si>
  <si>
    <t>A012582299</t>
  </si>
  <si>
    <t>A0125148651</t>
  </si>
  <si>
    <t>A022507170</t>
  </si>
  <si>
    <t>A0125148085</t>
  </si>
  <si>
    <t>A0125142677</t>
  </si>
  <si>
    <t>Net Transferred</t>
  </si>
  <si>
    <t>Deduction towards DBT for Oct, Nov 7 Dec 24</t>
  </si>
  <si>
    <t xml:space="preserve">Excess deduction paid separately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</si>
</sst>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0.0"/>
    <numFmt numFmtId="165" formatCode="_(* #,##0.00_);_(* \(#,##0.00\);_(* \-??_);_(@_)"/>
    <numFmt numFmtId="166" formatCode="_(* #,##0_);_(* \(#,##0\);_(* &quot;-&quot;??_);_(@_)"/>
    <numFmt numFmtId="167" formatCode="_(* #,##0.00_);_(* \(#,##0.00\);_(* &quot;-&quot;??_);_(@_)"/>
    <numFmt numFmtId="168" formatCode="0.00000000000000"/>
    <numFmt numFmtId="169" formatCode="0_);[Red]\(0\)"/>
    <numFmt numFmtId="170" formatCode="0;[Red]0"/>
    <numFmt numFmtId="171" formatCode="[$-409]d\-mmm\-yyyy;@"/>
    <numFmt numFmtId="172" formatCode="00000"/>
    <numFmt numFmtId="173" formatCode="[$-409]d\-mmm\-yy;@"/>
  </numFmts>
  <fonts count="7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1"/>
      <name val="Calibri Light"/>
      <family val="1"/>
      <scheme val="major"/>
    </font>
    <font>
      <sz val="10"/>
      <name val="Tahoma"/>
      <family val="2"/>
    </font>
    <font>
      <sz val="11"/>
      <color theme="1"/>
      <name val="Calibri Light"/>
      <family val="1"/>
      <scheme val="major"/>
    </font>
    <font>
      <sz val="10"/>
      <name val="Cambria"/>
      <family val="1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b/>
      <sz val="10"/>
      <name val="Cambria"/>
      <family val="1"/>
    </font>
    <font>
      <sz val="8"/>
      <name val="Calibri"/>
      <family val="2"/>
    </font>
    <font>
      <b/>
      <sz val="8"/>
      <name val="Calibri"/>
      <family val="2"/>
    </font>
    <font>
      <sz val="10"/>
      <name val="Calibri"/>
      <family val="2"/>
    </font>
    <font>
      <sz val="10"/>
      <color rgb="FF000000"/>
      <name val="Cambria"/>
      <family val="1"/>
    </font>
    <font>
      <sz val="12"/>
      <name val="Calibri"/>
      <family val="2"/>
    </font>
    <font>
      <b/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8"/>
      <name val="Calibri"/>
      <family val="2"/>
      <scheme val="minor"/>
    </font>
    <font>
      <sz val="10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8"/>
      <color theme="1"/>
      <name val="Calibri"/>
      <family val="2"/>
      <scheme val="minor"/>
    </font>
    <font>
      <sz val="10"/>
      <name val="Calibri Light"/>
      <family val="1"/>
      <scheme val="major"/>
    </font>
    <font>
      <b/>
      <sz val="14"/>
      <name val="Calibri"/>
      <family val="2"/>
      <scheme val="minor"/>
    </font>
    <font>
      <b/>
      <sz val="8"/>
      <name val="Cambria"/>
      <family val="1"/>
    </font>
    <font>
      <sz val="10"/>
      <color rgb="FFFF0000"/>
      <name val="Cambria"/>
      <family val="1"/>
    </font>
    <font>
      <b/>
      <sz val="10"/>
      <color rgb="FF00B050"/>
      <name val="Cambria"/>
      <family val="1"/>
    </font>
    <font>
      <sz val="10"/>
      <name val="Trebuchet MS"/>
      <family val="2"/>
    </font>
    <font>
      <sz val="8"/>
      <color theme="1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b/>
      <sz val="10"/>
      <color theme="1"/>
      <name val="Segoe UI"/>
      <family val="2"/>
    </font>
    <font>
      <sz val="8"/>
      <name val="Cambria"/>
      <family val="1"/>
    </font>
    <font>
      <b/>
      <sz val="1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name val="Cambria"/>
      <family val="1"/>
    </font>
    <font>
      <sz val="9"/>
      <name val="Calibri Light"/>
      <family val="1"/>
      <scheme val="major"/>
    </font>
    <font>
      <sz val="9"/>
      <name val="Cambria"/>
      <family val="1"/>
    </font>
    <font>
      <sz val="11"/>
      <name val="Arial"/>
      <family val="2"/>
    </font>
    <font>
      <sz val="11"/>
      <name val="Cambria"/>
      <family val="1"/>
    </font>
    <font>
      <sz val="11"/>
      <name val="Calibri"/>
      <family val="2"/>
    </font>
    <font>
      <sz val="10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name val="Calibri"/>
      <family val="2"/>
      <scheme val="minor"/>
    </font>
    <font>
      <sz val="11"/>
      <name val="Calibri"/>
    </font>
    <font>
      <b/>
      <sz val="16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name val="Times New Roman"/>
      <family val="1"/>
    </font>
    <font>
      <sz val="8"/>
      <color theme="1" tint="4.9989318521683403E-2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5" fillId="0" borderId="0"/>
    <xf numFmtId="165" fontId="21" fillId="0" borderId="0">
      <protection locked="0"/>
    </xf>
    <xf numFmtId="0" fontId="5" fillId="0" borderId="0">
      <alignment vertical="top"/>
      <protection locked="0"/>
    </xf>
    <xf numFmtId="0" fontId="5" fillId="0" borderId="0"/>
    <xf numFmtId="43" fontId="52" fillId="0" borderId="0" applyFont="0" applyFill="0" applyBorder="0" applyAlignment="0" applyProtection="0"/>
    <xf numFmtId="0" fontId="64" fillId="0" borderId="0"/>
    <xf numFmtId="0" fontId="58" fillId="0" borderId="0"/>
    <xf numFmtId="0" fontId="52" fillId="0" borderId="0"/>
  </cellStyleXfs>
  <cellXfs count="59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/>
    <xf numFmtId="2" fontId="13" fillId="2" borderId="1" xfId="1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/>
    <xf numFmtId="0" fontId="0" fillId="2" borderId="0" xfId="0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0" fontId="17" fillId="7" borderId="1" xfId="0" applyFont="1" applyFill="1" applyBorder="1" applyAlignment="1">
      <alignment horizontal="left" wrapText="1" readingOrder="1"/>
    </xf>
    <xf numFmtId="0" fontId="17" fillId="7" borderId="1" xfId="0" applyFont="1" applyFill="1" applyBorder="1" applyAlignment="1">
      <alignment wrapText="1" readingOrder="1"/>
    </xf>
    <xf numFmtId="0" fontId="18" fillId="8" borderId="1" xfId="0" applyFont="1" applyFill="1" applyBorder="1" applyAlignment="1">
      <alignment horizontal="right" wrapText="1" readingOrder="1"/>
    </xf>
    <xf numFmtId="1" fontId="20" fillId="9" borderId="1" xfId="0" applyNumberFormat="1" applyFont="1" applyFill="1" applyBorder="1" applyAlignment="1">
      <alignment horizontal="right"/>
    </xf>
    <xf numFmtId="164" fontId="20" fillId="9" borderId="1" xfId="0" applyNumberFormat="1" applyFont="1" applyFill="1" applyBorder="1" applyAlignment="1">
      <alignment horizontal="right"/>
    </xf>
    <xf numFmtId="2" fontId="19" fillId="0" borderId="1" xfId="0" applyNumberFormat="1" applyFont="1" applyBorder="1"/>
    <xf numFmtId="2" fontId="20" fillId="9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/>
    <xf numFmtId="0" fontId="11" fillId="2" borderId="0" xfId="0" applyFont="1" applyFill="1"/>
    <xf numFmtId="0" fontId="14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19" fillId="2" borderId="1" xfId="0" applyFont="1" applyFill="1" applyBorder="1" applyAlignment="1">
      <alignment horizontal="left" wrapText="1"/>
    </xf>
    <xf numFmtId="0" fontId="22" fillId="2" borderId="1" xfId="1" applyFont="1" applyFill="1" applyBorder="1" applyAlignment="1">
      <alignment horizontal="center" vertical="center" wrapText="1"/>
    </xf>
    <xf numFmtId="2" fontId="11" fillId="2" borderId="0" xfId="0" applyNumberFormat="1" applyFont="1" applyFill="1"/>
    <xf numFmtId="0" fontId="24" fillId="9" borderId="0" xfId="0" applyFont="1" applyFill="1"/>
    <xf numFmtId="0" fontId="23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right"/>
    </xf>
    <xf numFmtId="2" fontId="27" fillId="9" borderId="1" xfId="0" applyNumberFormat="1" applyFont="1" applyFill="1" applyBorder="1"/>
    <xf numFmtId="0" fontId="24" fillId="9" borderId="0" xfId="0" applyFont="1" applyFill="1" applyAlignment="1">
      <alignment horizontal="right"/>
    </xf>
    <xf numFmtId="0" fontId="5" fillId="2" borderId="0" xfId="1" applyFill="1" applyAlignment="1">
      <alignment vertical="center"/>
    </xf>
    <xf numFmtId="0" fontId="29" fillId="2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4" fillId="2" borderId="0" xfId="1" applyFont="1" applyFill="1"/>
    <xf numFmtId="0" fontId="24" fillId="2" borderId="0" xfId="1" applyFont="1" applyFill="1" applyAlignment="1">
      <alignment horizontal="left"/>
    </xf>
    <xf numFmtId="0" fontId="30" fillId="2" borderId="0" xfId="0" applyFont="1" applyFill="1" applyAlignment="1">
      <alignment horizontal="center" wrapText="1"/>
    </xf>
    <xf numFmtId="0" fontId="30" fillId="0" borderId="0" xfId="0" applyFont="1" applyAlignment="1">
      <alignment horizontal="center" wrapText="1"/>
    </xf>
    <xf numFmtId="0" fontId="9" fillId="2" borderId="0" xfId="0" applyFont="1" applyFill="1"/>
    <xf numFmtId="0" fontId="32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0" fontId="33" fillId="0" borderId="0" xfId="0" applyFont="1" applyAlignment="1">
      <alignment horizontal="left"/>
    </xf>
    <xf numFmtId="0" fontId="11" fillId="6" borderId="1" xfId="1" applyFont="1" applyFill="1" applyBorder="1" applyAlignment="1">
      <alignment horizontal="center" vertical="center" wrapText="1"/>
    </xf>
    <xf numFmtId="0" fontId="11" fillId="10" borderId="1" xfId="1" applyFont="1" applyFill="1" applyBorder="1" applyAlignment="1">
      <alignment horizontal="left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0" fontId="36" fillId="2" borderId="0" xfId="0" applyFont="1" applyFill="1"/>
    <xf numFmtId="0" fontId="33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/>
    <xf numFmtId="0" fontId="9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36" fillId="2" borderId="0" xfId="0" applyNumberFormat="1" applyFont="1" applyFill="1"/>
    <xf numFmtId="0" fontId="24" fillId="0" borderId="0" xfId="0" applyFont="1"/>
    <xf numFmtId="0" fontId="25" fillId="0" borderId="1" xfId="0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9" fillId="9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24" fillId="0" borderId="1" xfId="0" applyFon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19" fillId="0" borderId="1" xfId="0" applyFont="1" applyBorder="1" applyAlignment="1">
      <alignment readingOrder="1"/>
    </xf>
    <xf numFmtId="0" fontId="26" fillId="0" borderId="1" xfId="0" applyFont="1" applyBorder="1"/>
    <xf numFmtId="2" fontId="40" fillId="9" borderId="1" xfId="0" applyNumberFormat="1" applyFont="1" applyFill="1" applyBorder="1" applyAlignment="1">
      <alignment horizontal="right"/>
    </xf>
    <xf numFmtId="2" fontId="41" fillId="9" borderId="1" xfId="0" applyNumberFormat="1" applyFont="1" applyFill="1" applyBorder="1" applyAlignment="1">
      <alignment horizontal="right"/>
    </xf>
    <xf numFmtId="0" fontId="42" fillId="0" borderId="1" xfId="0" quotePrefix="1" applyFont="1" applyBorder="1" applyAlignment="1">
      <alignment horizontal="left"/>
    </xf>
    <xf numFmtId="0" fontId="18" fillId="8" borderId="1" xfId="0" quotePrefix="1" applyFont="1" applyFill="1" applyBorder="1" applyAlignment="1">
      <alignment horizontal="right" wrapText="1" readingOrder="1"/>
    </xf>
    <xf numFmtId="0" fontId="24" fillId="0" borderId="1" xfId="0" applyFont="1" applyBorder="1" applyAlignment="1">
      <alignment horizontal="center"/>
    </xf>
    <xf numFmtId="2" fontId="25" fillId="0" borderId="1" xfId="0" applyNumberFormat="1" applyFont="1" applyBorder="1"/>
    <xf numFmtId="1" fontId="25" fillId="0" borderId="1" xfId="0" applyNumberFormat="1" applyFon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2" fontId="0" fillId="2" borderId="0" xfId="0" applyNumberFormat="1" applyFill="1"/>
    <xf numFmtId="2" fontId="9" fillId="0" borderId="0" xfId="0" applyNumberFormat="1" applyFont="1"/>
    <xf numFmtId="1" fontId="9" fillId="0" borderId="0" xfId="0" applyNumberFormat="1" applyFont="1"/>
    <xf numFmtId="2" fontId="0" fillId="2" borderId="0" xfId="0" applyNumberFormat="1" applyFill="1" applyAlignment="1">
      <alignment horizontal="center"/>
    </xf>
    <xf numFmtId="0" fontId="11" fillId="10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2" fontId="34" fillId="2" borderId="1" xfId="0" applyNumberFormat="1" applyFont="1" applyFill="1" applyBorder="1" applyAlignment="1">
      <alignment horizontal="right" vertical="center"/>
    </xf>
    <xf numFmtId="0" fontId="34" fillId="2" borderId="1" xfId="0" applyFont="1" applyFill="1" applyBorder="1" applyAlignment="1">
      <alignment vertical="center"/>
    </xf>
    <xf numFmtId="166" fontId="34" fillId="2" borderId="1" xfId="0" applyNumberFormat="1" applyFont="1" applyFill="1" applyBorder="1" applyAlignment="1">
      <alignment horizontal="right" vertical="center"/>
    </xf>
    <xf numFmtId="2" fontId="35" fillId="2" borderId="1" xfId="0" applyNumberFormat="1" applyFont="1" applyFill="1" applyBorder="1" applyAlignment="1">
      <alignment horizontal="right" vertical="center"/>
    </xf>
    <xf numFmtId="1" fontId="0" fillId="2" borderId="1" xfId="0" applyNumberFormat="1" applyFill="1" applyBorder="1" applyAlignment="1">
      <alignment vertical="center"/>
    </xf>
    <xf numFmtId="0" fontId="43" fillId="0" borderId="1" xfId="0" applyFont="1" applyBorder="1" applyAlignment="1">
      <alignment horizontal="center" vertical="center"/>
    </xf>
    <xf numFmtId="2" fontId="37" fillId="2" borderId="1" xfId="0" applyNumberFormat="1" applyFont="1" applyFill="1" applyBorder="1" applyAlignment="1">
      <alignment horizontal="right" vertical="center"/>
    </xf>
    <xf numFmtId="2" fontId="33" fillId="2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" xfId="0" quotePrefix="1" applyBorder="1" applyAlignment="1">
      <alignment horizontal="right"/>
    </xf>
    <xf numFmtId="0" fontId="14" fillId="11" borderId="1" xfId="1" applyFont="1" applyFill="1" applyBorder="1" applyAlignment="1">
      <alignment horizontal="center" vertical="center" wrapText="1"/>
    </xf>
    <xf numFmtId="0" fontId="29" fillId="2" borderId="1" xfId="1" applyFont="1" applyFill="1" applyBorder="1" applyAlignment="1">
      <alignment horizontal="center" vertical="center" wrapText="1"/>
    </xf>
    <xf numFmtId="0" fontId="29" fillId="11" borderId="1" xfId="1" applyFont="1" applyFill="1" applyBorder="1" applyAlignment="1">
      <alignment horizontal="center" vertical="center" wrapText="1"/>
    </xf>
    <xf numFmtId="0" fontId="29" fillId="12" borderId="1" xfId="1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28" fillId="2" borderId="0" xfId="1" applyFont="1" applyFill="1"/>
    <xf numFmtId="0" fontId="28" fillId="2" borderId="0" xfId="1" applyFont="1" applyFill="1" applyAlignment="1">
      <alignment vertical="center"/>
    </xf>
    <xf numFmtId="0" fontId="25" fillId="13" borderId="9" xfId="1" applyFont="1" applyFill="1" applyBorder="1" applyAlignment="1">
      <alignment textRotation="90"/>
    </xf>
    <xf numFmtId="0" fontId="25" fillId="13" borderId="9" xfId="1" applyFont="1" applyFill="1" applyBorder="1" applyAlignment="1">
      <alignment horizontal="center" textRotation="90" wrapText="1"/>
    </xf>
    <xf numFmtId="0" fontId="25" fillId="13" borderId="9" xfId="1" applyFont="1" applyFill="1" applyBorder="1" applyAlignment="1">
      <alignment horizontal="left" textRotation="90" wrapText="1"/>
    </xf>
    <xf numFmtId="0" fontId="25" fillId="13" borderId="9" xfId="1" applyFont="1" applyFill="1" applyBorder="1" applyAlignment="1">
      <alignment horizontal="center" vertical="center" wrapText="1"/>
    </xf>
    <xf numFmtId="0" fontId="46" fillId="13" borderId="9" xfId="1" applyFont="1" applyFill="1" applyBorder="1" applyAlignment="1">
      <alignment horizontal="center" wrapText="1"/>
    </xf>
    <xf numFmtId="0" fontId="25" fillId="13" borderId="9" xfId="1" applyFont="1" applyFill="1" applyBorder="1" applyAlignment="1">
      <alignment textRotation="90" wrapText="1"/>
    </xf>
    <xf numFmtId="0" fontId="25" fillId="13" borderId="4" xfId="1" applyFont="1" applyFill="1" applyBorder="1" applyAlignment="1">
      <alignment horizontal="center" textRotation="90" wrapText="1"/>
    </xf>
    <xf numFmtId="0" fontId="44" fillId="13" borderId="9" xfId="4" applyFont="1" applyFill="1" applyBorder="1" applyAlignment="1">
      <alignment horizontal="center" textRotation="90" wrapText="1"/>
    </xf>
    <xf numFmtId="0" fontId="44" fillId="13" borderId="9" xfId="2" applyNumberFormat="1" applyFont="1" applyFill="1" applyBorder="1" applyAlignment="1" applyProtection="1">
      <alignment horizontal="center" textRotation="90" wrapText="1"/>
    </xf>
    <xf numFmtId="0" fontId="25" fillId="2" borderId="0" xfId="1" applyFont="1" applyFill="1"/>
    <xf numFmtId="0" fontId="25" fillId="2" borderId="0" xfId="1" applyFont="1" applyFill="1" applyAlignment="1">
      <alignment horizontal="center" wrapText="1"/>
    </xf>
    <xf numFmtId="1" fontId="47" fillId="0" borderId="0" xfId="0" applyNumberFormat="1" applyFont="1" applyAlignment="1">
      <alignment horizontal="center" vertical="center"/>
    </xf>
    <xf numFmtId="2" fontId="24" fillId="2" borderId="0" xfId="1" applyNumberFormat="1" applyFont="1" applyFill="1"/>
    <xf numFmtId="0" fontId="43" fillId="0" borderId="10" xfId="0" applyFont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 wrapText="1"/>
    </xf>
    <xf numFmtId="2" fontId="7" fillId="2" borderId="10" xfId="0" applyNumberFormat="1" applyFont="1" applyFill="1" applyBorder="1" applyAlignment="1">
      <alignment horizontal="center" vertical="center"/>
    </xf>
    <xf numFmtId="2" fontId="13" fillId="2" borderId="10" xfId="1" applyNumberFormat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2" fontId="35" fillId="2" borderId="2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66" fontId="34" fillId="2" borderId="10" xfId="0" applyNumberFormat="1" applyFont="1" applyFill="1" applyBorder="1" applyAlignment="1">
      <alignment horizontal="right" vertical="center"/>
    </xf>
    <xf numFmtId="0" fontId="0" fillId="2" borderId="23" xfId="0" applyFill="1" applyBorder="1" applyAlignment="1">
      <alignment horizontal="center"/>
    </xf>
    <xf numFmtId="0" fontId="4" fillId="2" borderId="23" xfId="0" applyFont="1" applyFill="1" applyBorder="1"/>
    <xf numFmtId="0" fontId="29" fillId="2" borderId="23" xfId="1" applyFont="1" applyFill="1" applyBorder="1" applyAlignment="1">
      <alignment horizontal="center" vertical="center" wrapText="1"/>
    </xf>
    <xf numFmtId="2" fontId="13" fillId="2" borderId="23" xfId="1" applyNumberFormat="1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center" wrapText="1"/>
    </xf>
    <xf numFmtId="0" fontId="28" fillId="2" borderId="12" xfId="3" applyFont="1" applyFill="1" applyBorder="1" applyAlignment="1" applyProtection="1">
      <alignment vertical="center"/>
    </xf>
    <xf numFmtId="0" fontId="28" fillId="2" borderId="15" xfId="3" applyFont="1" applyFill="1" applyBorder="1" applyAlignment="1" applyProtection="1">
      <alignment vertical="center" wrapText="1"/>
    </xf>
    <xf numFmtId="0" fontId="44" fillId="13" borderId="23" xfId="2" applyNumberFormat="1" applyFont="1" applyFill="1" applyBorder="1" applyAlignment="1" applyProtection="1">
      <alignment horizontal="center" textRotation="90" wrapText="1"/>
    </xf>
    <xf numFmtId="0" fontId="24" fillId="2" borderId="0" xfId="1" applyFont="1" applyFill="1" applyAlignment="1">
      <alignment horizontal="center"/>
    </xf>
    <xf numFmtId="2" fontId="24" fillId="2" borderId="0" xfId="1" applyNumberFormat="1" applyFont="1" applyFill="1" applyAlignment="1">
      <alignment horizontal="center"/>
    </xf>
    <xf numFmtId="0" fontId="43" fillId="0" borderId="23" xfId="0" applyFont="1" applyBorder="1" applyAlignment="1">
      <alignment horizontal="center" vertical="center"/>
    </xf>
    <xf numFmtId="0" fontId="11" fillId="10" borderId="23" xfId="1" applyFont="1" applyFill="1" applyBorder="1" applyAlignment="1">
      <alignment horizontal="center" vertical="center" wrapText="1"/>
    </xf>
    <xf numFmtId="2" fontId="7" fillId="2" borderId="23" xfId="0" applyNumberFormat="1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right" wrapText="1" readingOrder="1"/>
    </xf>
    <xf numFmtId="0" fontId="18" fillId="8" borderId="23" xfId="0" quotePrefix="1" applyFont="1" applyFill="1" applyBorder="1" applyAlignment="1">
      <alignment horizontal="right" wrapText="1" readingOrder="1"/>
    </xf>
    <xf numFmtId="0" fontId="17" fillId="7" borderId="23" xfId="0" applyFont="1" applyFill="1" applyBorder="1" applyAlignment="1">
      <alignment wrapText="1" readingOrder="1"/>
    </xf>
    <xf numFmtId="0" fontId="19" fillId="2" borderId="23" xfId="0" applyFont="1" applyFill="1" applyBorder="1" applyAlignment="1">
      <alignment horizontal="left" wrapText="1"/>
    </xf>
    <xf numFmtId="164" fontId="20" fillId="9" borderId="23" xfId="0" applyNumberFormat="1" applyFont="1" applyFill="1" applyBorder="1" applyAlignment="1">
      <alignment horizontal="right"/>
    </xf>
    <xf numFmtId="0" fontId="19" fillId="0" borderId="23" xfId="0" applyFont="1" applyBorder="1" applyAlignment="1">
      <alignment readingOrder="1"/>
    </xf>
    <xf numFmtId="0" fontId="11" fillId="6" borderId="23" xfId="1" applyFont="1" applyFill="1" applyBorder="1" applyAlignment="1">
      <alignment horizontal="center" vertical="center" wrapText="1"/>
    </xf>
    <xf numFmtId="0" fontId="11" fillId="10" borderId="23" xfId="1" applyFont="1" applyFill="1" applyBorder="1" applyAlignment="1">
      <alignment horizontal="left" vertical="center" wrapText="1"/>
    </xf>
    <xf numFmtId="1" fontId="0" fillId="2" borderId="23" xfId="0" applyNumberFormat="1" applyFill="1" applyBorder="1"/>
    <xf numFmtId="0" fontId="8" fillId="2" borderId="23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0" fontId="11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1" applyFont="1"/>
    <xf numFmtId="0" fontId="24" fillId="0" borderId="0" xfId="1" applyFont="1" applyAlignment="1">
      <alignment horizontal="left" vertical="center"/>
    </xf>
    <xf numFmtId="0" fontId="24" fillId="0" borderId="0" xfId="1" applyFont="1" applyAlignment="1">
      <alignment horizontal="left"/>
    </xf>
    <xf numFmtId="0" fontId="5" fillId="0" borderId="0" xfId="1" applyAlignment="1">
      <alignment vertical="center"/>
    </xf>
    <xf numFmtId="0" fontId="0" fillId="0" borderId="1" xfId="0" applyBorder="1"/>
    <xf numFmtId="0" fontId="7" fillId="2" borderId="23" xfId="0" applyFont="1" applyFill="1" applyBorder="1" applyAlignment="1">
      <alignment horizontal="center" vertical="center"/>
    </xf>
    <xf numFmtId="2" fontId="6" fillId="6" borderId="23" xfId="1" applyNumberFormat="1" applyFont="1" applyFill="1" applyBorder="1" applyAlignment="1">
      <alignment horizontal="center" vertical="center" wrapText="1"/>
    </xf>
    <xf numFmtId="2" fontId="34" fillId="2" borderId="23" xfId="0" applyNumberFormat="1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25" fillId="2" borderId="0" xfId="1" applyFont="1" applyFill="1" applyAlignment="1">
      <alignment horizontal="left" wrapText="1"/>
    </xf>
    <xf numFmtId="1" fontId="24" fillId="2" borderId="0" xfId="1" applyNumberFormat="1" applyFont="1" applyFill="1"/>
    <xf numFmtId="168" fontId="24" fillId="2" borderId="0" xfId="1" applyNumberFormat="1" applyFont="1" applyFill="1"/>
    <xf numFmtId="0" fontId="23" fillId="9" borderId="23" xfId="0" applyFont="1" applyFill="1" applyBorder="1" applyAlignment="1">
      <alignment horizontal="center" vertical="center" wrapText="1"/>
    </xf>
    <xf numFmtId="1" fontId="0" fillId="2" borderId="23" xfId="0" applyNumberFormat="1" applyFill="1" applyBorder="1" applyAlignment="1">
      <alignment horizontal="center"/>
    </xf>
    <xf numFmtId="0" fontId="48" fillId="2" borderId="0" xfId="0" applyFont="1" applyFill="1"/>
    <xf numFmtId="0" fontId="48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48" fillId="2" borderId="0" xfId="0" applyFont="1" applyFill="1" applyAlignment="1">
      <alignment horizontal="right"/>
    </xf>
    <xf numFmtId="0" fontId="48" fillId="2" borderId="0" xfId="0" applyFont="1" applyFill="1" applyAlignment="1">
      <alignment horizontal="center"/>
    </xf>
    <xf numFmtId="0" fontId="46" fillId="13" borderId="20" xfId="1" applyFont="1" applyFill="1" applyBorder="1" applyAlignment="1">
      <alignment horizontal="center" vertical="center"/>
    </xf>
    <xf numFmtId="0" fontId="46" fillId="13" borderId="21" xfId="1" applyFont="1" applyFill="1" applyBorder="1" applyAlignment="1">
      <alignment horizontal="center" vertical="center" wrapText="1"/>
    </xf>
    <xf numFmtId="0" fontId="46" fillId="13" borderId="22" xfId="1" applyFont="1" applyFill="1" applyBorder="1" applyAlignment="1">
      <alignment horizontal="center" vertical="center" wrapText="1"/>
    </xf>
    <xf numFmtId="0" fontId="44" fillId="13" borderId="21" xfId="2" applyNumberFormat="1" applyFont="1" applyFill="1" applyBorder="1" applyAlignment="1" applyProtection="1">
      <alignment horizontal="center" vertical="center" wrapText="1"/>
    </xf>
    <xf numFmtId="0" fontId="44" fillId="13" borderId="21" xfId="4" applyFont="1" applyFill="1" applyBorder="1" applyAlignment="1">
      <alignment horizontal="center" vertical="center" wrapText="1"/>
    </xf>
    <xf numFmtId="1" fontId="44" fillId="13" borderId="21" xfId="4" applyNumberFormat="1" applyFont="1" applyFill="1" applyBorder="1" applyAlignment="1">
      <alignment horizontal="center" vertical="center" wrapText="1"/>
    </xf>
    <xf numFmtId="1" fontId="44" fillId="13" borderId="21" xfId="2" applyNumberFormat="1" applyFont="1" applyFill="1" applyBorder="1" applyAlignment="1" applyProtection="1">
      <alignment horizontal="center" vertical="center" wrapText="1"/>
    </xf>
    <xf numFmtId="0" fontId="44" fillId="13" borderId="23" xfId="2" applyNumberFormat="1" applyFont="1" applyFill="1" applyBorder="1" applyAlignment="1" applyProtection="1">
      <alignment horizontal="center" vertical="center" wrapText="1"/>
    </xf>
    <xf numFmtId="0" fontId="24" fillId="2" borderId="0" xfId="1" applyFont="1" applyFill="1" applyAlignment="1">
      <alignment horizontal="center" vertical="center"/>
    </xf>
    <xf numFmtId="0" fontId="5" fillId="2" borderId="0" xfId="1" applyFill="1" applyAlignment="1">
      <alignment horizontal="center" vertical="center"/>
    </xf>
    <xf numFmtId="0" fontId="49" fillId="2" borderId="24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1" fontId="29" fillId="2" borderId="23" xfId="0" quotePrefix="1" applyNumberFormat="1" applyFont="1" applyFill="1" applyBorder="1" applyAlignment="1">
      <alignment horizontal="center" vertical="center"/>
    </xf>
    <xf numFmtId="1" fontId="29" fillId="2" borderId="23" xfId="0" applyNumberFormat="1" applyFont="1" applyFill="1" applyBorder="1" applyAlignment="1">
      <alignment horizontal="center" vertical="center"/>
    </xf>
    <xf numFmtId="0" fontId="46" fillId="2" borderId="23" xfId="1" applyFont="1" applyFill="1" applyBorder="1" applyAlignment="1">
      <alignment horizontal="center" wrapText="1"/>
    </xf>
    <xf numFmtId="2" fontId="46" fillId="2" borderId="23" xfId="1" applyNumberFormat="1" applyFont="1" applyFill="1" applyBorder="1" applyAlignment="1">
      <alignment horizontal="center" wrapText="1"/>
    </xf>
    <xf numFmtId="2" fontId="46" fillId="2" borderId="25" xfId="1" applyNumberFormat="1" applyFont="1" applyFill="1" applyBorder="1" applyAlignment="1">
      <alignment horizontal="center" wrapText="1"/>
    </xf>
    <xf numFmtId="0" fontId="4" fillId="2" borderId="23" xfId="1" applyFont="1" applyFill="1" applyBorder="1" applyAlignment="1">
      <alignment horizontal="center" vertical="center" wrapText="1"/>
    </xf>
    <xf numFmtId="2" fontId="4" fillId="2" borderId="23" xfId="1" applyNumberFormat="1" applyFont="1" applyFill="1" applyBorder="1" applyAlignment="1">
      <alignment horizontal="center" vertical="center" wrapText="1"/>
    </xf>
    <xf numFmtId="1" fontId="4" fillId="2" borderId="23" xfId="2" applyNumberFormat="1" applyFont="1" applyFill="1" applyBorder="1" applyAlignment="1" applyProtection="1">
      <alignment horizontal="center" vertical="center" wrapText="1"/>
    </xf>
    <xf numFmtId="2" fontId="5" fillId="2" borderId="23" xfId="1" applyNumberFormat="1" applyFill="1" applyBorder="1" applyAlignment="1">
      <alignment horizontal="center" vertical="center"/>
    </xf>
    <xf numFmtId="1" fontId="5" fillId="2" borderId="23" xfId="1" applyNumberFormat="1" applyFill="1" applyBorder="1" applyAlignment="1">
      <alignment horizontal="center" vertical="center"/>
    </xf>
    <xf numFmtId="0" fontId="26" fillId="2" borderId="23" xfId="1" applyFont="1" applyFill="1" applyBorder="1" applyAlignment="1">
      <alignment horizontal="center" vertical="center"/>
    </xf>
    <xf numFmtId="2" fontId="46" fillId="2" borderId="23" xfId="2" applyNumberFormat="1" applyFont="1" applyFill="1" applyBorder="1" applyAlignment="1" applyProtection="1">
      <alignment horizontal="center" vertical="center" wrapText="1"/>
    </xf>
    <xf numFmtId="2" fontId="26" fillId="2" borderId="23" xfId="1" applyNumberFormat="1" applyFont="1" applyFill="1" applyBorder="1" applyAlignment="1">
      <alignment horizontal="center" vertical="center"/>
    </xf>
    <xf numFmtId="0" fontId="44" fillId="2" borderId="23" xfId="2" applyNumberFormat="1" applyFont="1" applyFill="1" applyBorder="1" applyAlignment="1" applyProtection="1">
      <alignment horizontal="center" vertical="center" wrapText="1"/>
    </xf>
    <xf numFmtId="2" fontId="26" fillId="2" borderId="23" xfId="2" applyNumberFormat="1" applyFont="1" applyFill="1" applyBorder="1" applyAlignment="1" applyProtection="1">
      <alignment horizontal="center" vertical="center" wrapText="1"/>
    </xf>
    <xf numFmtId="167" fontId="4" fillId="2" borderId="23" xfId="2" applyNumberFormat="1" applyFont="1" applyFill="1" applyBorder="1" applyAlignment="1" applyProtection="1">
      <alignment horizontal="center" vertical="center" wrapText="1"/>
    </xf>
    <xf numFmtId="167" fontId="4" fillId="2" borderId="23" xfId="2" applyNumberFormat="1" applyFont="1" applyFill="1" applyBorder="1" applyAlignment="1" applyProtection="1">
      <alignment vertical="center" wrapText="1"/>
    </xf>
    <xf numFmtId="166" fontId="4" fillId="2" borderId="23" xfId="2" applyNumberFormat="1" applyFont="1" applyFill="1" applyBorder="1" applyAlignment="1" applyProtection="1">
      <alignment vertical="center" wrapText="1"/>
    </xf>
    <xf numFmtId="0" fontId="4" fillId="2" borderId="23" xfId="2" applyNumberFormat="1" applyFont="1" applyFill="1" applyBorder="1" applyAlignment="1" applyProtection="1">
      <alignment horizontal="center" vertical="center" wrapText="1"/>
    </xf>
    <xf numFmtId="1" fontId="4" fillId="2" borderId="23" xfId="1" applyNumberFormat="1" applyFont="1" applyFill="1" applyBorder="1" applyAlignment="1">
      <alignment horizontal="center" vertical="center" wrapText="1"/>
    </xf>
    <xf numFmtId="167" fontId="44" fillId="2" borderId="23" xfId="2" applyNumberFormat="1" applyFont="1" applyFill="1" applyBorder="1" applyAlignment="1" applyProtection="1">
      <alignment horizontal="center" vertical="center" wrapText="1"/>
    </xf>
    <xf numFmtId="167" fontId="44" fillId="2" borderId="23" xfId="2" applyNumberFormat="1" applyFont="1" applyFill="1" applyBorder="1" applyAlignment="1" applyProtection="1">
      <alignment vertical="center" wrapText="1"/>
    </xf>
    <xf numFmtId="2" fontId="4" fillId="2" borderId="23" xfId="2" applyNumberFormat="1" applyFont="1" applyFill="1" applyBorder="1" applyAlignment="1" applyProtection="1">
      <alignment horizontal="center" vertical="center" wrapText="1"/>
    </xf>
    <xf numFmtId="1" fontId="44" fillId="2" borderId="23" xfId="2" applyNumberFormat="1" applyFont="1" applyFill="1" applyBorder="1" applyAlignment="1" applyProtection="1">
      <alignment horizontal="center" vertical="center" wrapText="1"/>
    </xf>
    <xf numFmtId="0" fontId="29" fillId="2" borderId="23" xfId="1" applyFont="1" applyFill="1" applyBorder="1" applyAlignment="1">
      <alignment horizontal="center" vertical="center"/>
    </xf>
    <xf numFmtId="1" fontId="14" fillId="2" borderId="23" xfId="0" applyNumberFormat="1" applyFont="1" applyFill="1" applyBorder="1" applyAlignment="1">
      <alignment horizontal="center" vertical="center"/>
    </xf>
    <xf numFmtId="1" fontId="46" fillId="14" borderId="23" xfId="0" applyNumberFormat="1" applyFont="1" applyFill="1" applyBorder="1" applyAlignment="1">
      <alignment horizontal="center" vertical="center" wrapText="1"/>
    </xf>
    <xf numFmtId="0" fontId="46" fillId="2" borderId="23" xfId="0" applyFont="1" applyFill="1" applyBorder="1" applyAlignment="1">
      <alignment horizontal="center" vertical="center"/>
    </xf>
    <xf numFmtId="1" fontId="50" fillId="0" borderId="23" xfId="0" applyNumberFormat="1" applyFont="1" applyBorder="1" applyAlignment="1">
      <alignment horizontal="center" vertical="center"/>
    </xf>
    <xf numFmtId="1" fontId="51" fillId="0" borderId="23" xfId="0" applyNumberFormat="1" applyFont="1" applyBorder="1" applyAlignment="1">
      <alignment horizontal="center" vertical="center"/>
    </xf>
    <xf numFmtId="49" fontId="50" fillId="0" borderId="23" xfId="0" quotePrefix="1" applyNumberFormat="1" applyFont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2" fontId="4" fillId="2" borderId="9" xfId="2" applyNumberFormat="1" applyFont="1" applyFill="1" applyBorder="1" applyAlignment="1" applyProtection="1">
      <alignment horizontal="center" vertical="center" wrapText="1"/>
    </xf>
    <xf numFmtId="1" fontId="25" fillId="15" borderId="15" xfId="1" applyNumberFormat="1" applyFont="1" applyFill="1" applyBorder="1" applyAlignment="1">
      <alignment horizontal="center" wrapText="1"/>
    </xf>
    <xf numFmtId="1" fontId="25" fillId="15" borderId="12" xfId="0" applyNumberFormat="1" applyFont="1" applyFill="1" applyBorder="1" applyAlignment="1">
      <alignment horizontal="center" vertical="center"/>
    </xf>
    <xf numFmtId="1" fontId="12" fillId="15" borderId="12" xfId="0" applyNumberFormat="1" applyFont="1" applyFill="1" applyBorder="1" applyAlignment="1">
      <alignment horizontal="center" vertical="center"/>
    </xf>
    <xf numFmtId="2" fontId="46" fillId="15" borderId="21" xfId="1" applyNumberFormat="1" applyFont="1" applyFill="1" applyBorder="1" applyAlignment="1">
      <alignment horizontal="center" vertical="center" wrapText="1"/>
    </xf>
    <xf numFmtId="1" fontId="25" fillId="2" borderId="0" xfId="1" applyNumberFormat="1" applyFont="1" applyFill="1"/>
    <xf numFmtId="1" fontId="49" fillId="2" borderId="0" xfId="1" applyNumberFormat="1" applyFont="1" applyFill="1" applyAlignment="1">
      <alignment vertical="center"/>
    </xf>
    <xf numFmtId="0" fontId="24" fillId="0" borderId="0" xfId="1" applyFont="1" applyAlignment="1">
      <alignment horizontal="center"/>
    </xf>
    <xf numFmtId="166" fontId="34" fillId="2" borderId="23" xfId="0" applyNumberFormat="1" applyFont="1" applyFill="1" applyBorder="1" applyAlignment="1">
      <alignment horizontal="right" vertical="center"/>
    </xf>
    <xf numFmtId="0" fontId="32" fillId="2" borderId="25" xfId="0" applyFont="1" applyFill="1" applyBorder="1" applyAlignment="1">
      <alignment horizontal="center" vertical="center" wrapText="1"/>
    </xf>
    <xf numFmtId="0" fontId="32" fillId="2" borderId="2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wrapText="1" readingOrder="1"/>
    </xf>
    <xf numFmtId="0" fontId="18" fillId="8" borderId="23" xfId="0" applyFont="1" applyFill="1" applyBorder="1" applyAlignment="1">
      <alignment horizontal="center" wrapText="1" readingOrder="1"/>
    </xf>
    <xf numFmtId="1" fontId="0" fillId="0" borderId="23" xfId="0" applyNumberFormat="1" applyBorder="1"/>
    <xf numFmtId="0" fontId="0" fillId="0" borderId="23" xfId="0" quotePrefix="1" applyBorder="1" applyAlignment="1">
      <alignment horizontal="right"/>
    </xf>
    <xf numFmtId="0" fontId="0" fillId="2" borderId="0" xfId="0" applyFill="1" applyAlignment="1">
      <alignment wrapText="1"/>
    </xf>
    <xf numFmtId="0" fontId="44" fillId="6" borderId="21" xfId="4" applyFont="1" applyFill="1" applyBorder="1" applyAlignment="1">
      <alignment horizontal="center" vertical="center" wrapText="1"/>
    </xf>
    <xf numFmtId="2" fontId="34" fillId="2" borderId="1" xfId="0" applyNumberFormat="1" applyFont="1" applyFill="1" applyBorder="1" applyAlignment="1">
      <alignment horizontal="center" vertical="center"/>
    </xf>
    <xf numFmtId="2" fontId="3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/>
    <xf numFmtId="0" fontId="7" fillId="2" borderId="1" xfId="0" applyFont="1" applyFill="1" applyBorder="1"/>
    <xf numFmtId="0" fontId="7" fillId="0" borderId="23" xfId="0" applyFont="1" applyBorder="1" applyAlignment="1">
      <alignment vertical="center"/>
    </xf>
    <xf numFmtId="1" fontId="7" fillId="2" borderId="1" xfId="0" applyNumberFormat="1" applyFont="1" applyFill="1" applyBorder="1"/>
    <xf numFmtId="1" fontId="7" fillId="2" borderId="1" xfId="0" applyNumberFormat="1" applyFont="1" applyFill="1" applyBorder="1" applyAlignment="1">
      <alignment horizontal="center"/>
    </xf>
    <xf numFmtId="2" fontId="7" fillId="0" borderId="23" xfId="0" applyNumberFormat="1" applyFont="1" applyBorder="1" applyAlignment="1">
      <alignment vertical="center"/>
    </xf>
    <xf numFmtId="2" fontId="7" fillId="2" borderId="23" xfId="0" applyNumberFormat="1" applyFont="1" applyFill="1" applyBorder="1"/>
    <xf numFmtId="1" fontId="0" fillId="3" borderId="1" xfId="0" applyNumberFormat="1" applyFill="1" applyBorder="1" applyAlignment="1">
      <alignment horizontal="center"/>
    </xf>
    <xf numFmtId="1" fontId="14" fillId="2" borderId="23" xfId="0" quotePrefix="1" applyNumberFormat="1" applyFont="1" applyFill="1" applyBorder="1" applyAlignment="1">
      <alignment horizontal="center" vertical="center"/>
    </xf>
    <xf numFmtId="0" fontId="46" fillId="2" borderId="9" xfId="0" applyFont="1" applyFill="1" applyBorder="1" applyAlignment="1">
      <alignment horizontal="center" vertical="center" wrapText="1"/>
    </xf>
    <xf numFmtId="0" fontId="14" fillId="0" borderId="23" xfId="0" quotePrefix="1" applyFont="1" applyBorder="1" applyAlignment="1">
      <alignment horizontal="center" vertical="center"/>
    </xf>
    <xf numFmtId="0" fontId="14" fillId="2" borderId="23" xfId="0" quotePrefix="1" applyFont="1" applyFill="1" applyBorder="1" applyAlignment="1">
      <alignment horizontal="center" vertical="center"/>
    </xf>
    <xf numFmtId="0" fontId="49" fillId="2" borderId="24" xfId="0" quotePrefix="1" applyFont="1" applyFill="1" applyBorder="1" applyAlignment="1">
      <alignment horizontal="center" vertical="center" wrapText="1"/>
    </xf>
    <xf numFmtId="1" fontId="14" fillId="6" borderId="23" xfId="0" quotePrefix="1" applyNumberFormat="1" applyFont="1" applyFill="1" applyBorder="1" applyAlignment="1">
      <alignment horizontal="center" vertical="center"/>
    </xf>
    <xf numFmtId="0" fontId="26" fillId="2" borderId="0" xfId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left" vertical="center"/>
    </xf>
    <xf numFmtId="0" fontId="23" fillId="2" borderId="23" xfId="0" applyFont="1" applyFill="1" applyBorder="1" applyAlignment="1">
      <alignment horizontal="left" vertical="center" wrapText="1"/>
    </xf>
    <xf numFmtId="0" fontId="23" fillId="2" borderId="23" xfId="1" applyFont="1" applyFill="1" applyBorder="1" applyAlignment="1">
      <alignment horizontal="left" vertical="center"/>
    </xf>
    <xf numFmtId="0" fontId="23" fillId="2" borderId="23" xfId="1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wrapText="1"/>
    </xf>
    <xf numFmtId="0" fontId="23" fillId="2" borderId="23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 textRotation="90" wrapText="1"/>
    </xf>
    <xf numFmtId="0" fontId="23" fillId="2" borderId="23" xfId="0" applyFont="1" applyFill="1" applyBorder="1" applyAlignment="1">
      <alignment vertical="center" wrapText="1"/>
    </xf>
    <xf numFmtId="0" fontId="39" fillId="2" borderId="0" xfId="0" applyFont="1" applyFill="1" applyAlignment="1">
      <alignment horizontal="left"/>
    </xf>
    <xf numFmtId="0" fontId="20" fillId="2" borderId="23" xfId="0" applyFont="1" applyFill="1" applyBorder="1" applyAlignment="1">
      <alignment horizontal="right"/>
    </xf>
    <xf numFmtId="0" fontId="54" fillId="2" borderId="23" xfId="1" applyFont="1" applyFill="1" applyBorder="1" applyAlignment="1">
      <alignment horizontal="right"/>
    </xf>
    <xf numFmtId="0" fontId="54" fillId="2" borderId="23" xfId="0" quotePrefix="1" applyFont="1" applyFill="1" applyBorder="1" applyAlignment="1">
      <alignment horizontal="right"/>
    </xf>
    <xf numFmtId="0" fontId="20" fillId="2" borderId="26" xfId="1" applyFont="1" applyFill="1" applyBorder="1" applyAlignment="1">
      <alignment horizontal="left"/>
    </xf>
    <xf numFmtId="2" fontId="54" fillId="2" borderId="23" xfId="1" applyNumberFormat="1" applyFont="1" applyFill="1" applyBorder="1" applyAlignment="1">
      <alignment horizontal="right"/>
    </xf>
    <xf numFmtId="2" fontId="20" fillId="2" borderId="23" xfId="0" applyNumberFormat="1" applyFont="1" applyFill="1" applyBorder="1" applyAlignment="1">
      <alignment horizontal="right"/>
    </xf>
    <xf numFmtId="0" fontId="20" fillId="2" borderId="23" xfId="0" applyFont="1" applyFill="1" applyBorder="1"/>
    <xf numFmtId="2" fontId="20" fillId="2" borderId="23" xfId="0" applyNumberFormat="1" applyFont="1" applyFill="1" applyBorder="1"/>
    <xf numFmtId="1" fontId="20" fillId="2" borderId="23" xfId="0" applyNumberFormat="1" applyFont="1" applyFill="1" applyBorder="1" applyAlignment="1">
      <alignment horizontal="center"/>
    </xf>
    <xf numFmtId="166" fontId="20" fillId="2" borderId="23" xfId="0" applyNumberFormat="1" applyFont="1" applyFill="1" applyBorder="1" applyAlignment="1">
      <alignment horizontal="right"/>
    </xf>
    <xf numFmtId="2" fontId="23" fillId="2" borderId="23" xfId="0" applyNumberFormat="1" applyFont="1" applyFill="1" applyBorder="1" applyAlignment="1">
      <alignment horizontal="right"/>
    </xf>
    <xf numFmtId="0" fontId="20" fillId="2" borderId="23" xfId="0" quotePrefix="1" applyFont="1" applyFill="1" applyBorder="1" applyAlignment="1">
      <alignment horizontal="left"/>
    </xf>
    <xf numFmtId="1" fontId="54" fillId="2" borderId="23" xfId="0" applyNumberFormat="1" applyFont="1" applyFill="1" applyBorder="1" applyAlignment="1">
      <alignment horizontal="right"/>
    </xf>
    <xf numFmtId="0" fontId="55" fillId="2" borderId="26" xfId="1" applyFont="1" applyFill="1" applyBorder="1" applyAlignment="1">
      <alignment horizontal="left"/>
    </xf>
    <xf numFmtId="0" fontId="56" fillId="2" borderId="23" xfId="0" applyFont="1" applyFill="1" applyBorder="1" applyAlignment="1">
      <alignment vertical="center"/>
    </xf>
    <xf numFmtId="0" fontId="20" fillId="2" borderId="23" xfId="0" applyFont="1" applyFill="1" applyBorder="1" applyAlignment="1">
      <alignment horizontal="left"/>
    </xf>
    <xf numFmtId="0" fontId="0" fillId="2" borderId="23" xfId="0" applyFill="1" applyBorder="1" applyAlignment="1">
      <alignment horizontal="right"/>
    </xf>
    <xf numFmtId="2" fontId="20" fillId="2" borderId="23" xfId="1" applyNumberFormat="1" applyFont="1" applyFill="1" applyBorder="1" applyAlignment="1">
      <alignment horizontal="right"/>
    </xf>
    <xf numFmtId="0" fontId="56" fillId="2" borderId="23" xfId="0" quotePrefix="1" applyFont="1" applyFill="1" applyBorder="1"/>
    <xf numFmtId="1" fontId="54" fillId="2" borderId="23" xfId="0" applyNumberFormat="1" applyFont="1" applyFill="1" applyBorder="1" applyAlignment="1">
      <alignment horizontal="right" wrapText="1"/>
    </xf>
    <xf numFmtId="0" fontId="37" fillId="2" borderId="27" xfId="1" applyFont="1" applyFill="1" applyBorder="1" applyAlignment="1">
      <alignment horizontal="center"/>
    </xf>
    <xf numFmtId="0" fontId="54" fillId="2" borderId="26" xfId="1" applyFont="1" applyFill="1" applyBorder="1" applyAlignment="1">
      <alignment horizontal="left"/>
    </xf>
    <xf numFmtId="0" fontId="37" fillId="2" borderId="23" xfId="0" applyFont="1" applyFill="1" applyBorder="1" applyAlignment="1">
      <alignment horizontal="left"/>
    </xf>
    <xf numFmtId="0" fontId="5" fillId="2" borderId="23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left"/>
    </xf>
    <xf numFmtId="0" fontId="0" fillId="2" borderId="23" xfId="0" quotePrefix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0" xfId="0" quotePrefix="1" applyFill="1" applyAlignment="1">
      <alignment horizontal="left"/>
    </xf>
    <xf numFmtId="0" fontId="54" fillId="2" borderId="28" xfId="1" applyFont="1" applyFill="1" applyBorder="1" applyAlignment="1">
      <alignment horizontal="left"/>
    </xf>
    <xf numFmtId="0" fontId="54" fillId="2" borderId="0" xfId="1" applyFont="1" applyFill="1" applyAlignment="1">
      <alignment horizontal="left"/>
    </xf>
    <xf numFmtId="0" fontId="57" fillId="2" borderId="23" xfId="0" applyFont="1" applyFill="1" applyBorder="1" applyAlignment="1">
      <alignment horizontal="right"/>
    </xf>
    <xf numFmtId="0" fontId="57" fillId="2" borderId="23" xfId="0" quotePrefix="1" applyFont="1" applyFill="1" applyBorder="1" applyAlignment="1">
      <alignment horizontal="left"/>
    </xf>
    <xf numFmtId="0" fontId="57" fillId="2" borderId="23" xfId="0" applyFont="1" applyFill="1" applyBorder="1" applyAlignment="1">
      <alignment horizontal="left"/>
    </xf>
    <xf numFmtId="0" fontId="6" fillId="2" borderId="27" xfId="1" applyFont="1" applyFill="1" applyBorder="1" applyAlignment="1">
      <alignment horizontal="center"/>
    </xf>
    <xf numFmtId="0" fontId="6" fillId="2" borderId="0" xfId="1" applyFont="1" applyFill="1" applyAlignment="1">
      <alignment horizontal="left"/>
    </xf>
    <xf numFmtId="0" fontId="54" fillId="2" borderId="29" xfId="1" applyFont="1" applyFill="1" applyBorder="1" applyAlignment="1">
      <alignment horizontal="left"/>
    </xf>
    <xf numFmtId="1" fontId="54" fillId="2" borderId="25" xfId="0" applyNumberFormat="1" applyFont="1" applyFill="1" applyBorder="1" applyAlignment="1">
      <alignment horizontal="right"/>
    </xf>
    <xf numFmtId="0" fontId="54" fillId="2" borderId="23" xfId="1" applyFont="1" applyFill="1" applyBorder="1" applyAlignment="1">
      <alignment horizontal="left"/>
    </xf>
    <xf numFmtId="0" fontId="54" fillId="2" borderId="30" xfId="1" applyFont="1" applyFill="1" applyBorder="1" applyAlignment="1">
      <alignment horizontal="left"/>
    </xf>
    <xf numFmtId="0" fontId="6" fillId="2" borderId="31" xfId="1" applyFont="1" applyFill="1" applyBorder="1" applyAlignment="1">
      <alignment horizontal="left"/>
    </xf>
    <xf numFmtId="0" fontId="6" fillId="2" borderId="27" xfId="1" applyFont="1" applyFill="1" applyBorder="1" applyAlignment="1">
      <alignment horizontal="left"/>
    </xf>
    <xf numFmtId="0" fontId="58" fillId="2" borderId="0" xfId="0" applyFont="1" applyFill="1"/>
    <xf numFmtId="1" fontId="58" fillId="2" borderId="0" xfId="0" applyNumberFormat="1" applyFont="1" applyFill="1"/>
    <xf numFmtId="0" fontId="58" fillId="2" borderId="33" xfId="0" quotePrefix="1" applyFont="1" applyFill="1" applyBorder="1" applyAlignment="1">
      <alignment horizontal="left"/>
    </xf>
    <xf numFmtId="0" fontId="58" fillId="2" borderId="23" xfId="0" applyFont="1" applyFill="1" applyBorder="1" applyAlignment="1">
      <alignment horizontal="left"/>
    </xf>
    <xf numFmtId="0" fontId="58" fillId="2" borderId="23" xfId="0" applyFont="1" applyFill="1" applyBorder="1" applyAlignment="1">
      <alignment horizontal="right"/>
    </xf>
    <xf numFmtId="0" fontId="58" fillId="2" borderId="23" xfId="0" quotePrefix="1" applyFont="1" applyFill="1" applyBorder="1" applyAlignment="1">
      <alignment horizontal="left"/>
    </xf>
    <xf numFmtId="169" fontId="0" fillId="2" borderId="23" xfId="5" applyNumberFormat="1" applyFont="1" applyFill="1" applyBorder="1" applyAlignment="1" applyProtection="1">
      <alignment horizontal="left"/>
    </xf>
    <xf numFmtId="169" fontId="58" fillId="2" borderId="23" xfId="0" applyNumberFormat="1" applyFont="1" applyFill="1" applyBorder="1" applyAlignment="1">
      <alignment horizontal="left"/>
    </xf>
    <xf numFmtId="170" fontId="4" fillId="2" borderId="23" xfId="1" quotePrefix="1" applyNumberFormat="1" applyFont="1" applyFill="1" applyBorder="1" applyAlignment="1">
      <alignment horizontal="right"/>
    </xf>
    <xf numFmtId="0" fontId="20" fillId="2" borderId="23" xfId="1" applyFont="1" applyFill="1" applyBorder="1" applyAlignment="1">
      <alignment horizontal="right"/>
    </xf>
    <xf numFmtId="0" fontId="20" fillId="2" borderId="23" xfId="1" quotePrefix="1" applyFont="1" applyFill="1" applyBorder="1" applyAlignment="1">
      <alignment horizontal="left"/>
    </xf>
    <xf numFmtId="171" fontId="0" fillId="2" borderId="27" xfId="0" applyNumberFormat="1" applyFill="1" applyBorder="1" applyAlignment="1">
      <alignment horizontal="left"/>
    </xf>
    <xf numFmtId="171" fontId="58" fillId="2" borderId="0" xfId="0" applyNumberFormat="1" applyFont="1" applyFill="1" applyAlignment="1">
      <alignment horizontal="left"/>
    </xf>
    <xf numFmtId="170" fontId="4" fillId="2" borderId="23" xfId="0" applyNumberFormat="1" applyFont="1" applyFill="1" applyBorder="1" applyAlignment="1">
      <alignment horizontal="right"/>
    </xf>
    <xf numFmtId="0" fontId="37" fillId="2" borderId="27" xfId="1" applyFont="1" applyFill="1" applyBorder="1" applyAlignment="1">
      <alignment horizontal="center" vertical="center"/>
    </xf>
    <xf numFmtId="0" fontId="37" fillId="2" borderId="27" xfId="1" applyFont="1" applyFill="1" applyBorder="1" applyAlignment="1">
      <alignment horizontal="left"/>
    </xf>
    <xf numFmtId="0" fontId="20" fillId="2" borderId="23" xfId="1" applyFont="1" applyFill="1" applyBorder="1" applyAlignment="1">
      <alignment horizontal="left"/>
    </xf>
    <xf numFmtId="0" fontId="6" fillId="2" borderId="27" xfId="1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right" vertical="center"/>
    </xf>
    <xf numFmtId="0" fontId="26" fillId="2" borderId="23" xfId="0" applyFont="1" applyFill="1" applyBorder="1" applyAlignment="1">
      <alignment horizontal="left" vertical="center"/>
    </xf>
    <xf numFmtId="172" fontId="0" fillId="2" borderId="0" xfId="0" applyNumberFormat="1" applyFill="1"/>
    <xf numFmtId="0" fontId="26" fillId="2" borderId="23" xfId="0" quotePrefix="1" applyFont="1" applyFill="1" applyBorder="1" applyAlignment="1">
      <alignment horizontal="left" vertical="center"/>
    </xf>
    <xf numFmtId="0" fontId="0" fillId="2" borderId="23" xfId="0" applyFill="1" applyBorder="1" applyAlignment="1">
      <alignment horizontal="right" vertical="center"/>
    </xf>
    <xf numFmtId="0" fontId="0" fillId="2" borderId="23" xfId="0" applyFill="1" applyBorder="1" applyAlignment="1">
      <alignment vertical="center"/>
    </xf>
    <xf numFmtId="0" fontId="0" fillId="2" borderId="23" xfId="0" applyFill="1" applyBorder="1" applyAlignment="1">
      <alignment horizontal="left" vertical="center"/>
    </xf>
    <xf numFmtId="0" fontId="59" fillId="2" borderId="27" xfId="0" applyFont="1" applyFill="1" applyBorder="1"/>
    <xf numFmtId="0" fontId="0" fillId="2" borderId="23" xfId="0" quotePrefix="1" applyFill="1" applyBorder="1" applyAlignment="1">
      <alignment horizontal="left" vertical="center"/>
    </xf>
    <xf numFmtId="0" fontId="58" fillId="2" borderId="23" xfId="0" quotePrefix="1" applyFont="1" applyFill="1" applyBorder="1" applyAlignment="1">
      <alignment horizontal="left" vertical="center"/>
    </xf>
    <xf numFmtId="0" fontId="58" fillId="2" borderId="23" xfId="0" applyFont="1" applyFill="1" applyBorder="1" applyAlignment="1">
      <alignment horizontal="left" vertical="center"/>
    </xf>
    <xf numFmtId="0" fontId="59" fillId="2" borderId="0" xfId="0" applyFont="1" applyFill="1"/>
    <xf numFmtId="0" fontId="58" fillId="2" borderId="23" xfId="0" applyFont="1" applyFill="1" applyBorder="1" applyAlignment="1">
      <alignment vertical="center"/>
    </xf>
    <xf numFmtId="0" fontId="13" fillId="2" borderId="27" xfId="0" applyFont="1" applyFill="1" applyBorder="1"/>
    <xf numFmtId="0" fontId="6" fillId="2" borderId="34" xfId="0" applyFont="1" applyFill="1" applyBorder="1" applyAlignment="1">
      <alignment vertical="center"/>
    </xf>
    <xf numFmtId="173" fontId="6" fillId="2" borderId="27" xfId="1" applyNumberFormat="1" applyFont="1" applyFill="1" applyBorder="1" applyAlignment="1">
      <alignment horizontal="left"/>
    </xf>
    <xf numFmtId="0" fontId="6" fillId="2" borderId="27" xfId="1" applyFont="1" applyFill="1" applyBorder="1" applyAlignment="1">
      <alignment horizontal="right"/>
    </xf>
    <xf numFmtId="0" fontId="58" fillId="2" borderId="32" xfId="0" applyFont="1" applyFill="1" applyBorder="1" applyAlignment="1">
      <alignment horizontal="right"/>
    </xf>
    <xf numFmtId="0" fontId="58" fillId="2" borderId="32" xfId="0" applyFont="1" applyFill="1" applyBorder="1" applyAlignment="1">
      <alignment horizontal="left"/>
    </xf>
    <xf numFmtId="0" fontId="58" fillId="2" borderId="33" xfId="0" applyFont="1" applyFill="1" applyBorder="1" applyAlignment="1">
      <alignment horizontal="right"/>
    </xf>
    <xf numFmtId="0" fontId="20" fillId="2" borderId="23" xfId="0" applyFont="1" applyFill="1" applyBorder="1" applyAlignment="1">
      <alignment horizontal="left" wrapText="1"/>
    </xf>
    <xf numFmtId="2" fontId="23" fillId="2" borderId="23" xfId="0" applyNumberFormat="1" applyFont="1" applyFill="1" applyBorder="1"/>
    <xf numFmtId="1" fontId="23" fillId="2" borderId="23" xfId="0" applyNumberFormat="1" applyFont="1" applyFill="1" applyBorder="1"/>
    <xf numFmtId="3" fontId="48" fillId="2" borderId="0" xfId="0" applyNumberFormat="1" applyFont="1" applyFill="1"/>
    <xf numFmtId="2" fontId="48" fillId="2" borderId="0" xfId="0" applyNumberFormat="1" applyFont="1" applyFill="1"/>
    <xf numFmtId="2" fontId="48" fillId="2" borderId="0" xfId="0" applyNumberFormat="1" applyFont="1" applyFill="1" applyAlignment="1">
      <alignment horizontal="right"/>
    </xf>
    <xf numFmtId="1" fontId="48" fillId="2" borderId="0" xfId="0" applyNumberFormat="1" applyFont="1" applyFill="1"/>
    <xf numFmtId="4" fontId="48" fillId="2" borderId="0" xfId="0" applyNumberFormat="1" applyFont="1" applyFill="1"/>
    <xf numFmtId="2" fontId="23" fillId="2" borderId="0" xfId="0" applyNumberFormat="1" applyFont="1" applyFill="1" applyAlignment="1">
      <alignment horizontal="right"/>
    </xf>
    <xf numFmtId="2" fontId="23" fillId="2" borderId="33" xfId="0" applyNumberFormat="1" applyFont="1" applyFill="1" applyBorder="1" applyAlignment="1">
      <alignment horizontal="right"/>
    </xf>
    <xf numFmtId="0" fontId="23" fillId="6" borderId="23" xfId="0" applyFont="1" applyFill="1" applyBorder="1" applyAlignment="1">
      <alignment horizontal="center" vertical="center" wrapText="1"/>
    </xf>
    <xf numFmtId="2" fontId="23" fillId="0" borderId="23" xfId="0" applyNumberFormat="1" applyFont="1" applyBorder="1" applyAlignment="1">
      <alignment horizontal="right"/>
    </xf>
    <xf numFmtId="1" fontId="58" fillId="9" borderId="23" xfId="0" applyNumberFormat="1" applyFont="1" applyFill="1" applyBorder="1" applyAlignment="1">
      <alignment horizontal="center"/>
    </xf>
    <xf numFmtId="2" fontId="23" fillId="9" borderId="23" xfId="0" applyNumberFormat="1" applyFont="1" applyFill="1" applyBorder="1" applyAlignment="1">
      <alignment horizontal="center"/>
    </xf>
    <xf numFmtId="0" fontId="28" fillId="0" borderId="12" xfId="3" applyFont="1" applyBorder="1" applyAlignment="1" applyProtection="1">
      <alignment vertical="center"/>
    </xf>
    <xf numFmtId="0" fontId="28" fillId="0" borderId="0" xfId="1" applyFont="1"/>
    <xf numFmtId="0" fontId="28" fillId="0" borderId="0" xfId="1" applyFont="1" applyAlignment="1">
      <alignment vertical="center"/>
    </xf>
    <xf numFmtId="0" fontId="28" fillId="0" borderId="15" xfId="3" applyFont="1" applyBorder="1" applyAlignment="1" applyProtection="1">
      <alignment vertical="center" wrapText="1"/>
    </xf>
    <xf numFmtId="0" fontId="28" fillId="0" borderId="15" xfId="3" applyFont="1" applyBorder="1" applyAlignment="1" applyProtection="1">
      <alignment horizontal="center" vertical="center" wrapText="1"/>
    </xf>
    <xf numFmtId="0" fontId="28" fillId="0" borderId="12" xfId="3" applyFont="1" applyBorder="1" applyAlignment="1" applyProtection="1">
      <alignment horizontal="center" vertical="center"/>
    </xf>
    <xf numFmtId="0" fontId="46" fillId="0" borderId="35" xfId="1" applyFont="1" applyBorder="1" applyAlignment="1">
      <alignment horizontal="center" vertical="center"/>
    </xf>
    <xf numFmtId="0" fontId="46" fillId="0" borderId="36" xfId="1" applyFont="1" applyBorder="1" applyAlignment="1">
      <alignment vertical="center" wrapText="1"/>
    </xf>
    <xf numFmtId="0" fontId="46" fillId="0" borderId="37" xfId="1" applyFont="1" applyBorder="1" applyAlignment="1">
      <alignment horizontal="left" vertical="center" wrapText="1"/>
    </xf>
    <xf numFmtId="0" fontId="46" fillId="0" borderId="37" xfId="1" applyFont="1" applyBorder="1" applyAlignment="1">
      <alignment horizontal="center" vertical="center" wrapText="1"/>
    </xf>
    <xf numFmtId="0" fontId="46" fillId="0" borderId="21" xfId="1" applyFont="1" applyBorder="1" applyAlignment="1">
      <alignment horizontal="center" vertical="center" wrapText="1"/>
    </xf>
    <xf numFmtId="0" fontId="46" fillId="0" borderId="22" xfId="1" applyFont="1" applyBorder="1" applyAlignment="1">
      <alignment horizontal="center" vertical="center" wrapText="1"/>
    </xf>
    <xf numFmtId="0" fontId="44" fillId="0" borderId="21" xfId="2" applyNumberFormat="1" applyFont="1" applyBorder="1" applyAlignment="1" applyProtection="1">
      <alignment horizontal="center" vertical="center" wrapText="1"/>
    </xf>
    <xf numFmtId="0" fontId="44" fillId="0" borderId="21" xfId="4" applyFont="1" applyBorder="1" applyAlignment="1">
      <alignment horizontal="center" vertical="center" wrapText="1"/>
    </xf>
    <xf numFmtId="1" fontId="44" fillId="0" borderId="21" xfId="4" applyNumberFormat="1" applyFont="1" applyBorder="1" applyAlignment="1">
      <alignment horizontal="center" vertical="center" wrapText="1"/>
    </xf>
    <xf numFmtId="1" fontId="44" fillId="0" borderId="21" xfId="2" applyNumberFormat="1" applyFont="1" applyBorder="1" applyAlignment="1" applyProtection="1">
      <alignment horizontal="center" vertical="center" wrapText="1"/>
    </xf>
    <xf numFmtId="0" fontId="44" fillId="0" borderId="23" xfId="2" applyNumberFormat="1" applyFont="1" applyBorder="1" applyAlignment="1" applyProtection="1">
      <alignment horizontal="center" vertical="center" wrapText="1"/>
    </xf>
    <xf numFmtId="0" fontId="5" fillId="0" borderId="0" xfId="1" applyAlignment="1">
      <alignment horizontal="center" vertical="center"/>
    </xf>
    <xf numFmtId="0" fontId="25" fillId="0" borderId="23" xfId="1" applyFont="1" applyBorder="1" applyAlignment="1">
      <alignment horizontal="center" vertical="center" textRotation="90"/>
    </xf>
    <xf numFmtId="0" fontId="25" fillId="0" borderId="23" xfId="1" applyFont="1" applyBorder="1" applyAlignment="1">
      <alignment textRotation="90"/>
    </xf>
    <xf numFmtId="0" fontId="25" fillId="0" borderId="23" xfId="1" applyFont="1" applyBorder="1" applyAlignment="1">
      <alignment horizontal="left" vertical="center" textRotation="90" wrapText="1"/>
    </xf>
    <xf numFmtId="0" fontId="25" fillId="0" borderId="23" xfId="1" applyFont="1" applyBorder="1" applyAlignment="1">
      <alignment horizontal="left" textRotation="90" wrapText="1"/>
    </xf>
    <xf numFmtId="0" fontId="25" fillId="0" borderId="23" xfId="1" applyFont="1" applyBorder="1" applyAlignment="1">
      <alignment horizontal="center" textRotation="90" wrapText="1"/>
    </xf>
    <xf numFmtId="0" fontId="25" fillId="0" borderId="23" xfId="1" applyFont="1" applyBorder="1" applyAlignment="1">
      <alignment horizontal="center" vertical="center" wrapText="1"/>
    </xf>
    <xf numFmtId="0" fontId="46" fillId="0" borderId="23" xfId="1" applyFont="1" applyBorder="1" applyAlignment="1">
      <alignment horizontal="center" wrapText="1"/>
    </xf>
    <xf numFmtId="0" fontId="46" fillId="0" borderId="9" xfId="1" applyFont="1" applyBorder="1" applyAlignment="1">
      <alignment horizontal="center" wrapText="1"/>
    </xf>
    <xf numFmtId="0" fontId="25" fillId="0" borderId="9" xfId="1" applyFont="1" applyBorder="1" applyAlignment="1">
      <alignment horizontal="center" vertical="center" textRotation="90" wrapText="1"/>
    </xf>
    <xf numFmtId="0" fontId="25" fillId="0" borderId="4" xfId="1" applyFont="1" applyBorder="1" applyAlignment="1">
      <alignment horizontal="center" vertical="center" textRotation="90" wrapText="1"/>
    </xf>
    <xf numFmtId="0" fontId="25" fillId="0" borderId="9" xfId="1" applyFont="1" applyBorder="1" applyAlignment="1">
      <alignment horizontal="center" textRotation="90" wrapText="1"/>
    </xf>
    <xf numFmtId="0" fontId="44" fillId="0" borderId="9" xfId="4" applyFont="1" applyBorder="1" applyAlignment="1">
      <alignment horizontal="center" textRotation="90" wrapText="1"/>
    </xf>
    <xf numFmtId="0" fontId="44" fillId="0" borderId="9" xfId="2" applyNumberFormat="1" applyFont="1" applyBorder="1" applyAlignment="1" applyProtection="1">
      <alignment horizontal="center" textRotation="90" wrapText="1"/>
    </xf>
    <xf numFmtId="0" fontId="44" fillId="0" borderId="23" xfId="2" applyNumberFormat="1" applyFont="1" applyBorder="1" applyAlignment="1" applyProtection="1">
      <alignment horizontal="center" textRotation="90" wrapText="1"/>
    </xf>
    <xf numFmtId="0" fontId="60" fillId="0" borderId="23" xfId="0" applyFont="1" applyBorder="1" applyAlignment="1">
      <alignment horizontal="center" wrapText="1"/>
    </xf>
    <xf numFmtId="0" fontId="14" fillId="0" borderId="23" xfId="0" applyFont="1" applyBorder="1" applyAlignment="1">
      <alignment horizontal="center"/>
    </xf>
    <xf numFmtId="0" fontId="61" fillId="0" borderId="23" xfId="0" applyFont="1" applyBorder="1" applyAlignment="1">
      <alignment horizontal="left" vertical="center"/>
    </xf>
    <xf numFmtId="0" fontId="29" fillId="0" borderId="25" xfId="1" applyFont="1" applyBorder="1" applyAlignment="1">
      <alignment horizontal="left" vertical="center"/>
    </xf>
    <xf numFmtId="14" fontId="60" fillId="0" borderId="23" xfId="0" applyNumberFormat="1" applyFont="1" applyBorder="1" applyAlignment="1">
      <alignment horizontal="center" vertical="center" wrapText="1"/>
    </xf>
    <xf numFmtId="0" fontId="60" fillId="0" borderId="23" xfId="1" applyFont="1" applyBorder="1" applyAlignment="1">
      <alignment horizontal="center" vertical="center"/>
    </xf>
    <xf numFmtId="1" fontId="60" fillId="0" borderId="23" xfId="0" applyNumberFormat="1" applyFont="1" applyBorder="1" applyAlignment="1">
      <alignment horizontal="left" vertical="center" wrapText="1"/>
    </xf>
    <xf numFmtId="0" fontId="60" fillId="0" borderId="23" xfId="0" applyFont="1" applyBorder="1" applyAlignment="1">
      <alignment horizontal="left" vertical="center"/>
    </xf>
    <xf numFmtId="1" fontId="62" fillId="0" borderId="23" xfId="0" applyNumberFormat="1" applyFont="1" applyBorder="1" applyAlignment="1">
      <alignment horizontal="left" vertical="center"/>
    </xf>
    <xf numFmtId="2" fontId="59" fillId="0" borderId="23" xfId="1" applyNumberFormat="1" applyFont="1" applyBorder="1" applyAlignment="1">
      <alignment horizontal="center" vertical="center"/>
    </xf>
    <xf numFmtId="2" fontId="63" fillId="0" borderId="23" xfId="1" applyNumberFormat="1" applyFont="1" applyBorder="1" applyAlignment="1">
      <alignment horizontal="center" vertical="center" wrapText="1"/>
    </xf>
    <xf numFmtId="2" fontId="59" fillId="0" borderId="23" xfId="1" applyNumberFormat="1" applyFont="1" applyBorder="1" applyAlignment="1">
      <alignment horizontal="center" vertical="center" wrapText="1"/>
    </xf>
    <xf numFmtId="0" fontId="60" fillId="0" borderId="23" xfId="1" applyFont="1" applyBorder="1" applyAlignment="1">
      <alignment horizontal="center" vertical="center" wrapText="1"/>
    </xf>
    <xf numFmtId="2" fontId="60" fillId="0" borderId="23" xfId="1" applyNumberFormat="1" applyFont="1" applyBorder="1" applyAlignment="1">
      <alignment horizontal="center" vertical="center" wrapText="1"/>
    </xf>
    <xf numFmtId="2" fontId="60" fillId="0" borderId="9" xfId="0" applyNumberFormat="1" applyFont="1" applyBorder="1" applyAlignment="1">
      <alignment horizontal="left" vertical="center" wrapText="1"/>
    </xf>
    <xf numFmtId="0" fontId="63" fillId="0" borderId="23" xfId="1" applyFont="1" applyBorder="1" applyAlignment="1">
      <alignment horizontal="left" vertical="center" wrapText="1"/>
    </xf>
    <xf numFmtId="2" fontId="63" fillId="0" borderId="23" xfId="1" applyNumberFormat="1" applyFont="1" applyBorder="1" applyAlignment="1">
      <alignment horizontal="left" vertical="center" wrapText="1"/>
    </xf>
    <xf numFmtId="1" fontId="63" fillId="0" borderId="23" xfId="2" applyNumberFormat="1" applyFont="1" applyBorder="1" applyAlignment="1" applyProtection="1">
      <alignment horizontal="left" vertical="center" wrapText="1"/>
    </xf>
    <xf numFmtId="2" fontId="63" fillId="0" borderId="23" xfId="1" applyNumberFormat="1" applyFont="1" applyBorder="1" applyAlignment="1">
      <alignment horizontal="left" vertical="center"/>
    </xf>
    <xf numFmtId="1" fontId="63" fillId="0" borderId="23" xfId="1" applyNumberFormat="1" applyFont="1" applyBorder="1" applyAlignment="1">
      <alignment horizontal="left" vertical="center"/>
    </xf>
    <xf numFmtId="0" fontId="63" fillId="0" borderId="23" xfId="1" applyFont="1" applyBorder="1" applyAlignment="1">
      <alignment horizontal="left" vertical="center"/>
    </xf>
    <xf numFmtId="2" fontId="60" fillId="0" borderId="23" xfId="2" applyNumberFormat="1" applyFont="1" applyBorder="1" applyAlignment="1" applyProtection="1">
      <alignment horizontal="left" vertical="center" wrapText="1"/>
    </xf>
    <xf numFmtId="0" fontId="60" fillId="0" borderId="23" xfId="2" applyNumberFormat="1" applyFont="1" applyBorder="1" applyAlignment="1" applyProtection="1">
      <alignment horizontal="left" vertical="center" wrapText="1"/>
    </xf>
    <xf numFmtId="2" fontId="63" fillId="0" borderId="23" xfId="2" applyNumberFormat="1" applyFont="1" applyBorder="1" applyAlignment="1" applyProtection="1">
      <alignment horizontal="left" vertical="center" wrapText="1"/>
    </xf>
    <xf numFmtId="167" fontId="63" fillId="0" borderId="23" xfId="2" applyNumberFormat="1" applyFont="1" applyBorder="1" applyAlignment="1" applyProtection="1">
      <alignment horizontal="left" vertical="center" wrapText="1"/>
    </xf>
    <xf numFmtId="166" fontId="63" fillId="0" borderId="23" xfId="2" applyNumberFormat="1" applyFont="1" applyBorder="1" applyAlignment="1" applyProtection="1">
      <alignment horizontal="left" vertical="center" wrapText="1"/>
    </xf>
    <xf numFmtId="0" fontId="63" fillId="0" borderId="23" xfId="2" applyNumberFormat="1" applyFont="1" applyBorder="1" applyAlignment="1" applyProtection="1">
      <alignment horizontal="left" vertical="center" wrapText="1"/>
    </xf>
    <xf numFmtId="1" fontId="63" fillId="0" borderId="23" xfId="1" applyNumberFormat="1" applyFont="1" applyBorder="1" applyAlignment="1">
      <alignment horizontal="left" vertical="center" wrapText="1"/>
    </xf>
    <xf numFmtId="166" fontId="60" fillId="0" borderId="23" xfId="2" applyNumberFormat="1" applyFont="1" applyBorder="1" applyAlignment="1" applyProtection="1">
      <alignment horizontal="left" vertical="center" wrapText="1"/>
    </xf>
    <xf numFmtId="167" fontId="60" fillId="0" borderId="23" xfId="2" applyNumberFormat="1" applyFont="1" applyBorder="1" applyAlignment="1" applyProtection="1">
      <alignment horizontal="left" vertical="center" wrapText="1"/>
    </xf>
    <xf numFmtId="1" fontId="60" fillId="0" borderId="23" xfId="2" applyNumberFormat="1" applyFont="1" applyBorder="1" applyAlignment="1" applyProtection="1">
      <alignment horizontal="left" vertical="center" wrapText="1"/>
    </xf>
    <xf numFmtId="0" fontId="63" fillId="0" borderId="0" xfId="1" applyFont="1" applyAlignment="1">
      <alignment horizontal="left" vertical="center"/>
    </xf>
    <xf numFmtId="2" fontId="59" fillId="0" borderId="26" xfId="1" applyNumberFormat="1" applyFont="1" applyBorder="1" applyAlignment="1">
      <alignment horizontal="center" vertical="center"/>
    </xf>
    <xf numFmtId="0" fontId="29" fillId="0" borderId="23" xfId="1" applyFont="1" applyBorder="1" applyAlignment="1">
      <alignment horizontal="left" vertical="center"/>
    </xf>
    <xf numFmtId="0" fontId="14" fillId="0" borderId="23" xfId="0" applyFont="1" applyBorder="1" applyAlignment="1">
      <alignment horizontal="left"/>
    </xf>
    <xf numFmtId="0" fontId="12" fillId="0" borderId="23" xfId="0" applyFont="1" applyBorder="1" applyAlignment="1">
      <alignment horizontal="center"/>
    </xf>
    <xf numFmtId="2" fontId="9" fillId="0" borderId="23" xfId="1" applyNumberFormat="1" applyFont="1" applyBorder="1" applyAlignment="1">
      <alignment horizontal="center" vertical="center"/>
    </xf>
    <xf numFmtId="2" fontId="9" fillId="0" borderId="23" xfId="1" applyNumberFormat="1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top"/>
    </xf>
    <xf numFmtId="1" fontId="60" fillId="0" borderId="23" xfId="0" quotePrefix="1" applyNumberFormat="1" applyFont="1" applyBorder="1" applyAlignment="1">
      <alignment horizontal="left" vertical="center" wrapText="1"/>
    </xf>
    <xf numFmtId="0" fontId="60" fillId="0" borderId="23" xfId="1" applyFont="1" applyBorder="1" applyAlignment="1">
      <alignment vertical="center"/>
    </xf>
    <xf numFmtId="0" fontId="60" fillId="0" borderId="23" xfId="1" applyFont="1" applyBorder="1" applyAlignment="1">
      <alignment horizontal="left" vertical="center"/>
    </xf>
    <xf numFmtId="2" fontId="60" fillId="0" borderId="23" xfId="1" applyNumberFormat="1" applyFont="1" applyBorder="1" applyAlignment="1">
      <alignment horizontal="center" vertical="center"/>
    </xf>
    <xf numFmtId="2" fontId="60" fillId="0" borderId="23" xfId="1" applyNumberFormat="1" applyFont="1" applyBorder="1" applyAlignment="1">
      <alignment vertical="center"/>
    </xf>
    <xf numFmtId="0" fontId="60" fillId="0" borderId="0" xfId="1" applyFont="1" applyAlignment="1">
      <alignment vertical="center"/>
    </xf>
    <xf numFmtId="2" fontId="24" fillId="0" borderId="0" xfId="1" applyNumberFormat="1" applyFont="1"/>
    <xf numFmtId="0" fontId="61" fillId="3" borderId="23" xfId="0" applyFont="1" applyFill="1" applyBorder="1" applyAlignment="1">
      <alignment horizontal="left" vertical="center"/>
    </xf>
    <xf numFmtId="0" fontId="29" fillId="3" borderId="25" xfId="1" applyFont="1" applyFill="1" applyBorder="1" applyAlignment="1">
      <alignment horizontal="left" vertical="center"/>
    </xf>
    <xf numFmtId="0" fontId="64" fillId="0" borderId="23" xfId="6" applyBorder="1"/>
    <xf numFmtId="0" fontId="0" fillId="0" borderId="0" xfId="0" applyAlignment="1">
      <alignment horizontal="center"/>
    </xf>
    <xf numFmtId="0" fontId="63" fillId="16" borderId="23" xfId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0" fillId="2" borderId="0" xfId="0" applyFont="1" applyFill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65" fillId="2" borderId="0" xfId="0" applyFont="1" applyFill="1" applyAlignment="1">
      <alignment horizontal="center" vertical="top"/>
    </xf>
    <xf numFmtId="0" fontId="66" fillId="2" borderId="23" xfId="0" applyFont="1" applyFill="1" applyBorder="1" applyAlignment="1">
      <alignment horizontal="center" vertical="center" wrapText="1"/>
    </xf>
    <xf numFmtId="0" fontId="66" fillId="0" borderId="23" xfId="0" applyFont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36" fillId="2" borderId="23" xfId="0" applyFont="1" applyFill="1" applyBorder="1" applyAlignment="1">
      <alignment horizontal="center"/>
    </xf>
    <xf numFmtId="0" fontId="9" fillId="2" borderId="23" xfId="1" applyFont="1" applyFill="1" applyBorder="1" applyAlignment="1">
      <alignment horizontal="center" wrapText="1"/>
    </xf>
    <xf numFmtId="0" fontId="9" fillId="2" borderId="23" xfId="1" applyFont="1" applyFill="1" applyBorder="1" applyAlignment="1">
      <alignment horizontal="left" wrapText="1"/>
    </xf>
    <xf numFmtId="0" fontId="9" fillId="2" borderId="23" xfId="1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wrapText="1"/>
    </xf>
    <xf numFmtId="2" fontId="69" fillId="2" borderId="23" xfId="0" applyNumberFormat="1" applyFont="1" applyFill="1" applyBorder="1" applyAlignment="1">
      <alignment horizontal="center" vertical="center"/>
    </xf>
    <xf numFmtId="2" fontId="70" fillId="2" borderId="23" xfId="0" applyNumberFormat="1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2" fontId="68" fillId="2" borderId="23" xfId="0" applyNumberFormat="1" applyFont="1" applyFill="1" applyBorder="1" applyAlignment="1">
      <alignment horizontal="center" vertical="center"/>
    </xf>
    <xf numFmtId="43" fontId="70" fillId="2" borderId="23" xfId="5" applyFont="1" applyFill="1" applyBorder="1" applyAlignment="1">
      <alignment horizontal="center" vertical="center"/>
    </xf>
    <xf numFmtId="43" fontId="70" fillId="2" borderId="23" xfId="5" applyFont="1" applyFill="1" applyBorder="1" applyAlignment="1">
      <alignment vertical="center"/>
    </xf>
    <xf numFmtId="0" fontId="36" fillId="2" borderId="23" xfId="0" applyFont="1" applyFill="1" applyBorder="1" applyAlignment="1">
      <alignment vertical="center"/>
    </xf>
    <xf numFmtId="43" fontId="36" fillId="2" borderId="23" xfId="0" applyNumberFormat="1" applyFont="1" applyFill="1" applyBorder="1" applyAlignment="1">
      <alignment vertical="center"/>
    </xf>
    <xf numFmtId="43" fontId="36" fillId="2" borderId="0" xfId="0" applyNumberFormat="1" applyFont="1" applyFill="1"/>
    <xf numFmtId="0" fontId="9" fillId="2" borderId="23" xfId="0" applyFont="1" applyFill="1" applyBorder="1" applyAlignment="1">
      <alignment horizontal="center" wrapText="1"/>
    </xf>
    <xf numFmtId="0" fontId="9" fillId="17" borderId="23" xfId="1" applyFont="1" applyFill="1" applyBorder="1" applyAlignment="1">
      <alignment horizontal="center" wrapText="1"/>
    </xf>
    <xf numFmtId="2" fontId="70" fillId="6" borderId="23" xfId="0" applyNumberFormat="1" applyFont="1" applyFill="1" applyBorder="1" applyAlignment="1">
      <alignment horizontal="center" vertical="center"/>
    </xf>
    <xf numFmtId="14" fontId="36" fillId="0" borderId="23" xfId="0" applyNumberFormat="1" applyFont="1" applyBorder="1" applyAlignment="1">
      <alignment horizontal="center"/>
    </xf>
    <xf numFmtId="14" fontId="36" fillId="0" borderId="38" xfId="0" applyNumberFormat="1" applyFont="1" applyBorder="1" applyAlignment="1">
      <alignment horizontal="center"/>
    </xf>
    <xf numFmtId="0" fontId="9" fillId="18" borderId="23" xfId="1" applyFont="1" applyFill="1" applyBorder="1" applyAlignment="1">
      <alignment horizontal="center" wrapText="1"/>
    </xf>
    <xf numFmtId="0" fontId="36" fillId="2" borderId="38" xfId="0" applyFont="1" applyFill="1" applyBorder="1" applyAlignment="1">
      <alignment horizontal="center" vertical="center"/>
    </xf>
    <xf numFmtId="2" fontId="70" fillId="2" borderId="38" xfId="0" applyNumberFormat="1" applyFont="1" applyFill="1" applyBorder="1" applyAlignment="1">
      <alignment horizontal="center" vertical="center"/>
    </xf>
    <xf numFmtId="43" fontId="70" fillId="2" borderId="38" xfId="5" applyFont="1" applyFill="1" applyBorder="1" applyAlignment="1">
      <alignment horizontal="center" vertical="center"/>
    </xf>
    <xf numFmtId="43" fontId="70" fillId="2" borderId="38" xfId="5" applyFont="1" applyFill="1" applyBorder="1" applyAlignment="1">
      <alignment vertical="center"/>
    </xf>
    <xf numFmtId="14" fontId="36" fillId="18" borderId="23" xfId="0" applyNumberFormat="1" applyFont="1" applyFill="1" applyBorder="1" applyAlignment="1">
      <alignment horizontal="center"/>
    </xf>
    <xf numFmtId="0" fontId="9" fillId="3" borderId="23" xfId="1" applyFont="1" applyFill="1" applyBorder="1" applyAlignment="1">
      <alignment horizontal="left" wrapText="1"/>
    </xf>
    <xf numFmtId="0" fontId="3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9" fillId="2" borderId="0" xfId="1" applyFont="1" applyFill="1" applyAlignment="1">
      <alignment horizontal="left" wrapText="1"/>
    </xf>
    <xf numFmtId="14" fontId="36" fillId="0" borderId="0" xfId="0" applyNumberFormat="1" applyFont="1" applyAlignment="1">
      <alignment horizontal="center"/>
    </xf>
    <xf numFmtId="0" fontId="9" fillId="2" borderId="0" xfId="1" applyFont="1" applyFill="1" applyAlignment="1">
      <alignment horizontal="center" wrapText="1"/>
    </xf>
    <xf numFmtId="0" fontId="68" fillId="2" borderId="0" xfId="0" applyFont="1" applyFill="1" applyAlignment="1">
      <alignment horizontal="center" wrapText="1"/>
    </xf>
    <xf numFmtId="2" fontId="69" fillId="2" borderId="0" xfId="0" applyNumberFormat="1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43" fontId="70" fillId="2" borderId="0" xfId="5" applyFont="1" applyFill="1" applyBorder="1" applyAlignment="1">
      <alignment horizontal="center" vertical="center"/>
    </xf>
    <xf numFmtId="0" fontId="36" fillId="2" borderId="0" xfId="0" applyFont="1" applyFill="1" applyAlignment="1">
      <alignment vertical="center"/>
    </xf>
    <xf numFmtId="43" fontId="70" fillId="2" borderId="0" xfId="5" applyFont="1" applyFill="1" applyBorder="1" applyAlignment="1">
      <alignment vertical="center"/>
    </xf>
    <xf numFmtId="43" fontId="36" fillId="2" borderId="0" xfId="0" applyNumberFormat="1" applyFont="1" applyFill="1" applyAlignment="1">
      <alignment vertical="center"/>
    </xf>
    <xf numFmtId="2" fontId="70" fillId="2" borderId="0" xfId="0" applyNumberFormat="1" applyFont="1" applyFill="1" applyAlignment="1">
      <alignment horizontal="center" vertical="center"/>
    </xf>
    <xf numFmtId="2" fontId="68" fillId="2" borderId="0" xfId="0" applyNumberFormat="1" applyFont="1" applyFill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43" fontId="36" fillId="2" borderId="23" xfId="0" applyNumberFormat="1" applyFont="1" applyFill="1" applyBorder="1"/>
    <xf numFmtId="0" fontId="23" fillId="2" borderId="25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26" xfId="0" applyFont="1" applyFill="1" applyBorder="1" applyAlignment="1">
      <alignment horizontal="center"/>
    </xf>
    <xf numFmtId="0" fontId="53" fillId="2" borderId="25" xfId="0" applyFont="1" applyFill="1" applyBorder="1" applyAlignment="1">
      <alignment horizontal="center"/>
    </xf>
    <xf numFmtId="0" fontId="53" fillId="2" borderId="7" xfId="0" applyFont="1" applyFill="1" applyBorder="1" applyAlignment="1">
      <alignment horizontal="center"/>
    </xf>
    <xf numFmtId="0" fontId="53" fillId="2" borderId="26" xfId="0" applyFont="1" applyFill="1" applyBorder="1" applyAlignment="1">
      <alignment horizontal="center"/>
    </xf>
    <xf numFmtId="0" fontId="67" fillId="19" borderId="23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/>
    </xf>
    <xf numFmtId="0" fontId="65" fillId="2" borderId="23" xfId="0" applyFont="1" applyFill="1" applyBorder="1" applyAlignment="1">
      <alignment horizontal="left" vertical="top"/>
    </xf>
    <xf numFmtId="0" fontId="2" fillId="2" borderId="23" xfId="0" applyFont="1" applyFill="1" applyBorder="1" applyAlignment="1">
      <alignment horizontal="center" vertical="center" wrapText="1"/>
    </xf>
    <xf numFmtId="0" fontId="44" fillId="2" borderId="38" xfId="0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4" fillId="2" borderId="3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23" xfId="0" applyFont="1" applyFill="1" applyBorder="1" applyAlignment="1">
      <alignment horizontal="center" vertical="center" wrapText="1"/>
    </xf>
    <xf numFmtId="0" fontId="45" fillId="0" borderId="17" xfId="3" applyFont="1" applyBorder="1" applyAlignment="1" applyProtection="1">
      <alignment horizontal="left" vertical="center"/>
    </xf>
    <xf numFmtId="0" fontId="45" fillId="0" borderId="18" xfId="3" applyFont="1" applyBorder="1" applyAlignment="1" applyProtection="1">
      <alignment horizontal="left" vertical="center"/>
    </xf>
    <xf numFmtId="0" fontId="45" fillId="0" borderId="19" xfId="3" applyFont="1" applyBorder="1" applyAlignment="1" applyProtection="1">
      <alignment horizontal="left" vertical="center"/>
    </xf>
    <xf numFmtId="0" fontId="28" fillId="0" borderId="11" xfId="3" applyFont="1" applyBorder="1" applyAlignment="1" applyProtection="1">
      <alignment vertical="center"/>
    </xf>
    <xf numFmtId="0" fontId="28" fillId="0" borderId="12" xfId="3" applyFont="1" applyBorder="1" applyAlignment="1" applyProtection="1">
      <alignment vertical="center"/>
    </xf>
    <xf numFmtId="0" fontId="28" fillId="0" borderId="13" xfId="3" applyFont="1" applyBorder="1" applyAlignment="1" applyProtection="1">
      <alignment vertical="center"/>
    </xf>
    <xf numFmtId="0" fontId="28" fillId="0" borderId="14" xfId="3" applyFont="1" applyBorder="1" applyAlignment="1" applyProtection="1">
      <alignment vertical="center" wrapText="1"/>
    </xf>
    <xf numFmtId="0" fontId="28" fillId="0" borderId="15" xfId="3" applyFont="1" applyBorder="1" applyAlignment="1" applyProtection="1">
      <alignment vertical="center" wrapText="1"/>
    </xf>
    <xf numFmtId="0" fontId="28" fillId="0" borderId="16" xfId="3" applyFont="1" applyBorder="1" applyAlignment="1" applyProtection="1">
      <alignment vertical="center" wrapText="1"/>
    </xf>
    <xf numFmtId="0" fontId="28" fillId="0" borderId="12" xfId="3" applyFont="1" applyBorder="1" applyAlignment="1" applyProtection="1">
      <alignment vertical="center" wrapText="1"/>
    </xf>
    <xf numFmtId="0" fontId="28" fillId="0" borderId="13" xfId="3" applyFont="1" applyBorder="1" applyAlignment="1" applyProtection="1">
      <alignment vertical="center" wrapText="1"/>
    </xf>
    <xf numFmtId="17" fontId="46" fillId="0" borderId="18" xfId="1" applyNumberFormat="1" applyFont="1" applyBorder="1" applyAlignment="1">
      <alignment horizontal="center" vertical="center" wrapText="1"/>
    </xf>
    <xf numFmtId="17" fontId="46" fillId="0" borderId="12" xfId="1" applyNumberFormat="1" applyFont="1" applyBorder="1" applyAlignment="1">
      <alignment horizontal="center" vertical="center" wrapText="1"/>
    </xf>
    <xf numFmtId="0" fontId="44" fillId="0" borderId="9" xfId="2" applyNumberFormat="1" applyFont="1" applyBorder="1" applyAlignment="1" applyProtection="1">
      <alignment horizontal="center" vertical="center" wrapText="1"/>
    </xf>
    <xf numFmtId="0" fontId="44" fillId="0" borderId="9" xfId="4" applyFont="1" applyBorder="1" applyAlignment="1">
      <alignment horizontal="center" vertical="center" wrapText="1"/>
    </xf>
    <xf numFmtId="0" fontId="44" fillId="0" borderId="9" xfId="2" applyNumberFormat="1" applyFont="1" applyBorder="1" applyAlignment="1" applyProtection="1">
      <alignment horizontal="center" wrapText="1"/>
    </xf>
    <xf numFmtId="0" fontId="38" fillId="0" borderId="1" xfId="0" applyFont="1" applyBorder="1" applyAlignment="1">
      <alignment horizontal="center" vertical="center"/>
    </xf>
    <xf numFmtId="0" fontId="32" fillId="2" borderId="5" xfId="0" applyFont="1" applyFill="1" applyBorder="1" applyAlignment="1">
      <alignment horizontal="center"/>
    </xf>
    <xf numFmtId="0" fontId="32" fillId="2" borderId="6" xfId="0" applyFont="1" applyFill="1" applyBorder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5" xfId="0" applyFont="1" applyFill="1" applyBorder="1" applyAlignment="1">
      <alignment horizontal="left"/>
    </xf>
    <xf numFmtId="0" fontId="32" fillId="2" borderId="1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45" fillId="2" borderId="17" xfId="3" applyFont="1" applyFill="1" applyBorder="1" applyAlignment="1" applyProtection="1">
      <alignment horizontal="left" vertical="center"/>
    </xf>
    <xf numFmtId="0" fontId="45" fillId="2" borderId="18" xfId="3" applyFont="1" applyFill="1" applyBorder="1" applyAlignment="1" applyProtection="1">
      <alignment horizontal="left" vertical="center"/>
    </xf>
    <xf numFmtId="0" fontId="45" fillId="2" borderId="19" xfId="3" applyFont="1" applyFill="1" applyBorder="1" applyAlignment="1" applyProtection="1">
      <alignment horizontal="left" vertical="center"/>
    </xf>
    <xf numFmtId="17" fontId="46" fillId="13" borderId="12" xfId="1" applyNumberFormat="1" applyFont="1" applyFill="1" applyBorder="1" applyAlignment="1">
      <alignment horizontal="center" vertical="center" wrapText="1"/>
    </xf>
    <xf numFmtId="0" fontId="28" fillId="2" borderId="11" xfId="3" applyFont="1" applyFill="1" applyBorder="1" applyAlignment="1" applyProtection="1">
      <alignment vertical="center"/>
    </xf>
    <xf numFmtId="0" fontId="28" fillId="2" borderId="12" xfId="3" applyFont="1" applyFill="1" applyBorder="1" applyAlignment="1" applyProtection="1">
      <alignment vertical="center"/>
    </xf>
    <xf numFmtId="0" fontId="28" fillId="2" borderId="13" xfId="3" applyFont="1" applyFill="1" applyBorder="1" applyAlignment="1" applyProtection="1">
      <alignment vertical="center"/>
    </xf>
    <xf numFmtId="0" fontId="28" fillId="2" borderId="14" xfId="3" applyFont="1" applyFill="1" applyBorder="1" applyAlignment="1" applyProtection="1">
      <alignment vertical="center" wrapText="1"/>
    </xf>
    <xf numFmtId="0" fontId="28" fillId="2" borderId="15" xfId="3" applyFont="1" applyFill="1" applyBorder="1" applyAlignment="1" applyProtection="1">
      <alignment vertical="center" wrapText="1"/>
    </xf>
    <xf numFmtId="0" fontId="28" fillId="2" borderId="16" xfId="3" applyFont="1" applyFill="1" applyBorder="1" applyAlignment="1" applyProtection="1">
      <alignment vertical="center" wrapText="1"/>
    </xf>
    <xf numFmtId="0" fontId="28" fillId="2" borderId="12" xfId="3" applyFont="1" applyFill="1" applyBorder="1" applyAlignment="1" applyProtection="1">
      <alignment vertical="center" wrapText="1"/>
    </xf>
    <xf numFmtId="0" fontId="28" fillId="2" borderId="13" xfId="3" applyFont="1" applyFill="1" applyBorder="1" applyAlignment="1" applyProtection="1">
      <alignment vertical="center" wrapText="1"/>
    </xf>
    <xf numFmtId="0" fontId="44" fillId="13" borderId="9" xfId="2" applyNumberFormat="1" applyFont="1" applyFill="1" applyBorder="1" applyAlignment="1" applyProtection="1">
      <alignment horizontal="center" vertical="center" wrapText="1"/>
    </xf>
    <xf numFmtId="0" fontId="44" fillId="13" borderId="9" xfId="4" applyFont="1" applyFill="1" applyBorder="1" applyAlignment="1">
      <alignment horizontal="center" vertical="center" wrapText="1"/>
    </xf>
    <xf numFmtId="0" fontId="44" fillId="13" borderId="9" xfId="2" applyNumberFormat="1" applyFont="1" applyFill="1" applyBorder="1" applyAlignment="1" applyProtection="1">
      <alignment horizontal="center" wrapText="1"/>
    </xf>
    <xf numFmtId="1" fontId="25" fillId="15" borderId="11" xfId="1" applyNumberFormat="1" applyFont="1" applyFill="1" applyBorder="1" applyAlignment="1">
      <alignment horizontal="center" wrapText="1"/>
    </xf>
    <xf numFmtId="1" fontId="25" fillId="15" borderId="15" xfId="1" applyNumberFormat="1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3" fillId="9" borderId="0" xfId="0" applyFont="1" applyFill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6" fillId="2" borderId="25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26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9">
    <cellStyle name="Comma" xfId="5" builtinId="3"/>
    <cellStyle name="Comma 2" xfId="2" xr:uid="{00000000-0005-0000-0000-000000000000}"/>
    <cellStyle name="Explanatory Text 2" xfId="3" xr:uid="{351077CB-2D13-42CB-869A-CE1130063885}"/>
    <cellStyle name="Normal" xfId="0" builtinId="0"/>
    <cellStyle name="Normal 2" xfId="1" xr:uid="{00000000-0005-0000-0000-000002000000}"/>
    <cellStyle name="Normal 2 2" xfId="7" xr:uid="{25E63BC3-07B4-4225-B65B-E9C5C30E1041}"/>
    <cellStyle name="Normal 3" xfId="8" xr:uid="{35BC99CD-7AE2-4F04-BC74-B7E286FDA780}"/>
    <cellStyle name="Normal 4" xfId="6" xr:uid="{F5A15AA7-4FEF-4B23-8387-46242148DE1D}"/>
    <cellStyle name="Normal 8" xfId="4" xr:uid="{378249F9-2FBD-4B8A-9967-97E013A4E86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theme="1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7030A0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20478756\AppData\Local\Microsoft\Windows\INetCache\Content.Outlook\53KG8P40\Wipro-Salary%20Register-Feb%2025.xlsx" TargetMode="External"/><Relationship Id="rId1" Type="http://schemas.openxmlformats.org/officeDocument/2006/relationships/externalLinkPath" Target="file:///C:\Users\sh20478756\AppData\Local\Microsoft\Windows\INetCache\Content.Outlook\53KG8P40\Wipro-Salary%20Register-Feb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25"/>
      <sheetName val="Summary"/>
    </sheetNames>
    <sheetDataSet>
      <sheetData sheetId="0">
        <row r="3">
          <cell r="C3" t="str">
            <v>Umadevi</v>
          </cell>
          <cell r="D3" t="str">
            <v>Wipro</v>
          </cell>
          <cell r="E3" t="str">
            <v>Tumkur Wipro</v>
          </cell>
          <cell r="F3" t="str">
            <v>Housekeeper</v>
          </cell>
          <cell r="G3" t="str">
            <v>UNSKILLED</v>
          </cell>
          <cell r="H3" t="str">
            <v>15-Feb-2024</v>
          </cell>
          <cell r="I3" t="str">
            <v>F</v>
          </cell>
          <cell r="J3" t="str">
            <v>4938110348</v>
          </cell>
          <cell r="K3" t="str">
            <v>5289108000240</v>
          </cell>
          <cell r="L3" t="str">
            <v>Bank</v>
          </cell>
          <cell r="M3" t="str">
            <v>101156545882</v>
          </cell>
          <cell r="N3">
            <v>11036</v>
          </cell>
          <cell r="O3">
            <v>3518</v>
          </cell>
          <cell r="P3">
            <v>693.68</v>
          </cell>
          <cell r="Q3">
            <v>1212.3499999999999</v>
          </cell>
          <cell r="R3">
            <v>727.7</v>
          </cell>
          <cell r="S3">
            <v>250</v>
          </cell>
          <cell r="T3">
            <v>15247.68</v>
          </cell>
          <cell r="U3">
            <v>1892.02</v>
          </cell>
          <cell r="V3">
            <v>527.32000000000005</v>
          </cell>
          <cell r="W3">
            <v>1588.57</v>
          </cell>
          <cell r="X3">
            <v>21445.64</v>
          </cell>
          <cell r="Y3">
            <v>824.83</v>
          </cell>
          <cell r="Z3">
            <v>146.61000000000001</v>
          </cell>
          <cell r="AA3">
            <v>20.83</v>
          </cell>
          <cell r="AB3">
            <v>0</v>
          </cell>
          <cell r="AC3">
            <v>7.17</v>
          </cell>
          <cell r="AD3">
            <v>0</v>
          </cell>
          <cell r="AE3">
            <v>8841.5300000000007</v>
          </cell>
          <cell r="AF3">
            <v>2818.46</v>
          </cell>
          <cell r="AG3">
            <v>555.74</v>
          </cell>
          <cell r="AH3">
            <v>0</v>
          </cell>
          <cell r="AI3">
            <v>583</v>
          </cell>
          <cell r="AJ3">
            <v>200.29</v>
          </cell>
          <cell r="AK3">
            <v>971.28</v>
          </cell>
          <cell r="AL3">
            <v>0</v>
          </cell>
          <cell r="AM3">
            <v>13970.3</v>
          </cell>
          <cell r="AN3">
            <v>1399</v>
          </cell>
          <cell r="AO3">
            <v>97.49</v>
          </cell>
          <cell r="AP3">
            <v>0</v>
          </cell>
          <cell r="AQ3">
            <v>1496.49</v>
          </cell>
          <cell r="AR3">
            <v>12474</v>
          </cell>
          <cell r="AS3">
            <v>11659.99</v>
          </cell>
          <cell r="AT3">
            <v>12999.02</v>
          </cell>
          <cell r="AU3">
            <v>13970.3</v>
          </cell>
        </row>
        <row r="4">
          <cell r="C4" t="str">
            <v>Savithramma</v>
          </cell>
          <cell r="D4" t="str">
            <v>Wipro</v>
          </cell>
          <cell r="E4" t="str">
            <v>Tumkur Wipro</v>
          </cell>
          <cell r="F4" t="str">
            <v>Housekeeper</v>
          </cell>
          <cell r="G4" t="str">
            <v>UNSKILLED</v>
          </cell>
          <cell r="H4" t="str">
            <v>15-Feb-2024</v>
          </cell>
          <cell r="I4" t="str">
            <v>F</v>
          </cell>
          <cell r="J4" t="str">
            <v>4937586863</v>
          </cell>
          <cell r="K4" t="str">
            <v>16030100073930</v>
          </cell>
          <cell r="L4" t="str">
            <v>Bank</v>
          </cell>
          <cell r="M4" t="str">
            <v>101417234237</v>
          </cell>
          <cell r="N4">
            <v>11036</v>
          </cell>
          <cell r="O4">
            <v>3518</v>
          </cell>
          <cell r="P4">
            <v>693.68</v>
          </cell>
          <cell r="Q4">
            <v>1212.3499999999999</v>
          </cell>
          <cell r="R4">
            <v>727.7</v>
          </cell>
          <cell r="S4">
            <v>250</v>
          </cell>
          <cell r="T4">
            <v>15247.68</v>
          </cell>
          <cell r="U4">
            <v>1892.02</v>
          </cell>
          <cell r="V4">
            <v>527.32000000000005</v>
          </cell>
          <cell r="W4">
            <v>1588.57</v>
          </cell>
          <cell r="X4">
            <v>21445.64</v>
          </cell>
          <cell r="Y4">
            <v>824.83</v>
          </cell>
          <cell r="Z4">
            <v>146.61000000000001</v>
          </cell>
          <cell r="AA4">
            <v>23</v>
          </cell>
          <cell r="AB4">
            <v>0</v>
          </cell>
          <cell r="AC4">
            <v>5</v>
          </cell>
          <cell r="AD4">
            <v>0</v>
          </cell>
          <cell r="AE4">
            <v>9762.6200000000008</v>
          </cell>
          <cell r="AF4">
            <v>3112.08</v>
          </cell>
          <cell r="AG4">
            <v>613.64</v>
          </cell>
          <cell r="AH4">
            <v>0</v>
          </cell>
          <cell r="AI4">
            <v>643.73</v>
          </cell>
          <cell r="AJ4">
            <v>221.15</v>
          </cell>
          <cell r="AK4">
            <v>1072.46</v>
          </cell>
          <cell r="AL4">
            <v>0</v>
          </cell>
          <cell r="AM4">
            <v>15425.68</v>
          </cell>
          <cell r="AN4">
            <v>1545</v>
          </cell>
          <cell r="AO4">
            <v>107.65</v>
          </cell>
          <cell r="AP4">
            <v>0</v>
          </cell>
          <cell r="AQ4">
            <v>1652.65</v>
          </cell>
          <cell r="AR4">
            <v>13774</v>
          </cell>
          <cell r="AS4">
            <v>12874.7</v>
          </cell>
          <cell r="AT4">
            <v>14353.22</v>
          </cell>
          <cell r="AU4">
            <v>15425.68</v>
          </cell>
        </row>
        <row r="5">
          <cell r="C5" t="str">
            <v>Padmavathi</v>
          </cell>
          <cell r="D5" t="str">
            <v>Wipro</v>
          </cell>
          <cell r="E5" t="str">
            <v>Tumkur Wipro</v>
          </cell>
          <cell r="F5" t="str">
            <v>Housekeeper</v>
          </cell>
          <cell r="G5" t="str">
            <v>UNSKILLED</v>
          </cell>
          <cell r="H5" t="str">
            <v>15-Feb-2024</v>
          </cell>
          <cell r="I5" t="str">
            <v>F</v>
          </cell>
          <cell r="J5" t="str">
            <v>4940003673</v>
          </cell>
          <cell r="K5" t="str">
            <v>5289131000922</v>
          </cell>
          <cell r="L5" t="str">
            <v>Bank</v>
          </cell>
          <cell r="M5" t="str">
            <v>101309810024</v>
          </cell>
          <cell r="N5">
            <v>11036</v>
          </cell>
          <cell r="O5">
            <v>3518</v>
          </cell>
          <cell r="P5">
            <v>693.68</v>
          </cell>
          <cell r="Q5">
            <v>1212.3499999999999</v>
          </cell>
          <cell r="R5">
            <v>727.7</v>
          </cell>
          <cell r="S5">
            <v>250</v>
          </cell>
          <cell r="T5">
            <v>15247.68</v>
          </cell>
          <cell r="U5">
            <v>1892.02</v>
          </cell>
          <cell r="V5">
            <v>527.32000000000005</v>
          </cell>
          <cell r="W5">
            <v>1588.57</v>
          </cell>
          <cell r="X5">
            <v>21445.64</v>
          </cell>
          <cell r="Y5">
            <v>824.83</v>
          </cell>
          <cell r="Z5">
            <v>146.61000000000001</v>
          </cell>
          <cell r="AA5">
            <v>24</v>
          </cell>
          <cell r="AB5">
            <v>0</v>
          </cell>
          <cell r="AC5">
            <v>4</v>
          </cell>
          <cell r="AD5">
            <v>0</v>
          </cell>
          <cell r="AE5">
            <v>10187.08</v>
          </cell>
          <cell r="AF5">
            <v>3247.38</v>
          </cell>
          <cell r="AG5">
            <v>640.32000000000005</v>
          </cell>
          <cell r="AH5">
            <v>0</v>
          </cell>
          <cell r="AI5">
            <v>671.72</v>
          </cell>
          <cell r="AJ5">
            <v>230.77</v>
          </cell>
          <cell r="AK5">
            <v>1119.0899999999999</v>
          </cell>
          <cell r="AL5">
            <v>0</v>
          </cell>
          <cell r="AM5">
            <v>16096.36</v>
          </cell>
          <cell r="AN5">
            <v>1612</v>
          </cell>
          <cell r="AO5">
            <v>112.33</v>
          </cell>
          <cell r="AP5">
            <v>0</v>
          </cell>
          <cell r="AQ5">
            <v>1724.33</v>
          </cell>
          <cell r="AR5">
            <v>14373</v>
          </cell>
          <cell r="AS5">
            <v>13434.46</v>
          </cell>
          <cell r="AT5">
            <v>14977.27</v>
          </cell>
          <cell r="AU5">
            <v>16096.36</v>
          </cell>
        </row>
        <row r="6">
          <cell r="C6" t="str">
            <v>Gangamma B</v>
          </cell>
          <cell r="D6" t="str">
            <v>Wipro</v>
          </cell>
          <cell r="E6" t="str">
            <v>Tumkur Wipro</v>
          </cell>
          <cell r="F6" t="str">
            <v>Housekeeper</v>
          </cell>
          <cell r="G6" t="str">
            <v>UNSKILLED</v>
          </cell>
          <cell r="H6" t="str">
            <v>15-Feb-2024</v>
          </cell>
          <cell r="I6" t="str">
            <v>F</v>
          </cell>
          <cell r="J6" t="str">
            <v>4940874255</v>
          </cell>
          <cell r="K6" t="str">
            <v>5289101001547</v>
          </cell>
          <cell r="L6" t="str">
            <v>Bank</v>
          </cell>
          <cell r="M6" t="str">
            <v>101806062920</v>
          </cell>
          <cell r="N6">
            <v>11036</v>
          </cell>
          <cell r="O6">
            <v>3518</v>
          </cell>
          <cell r="P6">
            <v>693.68</v>
          </cell>
          <cell r="Q6">
            <v>1212.3499999999999</v>
          </cell>
          <cell r="R6">
            <v>727.7</v>
          </cell>
          <cell r="S6">
            <v>250</v>
          </cell>
          <cell r="T6">
            <v>15247.68</v>
          </cell>
          <cell r="U6">
            <v>1892.02</v>
          </cell>
          <cell r="V6">
            <v>527.32000000000005</v>
          </cell>
          <cell r="W6">
            <v>1588.57</v>
          </cell>
          <cell r="X6">
            <v>21445.64</v>
          </cell>
          <cell r="Y6">
            <v>824.83</v>
          </cell>
          <cell r="Z6">
            <v>146.61000000000001</v>
          </cell>
          <cell r="AA6">
            <v>21</v>
          </cell>
          <cell r="AB6">
            <v>0</v>
          </cell>
          <cell r="AC6">
            <v>7</v>
          </cell>
          <cell r="AD6">
            <v>0</v>
          </cell>
          <cell r="AE6">
            <v>8913.69</v>
          </cell>
          <cell r="AF6">
            <v>2841.46</v>
          </cell>
          <cell r="AG6">
            <v>560.28</v>
          </cell>
          <cell r="AH6">
            <v>0</v>
          </cell>
          <cell r="AI6">
            <v>587.76</v>
          </cell>
          <cell r="AJ6">
            <v>201.92</v>
          </cell>
          <cell r="AK6">
            <v>979.21</v>
          </cell>
          <cell r="AL6">
            <v>0</v>
          </cell>
          <cell r="AM6">
            <v>14084.32</v>
          </cell>
          <cell r="AN6">
            <v>1411</v>
          </cell>
          <cell r="AO6">
            <v>98.29</v>
          </cell>
          <cell r="AP6">
            <v>0</v>
          </cell>
          <cell r="AQ6">
            <v>1509.29</v>
          </cell>
          <cell r="AR6">
            <v>12576</v>
          </cell>
          <cell r="AS6">
            <v>11755.15</v>
          </cell>
          <cell r="AT6">
            <v>13105.11</v>
          </cell>
          <cell r="AU6">
            <v>14084.32</v>
          </cell>
        </row>
        <row r="7">
          <cell r="C7" t="str">
            <v>Rathnamma</v>
          </cell>
          <cell r="D7" t="str">
            <v>Wipro</v>
          </cell>
          <cell r="E7" t="str">
            <v>Tumkur Wipro</v>
          </cell>
          <cell r="F7" t="str">
            <v>Housekeeper</v>
          </cell>
          <cell r="G7" t="str">
            <v>UNSKILLED</v>
          </cell>
          <cell r="H7" t="str">
            <v>15-Feb-2024</v>
          </cell>
          <cell r="I7" t="str">
            <v>F</v>
          </cell>
          <cell r="J7" t="str">
            <v>4940378864</v>
          </cell>
          <cell r="K7" t="str">
            <v>64150589223</v>
          </cell>
          <cell r="L7" t="str">
            <v>Bank</v>
          </cell>
          <cell r="M7" t="str">
            <v>101542952973</v>
          </cell>
          <cell r="N7">
            <v>11036</v>
          </cell>
          <cell r="O7">
            <v>3518</v>
          </cell>
          <cell r="P7">
            <v>693.68</v>
          </cell>
          <cell r="Q7">
            <v>1212.3499999999999</v>
          </cell>
          <cell r="R7">
            <v>727.7</v>
          </cell>
          <cell r="S7">
            <v>250</v>
          </cell>
          <cell r="T7">
            <v>15247.68</v>
          </cell>
          <cell r="U7">
            <v>1892.02</v>
          </cell>
          <cell r="V7">
            <v>527.32000000000005</v>
          </cell>
          <cell r="W7">
            <v>1588.57</v>
          </cell>
          <cell r="X7">
            <v>21445.64</v>
          </cell>
          <cell r="Y7">
            <v>824.83</v>
          </cell>
          <cell r="Z7">
            <v>146.61000000000001</v>
          </cell>
          <cell r="AA7">
            <v>24</v>
          </cell>
          <cell r="AB7">
            <v>0</v>
          </cell>
          <cell r="AC7">
            <v>4</v>
          </cell>
          <cell r="AD7">
            <v>0</v>
          </cell>
          <cell r="AE7">
            <v>10187.08</v>
          </cell>
          <cell r="AF7">
            <v>3247.38</v>
          </cell>
          <cell r="AG7">
            <v>640.32000000000005</v>
          </cell>
          <cell r="AH7">
            <v>0</v>
          </cell>
          <cell r="AI7">
            <v>671.72</v>
          </cell>
          <cell r="AJ7">
            <v>230.77</v>
          </cell>
          <cell r="AK7">
            <v>1119.0899999999999</v>
          </cell>
          <cell r="AL7">
            <v>0</v>
          </cell>
          <cell r="AM7">
            <v>16096.36</v>
          </cell>
          <cell r="AN7">
            <v>1612</v>
          </cell>
          <cell r="AO7">
            <v>112.33</v>
          </cell>
          <cell r="AP7">
            <v>0</v>
          </cell>
          <cell r="AQ7">
            <v>1724.33</v>
          </cell>
          <cell r="AR7">
            <v>14373</v>
          </cell>
          <cell r="AS7">
            <v>13434.46</v>
          </cell>
          <cell r="AT7">
            <v>14977.27</v>
          </cell>
          <cell r="AU7">
            <v>16096.36</v>
          </cell>
        </row>
        <row r="8">
          <cell r="C8" t="str">
            <v>Kariyamma</v>
          </cell>
          <cell r="D8" t="str">
            <v>Wipro</v>
          </cell>
          <cell r="E8" t="str">
            <v>Tumkur Wipro</v>
          </cell>
          <cell r="F8" t="str">
            <v>Housekeeper</v>
          </cell>
          <cell r="G8" t="str">
            <v>UNSKILLED</v>
          </cell>
          <cell r="H8" t="str">
            <v>15-Feb-2024</v>
          </cell>
          <cell r="I8" t="str">
            <v>F</v>
          </cell>
          <cell r="J8" t="str">
            <v>4939025428</v>
          </cell>
          <cell r="K8" t="str">
            <v>16030100069847</v>
          </cell>
          <cell r="L8" t="str">
            <v>Bank</v>
          </cell>
          <cell r="M8" t="str">
            <v>100893077411</v>
          </cell>
          <cell r="N8">
            <v>11036</v>
          </cell>
          <cell r="O8">
            <v>3518</v>
          </cell>
          <cell r="P8">
            <v>693.68</v>
          </cell>
          <cell r="Q8">
            <v>1212.3499999999999</v>
          </cell>
          <cell r="R8">
            <v>727.7</v>
          </cell>
          <cell r="S8">
            <v>250</v>
          </cell>
          <cell r="T8">
            <v>15247.68</v>
          </cell>
          <cell r="U8">
            <v>1892.02</v>
          </cell>
          <cell r="V8">
            <v>527.32000000000005</v>
          </cell>
          <cell r="W8">
            <v>1588.57</v>
          </cell>
          <cell r="X8">
            <v>21445.64</v>
          </cell>
          <cell r="Y8">
            <v>824.83</v>
          </cell>
          <cell r="Z8">
            <v>146.61000000000001</v>
          </cell>
          <cell r="AA8">
            <v>15</v>
          </cell>
          <cell r="AB8">
            <v>0</v>
          </cell>
          <cell r="AC8">
            <v>13</v>
          </cell>
          <cell r="AD8">
            <v>0</v>
          </cell>
          <cell r="AE8">
            <v>6366.92</v>
          </cell>
          <cell r="AF8">
            <v>2029.62</v>
          </cell>
          <cell r="AG8">
            <v>400.2</v>
          </cell>
          <cell r="AH8">
            <v>0</v>
          </cell>
          <cell r="AI8">
            <v>419.83</v>
          </cell>
          <cell r="AJ8">
            <v>144.22999999999999</v>
          </cell>
          <cell r="AK8">
            <v>699.43</v>
          </cell>
          <cell r="AL8">
            <v>0</v>
          </cell>
          <cell r="AM8">
            <v>10060.23</v>
          </cell>
          <cell r="AN8">
            <v>1008</v>
          </cell>
          <cell r="AO8">
            <v>70.209999999999994</v>
          </cell>
          <cell r="AP8">
            <v>0</v>
          </cell>
          <cell r="AQ8">
            <v>1078.21</v>
          </cell>
          <cell r="AR8">
            <v>8983</v>
          </cell>
          <cell r="AS8">
            <v>8396.5400000000009</v>
          </cell>
          <cell r="AT8">
            <v>9360.7999999999993</v>
          </cell>
          <cell r="AU8">
            <v>10060.23</v>
          </cell>
        </row>
        <row r="9">
          <cell r="C9" t="str">
            <v>Puttamma</v>
          </cell>
          <cell r="D9" t="str">
            <v>Wipro</v>
          </cell>
          <cell r="E9" t="str">
            <v>Tumkur Wipro</v>
          </cell>
          <cell r="F9" t="str">
            <v>Housekeeper</v>
          </cell>
          <cell r="G9" t="str">
            <v>UNSKILLED</v>
          </cell>
          <cell r="H9" t="str">
            <v>15-Feb-2024</v>
          </cell>
          <cell r="I9" t="str">
            <v>F</v>
          </cell>
          <cell r="J9" t="str">
            <v>4938238492</v>
          </cell>
          <cell r="K9" t="str">
            <v>0041000400254639</v>
          </cell>
          <cell r="L9" t="str">
            <v>Bank</v>
          </cell>
          <cell r="M9" t="str">
            <v>100283392582</v>
          </cell>
          <cell r="N9">
            <v>11036</v>
          </cell>
          <cell r="O9">
            <v>3518</v>
          </cell>
          <cell r="P9">
            <v>693.68</v>
          </cell>
          <cell r="Q9">
            <v>1212.3499999999999</v>
          </cell>
          <cell r="R9">
            <v>727.7</v>
          </cell>
          <cell r="S9">
            <v>250</v>
          </cell>
          <cell r="T9">
            <v>15247.68</v>
          </cell>
          <cell r="U9">
            <v>1892.02</v>
          </cell>
          <cell r="V9">
            <v>527.32000000000005</v>
          </cell>
          <cell r="W9">
            <v>1588.57</v>
          </cell>
          <cell r="X9">
            <v>21445.64</v>
          </cell>
          <cell r="Y9">
            <v>824.83</v>
          </cell>
          <cell r="Z9">
            <v>146.61000000000001</v>
          </cell>
          <cell r="AA9">
            <v>23</v>
          </cell>
          <cell r="AB9">
            <v>0</v>
          </cell>
          <cell r="AC9">
            <v>5</v>
          </cell>
          <cell r="AD9">
            <v>0</v>
          </cell>
          <cell r="AE9">
            <v>9762.6200000000008</v>
          </cell>
          <cell r="AF9">
            <v>3112.08</v>
          </cell>
          <cell r="AG9">
            <v>613.64</v>
          </cell>
          <cell r="AH9">
            <v>0</v>
          </cell>
          <cell r="AI9">
            <v>643.73</v>
          </cell>
          <cell r="AJ9">
            <v>221.15</v>
          </cell>
          <cell r="AK9">
            <v>1072.46</v>
          </cell>
          <cell r="AL9">
            <v>0</v>
          </cell>
          <cell r="AM9">
            <v>15425.68</v>
          </cell>
          <cell r="AN9">
            <v>1545</v>
          </cell>
          <cell r="AO9">
            <v>107.65</v>
          </cell>
          <cell r="AP9">
            <v>0</v>
          </cell>
          <cell r="AQ9">
            <v>1652.65</v>
          </cell>
          <cell r="AR9">
            <v>13774</v>
          </cell>
          <cell r="AS9">
            <v>12874.7</v>
          </cell>
          <cell r="AT9">
            <v>14353.22</v>
          </cell>
          <cell r="AU9">
            <v>15425.68</v>
          </cell>
        </row>
        <row r="10">
          <cell r="C10" t="str">
            <v>Amol Mhetre</v>
          </cell>
          <cell r="D10" t="str">
            <v>Wipro</v>
          </cell>
          <cell r="E10" t="str">
            <v>Tumkur Wipro</v>
          </cell>
          <cell r="F10" t="str">
            <v>Housekeeper</v>
          </cell>
          <cell r="G10" t="str">
            <v>UNSKILLED</v>
          </cell>
          <cell r="H10" t="str">
            <v>15-Feb-2024</v>
          </cell>
          <cell r="I10" t="str">
            <v>M</v>
          </cell>
          <cell r="J10" t="str">
            <v>3313450433</v>
          </cell>
          <cell r="K10" t="str">
            <v>80050100003132</v>
          </cell>
          <cell r="L10" t="str">
            <v>Bank</v>
          </cell>
          <cell r="M10" t="str">
            <v>100472636425</v>
          </cell>
          <cell r="N10">
            <v>13354</v>
          </cell>
          <cell r="O10">
            <v>3518</v>
          </cell>
          <cell r="P10">
            <v>809.64</v>
          </cell>
          <cell r="Q10">
            <v>1405.44</v>
          </cell>
          <cell r="R10">
            <v>843.6</v>
          </cell>
          <cell r="S10">
            <v>250</v>
          </cell>
          <cell r="T10">
            <v>17681.64</v>
          </cell>
          <cell r="U10">
            <v>1950</v>
          </cell>
          <cell r="V10">
            <v>610.20000000000005</v>
          </cell>
          <cell r="W10">
            <v>1819.27</v>
          </cell>
          <cell r="X10">
            <v>24560.15</v>
          </cell>
          <cell r="Y10">
            <v>944.62</v>
          </cell>
          <cell r="Z10">
            <v>170.02</v>
          </cell>
          <cell r="AA10">
            <v>21.68</v>
          </cell>
          <cell r="AB10">
            <v>0</v>
          </cell>
          <cell r="AC10">
            <v>6.32</v>
          </cell>
          <cell r="AD10">
            <v>0</v>
          </cell>
          <cell r="AE10">
            <v>11135.18</v>
          </cell>
          <cell r="AF10">
            <v>2933.47</v>
          </cell>
          <cell r="AG10">
            <v>675.12</v>
          </cell>
          <cell r="AH10">
            <v>0</v>
          </cell>
          <cell r="AI10">
            <v>703.43</v>
          </cell>
          <cell r="AJ10">
            <v>208.46</v>
          </cell>
          <cell r="AK10">
            <v>1171.92</v>
          </cell>
          <cell r="AL10">
            <v>0</v>
          </cell>
          <cell r="AM10">
            <v>16827.580000000002</v>
          </cell>
          <cell r="AN10">
            <v>1688</v>
          </cell>
          <cell r="AO10">
            <v>117.42</v>
          </cell>
          <cell r="AP10">
            <v>0</v>
          </cell>
          <cell r="AQ10">
            <v>1805.42</v>
          </cell>
          <cell r="AR10">
            <v>15023</v>
          </cell>
          <cell r="AS10">
            <v>14068.65</v>
          </cell>
          <cell r="AT10">
            <v>15655.66</v>
          </cell>
          <cell r="AU10">
            <v>16827.580000000002</v>
          </cell>
        </row>
        <row r="11">
          <cell r="C11" t="str">
            <v>Puttahanumantharayappa</v>
          </cell>
          <cell r="D11" t="str">
            <v>Wipro</v>
          </cell>
          <cell r="E11" t="str">
            <v>Tumkur Wipro</v>
          </cell>
          <cell r="F11" t="str">
            <v>Housekeeper</v>
          </cell>
          <cell r="G11" t="str">
            <v>UNSKILLED</v>
          </cell>
          <cell r="H11" t="str">
            <v>29-Feb-2024</v>
          </cell>
          <cell r="I11" t="str">
            <v>M</v>
          </cell>
          <cell r="J11" t="str">
            <v>4941498495</v>
          </cell>
          <cell r="K11" t="str">
            <v>64169418395</v>
          </cell>
          <cell r="L11" t="str">
            <v>Bank</v>
          </cell>
          <cell r="M11" t="str">
            <v>101257473343</v>
          </cell>
          <cell r="N11">
            <v>11036</v>
          </cell>
          <cell r="O11">
            <v>3518</v>
          </cell>
          <cell r="P11">
            <v>693.68</v>
          </cell>
          <cell r="Q11">
            <v>1212.3499999999999</v>
          </cell>
          <cell r="R11">
            <v>727.7</v>
          </cell>
          <cell r="S11">
            <v>250</v>
          </cell>
          <cell r="T11">
            <v>15247.68</v>
          </cell>
          <cell r="U11">
            <v>1892.02</v>
          </cell>
          <cell r="V11">
            <v>527.32000000000005</v>
          </cell>
          <cell r="W11">
            <v>1588.57</v>
          </cell>
          <cell r="X11">
            <v>21445.64</v>
          </cell>
          <cell r="Y11">
            <v>824.83</v>
          </cell>
          <cell r="Z11">
            <v>146.61000000000001</v>
          </cell>
          <cell r="AA11">
            <v>22</v>
          </cell>
          <cell r="AB11">
            <v>0</v>
          </cell>
          <cell r="AC11">
            <v>6</v>
          </cell>
          <cell r="AD11">
            <v>0</v>
          </cell>
          <cell r="AE11">
            <v>9338.15</v>
          </cell>
          <cell r="AF11">
            <v>2976.77</v>
          </cell>
          <cell r="AG11">
            <v>586.96</v>
          </cell>
          <cell r="AH11">
            <v>0</v>
          </cell>
          <cell r="AI11">
            <v>615.75</v>
          </cell>
          <cell r="AJ11">
            <v>211.54</v>
          </cell>
          <cell r="AK11">
            <v>1025.83</v>
          </cell>
          <cell r="AL11">
            <v>0</v>
          </cell>
          <cell r="AM11">
            <v>14755</v>
          </cell>
          <cell r="AN11">
            <v>1478</v>
          </cell>
          <cell r="AO11">
            <v>102.97</v>
          </cell>
          <cell r="AP11">
            <v>0</v>
          </cell>
          <cell r="AQ11">
            <v>1580.97</v>
          </cell>
          <cell r="AR11">
            <v>13175</v>
          </cell>
          <cell r="AS11">
            <v>12314.92</v>
          </cell>
          <cell r="AT11">
            <v>13729.17</v>
          </cell>
          <cell r="AU11">
            <v>14755</v>
          </cell>
        </row>
        <row r="12">
          <cell r="C12" t="str">
            <v>Manjula T S</v>
          </cell>
          <cell r="D12" t="str">
            <v>Wipro</v>
          </cell>
          <cell r="E12" t="str">
            <v>Tumkur Wipro</v>
          </cell>
          <cell r="F12" t="str">
            <v>Housekeeper</v>
          </cell>
          <cell r="G12" t="str">
            <v>UNSKILLED</v>
          </cell>
          <cell r="H12" t="str">
            <v>12-Mar-2024</v>
          </cell>
          <cell r="I12" t="str">
            <v>F</v>
          </cell>
          <cell r="J12" t="str">
            <v>4941511459</v>
          </cell>
          <cell r="K12" t="str">
            <v>16030100069995</v>
          </cell>
          <cell r="L12" t="str">
            <v>Bank</v>
          </cell>
          <cell r="M12" t="str">
            <v>101173824774</v>
          </cell>
          <cell r="N12">
            <v>11036</v>
          </cell>
          <cell r="O12">
            <v>3518</v>
          </cell>
          <cell r="P12">
            <v>693.68</v>
          </cell>
          <cell r="Q12">
            <v>1212.3499999999999</v>
          </cell>
          <cell r="R12">
            <v>727.7</v>
          </cell>
          <cell r="S12">
            <v>250</v>
          </cell>
          <cell r="T12">
            <v>15247.68</v>
          </cell>
          <cell r="U12">
            <v>1892.02</v>
          </cell>
          <cell r="V12">
            <v>527.32000000000005</v>
          </cell>
          <cell r="W12">
            <v>1588.57</v>
          </cell>
          <cell r="X12">
            <v>21445.64</v>
          </cell>
          <cell r="Y12">
            <v>824.83</v>
          </cell>
          <cell r="Z12">
            <v>146.61000000000001</v>
          </cell>
          <cell r="AA12">
            <v>10</v>
          </cell>
          <cell r="AB12">
            <v>0</v>
          </cell>
          <cell r="AC12">
            <v>18</v>
          </cell>
          <cell r="AD12">
            <v>0</v>
          </cell>
          <cell r="AE12">
            <v>4244.62</v>
          </cell>
          <cell r="AF12">
            <v>1353.08</v>
          </cell>
          <cell r="AG12">
            <v>266.8</v>
          </cell>
          <cell r="AH12">
            <v>0</v>
          </cell>
          <cell r="AI12">
            <v>279.88</v>
          </cell>
          <cell r="AJ12">
            <v>96.15</v>
          </cell>
          <cell r="AK12">
            <v>466.29</v>
          </cell>
          <cell r="AL12">
            <v>0</v>
          </cell>
          <cell r="AM12">
            <v>6706.82</v>
          </cell>
          <cell r="AN12">
            <v>672</v>
          </cell>
          <cell r="AO12">
            <v>46.8</v>
          </cell>
          <cell r="AP12">
            <v>0</v>
          </cell>
          <cell r="AQ12">
            <v>718.8</v>
          </cell>
          <cell r="AR12">
            <v>5989</v>
          </cell>
          <cell r="AS12">
            <v>5597.7</v>
          </cell>
          <cell r="AT12">
            <v>6240.53</v>
          </cell>
          <cell r="AU12">
            <v>6706.82</v>
          </cell>
        </row>
        <row r="13">
          <cell r="C13" t="str">
            <v>Gangaraju A S</v>
          </cell>
          <cell r="D13" t="str">
            <v>Wipro</v>
          </cell>
          <cell r="E13" t="str">
            <v>Tumkur Wipro</v>
          </cell>
          <cell r="F13" t="str">
            <v>Housekeeper</v>
          </cell>
          <cell r="G13" t="str">
            <v>UNSKILLED</v>
          </cell>
          <cell r="H13" t="str">
            <v>13-Mar-2024</v>
          </cell>
          <cell r="I13" t="str">
            <v>M</v>
          </cell>
          <cell r="J13" t="str">
            <v>4941511467</v>
          </cell>
          <cell r="K13" t="str">
            <v>36905822586</v>
          </cell>
          <cell r="L13" t="str">
            <v>Bank</v>
          </cell>
          <cell r="M13" t="str">
            <v>102049094419</v>
          </cell>
          <cell r="N13">
            <v>11036</v>
          </cell>
          <cell r="O13">
            <v>3518</v>
          </cell>
          <cell r="P13">
            <v>693.68</v>
          </cell>
          <cell r="Q13">
            <v>1212.3499999999999</v>
          </cell>
          <cell r="R13">
            <v>727.7</v>
          </cell>
          <cell r="S13">
            <v>250</v>
          </cell>
          <cell r="T13">
            <v>15247.68</v>
          </cell>
          <cell r="U13">
            <v>1892.02</v>
          </cell>
          <cell r="V13">
            <v>527.32000000000005</v>
          </cell>
          <cell r="W13">
            <v>1588.57</v>
          </cell>
          <cell r="X13">
            <v>21445.64</v>
          </cell>
          <cell r="Y13">
            <v>824.83</v>
          </cell>
          <cell r="Z13">
            <v>146.61000000000001</v>
          </cell>
          <cell r="AA13">
            <v>19.5</v>
          </cell>
          <cell r="AB13">
            <v>0</v>
          </cell>
          <cell r="AC13">
            <v>8.5</v>
          </cell>
          <cell r="AD13">
            <v>0</v>
          </cell>
          <cell r="AE13">
            <v>8277</v>
          </cell>
          <cell r="AF13">
            <v>2638.5</v>
          </cell>
          <cell r="AG13">
            <v>520.26</v>
          </cell>
          <cell r="AH13">
            <v>0</v>
          </cell>
          <cell r="AI13">
            <v>545.78</v>
          </cell>
          <cell r="AJ13">
            <v>187.5</v>
          </cell>
          <cell r="AK13">
            <v>909.26</v>
          </cell>
          <cell r="AL13">
            <v>0</v>
          </cell>
          <cell r="AM13">
            <v>13078.3</v>
          </cell>
          <cell r="AN13">
            <v>1310</v>
          </cell>
          <cell r="AO13">
            <v>91.27</v>
          </cell>
          <cell r="AP13">
            <v>439.83</v>
          </cell>
          <cell r="AQ13">
            <v>1841.1</v>
          </cell>
          <cell r="AR13">
            <v>11238</v>
          </cell>
          <cell r="AS13">
            <v>10915.5</v>
          </cell>
          <cell r="AT13">
            <v>12169.04</v>
          </cell>
          <cell r="AU13">
            <v>13078.3</v>
          </cell>
        </row>
        <row r="14">
          <cell r="C14" t="str">
            <v>Manjula</v>
          </cell>
          <cell r="D14" t="str">
            <v>Wipro</v>
          </cell>
          <cell r="E14" t="str">
            <v>Tumkur Wipro</v>
          </cell>
          <cell r="F14" t="str">
            <v>Housekeeper</v>
          </cell>
          <cell r="G14" t="str">
            <v>UNSKILLED</v>
          </cell>
          <cell r="H14" t="str">
            <v>25-Mar-2024</v>
          </cell>
          <cell r="I14" t="str">
            <v>F</v>
          </cell>
          <cell r="J14" t="str">
            <v>4941310637</v>
          </cell>
          <cell r="K14" t="str">
            <v>7402500102365201</v>
          </cell>
          <cell r="L14" t="str">
            <v>Bank</v>
          </cell>
          <cell r="M14" t="str">
            <v>101083426148</v>
          </cell>
          <cell r="N14">
            <v>11036</v>
          </cell>
          <cell r="O14">
            <v>3518</v>
          </cell>
          <cell r="P14">
            <v>693.68</v>
          </cell>
          <cell r="Q14">
            <v>1212.3499999999999</v>
          </cell>
          <cell r="R14">
            <v>727.7</v>
          </cell>
          <cell r="S14">
            <v>250</v>
          </cell>
          <cell r="T14">
            <v>15247.68</v>
          </cell>
          <cell r="U14">
            <v>1892.02</v>
          </cell>
          <cell r="V14">
            <v>527.32000000000005</v>
          </cell>
          <cell r="W14">
            <v>1588.57</v>
          </cell>
          <cell r="X14">
            <v>21445.64</v>
          </cell>
          <cell r="Y14">
            <v>824.83</v>
          </cell>
          <cell r="Z14">
            <v>146.61000000000001</v>
          </cell>
          <cell r="AA14">
            <v>15</v>
          </cell>
          <cell r="AB14">
            <v>0</v>
          </cell>
          <cell r="AC14">
            <v>13</v>
          </cell>
          <cell r="AD14">
            <v>0</v>
          </cell>
          <cell r="AE14">
            <v>6366.92</v>
          </cell>
          <cell r="AF14">
            <v>2029.62</v>
          </cell>
          <cell r="AG14">
            <v>400.2</v>
          </cell>
          <cell r="AH14">
            <v>0</v>
          </cell>
          <cell r="AI14">
            <v>419.83</v>
          </cell>
          <cell r="AJ14">
            <v>144.22999999999999</v>
          </cell>
          <cell r="AK14">
            <v>699.43</v>
          </cell>
          <cell r="AL14">
            <v>0</v>
          </cell>
          <cell r="AM14">
            <v>10060.23</v>
          </cell>
          <cell r="AN14">
            <v>1008</v>
          </cell>
          <cell r="AO14">
            <v>70.209999999999994</v>
          </cell>
          <cell r="AP14">
            <v>0</v>
          </cell>
          <cell r="AQ14">
            <v>1078.21</v>
          </cell>
          <cell r="AR14">
            <v>8983</v>
          </cell>
          <cell r="AS14">
            <v>8396.5400000000009</v>
          </cell>
          <cell r="AT14">
            <v>9360.7999999999993</v>
          </cell>
          <cell r="AU14">
            <v>10060.23</v>
          </cell>
        </row>
        <row r="15">
          <cell r="C15" t="str">
            <v>Gurunatha</v>
          </cell>
          <cell r="D15" t="str">
            <v>Wipro</v>
          </cell>
          <cell r="E15" t="str">
            <v>Tumkur Wipro</v>
          </cell>
          <cell r="F15" t="str">
            <v>Housekeeper</v>
          </cell>
          <cell r="G15" t="str">
            <v>UNSKILLED</v>
          </cell>
          <cell r="H15" t="str">
            <v>03-Apr-2024</v>
          </cell>
          <cell r="I15" t="str">
            <v>M</v>
          </cell>
          <cell r="J15" t="str">
            <v>5347922416</v>
          </cell>
          <cell r="K15" t="str">
            <v>5075101000201</v>
          </cell>
          <cell r="L15" t="str">
            <v>Bank</v>
          </cell>
          <cell r="M15" t="str">
            <v>101487954552</v>
          </cell>
          <cell r="N15">
            <v>11036</v>
          </cell>
          <cell r="O15">
            <v>3518</v>
          </cell>
          <cell r="P15">
            <v>693.68</v>
          </cell>
          <cell r="Q15">
            <v>1212.3499999999999</v>
          </cell>
          <cell r="R15">
            <v>727.7</v>
          </cell>
          <cell r="S15">
            <v>250</v>
          </cell>
          <cell r="T15">
            <v>15247.68</v>
          </cell>
          <cell r="U15">
            <v>1892.02</v>
          </cell>
          <cell r="V15">
            <v>527.32000000000005</v>
          </cell>
          <cell r="W15">
            <v>1588.57</v>
          </cell>
          <cell r="X15">
            <v>21445.64</v>
          </cell>
          <cell r="Y15">
            <v>824.83</v>
          </cell>
          <cell r="Z15">
            <v>146.61000000000001</v>
          </cell>
          <cell r="AA15">
            <v>18</v>
          </cell>
          <cell r="AB15">
            <v>0</v>
          </cell>
          <cell r="AC15">
            <v>10</v>
          </cell>
          <cell r="AD15">
            <v>0</v>
          </cell>
          <cell r="AE15">
            <v>7640.31</v>
          </cell>
          <cell r="AF15">
            <v>2435.54</v>
          </cell>
          <cell r="AG15">
            <v>480.24</v>
          </cell>
          <cell r="AH15">
            <v>0</v>
          </cell>
          <cell r="AI15">
            <v>503.79</v>
          </cell>
          <cell r="AJ15">
            <v>173.08</v>
          </cell>
          <cell r="AK15">
            <v>839.32</v>
          </cell>
          <cell r="AL15">
            <v>439.83</v>
          </cell>
          <cell r="AM15">
            <v>12512.11</v>
          </cell>
          <cell r="AN15">
            <v>1209</v>
          </cell>
          <cell r="AO15">
            <v>84.25</v>
          </cell>
          <cell r="AP15">
            <v>0</v>
          </cell>
          <cell r="AQ15">
            <v>1293.25</v>
          </cell>
          <cell r="AR15">
            <v>11219</v>
          </cell>
          <cell r="AS15">
            <v>10075.85</v>
          </cell>
          <cell r="AT15">
            <v>11232.96</v>
          </cell>
          <cell r="AU15">
            <v>12512.11</v>
          </cell>
        </row>
        <row r="16">
          <cell r="C16" t="str">
            <v>Jagadamba</v>
          </cell>
          <cell r="D16" t="str">
            <v>Wipro</v>
          </cell>
          <cell r="E16" t="str">
            <v>Tumkur Wipro</v>
          </cell>
          <cell r="F16" t="str">
            <v>Housekeeper</v>
          </cell>
          <cell r="G16" t="str">
            <v>UNSKILLED</v>
          </cell>
          <cell r="H16" t="str">
            <v>18-Apr-2024</v>
          </cell>
          <cell r="I16" t="str">
            <v>F</v>
          </cell>
          <cell r="J16" t="str">
            <v>4939856970</v>
          </cell>
          <cell r="K16" t="str">
            <v>64019771466</v>
          </cell>
          <cell r="L16" t="str">
            <v>Bank</v>
          </cell>
          <cell r="M16" t="str">
            <v>101377326384</v>
          </cell>
          <cell r="N16">
            <v>11036</v>
          </cell>
          <cell r="O16">
            <v>3518</v>
          </cell>
          <cell r="P16">
            <v>693.68</v>
          </cell>
          <cell r="Q16">
            <v>1212.3499999999999</v>
          </cell>
          <cell r="R16">
            <v>727.7</v>
          </cell>
          <cell r="S16">
            <v>250</v>
          </cell>
          <cell r="T16">
            <v>15247.68</v>
          </cell>
          <cell r="U16">
            <v>1892.02</v>
          </cell>
          <cell r="V16">
            <v>527.32000000000005</v>
          </cell>
          <cell r="W16">
            <v>1588.57</v>
          </cell>
          <cell r="X16">
            <v>21445.64</v>
          </cell>
          <cell r="Y16">
            <v>824.83</v>
          </cell>
          <cell r="Z16">
            <v>146.61000000000001</v>
          </cell>
          <cell r="AA16">
            <v>24</v>
          </cell>
          <cell r="AB16">
            <v>0</v>
          </cell>
          <cell r="AC16">
            <v>4</v>
          </cell>
          <cell r="AD16">
            <v>0</v>
          </cell>
          <cell r="AE16">
            <v>10187.08</v>
          </cell>
          <cell r="AF16">
            <v>3247.38</v>
          </cell>
          <cell r="AG16">
            <v>640.32000000000005</v>
          </cell>
          <cell r="AH16">
            <v>0</v>
          </cell>
          <cell r="AI16">
            <v>671.72</v>
          </cell>
          <cell r="AJ16">
            <v>230.77</v>
          </cell>
          <cell r="AK16">
            <v>1119.0899999999999</v>
          </cell>
          <cell r="AL16">
            <v>0</v>
          </cell>
          <cell r="AM16">
            <v>16096.36</v>
          </cell>
          <cell r="AN16">
            <v>1612</v>
          </cell>
          <cell r="AO16">
            <v>112.33</v>
          </cell>
          <cell r="AP16">
            <v>0</v>
          </cell>
          <cell r="AQ16">
            <v>1724.33</v>
          </cell>
          <cell r="AR16">
            <v>14373</v>
          </cell>
          <cell r="AS16">
            <v>13434.46</v>
          </cell>
          <cell r="AT16">
            <v>14977.27</v>
          </cell>
          <cell r="AU16">
            <v>16096.36</v>
          </cell>
        </row>
        <row r="17">
          <cell r="C17" t="str">
            <v>Gangamma</v>
          </cell>
          <cell r="D17" t="str">
            <v>Wipro</v>
          </cell>
          <cell r="E17" t="str">
            <v>Tumkur Wipro</v>
          </cell>
          <cell r="F17" t="str">
            <v>Housekeeper</v>
          </cell>
          <cell r="G17" t="str">
            <v>UNSKILLED</v>
          </cell>
          <cell r="H17" t="str">
            <v>28-May-2024</v>
          </cell>
          <cell r="I17" t="str">
            <v>F</v>
          </cell>
          <cell r="J17" t="str">
            <v>4941156908</v>
          </cell>
          <cell r="K17" t="str">
            <v>64152344952</v>
          </cell>
          <cell r="L17" t="str">
            <v>Bank</v>
          </cell>
          <cell r="M17" t="str">
            <v>101913353647</v>
          </cell>
          <cell r="N17">
            <v>11036</v>
          </cell>
          <cell r="O17">
            <v>3518</v>
          </cell>
          <cell r="P17">
            <v>693.68</v>
          </cell>
          <cell r="Q17">
            <v>1212.3499999999999</v>
          </cell>
          <cell r="R17">
            <v>727.7</v>
          </cell>
          <cell r="S17">
            <v>250</v>
          </cell>
          <cell r="T17">
            <v>15247.68</v>
          </cell>
          <cell r="U17">
            <v>1892.02</v>
          </cell>
          <cell r="V17">
            <v>527.32000000000005</v>
          </cell>
          <cell r="W17">
            <v>1588.57</v>
          </cell>
          <cell r="X17">
            <v>21445.64</v>
          </cell>
          <cell r="Y17">
            <v>824.83</v>
          </cell>
          <cell r="Z17">
            <v>146.61000000000001</v>
          </cell>
          <cell r="AA17">
            <v>22.5</v>
          </cell>
          <cell r="AB17">
            <v>0</v>
          </cell>
          <cell r="AC17">
            <v>5.5</v>
          </cell>
          <cell r="AD17">
            <v>0</v>
          </cell>
          <cell r="AE17">
            <v>9550.3799999999992</v>
          </cell>
          <cell r="AF17">
            <v>3044.42</v>
          </cell>
          <cell r="AG17">
            <v>600.29999999999995</v>
          </cell>
          <cell r="AH17">
            <v>0</v>
          </cell>
          <cell r="AI17">
            <v>629.74</v>
          </cell>
          <cell r="AJ17">
            <v>216.35</v>
          </cell>
          <cell r="AK17">
            <v>1049.1500000000001</v>
          </cell>
          <cell r="AL17">
            <v>0</v>
          </cell>
          <cell r="AM17">
            <v>15090.34</v>
          </cell>
          <cell r="AN17">
            <v>1511</v>
          </cell>
          <cell r="AO17">
            <v>105.31</v>
          </cell>
          <cell r="AP17">
            <v>0</v>
          </cell>
          <cell r="AQ17">
            <v>1616.31</v>
          </cell>
          <cell r="AR17">
            <v>13475</v>
          </cell>
          <cell r="AS17">
            <v>12594.8</v>
          </cell>
          <cell r="AT17">
            <v>14041.19</v>
          </cell>
          <cell r="AU17">
            <v>15090.34</v>
          </cell>
        </row>
        <row r="18">
          <cell r="C18" t="str">
            <v>Lakshmidevi E</v>
          </cell>
          <cell r="D18" t="str">
            <v>Wipro</v>
          </cell>
          <cell r="E18" t="str">
            <v>Tumkur Wipro</v>
          </cell>
          <cell r="F18" t="str">
            <v>Housekeeper</v>
          </cell>
          <cell r="G18" t="str">
            <v>UNSKILLED</v>
          </cell>
          <cell r="H18" t="str">
            <v>24-Jun-2024</v>
          </cell>
          <cell r="I18" t="str">
            <v>F</v>
          </cell>
          <cell r="J18" t="str">
            <v>4941614566</v>
          </cell>
          <cell r="K18" t="str">
            <v>43086867134</v>
          </cell>
          <cell r="L18" t="str">
            <v>Bank</v>
          </cell>
          <cell r="M18" t="str">
            <v>102085312161</v>
          </cell>
          <cell r="N18">
            <v>11036</v>
          </cell>
          <cell r="O18">
            <v>3518</v>
          </cell>
          <cell r="P18">
            <v>693.68</v>
          </cell>
          <cell r="Q18">
            <v>1212.3499999999999</v>
          </cell>
          <cell r="R18">
            <v>727.7</v>
          </cell>
          <cell r="S18">
            <v>250</v>
          </cell>
          <cell r="T18">
            <v>15247.68</v>
          </cell>
          <cell r="U18">
            <v>1892.02</v>
          </cell>
          <cell r="V18">
            <v>527.32000000000005</v>
          </cell>
          <cell r="W18">
            <v>1588.57</v>
          </cell>
          <cell r="X18">
            <v>21445.64</v>
          </cell>
          <cell r="Y18">
            <v>824.83</v>
          </cell>
          <cell r="Z18">
            <v>146.61000000000001</v>
          </cell>
          <cell r="AA18">
            <v>20.5</v>
          </cell>
          <cell r="AB18">
            <v>0</v>
          </cell>
          <cell r="AC18">
            <v>7.5</v>
          </cell>
          <cell r="AD18">
            <v>0</v>
          </cell>
          <cell r="AE18">
            <v>8701.4599999999991</v>
          </cell>
          <cell r="AF18">
            <v>2773.81</v>
          </cell>
          <cell r="AG18">
            <v>546.94000000000005</v>
          </cell>
          <cell r="AH18">
            <v>0</v>
          </cell>
          <cell r="AI18">
            <v>573.76</v>
          </cell>
          <cell r="AJ18">
            <v>197.12</v>
          </cell>
          <cell r="AK18">
            <v>955.89</v>
          </cell>
          <cell r="AL18">
            <v>0</v>
          </cell>
          <cell r="AM18">
            <v>13748.98</v>
          </cell>
          <cell r="AN18">
            <v>1377</v>
          </cell>
          <cell r="AO18">
            <v>95.95</v>
          </cell>
          <cell r="AP18">
            <v>0</v>
          </cell>
          <cell r="AQ18">
            <v>1472.95</v>
          </cell>
          <cell r="AR18">
            <v>12277</v>
          </cell>
          <cell r="AS18">
            <v>11475.27</v>
          </cell>
          <cell r="AT18">
            <v>12793.09</v>
          </cell>
          <cell r="AU18">
            <v>13748.98</v>
          </cell>
        </row>
        <row r="19">
          <cell r="C19" t="str">
            <v>Puttamma</v>
          </cell>
          <cell r="D19" t="str">
            <v>Wipro</v>
          </cell>
          <cell r="E19" t="str">
            <v>Tumkur Wipro</v>
          </cell>
          <cell r="F19" t="str">
            <v>Housekeeper</v>
          </cell>
          <cell r="G19" t="str">
            <v>UNSKILLED</v>
          </cell>
          <cell r="H19" t="str">
            <v>29-Jul-2024</v>
          </cell>
          <cell r="I19" t="str">
            <v>F</v>
          </cell>
          <cell r="J19" t="str">
            <v>5039390236</v>
          </cell>
          <cell r="K19" t="str">
            <v>6797980645</v>
          </cell>
          <cell r="L19" t="str">
            <v>Bank</v>
          </cell>
          <cell r="M19" t="str">
            <v>100970421759</v>
          </cell>
          <cell r="N19">
            <v>11036</v>
          </cell>
          <cell r="O19">
            <v>3518</v>
          </cell>
          <cell r="P19">
            <v>693.68</v>
          </cell>
          <cell r="Q19">
            <v>1212.3499999999999</v>
          </cell>
          <cell r="R19">
            <v>727.7</v>
          </cell>
          <cell r="S19">
            <v>250</v>
          </cell>
          <cell r="T19">
            <v>15247.68</v>
          </cell>
          <cell r="U19">
            <v>1892.02</v>
          </cell>
          <cell r="V19">
            <v>527.32000000000005</v>
          </cell>
          <cell r="W19">
            <v>1588.57</v>
          </cell>
          <cell r="X19">
            <v>21445.64</v>
          </cell>
          <cell r="Y19">
            <v>824.83</v>
          </cell>
          <cell r="Z19">
            <v>146.61000000000001</v>
          </cell>
          <cell r="AA19">
            <v>21</v>
          </cell>
          <cell r="AB19">
            <v>0</v>
          </cell>
          <cell r="AC19">
            <v>7</v>
          </cell>
          <cell r="AD19">
            <v>0</v>
          </cell>
          <cell r="AE19">
            <v>8913.69</v>
          </cell>
          <cell r="AF19">
            <v>2841.46</v>
          </cell>
          <cell r="AG19">
            <v>560.28</v>
          </cell>
          <cell r="AH19">
            <v>0</v>
          </cell>
          <cell r="AI19">
            <v>587.76</v>
          </cell>
          <cell r="AJ19">
            <v>201.92</v>
          </cell>
          <cell r="AK19">
            <v>979.21</v>
          </cell>
          <cell r="AL19">
            <v>0</v>
          </cell>
          <cell r="AM19">
            <v>14084.32</v>
          </cell>
          <cell r="AN19">
            <v>1411</v>
          </cell>
          <cell r="AO19">
            <v>98.29</v>
          </cell>
          <cell r="AP19">
            <v>0</v>
          </cell>
          <cell r="AQ19">
            <v>1509.29</v>
          </cell>
          <cell r="AR19">
            <v>12576</v>
          </cell>
          <cell r="AS19">
            <v>11755.15</v>
          </cell>
          <cell r="AT19">
            <v>13105.11</v>
          </cell>
          <cell r="AU19">
            <v>14084.32</v>
          </cell>
        </row>
        <row r="20">
          <cell r="C20" t="str">
            <v>KAVITHA V</v>
          </cell>
          <cell r="D20" t="str">
            <v>Wipro</v>
          </cell>
          <cell r="E20" t="str">
            <v>Tumkur Wipro</v>
          </cell>
          <cell r="F20" t="str">
            <v>Housekeeper</v>
          </cell>
          <cell r="G20" t="str">
            <v>UNSKILLED</v>
          </cell>
          <cell r="H20" t="str">
            <v>22-Aug-2024</v>
          </cell>
          <cell r="I20" t="str">
            <v>F</v>
          </cell>
          <cell r="J20" t="str">
            <v>4940701873</v>
          </cell>
          <cell r="K20" t="str">
            <v>7562500105649601</v>
          </cell>
          <cell r="L20" t="str">
            <v>Bank</v>
          </cell>
          <cell r="M20" t="str">
            <v>101741249886</v>
          </cell>
          <cell r="N20">
            <v>11036</v>
          </cell>
          <cell r="O20">
            <v>3518</v>
          </cell>
          <cell r="P20">
            <v>693.68</v>
          </cell>
          <cell r="Q20">
            <v>1212.3499999999999</v>
          </cell>
          <cell r="R20">
            <v>727.7</v>
          </cell>
          <cell r="S20">
            <v>250</v>
          </cell>
          <cell r="T20">
            <v>15247.68</v>
          </cell>
          <cell r="U20">
            <v>1892.02</v>
          </cell>
          <cell r="V20">
            <v>527.32000000000005</v>
          </cell>
          <cell r="W20">
            <v>1588.57</v>
          </cell>
          <cell r="X20">
            <v>21445.64</v>
          </cell>
          <cell r="Y20">
            <v>824.83</v>
          </cell>
          <cell r="Z20">
            <v>146.61000000000001</v>
          </cell>
          <cell r="AA20">
            <v>24</v>
          </cell>
          <cell r="AB20">
            <v>0</v>
          </cell>
          <cell r="AC20">
            <v>4</v>
          </cell>
          <cell r="AD20">
            <v>0</v>
          </cell>
          <cell r="AE20">
            <v>10187.08</v>
          </cell>
          <cell r="AF20">
            <v>3247.38</v>
          </cell>
          <cell r="AG20">
            <v>640.32000000000005</v>
          </cell>
          <cell r="AH20">
            <v>0</v>
          </cell>
          <cell r="AI20">
            <v>671.72</v>
          </cell>
          <cell r="AJ20">
            <v>230.77</v>
          </cell>
          <cell r="AK20">
            <v>1119.0899999999999</v>
          </cell>
          <cell r="AL20">
            <v>0</v>
          </cell>
          <cell r="AM20">
            <v>16096.36</v>
          </cell>
          <cell r="AN20">
            <v>1612</v>
          </cell>
          <cell r="AO20">
            <v>112.33</v>
          </cell>
          <cell r="AP20">
            <v>0</v>
          </cell>
          <cell r="AQ20">
            <v>1724.33</v>
          </cell>
          <cell r="AR20">
            <v>14373</v>
          </cell>
          <cell r="AS20">
            <v>13434.46</v>
          </cell>
          <cell r="AT20">
            <v>14977.27</v>
          </cell>
          <cell r="AU20">
            <v>16096.36</v>
          </cell>
        </row>
        <row r="21">
          <cell r="C21" t="str">
            <v>RAVI KUMAR T G</v>
          </cell>
          <cell r="D21" t="str">
            <v>Wipro</v>
          </cell>
          <cell r="E21" t="str">
            <v>Tumkur Wipro</v>
          </cell>
          <cell r="F21" t="str">
            <v>Housekeeper</v>
          </cell>
          <cell r="G21" t="str">
            <v>UNSKILLED</v>
          </cell>
          <cell r="H21" t="str">
            <v>28-Aug-2024</v>
          </cell>
          <cell r="I21" t="str">
            <v>M</v>
          </cell>
          <cell r="J21" t="str">
            <v>4941294675</v>
          </cell>
          <cell r="K21" t="str">
            <v>1052500112279301</v>
          </cell>
          <cell r="L21" t="str">
            <v>Bank</v>
          </cell>
          <cell r="M21" t="str">
            <v>101016984222</v>
          </cell>
          <cell r="N21">
            <v>11036</v>
          </cell>
          <cell r="O21">
            <v>3518</v>
          </cell>
          <cell r="P21">
            <v>693.68</v>
          </cell>
          <cell r="Q21">
            <v>1212.3499999999999</v>
          </cell>
          <cell r="R21">
            <v>727.7</v>
          </cell>
          <cell r="S21">
            <v>250</v>
          </cell>
          <cell r="T21">
            <v>15247.68</v>
          </cell>
          <cell r="U21">
            <v>1892.02</v>
          </cell>
          <cell r="V21">
            <v>527.32000000000005</v>
          </cell>
          <cell r="W21">
            <v>1588.57</v>
          </cell>
          <cell r="X21">
            <v>21445.64</v>
          </cell>
          <cell r="Y21">
            <v>824.83</v>
          </cell>
          <cell r="Z21">
            <v>146.61000000000001</v>
          </cell>
          <cell r="AA21">
            <v>22.5</v>
          </cell>
          <cell r="AB21">
            <v>0</v>
          </cell>
          <cell r="AC21">
            <v>5.5</v>
          </cell>
          <cell r="AD21">
            <v>0</v>
          </cell>
          <cell r="AE21">
            <v>9550.3799999999992</v>
          </cell>
          <cell r="AF21">
            <v>3044.42</v>
          </cell>
          <cell r="AG21">
            <v>600.29999999999995</v>
          </cell>
          <cell r="AH21">
            <v>0</v>
          </cell>
          <cell r="AI21">
            <v>629.74</v>
          </cell>
          <cell r="AJ21">
            <v>216.35</v>
          </cell>
          <cell r="AK21">
            <v>1049.1500000000001</v>
          </cell>
          <cell r="AL21">
            <v>0</v>
          </cell>
          <cell r="AM21">
            <v>15090.34</v>
          </cell>
          <cell r="AN21">
            <v>1511</v>
          </cell>
          <cell r="AO21">
            <v>105.31</v>
          </cell>
          <cell r="AP21">
            <v>0</v>
          </cell>
          <cell r="AQ21">
            <v>1616.31</v>
          </cell>
          <cell r="AR21">
            <v>13475</v>
          </cell>
          <cell r="AS21">
            <v>12594.8</v>
          </cell>
          <cell r="AT21">
            <v>14041.19</v>
          </cell>
          <cell r="AU21">
            <v>15090.34</v>
          </cell>
        </row>
        <row r="22">
          <cell r="C22" t="str">
            <v>LEELAVATHI T</v>
          </cell>
          <cell r="D22" t="str">
            <v>Wipro</v>
          </cell>
          <cell r="E22" t="str">
            <v>Tumkur Wipro</v>
          </cell>
          <cell r="F22" t="str">
            <v>Housekeeper</v>
          </cell>
          <cell r="G22" t="str">
            <v>UNSKILLED</v>
          </cell>
          <cell r="H22" t="str">
            <v>04-Sep-2024</v>
          </cell>
          <cell r="I22" t="str">
            <v>F</v>
          </cell>
          <cell r="J22" t="str">
            <v>4941686300</v>
          </cell>
          <cell r="K22" t="str">
            <v>35729674032</v>
          </cell>
          <cell r="L22" t="str">
            <v>Bank</v>
          </cell>
          <cell r="M22" t="str">
            <v>102109256530</v>
          </cell>
          <cell r="N22">
            <v>11036</v>
          </cell>
          <cell r="O22">
            <v>3518</v>
          </cell>
          <cell r="P22">
            <v>693.68</v>
          </cell>
          <cell r="Q22">
            <v>1212.3499999999999</v>
          </cell>
          <cell r="R22">
            <v>727.7</v>
          </cell>
          <cell r="S22">
            <v>250</v>
          </cell>
          <cell r="T22">
            <v>15247.68</v>
          </cell>
          <cell r="U22">
            <v>1892.02</v>
          </cell>
          <cell r="V22">
            <v>527.32000000000005</v>
          </cell>
          <cell r="W22">
            <v>1588.57</v>
          </cell>
          <cell r="X22">
            <v>21445.64</v>
          </cell>
          <cell r="Y22">
            <v>824.83</v>
          </cell>
          <cell r="Z22">
            <v>146.61000000000001</v>
          </cell>
          <cell r="AA22">
            <v>20</v>
          </cell>
          <cell r="AB22">
            <v>0</v>
          </cell>
          <cell r="AC22">
            <v>8</v>
          </cell>
          <cell r="AD22">
            <v>0</v>
          </cell>
          <cell r="AE22">
            <v>8489.23</v>
          </cell>
          <cell r="AF22">
            <v>2706.15</v>
          </cell>
          <cell r="AG22">
            <v>533.6</v>
          </cell>
          <cell r="AH22">
            <v>0</v>
          </cell>
          <cell r="AI22">
            <v>559.77</v>
          </cell>
          <cell r="AJ22">
            <v>192.31</v>
          </cell>
          <cell r="AK22">
            <v>932.58</v>
          </cell>
          <cell r="AL22">
            <v>0</v>
          </cell>
          <cell r="AM22">
            <v>13413.64</v>
          </cell>
          <cell r="AN22">
            <v>1343</v>
          </cell>
          <cell r="AO22">
            <v>93.61</v>
          </cell>
          <cell r="AP22">
            <v>0</v>
          </cell>
          <cell r="AQ22">
            <v>1436.61</v>
          </cell>
          <cell r="AR22">
            <v>11978</v>
          </cell>
          <cell r="AS22">
            <v>11195.38</v>
          </cell>
          <cell r="AT22">
            <v>12481.06</v>
          </cell>
          <cell r="AU22">
            <v>13413.64</v>
          </cell>
        </row>
        <row r="23">
          <cell r="C23" t="str">
            <v>UMA K B</v>
          </cell>
          <cell r="D23" t="str">
            <v>Wipro</v>
          </cell>
          <cell r="E23" t="str">
            <v>Tumkur Wipro</v>
          </cell>
          <cell r="F23" t="str">
            <v>Housekeeper</v>
          </cell>
          <cell r="G23" t="str">
            <v>UNSKILLED</v>
          </cell>
          <cell r="H23" t="str">
            <v>09-Sep-2024</v>
          </cell>
          <cell r="I23" t="str">
            <v>F</v>
          </cell>
          <cell r="J23" t="str">
            <v>4937668052</v>
          </cell>
          <cell r="K23" t="str">
            <v>0422500100630101</v>
          </cell>
          <cell r="L23" t="str">
            <v>Bank</v>
          </cell>
          <cell r="M23" t="str">
            <v>100023704053</v>
          </cell>
          <cell r="N23">
            <v>11036</v>
          </cell>
          <cell r="O23">
            <v>3518</v>
          </cell>
          <cell r="P23">
            <v>693.68</v>
          </cell>
          <cell r="Q23">
            <v>1212.3499999999999</v>
          </cell>
          <cell r="R23">
            <v>727.7</v>
          </cell>
          <cell r="S23">
            <v>250</v>
          </cell>
          <cell r="T23">
            <v>15247.68</v>
          </cell>
          <cell r="U23">
            <v>1892.02</v>
          </cell>
          <cell r="V23">
            <v>527.32000000000005</v>
          </cell>
          <cell r="W23">
            <v>1588.57</v>
          </cell>
          <cell r="X23">
            <v>21445.64</v>
          </cell>
          <cell r="Y23">
            <v>824.83</v>
          </cell>
          <cell r="Z23">
            <v>146.61000000000001</v>
          </cell>
          <cell r="AA23">
            <v>24</v>
          </cell>
          <cell r="AB23">
            <v>0</v>
          </cell>
          <cell r="AC23">
            <v>4</v>
          </cell>
          <cell r="AD23">
            <v>0</v>
          </cell>
          <cell r="AE23">
            <v>10187.08</v>
          </cell>
          <cell r="AF23">
            <v>3247.38</v>
          </cell>
          <cell r="AG23">
            <v>640.32000000000005</v>
          </cell>
          <cell r="AH23">
            <v>0</v>
          </cell>
          <cell r="AI23">
            <v>671.72</v>
          </cell>
          <cell r="AJ23">
            <v>230.77</v>
          </cell>
          <cell r="AK23">
            <v>1119.0899999999999</v>
          </cell>
          <cell r="AL23">
            <v>0</v>
          </cell>
          <cell r="AM23">
            <v>16096.36</v>
          </cell>
          <cell r="AN23">
            <v>1612</v>
          </cell>
          <cell r="AO23">
            <v>112.33</v>
          </cell>
          <cell r="AP23">
            <v>0</v>
          </cell>
          <cell r="AQ23">
            <v>1724.33</v>
          </cell>
          <cell r="AR23">
            <v>14373</v>
          </cell>
          <cell r="AS23">
            <v>13434.46</v>
          </cell>
          <cell r="AT23">
            <v>14977.27</v>
          </cell>
          <cell r="AU23">
            <v>16096.36</v>
          </cell>
        </row>
        <row r="24">
          <cell r="C24" t="str">
            <v>NIRANJAN K S</v>
          </cell>
          <cell r="D24" t="str">
            <v>Wipro</v>
          </cell>
          <cell r="E24" t="str">
            <v>Tumkur Wipro</v>
          </cell>
          <cell r="F24" t="str">
            <v>Housekeeper</v>
          </cell>
          <cell r="G24" t="str">
            <v>UNSKILLED</v>
          </cell>
          <cell r="H24" t="str">
            <v>07-Oct-2024</v>
          </cell>
          <cell r="I24" t="str">
            <v>M</v>
          </cell>
          <cell r="J24" t="str">
            <v>4941734815</v>
          </cell>
          <cell r="K24" t="str">
            <v>43390824976</v>
          </cell>
          <cell r="L24" t="str">
            <v>Bank</v>
          </cell>
          <cell r="M24" t="str">
            <v>102127481066</v>
          </cell>
          <cell r="N24">
            <v>11036</v>
          </cell>
          <cell r="O24">
            <v>3518</v>
          </cell>
          <cell r="P24">
            <v>693.68</v>
          </cell>
          <cell r="Q24">
            <v>1212.3499999999999</v>
          </cell>
          <cell r="R24">
            <v>727.7</v>
          </cell>
          <cell r="S24">
            <v>250</v>
          </cell>
          <cell r="T24">
            <v>15247.68</v>
          </cell>
          <cell r="U24">
            <v>1892.02</v>
          </cell>
          <cell r="V24">
            <v>527.32000000000005</v>
          </cell>
          <cell r="W24">
            <v>1588.57</v>
          </cell>
          <cell r="X24">
            <v>21445.64</v>
          </cell>
          <cell r="Y24">
            <v>824.83</v>
          </cell>
          <cell r="Z24">
            <v>146.61000000000001</v>
          </cell>
          <cell r="AA24">
            <v>21</v>
          </cell>
          <cell r="AB24">
            <v>0</v>
          </cell>
          <cell r="AC24">
            <v>7</v>
          </cell>
          <cell r="AD24">
            <v>0</v>
          </cell>
          <cell r="AE24">
            <v>8913.69</v>
          </cell>
          <cell r="AF24">
            <v>2841.46</v>
          </cell>
          <cell r="AG24">
            <v>560.28</v>
          </cell>
          <cell r="AH24">
            <v>0</v>
          </cell>
          <cell r="AI24">
            <v>587.76</v>
          </cell>
          <cell r="AJ24">
            <v>201.92</v>
          </cell>
          <cell r="AK24">
            <v>979.21</v>
          </cell>
          <cell r="AL24">
            <v>0</v>
          </cell>
          <cell r="AM24">
            <v>14084.32</v>
          </cell>
          <cell r="AN24">
            <v>1411</v>
          </cell>
          <cell r="AO24">
            <v>98.29</v>
          </cell>
          <cell r="AP24">
            <v>0</v>
          </cell>
          <cell r="AQ24">
            <v>1509.29</v>
          </cell>
          <cell r="AR24">
            <v>12576</v>
          </cell>
          <cell r="AS24">
            <v>11755.15</v>
          </cell>
          <cell r="AT24">
            <v>13105.11</v>
          </cell>
          <cell r="AU24">
            <v>14084.32</v>
          </cell>
        </row>
        <row r="25">
          <cell r="C25" t="str">
            <v>Lingaraju</v>
          </cell>
          <cell r="D25" t="str">
            <v>Wipro</v>
          </cell>
          <cell r="E25" t="str">
            <v>Tumkur Wipro</v>
          </cell>
          <cell r="F25" t="str">
            <v>Housekeeper</v>
          </cell>
          <cell r="G25" t="str">
            <v>UNSKILLED</v>
          </cell>
          <cell r="H25" t="str">
            <v>17-Dec-2024</v>
          </cell>
          <cell r="I25" t="str">
            <v>M</v>
          </cell>
          <cell r="J25" t="str">
            <v>4940763329</v>
          </cell>
          <cell r="K25" t="str">
            <v>40331746704</v>
          </cell>
          <cell r="L25" t="str">
            <v>Bank</v>
          </cell>
          <cell r="M25" t="str">
            <v>101184162107</v>
          </cell>
          <cell r="N25">
            <v>11036</v>
          </cell>
          <cell r="O25">
            <v>3518</v>
          </cell>
          <cell r="P25">
            <v>693.68</v>
          </cell>
          <cell r="Q25">
            <v>1212.3499999999999</v>
          </cell>
          <cell r="R25">
            <v>727.7</v>
          </cell>
          <cell r="S25">
            <v>250</v>
          </cell>
          <cell r="T25">
            <v>15247.68</v>
          </cell>
          <cell r="U25">
            <v>1892.02</v>
          </cell>
          <cell r="V25">
            <v>527.32000000000005</v>
          </cell>
          <cell r="W25">
            <v>1588.57</v>
          </cell>
          <cell r="X25">
            <v>21445.64</v>
          </cell>
          <cell r="Y25">
            <v>824.83</v>
          </cell>
          <cell r="Z25">
            <v>146.61000000000001</v>
          </cell>
          <cell r="AA25">
            <v>6</v>
          </cell>
          <cell r="AB25">
            <v>0</v>
          </cell>
          <cell r="AC25">
            <v>22</v>
          </cell>
          <cell r="AD25">
            <v>0</v>
          </cell>
          <cell r="AE25">
            <v>2546.77</v>
          </cell>
          <cell r="AF25">
            <v>811.85</v>
          </cell>
          <cell r="AG25">
            <v>160.08000000000001</v>
          </cell>
          <cell r="AH25">
            <v>0</v>
          </cell>
          <cell r="AI25">
            <v>167.93</v>
          </cell>
          <cell r="AJ25">
            <v>57.69</v>
          </cell>
          <cell r="AK25">
            <v>279.77</v>
          </cell>
          <cell r="AL25">
            <v>0</v>
          </cell>
          <cell r="AM25">
            <v>4024.09</v>
          </cell>
          <cell r="AN25">
            <v>403</v>
          </cell>
          <cell r="AO25">
            <v>28.08</v>
          </cell>
          <cell r="AP25">
            <v>0</v>
          </cell>
          <cell r="AQ25">
            <v>431.08</v>
          </cell>
          <cell r="AR25">
            <v>3594</v>
          </cell>
          <cell r="AS25">
            <v>3358.62</v>
          </cell>
          <cell r="AT25">
            <v>3744.32</v>
          </cell>
          <cell r="AU25">
            <v>4024.09</v>
          </cell>
        </row>
        <row r="26">
          <cell r="C26" t="str">
            <v>Asha V</v>
          </cell>
          <cell r="D26" t="str">
            <v>Wipro</v>
          </cell>
          <cell r="E26" t="str">
            <v>Tumkur Wipro</v>
          </cell>
          <cell r="F26" t="str">
            <v>Housekeeper</v>
          </cell>
          <cell r="G26" t="str">
            <v>UNSKILLED</v>
          </cell>
          <cell r="H26" t="str">
            <v>01-Jan-2025</v>
          </cell>
          <cell r="I26" t="str">
            <v>F</v>
          </cell>
          <cell r="J26" t="str">
            <v>4939270682</v>
          </cell>
          <cell r="K26" t="str">
            <v>4733108000451</v>
          </cell>
          <cell r="L26" t="str">
            <v>Bank</v>
          </cell>
          <cell r="M26" t="str">
            <v>101031152748</v>
          </cell>
          <cell r="N26">
            <v>11036</v>
          </cell>
          <cell r="O26">
            <v>3518</v>
          </cell>
          <cell r="P26">
            <v>693.68</v>
          </cell>
          <cell r="Q26">
            <v>1212.3499999999999</v>
          </cell>
          <cell r="R26">
            <v>727.7</v>
          </cell>
          <cell r="S26">
            <v>250</v>
          </cell>
          <cell r="T26">
            <v>15247.68</v>
          </cell>
          <cell r="U26">
            <v>1892.02</v>
          </cell>
          <cell r="V26">
            <v>527.32000000000005</v>
          </cell>
          <cell r="W26">
            <v>1588.57</v>
          </cell>
          <cell r="X26">
            <v>21445.64</v>
          </cell>
          <cell r="Y26">
            <v>824.83</v>
          </cell>
          <cell r="Z26">
            <v>146.61000000000001</v>
          </cell>
          <cell r="AA26">
            <v>21</v>
          </cell>
          <cell r="AB26">
            <v>0</v>
          </cell>
          <cell r="AC26">
            <v>7</v>
          </cell>
          <cell r="AD26">
            <v>0</v>
          </cell>
          <cell r="AE26">
            <v>8913.69</v>
          </cell>
          <cell r="AF26">
            <v>2841.46</v>
          </cell>
          <cell r="AG26">
            <v>560.28</v>
          </cell>
          <cell r="AH26">
            <v>0</v>
          </cell>
          <cell r="AI26">
            <v>587.76</v>
          </cell>
          <cell r="AJ26">
            <v>201.92</v>
          </cell>
          <cell r="AK26">
            <v>979.21</v>
          </cell>
          <cell r="AL26">
            <v>0</v>
          </cell>
          <cell r="AM26">
            <v>14084.32</v>
          </cell>
          <cell r="AN26">
            <v>1411</v>
          </cell>
          <cell r="AO26">
            <v>98.29</v>
          </cell>
          <cell r="AP26">
            <v>0</v>
          </cell>
          <cell r="AQ26">
            <v>1509.29</v>
          </cell>
          <cell r="AR26">
            <v>12576</v>
          </cell>
          <cell r="AS26">
            <v>11755.15</v>
          </cell>
          <cell r="AT26">
            <v>13105.11</v>
          </cell>
          <cell r="AU26">
            <v>14084.32</v>
          </cell>
        </row>
        <row r="27">
          <cell r="C27" t="str">
            <v>PUSHPALATA</v>
          </cell>
          <cell r="D27" t="str">
            <v>Wipro</v>
          </cell>
          <cell r="E27" t="str">
            <v>Tumkur Wipro</v>
          </cell>
          <cell r="F27" t="str">
            <v>Housekeeper</v>
          </cell>
          <cell r="G27" t="str">
            <v>UNSKILLED</v>
          </cell>
          <cell r="H27" t="str">
            <v>08-Jan-2025</v>
          </cell>
          <cell r="I27" t="str">
            <v>F</v>
          </cell>
          <cell r="J27" t="str">
            <v>4940797580</v>
          </cell>
          <cell r="K27" t="str">
            <v>110189589459</v>
          </cell>
          <cell r="L27" t="str">
            <v>Bank</v>
          </cell>
          <cell r="M27" t="str">
            <v>100521959267</v>
          </cell>
          <cell r="N27">
            <v>11036</v>
          </cell>
          <cell r="O27">
            <v>3518</v>
          </cell>
          <cell r="P27">
            <v>693.68</v>
          </cell>
          <cell r="Q27">
            <v>1212.3499999999999</v>
          </cell>
          <cell r="R27">
            <v>727.7</v>
          </cell>
          <cell r="S27">
            <v>250</v>
          </cell>
          <cell r="T27">
            <v>15247.68</v>
          </cell>
          <cell r="U27">
            <v>1892.02</v>
          </cell>
          <cell r="V27">
            <v>527.32000000000005</v>
          </cell>
          <cell r="W27">
            <v>1588.57</v>
          </cell>
          <cell r="X27">
            <v>21445.64</v>
          </cell>
          <cell r="Y27">
            <v>824.83</v>
          </cell>
          <cell r="Z27">
            <v>146.61000000000001</v>
          </cell>
          <cell r="AA27">
            <v>22</v>
          </cell>
          <cell r="AB27">
            <v>0</v>
          </cell>
          <cell r="AC27">
            <v>6</v>
          </cell>
          <cell r="AD27">
            <v>0</v>
          </cell>
          <cell r="AE27">
            <v>9338.15</v>
          </cell>
          <cell r="AF27">
            <v>2976.77</v>
          </cell>
          <cell r="AG27">
            <v>586.96</v>
          </cell>
          <cell r="AH27">
            <v>0</v>
          </cell>
          <cell r="AI27">
            <v>615.75</v>
          </cell>
          <cell r="AJ27">
            <v>211.54</v>
          </cell>
          <cell r="AK27">
            <v>1025.83</v>
          </cell>
          <cell r="AL27">
            <v>0</v>
          </cell>
          <cell r="AM27">
            <v>14755</v>
          </cell>
          <cell r="AN27">
            <v>1478</v>
          </cell>
          <cell r="AO27">
            <v>102.97</v>
          </cell>
          <cell r="AP27">
            <v>0</v>
          </cell>
          <cell r="AQ27">
            <v>1580.97</v>
          </cell>
          <cell r="AR27">
            <v>13175</v>
          </cell>
          <cell r="AS27">
            <v>12314.92</v>
          </cell>
          <cell r="AT27">
            <v>13729.17</v>
          </cell>
          <cell r="AU27">
            <v>14755</v>
          </cell>
        </row>
        <row r="28">
          <cell r="C28" t="str">
            <v>RANGASWAMY K</v>
          </cell>
          <cell r="D28" t="str">
            <v>Wipro</v>
          </cell>
          <cell r="E28" t="str">
            <v>Tumkur Wipro</v>
          </cell>
          <cell r="F28" t="str">
            <v>Housekeeper</v>
          </cell>
          <cell r="G28" t="str">
            <v>UNSKILLED</v>
          </cell>
          <cell r="H28" t="str">
            <v>08-Jan-2025</v>
          </cell>
          <cell r="I28" t="str">
            <v>M</v>
          </cell>
          <cell r="J28" t="str">
            <v>4939196025</v>
          </cell>
          <cell r="K28" t="str">
            <v>0422500100114301</v>
          </cell>
          <cell r="L28" t="str">
            <v>Bank</v>
          </cell>
          <cell r="M28" t="str">
            <v>100977637453</v>
          </cell>
          <cell r="N28">
            <v>11036</v>
          </cell>
          <cell r="O28">
            <v>3518</v>
          </cell>
          <cell r="P28">
            <v>693.68</v>
          </cell>
          <cell r="Q28">
            <v>1212.3499999999999</v>
          </cell>
          <cell r="R28">
            <v>727.7</v>
          </cell>
          <cell r="S28">
            <v>250</v>
          </cell>
          <cell r="T28">
            <v>15247.68</v>
          </cell>
          <cell r="U28">
            <v>1892.02</v>
          </cell>
          <cell r="V28">
            <v>527.32000000000005</v>
          </cell>
          <cell r="W28">
            <v>1588.57</v>
          </cell>
          <cell r="X28">
            <v>21445.64</v>
          </cell>
          <cell r="Y28">
            <v>824.83</v>
          </cell>
          <cell r="Z28">
            <v>146.61000000000001</v>
          </cell>
          <cell r="AA28">
            <v>21.5</v>
          </cell>
          <cell r="AB28">
            <v>0</v>
          </cell>
          <cell r="AC28">
            <v>6.5</v>
          </cell>
          <cell r="AD28">
            <v>0</v>
          </cell>
          <cell r="AE28">
            <v>9125.92</v>
          </cell>
          <cell r="AF28">
            <v>2909.12</v>
          </cell>
          <cell r="AG28">
            <v>573.62</v>
          </cell>
          <cell r="AH28">
            <v>0</v>
          </cell>
          <cell r="AI28">
            <v>601.75</v>
          </cell>
          <cell r="AJ28">
            <v>206.73</v>
          </cell>
          <cell r="AK28">
            <v>1002.52</v>
          </cell>
          <cell r="AL28">
            <v>0</v>
          </cell>
          <cell r="AM28">
            <v>14419.66</v>
          </cell>
          <cell r="AN28">
            <v>1444</v>
          </cell>
          <cell r="AO28">
            <v>100.63</v>
          </cell>
          <cell r="AP28">
            <v>0</v>
          </cell>
          <cell r="AQ28">
            <v>1544.63</v>
          </cell>
          <cell r="AR28">
            <v>12876</v>
          </cell>
          <cell r="AS28">
            <v>12035.04</v>
          </cell>
          <cell r="AT28">
            <v>13417.14</v>
          </cell>
          <cell r="AU28">
            <v>14419.66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CE0A-7F13-4397-B477-A0223CE86864}">
  <sheetPr>
    <tabColor rgb="FFFFFF00"/>
  </sheetPr>
  <dimension ref="A1:AO256"/>
  <sheetViews>
    <sheetView zoomScaleNormal="100" workbookViewId="0">
      <pane xSplit="7" ySplit="4" topLeftCell="H28" activePane="bottomRight" state="frozen"/>
      <selection pane="topRight" activeCell="H1" sqref="H1"/>
      <selection pane="bottomLeft" activeCell="A5" sqref="A5"/>
      <selection pane="bottomRight" activeCell="F4" sqref="F1:G1048576"/>
    </sheetView>
  </sheetViews>
  <sheetFormatPr defaultColWidth="5.42578125" defaultRowHeight="12.75" x14ac:dyDescent="0.2"/>
  <cols>
    <col min="1" max="1" width="4" style="192" customWidth="1"/>
    <col min="2" max="2" width="7.5703125" style="192" customWidth="1"/>
    <col min="3" max="3" width="12" style="192" customWidth="1"/>
    <col min="4" max="4" width="13.7109375" style="193" bestFit="1" customWidth="1"/>
    <col min="5" max="5" width="30" style="191" bestFit="1" customWidth="1"/>
    <col min="6" max="6" width="18.7109375" style="191" hidden="1" customWidth="1"/>
    <col min="7" max="7" width="7.85546875" style="191" hidden="1" customWidth="1"/>
    <col min="8" max="8" width="3.5703125" style="191" customWidth="1"/>
    <col min="9" max="9" width="8.5703125" style="191" customWidth="1"/>
    <col min="10" max="10" width="5.140625" style="191" customWidth="1"/>
    <col min="11" max="12" width="6.42578125" style="194" customWidth="1"/>
    <col min="13" max="13" width="6.5703125" style="195" customWidth="1"/>
    <col min="14" max="14" width="5.42578125" style="195" customWidth="1"/>
    <col min="15" max="16" width="6.5703125" style="195" customWidth="1"/>
    <col min="17" max="17" width="5.42578125" style="195" customWidth="1"/>
    <col min="18" max="18" width="9" style="195" customWidth="1"/>
    <col min="19" max="19" width="7.85546875" style="191" customWidth="1"/>
    <col min="20" max="20" width="10.28515625" style="191" customWidth="1"/>
    <col min="21" max="21" width="7.85546875" style="191" customWidth="1"/>
    <col min="22" max="22" width="11.28515625" style="191" customWidth="1"/>
    <col min="23" max="23" width="6.85546875" style="191" customWidth="1"/>
    <col min="24" max="24" width="7.42578125" style="191" customWidth="1"/>
    <col min="25" max="25" width="6.7109375" style="191" customWidth="1"/>
    <col min="26" max="26" width="9" style="191" customWidth="1"/>
    <col min="27" max="27" width="11.28515625" style="191" customWidth="1"/>
    <col min="28" max="28" width="10.140625" style="191" customWidth="1"/>
    <col min="29" max="29" width="8.140625" style="191" bestFit="1" customWidth="1"/>
    <col min="30" max="30" width="8.28515625" style="191" customWidth="1"/>
    <col min="31" max="31" width="7.85546875" style="191" customWidth="1"/>
    <col min="32" max="32" width="7.85546875" style="191" bestFit="1" customWidth="1"/>
    <col min="33" max="40" width="12.140625" style="191" customWidth="1"/>
    <col min="41" max="41" width="19.5703125" style="191" customWidth="1"/>
    <col min="42" max="16384" width="5.42578125" style="191"/>
  </cols>
  <sheetData>
    <row r="1" spans="1:41" x14ac:dyDescent="0.2">
      <c r="A1" s="517" t="s">
        <v>1347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  <c r="S1" s="518"/>
      <c r="T1" s="518"/>
      <c r="U1" s="518"/>
      <c r="V1" s="518"/>
      <c r="W1" s="518"/>
      <c r="X1" s="518"/>
      <c r="Y1" s="518"/>
      <c r="Z1" s="518"/>
      <c r="AA1" s="518"/>
      <c r="AB1" s="518"/>
      <c r="AC1" s="518"/>
      <c r="AD1" s="518"/>
      <c r="AE1" s="518"/>
      <c r="AF1" s="518"/>
      <c r="AG1" s="518"/>
      <c r="AH1" s="518"/>
      <c r="AI1" s="518"/>
      <c r="AJ1" s="518"/>
      <c r="AK1" s="518"/>
      <c r="AL1" s="518"/>
      <c r="AM1" s="518"/>
      <c r="AN1" s="518"/>
      <c r="AO1" s="519"/>
    </row>
    <row r="2" spans="1:41" ht="15.75" x14ac:dyDescent="0.25">
      <c r="A2" s="520" t="s">
        <v>1348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521"/>
      <c r="AB2" s="521"/>
      <c r="AC2" s="521"/>
      <c r="AD2" s="521"/>
      <c r="AE2" s="521"/>
      <c r="AF2" s="521"/>
      <c r="AG2" s="521"/>
      <c r="AH2" s="521"/>
      <c r="AI2" s="521"/>
      <c r="AJ2" s="521"/>
      <c r="AK2" s="521"/>
      <c r="AL2" s="521"/>
      <c r="AM2" s="521"/>
      <c r="AN2" s="521"/>
      <c r="AO2" s="522"/>
    </row>
    <row r="3" spans="1:41" x14ac:dyDescent="0.2">
      <c r="A3" s="517" t="s">
        <v>82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  <c r="S3" s="518"/>
      <c r="T3" s="518"/>
      <c r="U3" s="518"/>
      <c r="V3" s="518"/>
      <c r="W3" s="518"/>
      <c r="X3" s="518"/>
      <c r="Y3" s="518"/>
      <c r="Z3" s="518"/>
      <c r="AA3" s="518"/>
      <c r="AB3" s="518"/>
      <c r="AC3" s="518"/>
      <c r="AD3" s="518"/>
      <c r="AE3" s="518"/>
      <c r="AF3" s="518"/>
      <c r="AG3" s="518"/>
      <c r="AH3" s="518"/>
      <c r="AI3" s="518"/>
      <c r="AJ3" s="518"/>
      <c r="AK3" s="518"/>
      <c r="AL3" s="518"/>
      <c r="AM3" s="518"/>
      <c r="AN3" s="518"/>
      <c r="AO3" s="519"/>
    </row>
    <row r="4" spans="1:41" s="289" customFormat="1" ht="38.25" x14ac:dyDescent="0.2">
      <c r="A4" s="280" t="s">
        <v>42</v>
      </c>
      <c r="B4" s="281" t="s">
        <v>43</v>
      </c>
      <c r="C4" s="282" t="s">
        <v>17</v>
      </c>
      <c r="D4" s="282" t="s">
        <v>44</v>
      </c>
      <c r="E4" s="283" t="s">
        <v>22</v>
      </c>
      <c r="F4" s="283"/>
      <c r="G4" s="283"/>
      <c r="H4" s="283"/>
      <c r="I4" s="283" t="s">
        <v>25</v>
      </c>
      <c r="J4" s="284" t="s">
        <v>45</v>
      </c>
      <c r="K4" s="284" t="s">
        <v>46</v>
      </c>
      <c r="L4" s="284" t="s">
        <v>47</v>
      </c>
      <c r="M4" s="284" t="s">
        <v>48</v>
      </c>
      <c r="N4" s="284" t="s">
        <v>49</v>
      </c>
      <c r="O4" s="285" t="s">
        <v>12</v>
      </c>
      <c r="P4" s="285" t="s">
        <v>13</v>
      </c>
      <c r="Q4" s="285" t="s">
        <v>14</v>
      </c>
      <c r="R4" s="286" t="s">
        <v>50</v>
      </c>
      <c r="S4" s="286" t="s">
        <v>10</v>
      </c>
      <c r="T4" s="284" t="s">
        <v>51</v>
      </c>
      <c r="U4" s="284" t="s">
        <v>1349</v>
      </c>
      <c r="V4" s="284" t="s">
        <v>53</v>
      </c>
      <c r="W4" s="284" t="s">
        <v>54</v>
      </c>
      <c r="X4" s="284" t="s">
        <v>55</v>
      </c>
      <c r="Y4" s="284" t="s">
        <v>1350</v>
      </c>
      <c r="Z4" s="284" t="s">
        <v>57</v>
      </c>
      <c r="AA4" s="284" t="s">
        <v>58</v>
      </c>
      <c r="AB4" s="284" t="s">
        <v>59</v>
      </c>
      <c r="AC4" s="284" t="s">
        <v>1351</v>
      </c>
      <c r="AD4" s="284" t="s">
        <v>60</v>
      </c>
      <c r="AE4" s="287" t="s">
        <v>61</v>
      </c>
      <c r="AF4" s="284" t="s">
        <v>62</v>
      </c>
      <c r="AG4" s="284" t="s">
        <v>63</v>
      </c>
      <c r="AH4" s="379" t="s">
        <v>81</v>
      </c>
      <c r="AI4" s="379" t="s">
        <v>36</v>
      </c>
      <c r="AJ4" s="189" t="s">
        <v>94</v>
      </c>
      <c r="AK4" s="189" t="s">
        <v>1935</v>
      </c>
      <c r="AL4" s="189" t="s">
        <v>35</v>
      </c>
      <c r="AM4" s="189" t="s">
        <v>61</v>
      </c>
      <c r="AN4" s="189" t="s">
        <v>37</v>
      </c>
      <c r="AO4" s="288" t="s">
        <v>1352</v>
      </c>
    </row>
    <row r="5" spans="1:41" ht="24" customHeight="1" x14ac:dyDescent="0.25">
      <c r="A5" s="290">
        <v>1</v>
      </c>
      <c r="B5" s="291" t="s">
        <v>1353</v>
      </c>
      <c r="C5" s="348">
        <v>4938341616</v>
      </c>
      <c r="D5" s="292" t="s">
        <v>1354</v>
      </c>
      <c r="E5" s="293" t="s">
        <v>1355</v>
      </c>
      <c r="F5" s="293"/>
      <c r="G5" s="293"/>
      <c r="H5" s="293" t="s">
        <v>1356</v>
      </c>
      <c r="I5" s="294">
        <v>23.375</v>
      </c>
      <c r="J5" s="295"/>
      <c r="K5" s="295"/>
      <c r="L5" s="295">
        <v>424.46</v>
      </c>
      <c r="M5" s="295">
        <v>135.32</v>
      </c>
      <c r="N5" s="295">
        <v>20</v>
      </c>
      <c r="O5" s="295">
        <f t="shared" ref="O5:O68" si="0">(L5+M5)/30*1.5</f>
        <v>27.988999999999997</v>
      </c>
      <c r="P5" s="295">
        <f t="shared" ref="P5:P68" si="1">(L5+M5)*8.33%</f>
        <v>46.629673999999994</v>
      </c>
      <c r="Q5" s="295">
        <v>3</v>
      </c>
      <c r="R5" s="295">
        <f t="shared" ref="R5:R68" si="2">I5*L5</f>
        <v>9921.7524999999987</v>
      </c>
      <c r="S5" s="295">
        <f t="shared" ref="S5:S68" si="3">I5*M5</f>
        <v>3163.105</v>
      </c>
      <c r="T5" s="296">
        <f t="shared" ref="T5:T68" si="4">+I5*N5</f>
        <v>467.5</v>
      </c>
      <c r="U5" s="295">
        <f t="shared" ref="U5:U68" si="5">+(R5+S5)*1.3/26</f>
        <v>654.24287499999991</v>
      </c>
      <c r="V5" s="295">
        <f t="shared" ref="V5:V68" si="6">I5*P5</f>
        <v>1089.9686297499998</v>
      </c>
      <c r="W5" s="297">
        <f t="shared" ref="W5:W68" si="7">ROUND((L5+M5+N5+O5+P5)*K5,0)</f>
        <v>0</v>
      </c>
      <c r="X5" s="295">
        <f t="shared" ref="X5:X68" si="8">((L5+M5+N5)*J5)*2</f>
        <v>0</v>
      </c>
      <c r="Y5" s="295">
        <f t="shared" ref="Y5:Y68" si="9">(I5*3)</f>
        <v>70.125</v>
      </c>
      <c r="Z5" s="295">
        <f t="shared" ref="Z5" si="10">SUM(R5:Y5)</f>
        <v>15366.694004749997</v>
      </c>
      <c r="AA5" s="298">
        <f t="shared" ref="AA5:AA68" si="11">ROUNDUP((((I5+K5)*(L5+M5+N5+O5+Q5)+X5)*0.75%),0)</f>
        <v>108</v>
      </c>
      <c r="AB5" s="298">
        <f t="shared" ref="AB5:AB68" si="12">ROUND(((I5+K5)*(L5+M5+N5)*12%),0)</f>
        <v>1626</v>
      </c>
      <c r="AC5" s="295"/>
      <c r="AD5" s="299"/>
      <c r="AE5" s="299"/>
      <c r="AF5" s="295">
        <f t="shared" ref="AF5" si="13">SUM(AA5:AE5)</f>
        <v>1734</v>
      </c>
      <c r="AG5" s="300">
        <f t="shared" ref="AG5:AG68" si="14">ROUND(Z5-AF5,0)</f>
        <v>13633</v>
      </c>
      <c r="AH5" s="380">
        <v>13633</v>
      </c>
      <c r="AI5" s="300">
        <f>AG5-AH5</f>
        <v>0</v>
      </c>
      <c r="AJ5" s="381">
        <f>ROUNDUP((((I5+K5)*(L5+M5+N5+O5+Q5)+X5)*3.25%),0)</f>
        <v>464</v>
      </c>
      <c r="AK5" s="381">
        <f t="shared" ref="AK5" si="15">ROUND(((I5+K5)*(L5+M5+N5)*13%),0)</f>
        <v>1762</v>
      </c>
      <c r="AL5" s="382">
        <f t="shared" ref="AL5" si="16">25*I5</f>
        <v>584.375</v>
      </c>
      <c r="AM5" s="382"/>
      <c r="AN5" s="382">
        <f t="shared" ref="AN5" si="17">AL5+AK5+AJ5+Z5+AM5</f>
        <v>18177.069004749996</v>
      </c>
      <c r="AO5" s="301" t="s">
        <v>1357</v>
      </c>
    </row>
    <row r="6" spans="1:41" ht="24" customHeight="1" x14ac:dyDescent="0.25">
      <c r="A6" s="290">
        <v>2</v>
      </c>
      <c r="B6" s="291" t="s">
        <v>1358</v>
      </c>
      <c r="C6" s="348">
        <v>4941514491</v>
      </c>
      <c r="D6" s="302">
        <v>100761576390</v>
      </c>
      <c r="E6" s="303" t="s">
        <v>1359</v>
      </c>
      <c r="F6" s="303"/>
      <c r="G6" s="303"/>
      <c r="H6" s="303" t="s">
        <v>1356</v>
      </c>
      <c r="I6" s="294">
        <v>22</v>
      </c>
      <c r="J6" s="295"/>
      <c r="K6" s="295"/>
      <c r="L6" s="295">
        <v>466.91</v>
      </c>
      <c r="M6" s="295">
        <v>135.32</v>
      </c>
      <c r="N6" s="295">
        <v>40</v>
      </c>
      <c r="O6" s="295">
        <f t="shared" si="0"/>
        <v>30.111500000000003</v>
      </c>
      <c r="P6" s="295">
        <f t="shared" si="1"/>
        <v>50.165759000000001</v>
      </c>
      <c r="Q6" s="295">
        <v>3</v>
      </c>
      <c r="R6" s="295">
        <f t="shared" si="2"/>
        <v>10272.02</v>
      </c>
      <c r="S6" s="295">
        <f t="shared" si="3"/>
        <v>2977.04</v>
      </c>
      <c r="T6" s="296">
        <f t="shared" si="4"/>
        <v>880</v>
      </c>
      <c r="U6" s="295">
        <f t="shared" si="5"/>
        <v>662.45300000000009</v>
      </c>
      <c r="V6" s="295">
        <f t="shared" si="6"/>
        <v>1103.646698</v>
      </c>
      <c r="W6" s="297">
        <f t="shared" si="7"/>
        <v>0</v>
      </c>
      <c r="X6" s="295">
        <f t="shared" si="8"/>
        <v>0</v>
      </c>
      <c r="Y6" s="295">
        <f t="shared" si="9"/>
        <v>66</v>
      </c>
      <c r="Z6" s="295">
        <f t="shared" ref="Z6:Z69" si="18">SUM(R6:Y6)</f>
        <v>15961.159698000001</v>
      </c>
      <c r="AA6" s="298">
        <f t="shared" si="11"/>
        <v>112</v>
      </c>
      <c r="AB6" s="298">
        <f t="shared" si="12"/>
        <v>1695</v>
      </c>
      <c r="AC6" s="304"/>
      <c r="AD6" s="299"/>
      <c r="AE6" s="299"/>
      <c r="AF6" s="295">
        <f t="shared" ref="AF6:AF69" si="19">SUM(AA6:AE6)</f>
        <v>1807</v>
      </c>
      <c r="AG6" s="300">
        <f t="shared" si="14"/>
        <v>14154</v>
      </c>
      <c r="AH6" s="300">
        <v>14154</v>
      </c>
      <c r="AI6" s="300">
        <f t="shared" ref="AI6:AI69" si="20">AG6-AH6</f>
        <v>0</v>
      </c>
      <c r="AJ6" s="381">
        <f t="shared" ref="AJ6:AJ69" si="21">ROUNDUP((((I6+K6)*(L6+M6+N6+O6+Q6)+X6)*3.25%),0)</f>
        <v>483</v>
      </c>
      <c r="AK6" s="381">
        <f t="shared" ref="AK6:AK69" si="22">ROUND(((I6+K6)*(L6+M6+N6)*13%),0)</f>
        <v>1837</v>
      </c>
      <c r="AL6" s="382">
        <f t="shared" ref="AL6:AL69" si="23">25*I6</f>
        <v>550</v>
      </c>
      <c r="AM6" s="382"/>
      <c r="AN6" s="382">
        <f t="shared" ref="AN6:AN69" si="24">AL6+AK6+AJ6+Z6+AM6</f>
        <v>18831.159698000003</v>
      </c>
      <c r="AO6" s="301" t="s">
        <v>1360</v>
      </c>
    </row>
    <row r="7" spans="1:41" ht="24" customHeight="1" x14ac:dyDescent="0.25">
      <c r="A7" s="290">
        <v>3</v>
      </c>
      <c r="B7" s="291" t="s">
        <v>1361</v>
      </c>
      <c r="C7" s="348">
        <v>4939687541</v>
      </c>
      <c r="D7" s="302">
        <v>101321758778</v>
      </c>
      <c r="E7" s="303" t="s">
        <v>1362</v>
      </c>
      <c r="F7" s="303"/>
      <c r="G7" s="303"/>
      <c r="H7" s="303" t="s">
        <v>1356</v>
      </c>
      <c r="I7" s="294">
        <v>24</v>
      </c>
      <c r="J7" s="295"/>
      <c r="K7" s="295"/>
      <c r="L7" s="295">
        <v>424.46</v>
      </c>
      <c r="M7" s="295">
        <v>135.32</v>
      </c>
      <c r="N7" s="295"/>
      <c r="O7" s="295">
        <f t="shared" si="0"/>
        <v>27.988999999999997</v>
      </c>
      <c r="P7" s="295">
        <f t="shared" si="1"/>
        <v>46.629673999999994</v>
      </c>
      <c r="Q7" s="295">
        <v>3</v>
      </c>
      <c r="R7" s="295">
        <f t="shared" si="2"/>
        <v>10187.039999999999</v>
      </c>
      <c r="S7" s="295">
        <f t="shared" si="3"/>
        <v>3247.68</v>
      </c>
      <c r="T7" s="296">
        <f t="shared" si="4"/>
        <v>0</v>
      </c>
      <c r="U7" s="295">
        <f t="shared" si="5"/>
        <v>671.73599999999999</v>
      </c>
      <c r="V7" s="295">
        <f t="shared" si="6"/>
        <v>1119.1121759999999</v>
      </c>
      <c r="W7" s="297">
        <f t="shared" si="7"/>
        <v>0</v>
      </c>
      <c r="X7" s="295">
        <f t="shared" si="8"/>
        <v>0</v>
      </c>
      <c r="Y7" s="295">
        <f t="shared" si="9"/>
        <v>72</v>
      </c>
      <c r="Z7" s="295">
        <f t="shared" si="18"/>
        <v>15297.568176000001</v>
      </c>
      <c r="AA7" s="298">
        <f t="shared" si="11"/>
        <v>107</v>
      </c>
      <c r="AB7" s="298">
        <f t="shared" si="12"/>
        <v>1612</v>
      </c>
      <c r="AC7" s="304"/>
      <c r="AD7" s="299"/>
      <c r="AE7" s="299"/>
      <c r="AF7" s="295">
        <f t="shared" si="19"/>
        <v>1719</v>
      </c>
      <c r="AG7" s="300">
        <f t="shared" si="14"/>
        <v>13579</v>
      </c>
      <c r="AH7" s="300">
        <v>13579</v>
      </c>
      <c r="AI7" s="300">
        <f t="shared" si="20"/>
        <v>0</v>
      </c>
      <c r="AJ7" s="381">
        <f t="shared" si="21"/>
        <v>461</v>
      </c>
      <c r="AK7" s="381">
        <f t="shared" si="22"/>
        <v>1747</v>
      </c>
      <c r="AL7" s="382">
        <f t="shared" si="23"/>
        <v>600</v>
      </c>
      <c r="AM7" s="382"/>
      <c r="AN7" s="382">
        <f t="shared" si="24"/>
        <v>18105.568176000001</v>
      </c>
      <c r="AO7" s="305">
        <v>20388768629</v>
      </c>
    </row>
    <row r="8" spans="1:41" ht="24" customHeight="1" x14ac:dyDescent="0.25">
      <c r="A8" s="290">
        <v>4</v>
      </c>
      <c r="B8" s="291" t="s">
        <v>1363</v>
      </c>
      <c r="C8" s="348">
        <v>4939699905</v>
      </c>
      <c r="D8" s="302">
        <v>101302750305</v>
      </c>
      <c r="E8" s="303" t="s">
        <v>1364</v>
      </c>
      <c r="F8" s="303"/>
      <c r="G8" s="303"/>
      <c r="H8" s="303" t="s">
        <v>1356</v>
      </c>
      <c r="I8" s="294">
        <v>24</v>
      </c>
      <c r="J8" s="295"/>
      <c r="K8" s="295"/>
      <c r="L8" s="295">
        <v>424.46</v>
      </c>
      <c r="M8" s="295">
        <v>135.32</v>
      </c>
      <c r="N8" s="295"/>
      <c r="O8" s="295">
        <f t="shared" si="0"/>
        <v>27.988999999999997</v>
      </c>
      <c r="P8" s="295">
        <f t="shared" si="1"/>
        <v>46.629673999999994</v>
      </c>
      <c r="Q8" s="295">
        <v>3</v>
      </c>
      <c r="R8" s="295">
        <f t="shared" si="2"/>
        <v>10187.039999999999</v>
      </c>
      <c r="S8" s="295">
        <f t="shared" si="3"/>
        <v>3247.68</v>
      </c>
      <c r="T8" s="296">
        <f t="shared" si="4"/>
        <v>0</v>
      </c>
      <c r="U8" s="295">
        <f t="shared" si="5"/>
        <v>671.73599999999999</v>
      </c>
      <c r="V8" s="295">
        <f t="shared" si="6"/>
        <v>1119.1121759999999</v>
      </c>
      <c r="W8" s="297">
        <f t="shared" si="7"/>
        <v>0</v>
      </c>
      <c r="X8" s="295">
        <f t="shared" si="8"/>
        <v>0</v>
      </c>
      <c r="Y8" s="295">
        <f t="shared" si="9"/>
        <v>72</v>
      </c>
      <c r="Z8" s="295">
        <f t="shared" si="18"/>
        <v>15297.568176000001</v>
      </c>
      <c r="AA8" s="298">
        <f t="shared" si="11"/>
        <v>107</v>
      </c>
      <c r="AB8" s="298">
        <f t="shared" si="12"/>
        <v>1612</v>
      </c>
      <c r="AC8" s="304"/>
      <c r="AD8" s="299"/>
      <c r="AE8" s="299"/>
      <c r="AF8" s="295">
        <f t="shared" si="19"/>
        <v>1719</v>
      </c>
      <c r="AG8" s="300">
        <f t="shared" si="14"/>
        <v>13579</v>
      </c>
      <c r="AH8" s="300">
        <v>13579</v>
      </c>
      <c r="AI8" s="300">
        <f t="shared" si="20"/>
        <v>0</v>
      </c>
      <c r="AJ8" s="381">
        <f t="shared" si="21"/>
        <v>461</v>
      </c>
      <c r="AK8" s="381">
        <f t="shared" si="22"/>
        <v>1747</v>
      </c>
      <c r="AL8" s="382">
        <f t="shared" si="23"/>
        <v>600</v>
      </c>
      <c r="AM8" s="382"/>
      <c r="AN8" s="382">
        <f t="shared" si="24"/>
        <v>18105.568176000001</v>
      </c>
      <c r="AO8" s="301" t="s">
        <v>1365</v>
      </c>
    </row>
    <row r="9" spans="1:41" ht="24" customHeight="1" x14ac:dyDescent="0.25">
      <c r="A9" s="290">
        <v>5</v>
      </c>
      <c r="B9" s="291" t="s">
        <v>1366</v>
      </c>
      <c r="C9" s="348">
        <v>4941521831</v>
      </c>
      <c r="D9" s="302">
        <v>102052724479</v>
      </c>
      <c r="E9" s="303" t="s">
        <v>1367</v>
      </c>
      <c r="F9" s="303"/>
      <c r="G9" s="303"/>
      <c r="H9" s="303" t="s">
        <v>1356</v>
      </c>
      <c r="I9" s="294">
        <v>1</v>
      </c>
      <c r="J9" s="295"/>
      <c r="K9" s="295"/>
      <c r="L9" s="295">
        <v>424.46</v>
      </c>
      <c r="M9" s="295">
        <v>135.32</v>
      </c>
      <c r="N9" s="295"/>
      <c r="O9" s="295">
        <f t="shared" si="0"/>
        <v>27.988999999999997</v>
      </c>
      <c r="P9" s="295">
        <f t="shared" si="1"/>
        <v>46.629673999999994</v>
      </c>
      <c r="Q9" s="295">
        <v>3</v>
      </c>
      <c r="R9" s="295">
        <f t="shared" si="2"/>
        <v>424.46</v>
      </c>
      <c r="S9" s="295">
        <f t="shared" si="3"/>
        <v>135.32</v>
      </c>
      <c r="T9" s="296">
        <f t="shared" si="4"/>
        <v>0</v>
      </c>
      <c r="U9" s="295">
        <f t="shared" si="5"/>
        <v>27.988999999999997</v>
      </c>
      <c r="V9" s="295">
        <f t="shared" si="6"/>
        <v>46.629673999999994</v>
      </c>
      <c r="W9" s="297">
        <f t="shared" si="7"/>
        <v>0</v>
      </c>
      <c r="X9" s="295">
        <f t="shared" si="8"/>
        <v>0</v>
      </c>
      <c r="Y9" s="295">
        <f t="shared" si="9"/>
        <v>3</v>
      </c>
      <c r="Z9" s="295">
        <f t="shared" si="18"/>
        <v>637.39867400000003</v>
      </c>
      <c r="AA9" s="298">
        <f t="shared" si="11"/>
        <v>5</v>
      </c>
      <c r="AB9" s="298">
        <f t="shared" si="12"/>
        <v>67</v>
      </c>
      <c r="AC9" s="304"/>
      <c r="AD9" s="299"/>
      <c r="AE9" s="299"/>
      <c r="AF9" s="295">
        <f t="shared" si="19"/>
        <v>72</v>
      </c>
      <c r="AG9" s="300">
        <f t="shared" si="14"/>
        <v>565</v>
      </c>
      <c r="AH9" s="300">
        <v>565</v>
      </c>
      <c r="AI9" s="300">
        <f t="shared" si="20"/>
        <v>0</v>
      </c>
      <c r="AJ9" s="381">
        <f t="shared" si="21"/>
        <v>20</v>
      </c>
      <c r="AK9" s="381">
        <f t="shared" si="22"/>
        <v>73</v>
      </c>
      <c r="AL9" s="382">
        <f t="shared" si="23"/>
        <v>25</v>
      </c>
      <c r="AM9" s="382"/>
      <c r="AN9" s="382">
        <f t="shared" si="24"/>
        <v>755.39867400000003</v>
      </c>
      <c r="AO9" s="305">
        <v>64101401876</v>
      </c>
    </row>
    <row r="10" spans="1:41" ht="24" customHeight="1" x14ac:dyDescent="0.25">
      <c r="A10" s="290">
        <v>6</v>
      </c>
      <c r="B10" s="291" t="s">
        <v>1368</v>
      </c>
      <c r="C10" s="348">
        <v>4940460886</v>
      </c>
      <c r="D10" s="302">
        <v>101578719792</v>
      </c>
      <c r="E10" s="303" t="s">
        <v>1369</v>
      </c>
      <c r="F10" s="303"/>
      <c r="G10" s="303"/>
      <c r="H10" s="303" t="s">
        <v>1370</v>
      </c>
      <c r="I10" s="294">
        <v>22</v>
      </c>
      <c r="J10" s="295"/>
      <c r="K10" s="295"/>
      <c r="L10" s="295">
        <v>424.46</v>
      </c>
      <c r="M10" s="295">
        <v>135.32</v>
      </c>
      <c r="N10" s="295"/>
      <c r="O10" s="295">
        <f t="shared" si="0"/>
        <v>27.988999999999997</v>
      </c>
      <c r="P10" s="295">
        <f t="shared" si="1"/>
        <v>46.629673999999994</v>
      </c>
      <c r="Q10" s="295">
        <v>3</v>
      </c>
      <c r="R10" s="295">
        <f t="shared" si="2"/>
        <v>9338.119999999999</v>
      </c>
      <c r="S10" s="295">
        <f t="shared" si="3"/>
        <v>2977.04</v>
      </c>
      <c r="T10" s="296">
        <f t="shared" si="4"/>
        <v>0</v>
      </c>
      <c r="U10" s="295">
        <f t="shared" si="5"/>
        <v>615.75800000000004</v>
      </c>
      <c r="V10" s="295">
        <f t="shared" si="6"/>
        <v>1025.8528279999998</v>
      </c>
      <c r="W10" s="297">
        <f t="shared" si="7"/>
        <v>0</v>
      </c>
      <c r="X10" s="295">
        <f t="shared" si="8"/>
        <v>0</v>
      </c>
      <c r="Y10" s="295">
        <f t="shared" si="9"/>
        <v>66</v>
      </c>
      <c r="Z10" s="295">
        <f t="shared" si="18"/>
        <v>14022.770827999999</v>
      </c>
      <c r="AA10" s="298">
        <f t="shared" si="11"/>
        <v>98</v>
      </c>
      <c r="AB10" s="298">
        <f t="shared" si="12"/>
        <v>1478</v>
      </c>
      <c r="AC10" s="306"/>
      <c r="AD10" s="299"/>
      <c r="AE10" s="299"/>
      <c r="AF10" s="295">
        <f t="shared" si="19"/>
        <v>1576</v>
      </c>
      <c r="AG10" s="300">
        <f t="shared" si="14"/>
        <v>12447</v>
      </c>
      <c r="AH10" s="300">
        <v>12447</v>
      </c>
      <c r="AI10" s="300">
        <f t="shared" si="20"/>
        <v>0</v>
      </c>
      <c r="AJ10" s="381">
        <f t="shared" si="21"/>
        <v>423</v>
      </c>
      <c r="AK10" s="381">
        <f t="shared" si="22"/>
        <v>1601</v>
      </c>
      <c r="AL10" s="382">
        <f t="shared" si="23"/>
        <v>550</v>
      </c>
      <c r="AM10" s="382"/>
      <c r="AN10" s="382">
        <f t="shared" si="24"/>
        <v>16596.770828000001</v>
      </c>
      <c r="AO10" s="301" t="s">
        <v>1371</v>
      </c>
    </row>
    <row r="11" spans="1:41" ht="24" customHeight="1" x14ac:dyDescent="0.25">
      <c r="A11" s="290">
        <v>7</v>
      </c>
      <c r="B11" s="291" t="s">
        <v>1372</v>
      </c>
      <c r="C11" s="348">
        <v>4941530593</v>
      </c>
      <c r="D11" s="302">
        <v>102057836296</v>
      </c>
      <c r="E11" s="303" t="s">
        <v>1373</v>
      </c>
      <c r="F11" s="303"/>
      <c r="G11" s="303"/>
      <c r="H11" s="303" t="s">
        <v>1356</v>
      </c>
      <c r="I11" s="294">
        <v>16</v>
      </c>
      <c r="J11" s="295"/>
      <c r="K11" s="295"/>
      <c r="L11" s="295">
        <v>424.46</v>
      </c>
      <c r="M11" s="295">
        <v>135.32</v>
      </c>
      <c r="N11" s="295"/>
      <c r="O11" s="295">
        <f t="shared" si="0"/>
        <v>27.988999999999997</v>
      </c>
      <c r="P11" s="295">
        <f t="shared" si="1"/>
        <v>46.629673999999994</v>
      </c>
      <c r="Q11" s="295">
        <v>3</v>
      </c>
      <c r="R11" s="295">
        <f t="shared" si="2"/>
        <v>6791.36</v>
      </c>
      <c r="S11" s="295">
        <f t="shared" si="3"/>
        <v>2165.12</v>
      </c>
      <c r="T11" s="296">
        <f t="shared" si="4"/>
        <v>0</v>
      </c>
      <c r="U11" s="295">
        <f t="shared" si="5"/>
        <v>447.82399999999996</v>
      </c>
      <c r="V11" s="295">
        <f t="shared" si="6"/>
        <v>746.07478399999991</v>
      </c>
      <c r="W11" s="297">
        <f t="shared" si="7"/>
        <v>0</v>
      </c>
      <c r="X11" s="295">
        <f t="shared" si="8"/>
        <v>0</v>
      </c>
      <c r="Y11" s="295">
        <f t="shared" si="9"/>
        <v>48</v>
      </c>
      <c r="Z11" s="295">
        <f t="shared" si="18"/>
        <v>10198.378784</v>
      </c>
      <c r="AA11" s="298">
        <f t="shared" si="11"/>
        <v>71</v>
      </c>
      <c r="AB11" s="298">
        <f t="shared" si="12"/>
        <v>1075</v>
      </c>
      <c r="AC11" s="306"/>
      <c r="AD11" s="299"/>
      <c r="AE11" s="299"/>
      <c r="AF11" s="295">
        <f t="shared" si="19"/>
        <v>1146</v>
      </c>
      <c r="AG11" s="300">
        <f t="shared" si="14"/>
        <v>9052</v>
      </c>
      <c r="AH11" s="300">
        <v>9052</v>
      </c>
      <c r="AI11" s="300">
        <f t="shared" si="20"/>
        <v>0</v>
      </c>
      <c r="AJ11" s="381">
        <f t="shared" si="21"/>
        <v>308</v>
      </c>
      <c r="AK11" s="381">
        <f t="shared" si="22"/>
        <v>1164</v>
      </c>
      <c r="AL11" s="382">
        <f t="shared" si="23"/>
        <v>400</v>
      </c>
      <c r="AM11" s="382"/>
      <c r="AN11" s="382">
        <f t="shared" si="24"/>
        <v>12070.378784</v>
      </c>
      <c r="AO11" s="305">
        <v>64129906478</v>
      </c>
    </row>
    <row r="12" spans="1:41" ht="24" customHeight="1" x14ac:dyDescent="0.25">
      <c r="A12" s="290">
        <v>8</v>
      </c>
      <c r="B12" s="291" t="s">
        <v>1374</v>
      </c>
      <c r="C12" s="348">
        <v>4941531338</v>
      </c>
      <c r="D12" s="302">
        <v>102065327835</v>
      </c>
      <c r="E12" s="303" t="s">
        <v>1375</v>
      </c>
      <c r="F12" s="303"/>
      <c r="G12" s="303"/>
      <c r="H12" s="303" t="s">
        <v>1356</v>
      </c>
      <c r="I12" s="294">
        <v>14</v>
      </c>
      <c r="J12" s="295"/>
      <c r="K12" s="295"/>
      <c r="L12" s="295">
        <v>424.46</v>
      </c>
      <c r="M12" s="295">
        <v>135.32</v>
      </c>
      <c r="N12" s="295"/>
      <c r="O12" s="295">
        <f t="shared" si="0"/>
        <v>27.988999999999997</v>
      </c>
      <c r="P12" s="295">
        <f t="shared" si="1"/>
        <v>46.629673999999994</v>
      </c>
      <c r="Q12" s="295">
        <v>3</v>
      </c>
      <c r="R12" s="295">
        <f t="shared" si="2"/>
        <v>5942.44</v>
      </c>
      <c r="S12" s="295">
        <f t="shared" si="3"/>
        <v>1894.48</v>
      </c>
      <c r="T12" s="296">
        <f t="shared" si="4"/>
        <v>0</v>
      </c>
      <c r="U12" s="295">
        <f t="shared" si="5"/>
        <v>391.84600000000006</v>
      </c>
      <c r="V12" s="295">
        <f t="shared" si="6"/>
        <v>652.81543599999986</v>
      </c>
      <c r="W12" s="297">
        <f t="shared" si="7"/>
        <v>0</v>
      </c>
      <c r="X12" s="295">
        <f t="shared" si="8"/>
        <v>0</v>
      </c>
      <c r="Y12" s="295">
        <f t="shared" si="9"/>
        <v>42</v>
      </c>
      <c r="Z12" s="295">
        <f t="shared" si="18"/>
        <v>8923.5814360000004</v>
      </c>
      <c r="AA12" s="298">
        <f t="shared" si="11"/>
        <v>63</v>
      </c>
      <c r="AB12" s="298">
        <f t="shared" si="12"/>
        <v>940</v>
      </c>
      <c r="AC12" s="306"/>
      <c r="AD12" s="299"/>
      <c r="AE12" s="299"/>
      <c r="AF12" s="295">
        <f t="shared" si="19"/>
        <v>1003</v>
      </c>
      <c r="AG12" s="300">
        <f t="shared" si="14"/>
        <v>7921</v>
      </c>
      <c r="AH12" s="300">
        <v>7921</v>
      </c>
      <c r="AI12" s="300">
        <f t="shared" si="20"/>
        <v>0</v>
      </c>
      <c r="AJ12" s="381">
        <f t="shared" si="21"/>
        <v>269</v>
      </c>
      <c r="AK12" s="381">
        <f t="shared" si="22"/>
        <v>1019</v>
      </c>
      <c r="AL12" s="382">
        <f t="shared" si="23"/>
        <v>350</v>
      </c>
      <c r="AM12" s="382"/>
      <c r="AN12" s="382">
        <f t="shared" si="24"/>
        <v>10561.581436</v>
      </c>
      <c r="AO12" s="301" t="s">
        <v>1376</v>
      </c>
    </row>
    <row r="13" spans="1:41" ht="24" customHeight="1" x14ac:dyDescent="0.25">
      <c r="A13" s="290">
        <v>9</v>
      </c>
      <c r="B13" s="291" t="s">
        <v>1377</v>
      </c>
      <c r="C13" s="348">
        <v>4941532328</v>
      </c>
      <c r="D13" s="302">
        <v>100596844283</v>
      </c>
      <c r="E13" s="303" t="s">
        <v>1378</v>
      </c>
      <c r="F13" s="303"/>
      <c r="G13" s="303"/>
      <c r="H13" s="303" t="s">
        <v>1356</v>
      </c>
      <c r="I13" s="294">
        <v>22</v>
      </c>
      <c r="J13" s="295"/>
      <c r="K13" s="295"/>
      <c r="L13" s="295">
        <v>424.46</v>
      </c>
      <c r="M13" s="295">
        <v>135.32</v>
      </c>
      <c r="N13" s="295"/>
      <c r="O13" s="295">
        <f t="shared" si="0"/>
        <v>27.988999999999997</v>
      </c>
      <c r="P13" s="295">
        <f t="shared" si="1"/>
        <v>46.629673999999994</v>
      </c>
      <c r="Q13" s="295">
        <v>3</v>
      </c>
      <c r="R13" s="295">
        <f t="shared" si="2"/>
        <v>9338.119999999999</v>
      </c>
      <c r="S13" s="295">
        <f t="shared" si="3"/>
        <v>2977.04</v>
      </c>
      <c r="T13" s="296">
        <f t="shared" si="4"/>
        <v>0</v>
      </c>
      <c r="U13" s="295">
        <f t="shared" si="5"/>
        <v>615.75800000000004</v>
      </c>
      <c r="V13" s="295">
        <f t="shared" si="6"/>
        <v>1025.8528279999998</v>
      </c>
      <c r="W13" s="297">
        <f t="shared" si="7"/>
        <v>0</v>
      </c>
      <c r="X13" s="295">
        <f t="shared" si="8"/>
        <v>0</v>
      </c>
      <c r="Y13" s="295">
        <f t="shared" si="9"/>
        <v>66</v>
      </c>
      <c r="Z13" s="295">
        <f t="shared" si="18"/>
        <v>14022.770827999999</v>
      </c>
      <c r="AA13" s="298">
        <f t="shared" si="11"/>
        <v>98</v>
      </c>
      <c r="AB13" s="298">
        <f t="shared" si="12"/>
        <v>1478</v>
      </c>
      <c r="AC13" s="306"/>
      <c r="AD13" s="299"/>
      <c r="AE13" s="299"/>
      <c r="AF13" s="295">
        <f t="shared" si="19"/>
        <v>1576</v>
      </c>
      <c r="AG13" s="300">
        <f t="shared" si="14"/>
        <v>12447</v>
      </c>
      <c r="AH13" s="300">
        <v>12447</v>
      </c>
      <c r="AI13" s="300">
        <f t="shared" si="20"/>
        <v>0</v>
      </c>
      <c r="AJ13" s="381">
        <f t="shared" si="21"/>
        <v>423</v>
      </c>
      <c r="AK13" s="381">
        <f t="shared" si="22"/>
        <v>1601</v>
      </c>
      <c r="AL13" s="382">
        <f t="shared" si="23"/>
        <v>550</v>
      </c>
      <c r="AM13" s="382"/>
      <c r="AN13" s="382">
        <f t="shared" si="24"/>
        <v>16596.770828000001</v>
      </c>
      <c r="AO13" s="301" t="s">
        <v>1379</v>
      </c>
    </row>
    <row r="14" spans="1:41" ht="24" customHeight="1" x14ac:dyDescent="0.25">
      <c r="A14" s="290">
        <v>10</v>
      </c>
      <c r="B14" s="291" t="s">
        <v>1380</v>
      </c>
      <c r="C14" s="348">
        <v>4940845383</v>
      </c>
      <c r="D14" s="302">
        <v>101607154297</v>
      </c>
      <c r="E14" s="303" t="s">
        <v>1381</v>
      </c>
      <c r="F14" s="303"/>
      <c r="G14" s="303"/>
      <c r="H14" s="303" t="s">
        <v>1356</v>
      </c>
      <c r="I14" s="294">
        <v>13</v>
      </c>
      <c r="J14" s="295"/>
      <c r="K14" s="295"/>
      <c r="L14" s="295">
        <v>424.46</v>
      </c>
      <c r="M14" s="295">
        <v>135.32</v>
      </c>
      <c r="N14" s="295"/>
      <c r="O14" s="295">
        <f t="shared" si="0"/>
        <v>27.988999999999997</v>
      </c>
      <c r="P14" s="295">
        <f t="shared" si="1"/>
        <v>46.629673999999994</v>
      </c>
      <c r="Q14" s="295">
        <v>3</v>
      </c>
      <c r="R14" s="295">
        <f t="shared" si="2"/>
        <v>5517.98</v>
      </c>
      <c r="S14" s="295">
        <f t="shared" si="3"/>
        <v>1759.1599999999999</v>
      </c>
      <c r="T14" s="296">
        <f t="shared" si="4"/>
        <v>0</v>
      </c>
      <c r="U14" s="295">
        <f t="shared" si="5"/>
        <v>363.85699999999997</v>
      </c>
      <c r="V14" s="295">
        <f t="shared" si="6"/>
        <v>606.18576199999995</v>
      </c>
      <c r="W14" s="297">
        <f t="shared" si="7"/>
        <v>0</v>
      </c>
      <c r="X14" s="295">
        <f t="shared" si="8"/>
        <v>0</v>
      </c>
      <c r="Y14" s="295">
        <f t="shared" si="9"/>
        <v>39</v>
      </c>
      <c r="Z14" s="295">
        <f t="shared" si="18"/>
        <v>8286.1827619999985</v>
      </c>
      <c r="AA14" s="298">
        <f t="shared" si="11"/>
        <v>58</v>
      </c>
      <c r="AB14" s="298">
        <f t="shared" si="12"/>
        <v>873</v>
      </c>
      <c r="AC14" s="306"/>
      <c r="AD14" s="299"/>
      <c r="AE14" s="299"/>
      <c r="AF14" s="295">
        <f t="shared" si="19"/>
        <v>931</v>
      </c>
      <c r="AG14" s="300">
        <f t="shared" si="14"/>
        <v>7355</v>
      </c>
      <c r="AH14" s="300">
        <v>7355</v>
      </c>
      <c r="AI14" s="300">
        <f t="shared" si="20"/>
        <v>0</v>
      </c>
      <c r="AJ14" s="381">
        <f t="shared" si="21"/>
        <v>250</v>
      </c>
      <c r="AK14" s="381">
        <f t="shared" si="22"/>
        <v>946</v>
      </c>
      <c r="AL14" s="382">
        <f t="shared" si="23"/>
        <v>325</v>
      </c>
      <c r="AM14" s="382"/>
      <c r="AN14" s="382">
        <f t="shared" si="24"/>
        <v>9807.1827619999985</v>
      </c>
      <c r="AO14" s="305">
        <v>40186167174</v>
      </c>
    </row>
    <row r="15" spans="1:41" ht="24" customHeight="1" x14ac:dyDescent="0.25">
      <c r="A15" s="290">
        <v>11</v>
      </c>
      <c r="B15" s="291" t="s">
        <v>1382</v>
      </c>
      <c r="C15" s="348">
        <v>4941535968</v>
      </c>
      <c r="D15" s="302">
        <v>102033656108</v>
      </c>
      <c r="E15" s="303" t="s">
        <v>1383</v>
      </c>
      <c r="F15" s="303"/>
      <c r="G15" s="303"/>
      <c r="H15" s="303" t="s">
        <v>1370</v>
      </c>
      <c r="I15" s="294">
        <v>16</v>
      </c>
      <c r="J15" s="295"/>
      <c r="K15" s="295"/>
      <c r="L15" s="295">
        <v>424.46</v>
      </c>
      <c r="M15" s="295">
        <v>135.32</v>
      </c>
      <c r="N15" s="295"/>
      <c r="O15" s="295">
        <f t="shared" si="0"/>
        <v>27.988999999999997</v>
      </c>
      <c r="P15" s="295">
        <f t="shared" si="1"/>
        <v>46.629673999999994</v>
      </c>
      <c r="Q15" s="295">
        <v>3</v>
      </c>
      <c r="R15" s="295">
        <f t="shared" si="2"/>
        <v>6791.36</v>
      </c>
      <c r="S15" s="295">
        <f t="shared" si="3"/>
        <v>2165.12</v>
      </c>
      <c r="T15" s="296">
        <f t="shared" si="4"/>
        <v>0</v>
      </c>
      <c r="U15" s="295">
        <f t="shared" si="5"/>
        <v>447.82399999999996</v>
      </c>
      <c r="V15" s="295">
        <f t="shared" si="6"/>
        <v>746.07478399999991</v>
      </c>
      <c r="W15" s="297">
        <f t="shared" si="7"/>
        <v>0</v>
      </c>
      <c r="X15" s="295">
        <f t="shared" si="8"/>
        <v>0</v>
      </c>
      <c r="Y15" s="295">
        <f t="shared" si="9"/>
        <v>48</v>
      </c>
      <c r="Z15" s="295">
        <f t="shared" si="18"/>
        <v>10198.378784</v>
      </c>
      <c r="AA15" s="298">
        <f t="shared" si="11"/>
        <v>71</v>
      </c>
      <c r="AB15" s="298">
        <f t="shared" si="12"/>
        <v>1075</v>
      </c>
      <c r="AC15" s="306">
        <v>200</v>
      </c>
      <c r="AD15" s="299"/>
      <c r="AE15" s="299"/>
      <c r="AF15" s="295">
        <f t="shared" si="19"/>
        <v>1346</v>
      </c>
      <c r="AG15" s="300">
        <f t="shared" si="14"/>
        <v>8852</v>
      </c>
      <c r="AH15" s="300">
        <v>8852</v>
      </c>
      <c r="AI15" s="300">
        <f t="shared" si="20"/>
        <v>0</v>
      </c>
      <c r="AJ15" s="381">
        <f t="shared" si="21"/>
        <v>308</v>
      </c>
      <c r="AK15" s="381">
        <f t="shared" si="22"/>
        <v>1164</v>
      </c>
      <c r="AL15" s="382">
        <f t="shared" si="23"/>
        <v>400</v>
      </c>
      <c r="AM15" s="382"/>
      <c r="AN15" s="382">
        <f t="shared" si="24"/>
        <v>12070.378784</v>
      </c>
      <c r="AO15" s="305">
        <v>89078164537</v>
      </c>
    </row>
    <row r="16" spans="1:41" ht="24" customHeight="1" x14ac:dyDescent="0.25">
      <c r="A16" s="290">
        <v>12</v>
      </c>
      <c r="B16" s="291" t="s">
        <v>1384</v>
      </c>
      <c r="C16" s="348">
        <v>7342809353</v>
      </c>
      <c r="D16" s="302">
        <v>101443128754</v>
      </c>
      <c r="E16" s="303" t="s">
        <v>1385</v>
      </c>
      <c r="F16" s="303"/>
      <c r="G16" s="303"/>
      <c r="H16" s="303" t="s">
        <v>1370</v>
      </c>
      <c r="I16" s="307">
        <v>22.875</v>
      </c>
      <c r="J16" s="295"/>
      <c r="K16" s="295"/>
      <c r="L16" s="295">
        <v>424.46</v>
      </c>
      <c r="M16" s="295">
        <v>135.32</v>
      </c>
      <c r="N16" s="295">
        <v>20</v>
      </c>
      <c r="O16" s="295">
        <f t="shared" si="0"/>
        <v>27.988999999999997</v>
      </c>
      <c r="P16" s="295">
        <f t="shared" si="1"/>
        <v>46.629673999999994</v>
      </c>
      <c r="Q16" s="295">
        <v>3</v>
      </c>
      <c r="R16" s="295">
        <f t="shared" si="2"/>
        <v>9709.5224999999991</v>
      </c>
      <c r="S16" s="295">
        <f t="shared" si="3"/>
        <v>3095.4449999999997</v>
      </c>
      <c r="T16" s="296">
        <f t="shared" si="4"/>
        <v>457.5</v>
      </c>
      <c r="U16" s="295">
        <f t="shared" si="5"/>
        <v>640.2483749999999</v>
      </c>
      <c r="V16" s="295">
        <f t="shared" si="6"/>
        <v>1066.6537927499999</v>
      </c>
      <c r="W16" s="297">
        <f t="shared" si="7"/>
        <v>0</v>
      </c>
      <c r="X16" s="295">
        <f t="shared" si="8"/>
        <v>0</v>
      </c>
      <c r="Y16" s="295">
        <f t="shared" si="9"/>
        <v>68.625</v>
      </c>
      <c r="Z16" s="295">
        <f t="shared" si="18"/>
        <v>15037.994667749997</v>
      </c>
      <c r="AA16" s="298">
        <f t="shared" si="11"/>
        <v>105</v>
      </c>
      <c r="AB16" s="298">
        <f t="shared" si="12"/>
        <v>1591</v>
      </c>
      <c r="AC16" s="306"/>
      <c r="AD16" s="299"/>
      <c r="AE16" s="299"/>
      <c r="AF16" s="295">
        <f t="shared" si="19"/>
        <v>1696</v>
      </c>
      <c r="AG16" s="300">
        <f t="shared" si="14"/>
        <v>13342</v>
      </c>
      <c r="AH16" s="300">
        <v>13342</v>
      </c>
      <c r="AI16" s="300">
        <f t="shared" si="20"/>
        <v>0</v>
      </c>
      <c r="AJ16" s="381">
        <f t="shared" si="21"/>
        <v>455</v>
      </c>
      <c r="AK16" s="381">
        <f t="shared" si="22"/>
        <v>1724</v>
      </c>
      <c r="AL16" s="382">
        <f t="shared" si="23"/>
        <v>571.875</v>
      </c>
      <c r="AM16" s="382"/>
      <c r="AN16" s="382">
        <f t="shared" si="24"/>
        <v>17788.869667749997</v>
      </c>
      <c r="AO16" s="301" t="s">
        <v>1386</v>
      </c>
    </row>
    <row r="17" spans="1:41" ht="24" customHeight="1" x14ac:dyDescent="0.25">
      <c r="A17" s="290">
        <v>13</v>
      </c>
      <c r="B17" s="291" t="s">
        <v>1387</v>
      </c>
      <c r="C17" s="348">
        <v>4941536469</v>
      </c>
      <c r="D17" s="302">
        <v>102065328516</v>
      </c>
      <c r="E17" s="303" t="s">
        <v>1388</v>
      </c>
      <c r="F17" s="303"/>
      <c r="G17" s="303"/>
      <c r="H17" s="303" t="s">
        <v>1356</v>
      </c>
      <c r="I17" s="294">
        <v>12</v>
      </c>
      <c r="J17" s="295"/>
      <c r="K17" s="295"/>
      <c r="L17" s="295">
        <v>424.46</v>
      </c>
      <c r="M17" s="295">
        <v>135.32</v>
      </c>
      <c r="N17" s="295"/>
      <c r="O17" s="295">
        <f t="shared" si="0"/>
        <v>27.988999999999997</v>
      </c>
      <c r="P17" s="295">
        <f t="shared" si="1"/>
        <v>46.629673999999994</v>
      </c>
      <c r="Q17" s="295">
        <v>3</v>
      </c>
      <c r="R17" s="295">
        <f t="shared" si="2"/>
        <v>5093.5199999999995</v>
      </c>
      <c r="S17" s="295">
        <f t="shared" si="3"/>
        <v>1623.84</v>
      </c>
      <c r="T17" s="296">
        <f t="shared" si="4"/>
        <v>0</v>
      </c>
      <c r="U17" s="295">
        <f t="shared" si="5"/>
        <v>335.86799999999999</v>
      </c>
      <c r="V17" s="295">
        <f t="shared" si="6"/>
        <v>559.55608799999993</v>
      </c>
      <c r="W17" s="297">
        <f t="shared" si="7"/>
        <v>0</v>
      </c>
      <c r="X17" s="295">
        <f t="shared" si="8"/>
        <v>0</v>
      </c>
      <c r="Y17" s="295">
        <f t="shared" si="9"/>
        <v>36</v>
      </c>
      <c r="Z17" s="295">
        <f t="shared" si="18"/>
        <v>7648.7840880000003</v>
      </c>
      <c r="AA17" s="298">
        <f t="shared" si="11"/>
        <v>54</v>
      </c>
      <c r="AB17" s="298">
        <f t="shared" si="12"/>
        <v>806</v>
      </c>
      <c r="AC17" s="306"/>
      <c r="AD17" s="299"/>
      <c r="AE17" s="299"/>
      <c r="AF17" s="295">
        <f t="shared" si="19"/>
        <v>860</v>
      </c>
      <c r="AG17" s="300">
        <f t="shared" si="14"/>
        <v>6789</v>
      </c>
      <c r="AH17" s="300">
        <v>6789</v>
      </c>
      <c r="AI17" s="300">
        <f t="shared" si="20"/>
        <v>0</v>
      </c>
      <c r="AJ17" s="381">
        <f t="shared" si="21"/>
        <v>231</v>
      </c>
      <c r="AK17" s="381">
        <f t="shared" si="22"/>
        <v>873</v>
      </c>
      <c r="AL17" s="382">
        <f t="shared" si="23"/>
        <v>300</v>
      </c>
      <c r="AM17" s="382"/>
      <c r="AN17" s="382">
        <f t="shared" si="24"/>
        <v>9052.7840880000003</v>
      </c>
      <c r="AO17" s="305">
        <v>64192802021</v>
      </c>
    </row>
    <row r="18" spans="1:41" ht="24" customHeight="1" x14ac:dyDescent="0.25">
      <c r="A18" s="290">
        <v>14</v>
      </c>
      <c r="B18" s="291" t="s">
        <v>1389</v>
      </c>
      <c r="C18" s="348">
        <v>4940131297</v>
      </c>
      <c r="D18" s="302">
        <v>101500945251</v>
      </c>
      <c r="E18" s="303" t="s">
        <v>778</v>
      </c>
      <c r="F18" s="303"/>
      <c r="G18" s="303"/>
      <c r="H18" s="303" t="s">
        <v>1356</v>
      </c>
      <c r="I18" s="294">
        <v>13</v>
      </c>
      <c r="J18" s="295"/>
      <c r="K18" s="295"/>
      <c r="L18" s="295">
        <v>424.46</v>
      </c>
      <c r="M18" s="295">
        <v>135.32</v>
      </c>
      <c r="N18" s="295"/>
      <c r="O18" s="295">
        <f t="shared" si="0"/>
        <v>27.988999999999997</v>
      </c>
      <c r="P18" s="295">
        <f t="shared" si="1"/>
        <v>46.629673999999994</v>
      </c>
      <c r="Q18" s="295">
        <v>3</v>
      </c>
      <c r="R18" s="295">
        <f t="shared" si="2"/>
        <v>5517.98</v>
      </c>
      <c r="S18" s="295">
        <f t="shared" si="3"/>
        <v>1759.1599999999999</v>
      </c>
      <c r="T18" s="296">
        <f t="shared" si="4"/>
        <v>0</v>
      </c>
      <c r="U18" s="295">
        <f t="shared" si="5"/>
        <v>363.85699999999997</v>
      </c>
      <c r="V18" s="295">
        <f t="shared" si="6"/>
        <v>606.18576199999995</v>
      </c>
      <c r="W18" s="297">
        <f t="shared" si="7"/>
        <v>0</v>
      </c>
      <c r="X18" s="295">
        <f t="shared" si="8"/>
        <v>0</v>
      </c>
      <c r="Y18" s="295">
        <f t="shared" si="9"/>
        <v>39</v>
      </c>
      <c r="Z18" s="295">
        <f t="shared" si="18"/>
        <v>8286.1827619999985</v>
      </c>
      <c r="AA18" s="298">
        <f t="shared" si="11"/>
        <v>58</v>
      </c>
      <c r="AB18" s="298">
        <f t="shared" si="12"/>
        <v>873</v>
      </c>
      <c r="AC18" s="306"/>
      <c r="AD18" s="299"/>
      <c r="AE18" s="299"/>
      <c r="AF18" s="295">
        <f t="shared" si="19"/>
        <v>931</v>
      </c>
      <c r="AG18" s="300">
        <f t="shared" si="14"/>
        <v>7355</v>
      </c>
      <c r="AH18" s="300">
        <v>7355</v>
      </c>
      <c r="AI18" s="300">
        <f t="shared" si="20"/>
        <v>0</v>
      </c>
      <c r="AJ18" s="381">
        <f t="shared" si="21"/>
        <v>250</v>
      </c>
      <c r="AK18" s="381">
        <f t="shared" si="22"/>
        <v>946</v>
      </c>
      <c r="AL18" s="382">
        <f t="shared" si="23"/>
        <v>325</v>
      </c>
      <c r="AM18" s="382"/>
      <c r="AN18" s="382">
        <f t="shared" si="24"/>
        <v>9807.1827619999985</v>
      </c>
      <c r="AO18" s="301" t="s">
        <v>1390</v>
      </c>
    </row>
    <row r="19" spans="1:41" ht="24" customHeight="1" x14ac:dyDescent="0.25">
      <c r="A19" s="290">
        <v>15</v>
      </c>
      <c r="B19" s="291" t="s">
        <v>1391</v>
      </c>
      <c r="C19" s="348">
        <v>4940928997</v>
      </c>
      <c r="D19" s="302">
        <v>101824820503</v>
      </c>
      <c r="E19" s="303" t="s">
        <v>1392</v>
      </c>
      <c r="F19" s="303"/>
      <c r="G19" s="303"/>
      <c r="H19" s="303" t="s">
        <v>1370</v>
      </c>
      <c r="I19" s="294">
        <v>15</v>
      </c>
      <c r="J19" s="295"/>
      <c r="K19" s="295"/>
      <c r="L19" s="295">
        <v>424.46</v>
      </c>
      <c r="M19" s="295">
        <v>135.32</v>
      </c>
      <c r="N19" s="295"/>
      <c r="O19" s="295">
        <f t="shared" si="0"/>
        <v>27.988999999999997</v>
      </c>
      <c r="P19" s="295">
        <f t="shared" si="1"/>
        <v>46.629673999999994</v>
      </c>
      <c r="Q19" s="295">
        <v>3</v>
      </c>
      <c r="R19" s="295">
        <f t="shared" si="2"/>
        <v>6366.9</v>
      </c>
      <c r="S19" s="295">
        <f t="shared" si="3"/>
        <v>2029.8</v>
      </c>
      <c r="T19" s="296">
        <f t="shared" si="4"/>
        <v>0</v>
      </c>
      <c r="U19" s="295">
        <f t="shared" si="5"/>
        <v>419.83499999999998</v>
      </c>
      <c r="V19" s="295">
        <f t="shared" si="6"/>
        <v>699.44510999999989</v>
      </c>
      <c r="W19" s="297">
        <f t="shared" si="7"/>
        <v>0</v>
      </c>
      <c r="X19" s="295">
        <f t="shared" si="8"/>
        <v>0</v>
      </c>
      <c r="Y19" s="295">
        <f t="shared" si="9"/>
        <v>45</v>
      </c>
      <c r="Z19" s="295">
        <f t="shared" si="18"/>
        <v>9560.9801099999986</v>
      </c>
      <c r="AA19" s="298">
        <f t="shared" si="11"/>
        <v>67</v>
      </c>
      <c r="AB19" s="298">
        <f t="shared" si="12"/>
        <v>1008</v>
      </c>
      <c r="AC19" s="304">
        <v>200</v>
      </c>
      <c r="AD19" s="299"/>
      <c r="AE19" s="299"/>
      <c r="AF19" s="295">
        <f t="shared" si="19"/>
        <v>1275</v>
      </c>
      <c r="AG19" s="300">
        <f t="shared" si="14"/>
        <v>8286</v>
      </c>
      <c r="AH19" s="300">
        <v>8286</v>
      </c>
      <c r="AI19" s="300">
        <f t="shared" si="20"/>
        <v>0</v>
      </c>
      <c r="AJ19" s="381">
        <f t="shared" si="21"/>
        <v>288</v>
      </c>
      <c r="AK19" s="381">
        <f t="shared" si="22"/>
        <v>1092</v>
      </c>
      <c r="AL19" s="382">
        <f t="shared" si="23"/>
        <v>375</v>
      </c>
      <c r="AM19" s="382"/>
      <c r="AN19" s="382">
        <f t="shared" si="24"/>
        <v>11315.980109999999</v>
      </c>
      <c r="AO19" s="301" t="s">
        <v>1393</v>
      </c>
    </row>
    <row r="20" spans="1:41" ht="24" customHeight="1" x14ac:dyDescent="0.25">
      <c r="A20" s="290">
        <v>16</v>
      </c>
      <c r="B20" s="291" t="s">
        <v>1394</v>
      </c>
      <c r="C20" s="348">
        <v>4940882302</v>
      </c>
      <c r="D20" s="302">
        <v>102039370453</v>
      </c>
      <c r="E20" s="303" t="s">
        <v>1395</v>
      </c>
      <c r="F20" s="303"/>
      <c r="G20" s="303"/>
      <c r="H20" s="303" t="s">
        <v>1370</v>
      </c>
      <c r="I20" s="294">
        <v>22</v>
      </c>
      <c r="J20" s="295"/>
      <c r="K20" s="295"/>
      <c r="L20" s="295">
        <v>424.46</v>
      </c>
      <c r="M20" s="295">
        <v>135.32</v>
      </c>
      <c r="N20" s="295"/>
      <c r="O20" s="295">
        <f t="shared" si="0"/>
        <v>27.988999999999997</v>
      </c>
      <c r="P20" s="295">
        <f t="shared" si="1"/>
        <v>46.629673999999994</v>
      </c>
      <c r="Q20" s="295">
        <v>3</v>
      </c>
      <c r="R20" s="295">
        <f t="shared" si="2"/>
        <v>9338.119999999999</v>
      </c>
      <c r="S20" s="295">
        <f t="shared" si="3"/>
        <v>2977.04</v>
      </c>
      <c r="T20" s="296">
        <f t="shared" si="4"/>
        <v>0</v>
      </c>
      <c r="U20" s="295">
        <f t="shared" si="5"/>
        <v>615.75800000000004</v>
      </c>
      <c r="V20" s="295">
        <f t="shared" si="6"/>
        <v>1025.8528279999998</v>
      </c>
      <c r="W20" s="297">
        <f t="shared" si="7"/>
        <v>0</v>
      </c>
      <c r="X20" s="295">
        <f t="shared" si="8"/>
        <v>0</v>
      </c>
      <c r="Y20" s="295">
        <f t="shared" si="9"/>
        <v>66</v>
      </c>
      <c r="Z20" s="295">
        <f t="shared" si="18"/>
        <v>14022.770827999999</v>
      </c>
      <c r="AA20" s="298">
        <f t="shared" si="11"/>
        <v>98</v>
      </c>
      <c r="AB20" s="298">
        <f t="shared" si="12"/>
        <v>1478</v>
      </c>
      <c r="AC20" s="304">
        <v>200</v>
      </c>
      <c r="AD20" s="299"/>
      <c r="AE20" s="299"/>
      <c r="AF20" s="295">
        <f t="shared" si="19"/>
        <v>1776</v>
      </c>
      <c r="AG20" s="300">
        <f t="shared" si="14"/>
        <v>12247</v>
      </c>
      <c r="AH20" s="300">
        <v>12247</v>
      </c>
      <c r="AI20" s="300">
        <f t="shared" si="20"/>
        <v>0</v>
      </c>
      <c r="AJ20" s="381">
        <f t="shared" si="21"/>
        <v>423</v>
      </c>
      <c r="AK20" s="381">
        <f t="shared" si="22"/>
        <v>1601</v>
      </c>
      <c r="AL20" s="382">
        <f t="shared" si="23"/>
        <v>550</v>
      </c>
      <c r="AM20" s="382"/>
      <c r="AN20" s="382">
        <f t="shared" si="24"/>
        <v>16596.770828000001</v>
      </c>
      <c r="AO20" s="308" t="s">
        <v>1396</v>
      </c>
    </row>
    <row r="21" spans="1:41" ht="24" customHeight="1" x14ac:dyDescent="0.25">
      <c r="A21" s="290">
        <v>17</v>
      </c>
      <c r="B21" s="291" t="s">
        <v>1397</v>
      </c>
      <c r="C21" s="348">
        <v>4940938745</v>
      </c>
      <c r="D21" s="309">
        <v>101829829747</v>
      </c>
      <c r="E21" s="303" t="s">
        <v>1398</v>
      </c>
      <c r="F21" s="303"/>
      <c r="G21" s="303"/>
      <c r="H21" s="303" t="s">
        <v>1356</v>
      </c>
      <c r="I21" s="294">
        <v>24</v>
      </c>
      <c r="J21" s="295"/>
      <c r="K21" s="295"/>
      <c r="L21" s="295">
        <v>424.46</v>
      </c>
      <c r="M21" s="295">
        <v>135.32</v>
      </c>
      <c r="N21" s="295">
        <v>20</v>
      </c>
      <c r="O21" s="295">
        <f t="shared" si="0"/>
        <v>27.988999999999997</v>
      </c>
      <c r="P21" s="295">
        <f t="shared" si="1"/>
        <v>46.629673999999994</v>
      </c>
      <c r="Q21" s="295">
        <v>3</v>
      </c>
      <c r="R21" s="295">
        <f t="shared" si="2"/>
        <v>10187.039999999999</v>
      </c>
      <c r="S21" s="295">
        <f t="shared" si="3"/>
        <v>3247.68</v>
      </c>
      <c r="T21" s="296">
        <f t="shared" si="4"/>
        <v>480</v>
      </c>
      <c r="U21" s="295">
        <f t="shared" si="5"/>
        <v>671.73599999999999</v>
      </c>
      <c r="V21" s="295">
        <f t="shared" si="6"/>
        <v>1119.1121759999999</v>
      </c>
      <c r="W21" s="297">
        <f t="shared" si="7"/>
        <v>0</v>
      </c>
      <c r="X21" s="295">
        <f t="shared" si="8"/>
        <v>0</v>
      </c>
      <c r="Y21" s="295">
        <f t="shared" si="9"/>
        <v>72</v>
      </c>
      <c r="Z21" s="295">
        <f t="shared" si="18"/>
        <v>15777.568176000001</v>
      </c>
      <c r="AA21" s="298">
        <f t="shared" si="11"/>
        <v>110</v>
      </c>
      <c r="AB21" s="298">
        <f t="shared" si="12"/>
        <v>1670</v>
      </c>
      <c r="AC21" s="290"/>
      <c r="AD21" s="299"/>
      <c r="AE21" s="299"/>
      <c r="AF21" s="295">
        <f t="shared" si="19"/>
        <v>1780</v>
      </c>
      <c r="AG21" s="300">
        <f t="shared" si="14"/>
        <v>13998</v>
      </c>
      <c r="AH21" s="300">
        <v>13998</v>
      </c>
      <c r="AI21" s="300">
        <f t="shared" si="20"/>
        <v>0</v>
      </c>
      <c r="AJ21" s="381">
        <f t="shared" si="21"/>
        <v>477</v>
      </c>
      <c r="AK21" s="381">
        <f t="shared" si="22"/>
        <v>1809</v>
      </c>
      <c r="AL21" s="382">
        <f t="shared" si="23"/>
        <v>600</v>
      </c>
      <c r="AM21" s="382"/>
      <c r="AN21" s="382">
        <f t="shared" si="24"/>
        <v>18663.568176000001</v>
      </c>
      <c r="AO21" s="305" t="s">
        <v>1399</v>
      </c>
    </row>
    <row r="22" spans="1:41" ht="24" customHeight="1" x14ac:dyDescent="0.25">
      <c r="A22" s="290">
        <v>18</v>
      </c>
      <c r="B22" s="291" t="s">
        <v>1400</v>
      </c>
      <c r="C22" s="348">
        <v>4940880497</v>
      </c>
      <c r="D22" s="309">
        <v>101808200335</v>
      </c>
      <c r="E22" s="303" t="s">
        <v>1401</v>
      </c>
      <c r="F22" s="303"/>
      <c r="G22" s="303"/>
      <c r="H22" s="303" t="s">
        <v>1356</v>
      </c>
      <c r="I22" s="294">
        <v>13</v>
      </c>
      <c r="J22" s="295"/>
      <c r="K22" s="295"/>
      <c r="L22" s="295">
        <v>466.91</v>
      </c>
      <c r="M22" s="295">
        <v>135.32</v>
      </c>
      <c r="N22" s="295">
        <v>40</v>
      </c>
      <c r="O22" s="295">
        <f t="shared" si="0"/>
        <v>30.111500000000003</v>
      </c>
      <c r="P22" s="295">
        <f t="shared" si="1"/>
        <v>50.165759000000001</v>
      </c>
      <c r="Q22" s="295">
        <v>3</v>
      </c>
      <c r="R22" s="295">
        <f t="shared" si="2"/>
        <v>6069.83</v>
      </c>
      <c r="S22" s="295">
        <f t="shared" si="3"/>
        <v>1759.1599999999999</v>
      </c>
      <c r="T22" s="296">
        <f t="shared" si="4"/>
        <v>520</v>
      </c>
      <c r="U22" s="295">
        <f t="shared" si="5"/>
        <v>391.4495</v>
      </c>
      <c r="V22" s="295">
        <f t="shared" si="6"/>
        <v>652.15486699999997</v>
      </c>
      <c r="W22" s="297">
        <f t="shared" si="7"/>
        <v>0</v>
      </c>
      <c r="X22" s="295">
        <f t="shared" si="8"/>
        <v>0</v>
      </c>
      <c r="Y22" s="295">
        <f t="shared" si="9"/>
        <v>39</v>
      </c>
      <c r="Z22" s="295">
        <f t="shared" si="18"/>
        <v>9431.5943669999997</v>
      </c>
      <c r="AA22" s="298">
        <f t="shared" si="11"/>
        <v>66</v>
      </c>
      <c r="AB22" s="298">
        <f t="shared" si="12"/>
        <v>1002</v>
      </c>
      <c r="AC22" s="290"/>
      <c r="AD22" s="299"/>
      <c r="AE22" s="299"/>
      <c r="AF22" s="295">
        <f t="shared" si="19"/>
        <v>1068</v>
      </c>
      <c r="AG22" s="300">
        <f t="shared" si="14"/>
        <v>8364</v>
      </c>
      <c r="AH22" s="300">
        <v>8364</v>
      </c>
      <c r="AI22" s="300">
        <f t="shared" si="20"/>
        <v>0</v>
      </c>
      <c r="AJ22" s="381">
        <f t="shared" si="21"/>
        <v>286</v>
      </c>
      <c r="AK22" s="381">
        <f t="shared" si="22"/>
        <v>1085</v>
      </c>
      <c r="AL22" s="382">
        <f t="shared" si="23"/>
        <v>325</v>
      </c>
      <c r="AM22" s="382"/>
      <c r="AN22" s="382">
        <f t="shared" si="24"/>
        <v>11127.594367</v>
      </c>
      <c r="AO22" s="305" t="s">
        <v>1402</v>
      </c>
    </row>
    <row r="23" spans="1:41" ht="24" customHeight="1" x14ac:dyDescent="0.25">
      <c r="A23" s="290">
        <v>19</v>
      </c>
      <c r="B23" s="291" t="s">
        <v>1403</v>
      </c>
      <c r="C23" s="348">
        <v>4940581286</v>
      </c>
      <c r="D23" s="309">
        <v>101695331720</v>
      </c>
      <c r="E23" s="303" t="s">
        <v>1404</v>
      </c>
      <c r="F23" s="303"/>
      <c r="G23" s="303"/>
      <c r="H23" s="303" t="s">
        <v>1356</v>
      </c>
      <c r="I23" s="294">
        <v>24</v>
      </c>
      <c r="J23" s="295"/>
      <c r="K23" s="295"/>
      <c r="L23" s="295">
        <v>424.46</v>
      </c>
      <c r="M23" s="295">
        <v>135.32</v>
      </c>
      <c r="N23" s="295"/>
      <c r="O23" s="295">
        <f t="shared" si="0"/>
        <v>27.988999999999997</v>
      </c>
      <c r="P23" s="295">
        <f t="shared" si="1"/>
        <v>46.629673999999994</v>
      </c>
      <c r="Q23" s="295">
        <v>3</v>
      </c>
      <c r="R23" s="295">
        <f t="shared" si="2"/>
        <v>10187.039999999999</v>
      </c>
      <c r="S23" s="295">
        <f t="shared" si="3"/>
        <v>3247.68</v>
      </c>
      <c r="T23" s="296">
        <f t="shared" si="4"/>
        <v>0</v>
      </c>
      <c r="U23" s="295">
        <f t="shared" si="5"/>
        <v>671.73599999999999</v>
      </c>
      <c r="V23" s="295">
        <f t="shared" si="6"/>
        <v>1119.1121759999999</v>
      </c>
      <c r="W23" s="297">
        <f t="shared" si="7"/>
        <v>0</v>
      </c>
      <c r="X23" s="295">
        <f t="shared" si="8"/>
        <v>0</v>
      </c>
      <c r="Y23" s="295">
        <f t="shared" si="9"/>
        <v>72</v>
      </c>
      <c r="Z23" s="295">
        <f t="shared" si="18"/>
        <v>15297.568176000001</v>
      </c>
      <c r="AA23" s="298">
        <f t="shared" si="11"/>
        <v>107</v>
      </c>
      <c r="AB23" s="298">
        <f t="shared" si="12"/>
        <v>1612</v>
      </c>
      <c r="AC23" s="290"/>
      <c r="AD23" s="299"/>
      <c r="AE23" s="299"/>
      <c r="AF23" s="295">
        <f t="shared" si="19"/>
        <v>1719</v>
      </c>
      <c r="AG23" s="300">
        <f t="shared" si="14"/>
        <v>13579</v>
      </c>
      <c r="AH23" s="300">
        <v>13579</v>
      </c>
      <c r="AI23" s="300">
        <f t="shared" si="20"/>
        <v>0</v>
      </c>
      <c r="AJ23" s="381">
        <f t="shared" si="21"/>
        <v>461</v>
      </c>
      <c r="AK23" s="381">
        <f t="shared" si="22"/>
        <v>1747</v>
      </c>
      <c r="AL23" s="382">
        <f t="shared" si="23"/>
        <v>600</v>
      </c>
      <c r="AM23" s="382"/>
      <c r="AN23" s="382">
        <f t="shared" si="24"/>
        <v>18105.568176000001</v>
      </c>
      <c r="AO23" s="305" t="s">
        <v>1405</v>
      </c>
    </row>
    <row r="24" spans="1:41" ht="24" customHeight="1" x14ac:dyDescent="0.25">
      <c r="A24" s="290">
        <v>20</v>
      </c>
      <c r="B24" s="291" t="s">
        <v>1406</v>
      </c>
      <c r="C24" s="348">
        <v>4939982084</v>
      </c>
      <c r="D24" s="302">
        <v>101407876073</v>
      </c>
      <c r="E24" s="303" t="s">
        <v>1407</v>
      </c>
      <c r="F24" s="303"/>
      <c r="G24" s="303"/>
      <c r="H24" s="303" t="s">
        <v>1356</v>
      </c>
      <c r="I24" s="294">
        <v>14</v>
      </c>
      <c r="J24" s="295"/>
      <c r="K24" s="295"/>
      <c r="L24" s="295">
        <v>424.46</v>
      </c>
      <c r="M24" s="295">
        <v>135.32</v>
      </c>
      <c r="N24" s="295"/>
      <c r="O24" s="295">
        <f t="shared" si="0"/>
        <v>27.988999999999997</v>
      </c>
      <c r="P24" s="295">
        <f t="shared" si="1"/>
        <v>46.629673999999994</v>
      </c>
      <c r="Q24" s="295">
        <v>3</v>
      </c>
      <c r="R24" s="295">
        <f t="shared" si="2"/>
        <v>5942.44</v>
      </c>
      <c r="S24" s="295">
        <f t="shared" si="3"/>
        <v>1894.48</v>
      </c>
      <c r="T24" s="296">
        <f t="shared" si="4"/>
        <v>0</v>
      </c>
      <c r="U24" s="295">
        <f t="shared" si="5"/>
        <v>391.84600000000006</v>
      </c>
      <c r="V24" s="295">
        <f t="shared" si="6"/>
        <v>652.81543599999986</v>
      </c>
      <c r="W24" s="297">
        <f t="shared" si="7"/>
        <v>0</v>
      </c>
      <c r="X24" s="295">
        <f t="shared" si="8"/>
        <v>0</v>
      </c>
      <c r="Y24" s="295">
        <f t="shared" si="9"/>
        <v>42</v>
      </c>
      <c r="Z24" s="295">
        <f t="shared" si="18"/>
        <v>8923.5814360000004</v>
      </c>
      <c r="AA24" s="298">
        <f t="shared" si="11"/>
        <v>63</v>
      </c>
      <c r="AB24" s="298">
        <f t="shared" si="12"/>
        <v>940</v>
      </c>
      <c r="AC24" s="290"/>
      <c r="AD24" s="299"/>
      <c r="AE24" s="299"/>
      <c r="AF24" s="295">
        <f t="shared" si="19"/>
        <v>1003</v>
      </c>
      <c r="AG24" s="300">
        <f t="shared" si="14"/>
        <v>7921</v>
      </c>
      <c r="AH24" s="300">
        <v>7921</v>
      </c>
      <c r="AI24" s="300">
        <f t="shared" si="20"/>
        <v>0</v>
      </c>
      <c r="AJ24" s="381">
        <f t="shared" si="21"/>
        <v>269</v>
      </c>
      <c r="AK24" s="381">
        <f t="shared" si="22"/>
        <v>1019</v>
      </c>
      <c r="AL24" s="382">
        <f t="shared" si="23"/>
        <v>350</v>
      </c>
      <c r="AM24" s="382"/>
      <c r="AN24" s="382">
        <f t="shared" si="24"/>
        <v>10561.581436</v>
      </c>
      <c r="AO24" s="301" t="s">
        <v>1408</v>
      </c>
    </row>
    <row r="25" spans="1:41" ht="24" customHeight="1" x14ac:dyDescent="0.25">
      <c r="A25" s="290">
        <v>21</v>
      </c>
      <c r="B25" s="291" t="s">
        <v>1409</v>
      </c>
      <c r="C25" s="348">
        <v>4940734673</v>
      </c>
      <c r="D25" s="309">
        <v>101752297914</v>
      </c>
      <c r="E25" s="303" t="s">
        <v>1410</v>
      </c>
      <c r="F25" s="303"/>
      <c r="G25" s="303"/>
      <c r="H25" s="303" t="s">
        <v>1356</v>
      </c>
      <c r="I25" s="294">
        <v>22.5</v>
      </c>
      <c r="J25" s="295"/>
      <c r="K25" s="295"/>
      <c r="L25" s="295">
        <v>424.46</v>
      </c>
      <c r="M25" s="295">
        <v>135.32</v>
      </c>
      <c r="N25" s="295"/>
      <c r="O25" s="295">
        <f t="shared" si="0"/>
        <v>27.988999999999997</v>
      </c>
      <c r="P25" s="295">
        <f t="shared" si="1"/>
        <v>46.629673999999994</v>
      </c>
      <c r="Q25" s="295">
        <v>3</v>
      </c>
      <c r="R25" s="295">
        <f t="shared" si="2"/>
        <v>9550.35</v>
      </c>
      <c r="S25" s="295">
        <f t="shared" si="3"/>
        <v>3044.7</v>
      </c>
      <c r="T25" s="296">
        <f t="shared" si="4"/>
        <v>0</v>
      </c>
      <c r="U25" s="295">
        <f t="shared" si="5"/>
        <v>629.75250000000005</v>
      </c>
      <c r="V25" s="295">
        <f t="shared" si="6"/>
        <v>1049.1676649999999</v>
      </c>
      <c r="W25" s="297">
        <f t="shared" si="7"/>
        <v>0</v>
      </c>
      <c r="X25" s="295">
        <f t="shared" si="8"/>
        <v>0</v>
      </c>
      <c r="Y25" s="295">
        <f t="shared" si="9"/>
        <v>67.5</v>
      </c>
      <c r="Z25" s="295">
        <f t="shared" si="18"/>
        <v>14341.470164999999</v>
      </c>
      <c r="AA25" s="298">
        <f t="shared" si="11"/>
        <v>100</v>
      </c>
      <c r="AB25" s="298">
        <f t="shared" si="12"/>
        <v>1511</v>
      </c>
      <c r="AC25" s="290"/>
      <c r="AD25" s="299"/>
      <c r="AE25" s="299"/>
      <c r="AF25" s="295">
        <f t="shared" si="19"/>
        <v>1611</v>
      </c>
      <c r="AG25" s="300">
        <f t="shared" si="14"/>
        <v>12730</v>
      </c>
      <c r="AH25" s="300">
        <v>12730</v>
      </c>
      <c r="AI25" s="300">
        <f t="shared" si="20"/>
        <v>0</v>
      </c>
      <c r="AJ25" s="381">
        <f t="shared" si="21"/>
        <v>432</v>
      </c>
      <c r="AK25" s="381">
        <f t="shared" si="22"/>
        <v>1637</v>
      </c>
      <c r="AL25" s="382">
        <f t="shared" si="23"/>
        <v>562.5</v>
      </c>
      <c r="AM25" s="382"/>
      <c r="AN25" s="382">
        <f t="shared" si="24"/>
        <v>16972.970164999999</v>
      </c>
      <c r="AO25" s="305" t="s">
        <v>1411</v>
      </c>
    </row>
    <row r="26" spans="1:41" ht="24" customHeight="1" x14ac:dyDescent="0.25">
      <c r="A26" s="290">
        <v>22</v>
      </c>
      <c r="B26" s="291" t="s">
        <v>1412</v>
      </c>
      <c r="C26" s="348">
        <v>4941023970</v>
      </c>
      <c r="D26" s="309">
        <v>101232701757</v>
      </c>
      <c r="E26" s="303" t="s">
        <v>1413</v>
      </c>
      <c r="F26" s="303"/>
      <c r="G26" s="303"/>
      <c r="H26" s="303" t="s">
        <v>1356</v>
      </c>
      <c r="I26" s="294">
        <v>23</v>
      </c>
      <c r="J26" s="295"/>
      <c r="K26" s="295"/>
      <c r="L26" s="295">
        <v>424.46</v>
      </c>
      <c r="M26" s="295">
        <v>135.32</v>
      </c>
      <c r="N26" s="295"/>
      <c r="O26" s="295">
        <f t="shared" si="0"/>
        <v>27.988999999999997</v>
      </c>
      <c r="P26" s="295">
        <f t="shared" si="1"/>
        <v>46.629673999999994</v>
      </c>
      <c r="Q26" s="295">
        <v>3</v>
      </c>
      <c r="R26" s="295">
        <f t="shared" si="2"/>
        <v>9762.58</v>
      </c>
      <c r="S26" s="295">
        <f t="shared" si="3"/>
        <v>3112.3599999999997</v>
      </c>
      <c r="T26" s="296">
        <f t="shared" si="4"/>
        <v>0</v>
      </c>
      <c r="U26" s="295">
        <f t="shared" si="5"/>
        <v>643.74699999999996</v>
      </c>
      <c r="V26" s="295">
        <f t="shared" si="6"/>
        <v>1072.4825019999998</v>
      </c>
      <c r="W26" s="297">
        <f t="shared" si="7"/>
        <v>0</v>
      </c>
      <c r="X26" s="295">
        <f t="shared" si="8"/>
        <v>0</v>
      </c>
      <c r="Y26" s="295">
        <f t="shared" si="9"/>
        <v>69</v>
      </c>
      <c r="Z26" s="295">
        <f t="shared" si="18"/>
        <v>14660.169501999997</v>
      </c>
      <c r="AA26" s="298">
        <f t="shared" si="11"/>
        <v>102</v>
      </c>
      <c r="AB26" s="298">
        <f t="shared" si="12"/>
        <v>1545</v>
      </c>
      <c r="AC26" s="290"/>
      <c r="AD26" s="299"/>
      <c r="AE26" s="299"/>
      <c r="AF26" s="295">
        <f t="shared" si="19"/>
        <v>1647</v>
      </c>
      <c r="AG26" s="300">
        <f t="shared" si="14"/>
        <v>13013</v>
      </c>
      <c r="AH26" s="300">
        <v>13013</v>
      </c>
      <c r="AI26" s="300">
        <f t="shared" si="20"/>
        <v>0</v>
      </c>
      <c r="AJ26" s="381">
        <f t="shared" si="21"/>
        <v>442</v>
      </c>
      <c r="AK26" s="381">
        <f t="shared" si="22"/>
        <v>1674</v>
      </c>
      <c r="AL26" s="382">
        <f t="shared" si="23"/>
        <v>575</v>
      </c>
      <c r="AM26" s="382"/>
      <c r="AN26" s="382">
        <f t="shared" si="24"/>
        <v>17351.169501999997</v>
      </c>
      <c r="AO26" s="305">
        <v>64151129628</v>
      </c>
    </row>
    <row r="27" spans="1:41" ht="24" customHeight="1" x14ac:dyDescent="0.25">
      <c r="A27" s="290">
        <v>23</v>
      </c>
      <c r="B27" s="291" t="s">
        <v>1414</v>
      </c>
      <c r="C27" s="348">
        <v>4939812699</v>
      </c>
      <c r="D27" s="309">
        <v>101366389487</v>
      </c>
      <c r="E27" s="303" t="s">
        <v>1415</v>
      </c>
      <c r="F27" s="303"/>
      <c r="G27" s="303"/>
      <c r="H27" s="303" t="s">
        <v>1356</v>
      </c>
      <c r="I27" s="294">
        <v>22</v>
      </c>
      <c r="J27" s="295"/>
      <c r="K27" s="295"/>
      <c r="L27" s="295">
        <v>424.46</v>
      </c>
      <c r="M27" s="295">
        <v>135.32</v>
      </c>
      <c r="N27" s="295"/>
      <c r="O27" s="295">
        <f t="shared" si="0"/>
        <v>27.988999999999997</v>
      </c>
      <c r="P27" s="295">
        <f t="shared" si="1"/>
        <v>46.629673999999994</v>
      </c>
      <c r="Q27" s="295">
        <v>3</v>
      </c>
      <c r="R27" s="295">
        <f t="shared" si="2"/>
        <v>9338.119999999999</v>
      </c>
      <c r="S27" s="295">
        <f t="shared" si="3"/>
        <v>2977.04</v>
      </c>
      <c r="T27" s="296">
        <f t="shared" si="4"/>
        <v>0</v>
      </c>
      <c r="U27" s="295">
        <f t="shared" si="5"/>
        <v>615.75800000000004</v>
      </c>
      <c r="V27" s="295">
        <f t="shared" si="6"/>
        <v>1025.8528279999998</v>
      </c>
      <c r="W27" s="297">
        <f t="shared" si="7"/>
        <v>0</v>
      </c>
      <c r="X27" s="295">
        <f t="shared" si="8"/>
        <v>0</v>
      </c>
      <c r="Y27" s="295">
        <f t="shared" si="9"/>
        <v>66</v>
      </c>
      <c r="Z27" s="295">
        <f t="shared" si="18"/>
        <v>14022.770827999999</v>
      </c>
      <c r="AA27" s="298">
        <f t="shared" si="11"/>
        <v>98</v>
      </c>
      <c r="AB27" s="298">
        <f t="shared" si="12"/>
        <v>1478</v>
      </c>
      <c r="AC27" s="290"/>
      <c r="AD27" s="299"/>
      <c r="AE27" s="299"/>
      <c r="AF27" s="295">
        <f t="shared" si="19"/>
        <v>1576</v>
      </c>
      <c r="AG27" s="300">
        <f t="shared" si="14"/>
        <v>12447</v>
      </c>
      <c r="AH27" s="300">
        <v>12447</v>
      </c>
      <c r="AI27" s="300">
        <f t="shared" si="20"/>
        <v>0</v>
      </c>
      <c r="AJ27" s="381">
        <f t="shared" si="21"/>
        <v>423</v>
      </c>
      <c r="AK27" s="381">
        <f t="shared" si="22"/>
        <v>1601</v>
      </c>
      <c r="AL27" s="382">
        <f t="shared" si="23"/>
        <v>550</v>
      </c>
      <c r="AM27" s="382"/>
      <c r="AN27" s="382">
        <f t="shared" si="24"/>
        <v>16596.770828000001</v>
      </c>
      <c r="AO27" s="305">
        <v>64137847127</v>
      </c>
    </row>
    <row r="28" spans="1:41" ht="24" customHeight="1" x14ac:dyDescent="0.25">
      <c r="A28" s="290">
        <v>24</v>
      </c>
      <c r="B28" s="291" t="s">
        <v>1416</v>
      </c>
      <c r="C28" s="348">
        <v>4938108148</v>
      </c>
      <c r="D28" s="309">
        <v>101340249304</v>
      </c>
      <c r="E28" s="303" t="s">
        <v>1417</v>
      </c>
      <c r="F28" s="303"/>
      <c r="G28" s="303"/>
      <c r="H28" s="303" t="s">
        <v>1356</v>
      </c>
      <c r="I28" s="294">
        <v>20</v>
      </c>
      <c r="J28" s="295"/>
      <c r="K28" s="295"/>
      <c r="L28" s="295">
        <v>424.46</v>
      </c>
      <c r="M28" s="295">
        <v>135.32</v>
      </c>
      <c r="N28" s="295"/>
      <c r="O28" s="295">
        <f t="shared" si="0"/>
        <v>27.988999999999997</v>
      </c>
      <c r="P28" s="295">
        <f t="shared" si="1"/>
        <v>46.629673999999994</v>
      </c>
      <c r="Q28" s="295">
        <v>3</v>
      </c>
      <c r="R28" s="295">
        <f t="shared" si="2"/>
        <v>8489.1999999999989</v>
      </c>
      <c r="S28" s="295">
        <f t="shared" si="3"/>
        <v>2706.3999999999996</v>
      </c>
      <c r="T28" s="296">
        <f t="shared" si="4"/>
        <v>0</v>
      </c>
      <c r="U28" s="295">
        <f t="shared" si="5"/>
        <v>559.78</v>
      </c>
      <c r="V28" s="295">
        <f t="shared" si="6"/>
        <v>932.59347999999989</v>
      </c>
      <c r="W28" s="297">
        <f t="shared" si="7"/>
        <v>0</v>
      </c>
      <c r="X28" s="295">
        <f t="shared" si="8"/>
        <v>0</v>
      </c>
      <c r="Y28" s="295">
        <f t="shared" si="9"/>
        <v>60</v>
      </c>
      <c r="Z28" s="295">
        <f t="shared" si="18"/>
        <v>12747.973479999999</v>
      </c>
      <c r="AA28" s="298">
        <f t="shared" si="11"/>
        <v>89</v>
      </c>
      <c r="AB28" s="298">
        <f t="shared" si="12"/>
        <v>1343</v>
      </c>
      <c r="AC28" s="290"/>
      <c r="AD28" s="299"/>
      <c r="AE28" s="299"/>
      <c r="AF28" s="295">
        <f t="shared" si="19"/>
        <v>1432</v>
      </c>
      <c r="AG28" s="300">
        <f t="shared" si="14"/>
        <v>11316</v>
      </c>
      <c r="AH28" s="300">
        <v>11316</v>
      </c>
      <c r="AI28" s="300">
        <f t="shared" si="20"/>
        <v>0</v>
      </c>
      <c r="AJ28" s="381">
        <f t="shared" si="21"/>
        <v>384</v>
      </c>
      <c r="AK28" s="381">
        <f t="shared" si="22"/>
        <v>1455</v>
      </c>
      <c r="AL28" s="382">
        <f t="shared" si="23"/>
        <v>500</v>
      </c>
      <c r="AM28" s="382"/>
      <c r="AN28" s="382">
        <f t="shared" si="24"/>
        <v>15086.973479999999</v>
      </c>
      <c r="AO28" s="305">
        <v>50166563723</v>
      </c>
    </row>
    <row r="29" spans="1:41" ht="24" customHeight="1" x14ac:dyDescent="0.25">
      <c r="A29" s="290">
        <v>25</v>
      </c>
      <c r="B29" s="291" t="s">
        <v>1418</v>
      </c>
      <c r="C29" s="348">
        <v>4938417199</v>
      </c>
      <c r="D29" s="309">
        <v>100536637392</v>
      </c>
      <c r="E29" s="303" t="s">
        <v>1419</v>
      </c>
      <c r="F29" s="303"/>
      <c r="G29" s="303"/>
      <c r="H29" s="303" t="s">
        <v>1356</v>
      </c>
      <c r="I29" s="294">
        <v>19.5</v>
      </c>
      <c r="J29" s="295"/>
      <c r="K29" s="295"/>
      <c r="L29" s="295">
        <v>424.46</v>
      </c>
      <c r="M29" s="295">
        <v>135.32</v>
      </c>
      <c r="N29" s="295"/>
      <c r="O29" s="295">
        <f t="shared" si="0"/>
        <v>27.988999999999997</v>
      </c>
      <c r="P29" s="295">
        <f t="shared" si="1"/>
        <v>46.629673999999994</v>
      </c>
      <c r="Q29" s="295">
        <v>3</v>
      </c>
      <c r="R29" s="295">
        <f t="shared" si="2"/>
        <v>8276.9699999999993</v>
      </c>
      <c r="S29" s="295">
        <f t="shared" si="3"/>
        <v>2638.74</v>
      </c>
      <c r="T29" s="296">
        <f t="shared" si="4"/>
        <v>0</v>
      </c>
      <c r="U29" s="295">
        <f t="shared" si="5"/>
        <v>545.78549999999996</v>
      </c>
      <c r="V29" s="295">
        <f t="shared" si="6"/>
        <v>909.27864299999987</v>
      </c>
      <c r="W29" s="297">
        <f t="shared" si="7"/>
        <v>0</v>
      </c>
      <c r="X29" s="295">
        <f t="shared" si="8"/>
        <v>0</v>
      </c>
      <c r="Y29" s="295">
        <f t="shared" si="9"/>
        <v>58.5</v>
      </c>
      <c r="Z29" s="295">
        <f t="shared" si="18"/>
        <v>12429.274142999999</v>
      </c>
      <c r="AA29" s="298">
        <f t="shared" si="11"/>
        <v>87</v>
      </c>
      <c r="AB29" s="298">
        <f t="shared" si="12"/>
        <v>1310</v>
      </c>
      <c r="AC29" s="290"/>
      <c r="AD29" s="299"/>
      <c r="AE29" s="299"/>
      <c r="AF29" s="295">
        <f t="shared" si="19"/>
        <v>1397</v>
      </c>
      <c r="AG29" s="300">
        <f t="shared" si="14"/>
        <v>11032</v>
      </c>
      <c r="AH29" s="300">
        <v>11032</v>
      </c>
      <c r="AI29" s="300">
        <f t="shared" si="20"/>
        <v>0</v>
      </c>
      <c r="AJ29" s="381">
        <f t="shared" si="21"/>
        <v>375</v>
      </c>
      <c r="AK29" s="381">
        <f t="shared" si="22"/>
        <v>1419</v>
      </c>
      <c r="AL29" s="382">
        <f t="shared" si="23"/>
        <v>487.5</v>
      </c>
      <c r="AM29" s="382"/>
      <c r="AN29" s="382">
        <f t="shared" si="24"/>
        <v>14710.774142999999</v>
      </c>
      <c r="AO29" s="305" t="s">
        <v>1420</v>
      </c>
    </row>
    <row r="30" spans="1:41" ht="24" customHeight="1" x14ac:dyDescent="0.25">
      <c r="A30" s="290">
        <v>26</v>
      </c>
      <c r="B30" s="291" t="s">
        <v>1421</v>
      </c>
      <c r="C30" s="348">
        <v>4940400583</v>
      </c>
      <c r="D30" s="309">
        <v>101463666959</v>
      </c>
      <c r="E30" s="303" t="s">
        <v>1422</v>
      </c>
      <c r="F30" s="303"/>
      <c r="G30" s="303"/>
      <c r="H30" s="303" t="s">
        <v>1356</v>
      </c>
      <c r="I30" s="294">
        <v>23</v>
      </c>
      <c r="J30" s="295"/>
      <c r="K30" s="295"/>
      <c r="L30" s="295">
        <v>424.46</v>
      </c>
      <c r="M30" s="295">
        <v>135.32</v>
      </c>
      <c r="N30" s="295"/>
      <c r="O30" s="295">
        <f t="shared" si="0"/>
        <v>27.988999999999997</v>
      </c>
      <c r="P30" s="295">
        <f t="shared" si="1"/>
        <v>46.629673999999994</v>
      </c>
      <c r="Q30" s="295">
        <v>3</v>
      </c>
      <c r="R30" s="295">
        <f t="shared" si="2"/>
        <v>9762.58</v>
      </c>
      <c r="S30" s="295">
        <f t="shared" si="3"/>
        <v>3112.3599999999997</v>
      </c>
      <c r="T30" s="296">
        <f t="shared" si="4"/>
        <v>0</v>
      </c>
      <c r="U30" s="295">
        <f t="shared" si="5"/>
        <v>643.74699999999996</v>
      </c>
      <c r="V30" s="295">
        <f t="shared" si="6"/>
        <v>1072.4825019999998</v>
      </c>
      <c r="W30" s="297">
        <f t="shared" si="7"/>
        <v>0</v>
      </c>
      <c r="X30" s="295">
        <f t="shared" si="8"/>
        <v>0</v>
      </c>
      <c r="Y30" s="295">
        <f t="shared" si="9"/>
        <v>69</v>
      </c>
      <c r="Z30" s="295">
        <f t="shared" si="18"/>
        <v>14660.169501999997</v>
      </c>
      <c r="AA30" s="298">
        <f t="shared" si="11"/>
        <v>102</v>
      </c>
      <c r="AB30" s="298">
        <f t="shared" si="12"/>
        <v>1545</v>
      </c>
      <c r="AC30" s="290"/>
      <c r="AD30" s="299"/>
      <c r="AE30" s="299"/>
      <c r="AF30" s="295">
        <f t="shared" si="19"/>
        <v>1647</v>
      </c>
      <c r="AG30" s="300">
        <f t="shared" si="14"/>
        <v>13013</v>
      </c>
      <c r="AH30" s="300">
        <v>13013</v>
      </c>
      <c r="AI30" s="300">
        <f t="shared" si="20"/>
        <v>0</v>
      </c>
      <c r="AJ30" s="381">
        <f t="shared" si="21"/>
        <v>442</v>
      </c>
      <c r="AK30" s="381">
        <f t="shared" si="22"/>
        <v>1674</v>
      </c>
      <c r="AL30" s="382">
        <f t="shared" si="23"/>
        <v>575</v>
      </c>
      <c r="AM30" s="382"/>
      <c r="AN30" s="382">
        <f t="shared" si="24"/>
        <v>17351.169501999997</v>
      </c>
      <c r="AO30" s="305" t="s">
        <v>1423</v>
      </c>
    </row>
    <row r="31" spans="1:41" ht="24" customHeight="1" x14ac:dyDescent="0.25">
      <c r="A31" s="290">
        <v>27</v>
      </c>
      <c r="B31" s="291" t="s">
        <v>1424</v>
      </c>
      <c r="C31" s="348">
        <v>4938731638</v>
      </c>
      <c r="D31" s="302">
        <v>101545853606</v>
      </c>
      <c r="E31" s="303" t="s">
        <v>1425</v>
      </c>
      <c r="F31" s="303"/>
      <c r="G31" s="303"/>
      <c r="H31" s="303" t="s">
        <v>1356</v>
      </c>
      <c r="I31" s="294">
        <v>22</v>
      </c>
      <c r="J31" s="295"/>
      <c r="K31" s="295"/>
      <c r="L31" s="295">
        <v>424.46</v>
      </c>
      <c r="M31" s="295">
        <v>135.32</v>
      </c>
      <c r="N31" s="295"/>
      <c r="O31" s="295">
        <f t="shared" si="0"/>
        <v>27.988999999999997</v>
      </c>
      <c r="P31" s="295">
        <f t="shared" si="1"/>
        <v>46.629673999999994</v>
      </c>
      <c r="Q31" s="295">
        <v>3</v>
      </c>
      <c r="R31" s="295">
        <f t="shared" si="2"/>
        <v>9338.119999999999</v>
      </c>
      <c r="S31" s="295">
        <f t="shared" si="3"/>
        <v>2977.04</v>
      </c>
      <c r="T31" s="296">
        <f t="shared" si="4"/>
        <v>0</v>
      </c>
      <c r="U31" s="295">
        <f t="shared" si="5"/>
        <v>615.75800000000004</v>
      </c>
      <c r="V31" s="295">
        <f t="shared" si="6"/>
        <v>1025.8528279999998</v>
      </c>
      <c r="W31" s="297">
        <f t="shared" si="7"/>
        <v>0</v>
      </c>
      <c r="X31" s="295">
        <f t="shared" si="8"/>
        <v>0</v>
      </c>
      <c r="Y31" s="295">
        <f t="shared" si="9"/>
        <v>66</v>
      </c>
      <c r="Z31" s="295">
        <f t="shared" si="18"/>
        <v>14022.770827999999</v>
      </c>
      <c r="AA31" s="298">
        <f t="shared" si="11"/>
        <v>98</v>
      </c>
      <c r="AB31" s="298">
        <f t="shared" si="12"/>
        <v>1478</v>
      </c>
      <c r="AC31" s="290"/>
      <c r="AD31" s="299"/>
      <c r="AE31" s="299"/>
      <c r="AF31" s="295">
        <f t="shared" si="19"/>
        <v>1576</v>
      </c>
      <c r="AG31" s="300">
        <f t="shared" si="14"/>
        <v>12447</v>
      </c>
      <c r="AH31" s="300">
        <v>12447</v>
      </c>
      <c r="AI31" s="300">
        <f t="shared" si="20"/>
        <v>0</v>
      </c>
      <c r="AJ31" s="381">
        <f t="shared" si="21"/>
        <v>423</v>
      </c>
      <c r="AK31" s="381">
        <f t="shared" si="22"/>
        <v>1601</v>
      </c>
      <c r="AL31" s="382">
        <f t="shared" si="23"/>
        <v>550</v>
      </c>
      <c r="AM31" s="382"/>
      <c r="AN31" s="382">
        <f t="shared" si="24"/>
        <v>16596.770828000001</v>
      </c>
      <c r="AO31" s="305" t="s">
        <v>1426</v>
      </c>
    </row>
    <row r="32" spans="1:41" ht="24" customHeight="1" x14ac:dyDescent="0.25">
      <c r="A32" s="290">
        <v>28</v>
      </c>
      <c r="B32" s="291" t="s">
        <v>1427</v>
      </c>
      <c r="C32" s="348">
        <v>4938809962</v>
      </c>
      <c r="D32" s="309">
        <v>100623741619</v>
      </c>
      <c r="E32" s="303" t="s">
        <v>1428</v>
      </c>
      <c r="F32" s="303"/>
      <c r="G32" s="303"/>
      <c r="H32" s="303" t="s">
        <v>1356</v>
      </c>
      <c r="I32" s="294">
        <v>21</v>
      </c>
      <c r="J32" s="295"/>
      <c r="K32" s="295"/>
      <c r="L32" s="295">
        <v>424.46</v>
      </c>
      <c r="M32" s="295">
        <v>135.32</v>
      </c>
      <c r="N32" s="295"/>
      <c r="O32" s="295">
        <f t="shared" si="0"/>
        <v>27.988999999999997</v>
      </c>
      <c r="P32" s="295">
        <f t="shared" si="1"/>
        <v>46.629673999999994</v>
      </c>
      <c r="Q32" s="295">
        <v>3</v>
      </c>
      <c r="R32" s="295">
        <f t="shared" si="2"/>
        <v>8913.66</v>
      </c>
      <c r="S32" s="295">
        <f t="shared" si="3"/>
        <v>2841.72</v>
      </c>
      <c r="T32" s="296">
        <f t="shared" si="4"/>
        <v>0</v>
      </c>
      <c r="U32" s="295">
        <f t="shared" si="5"/>
        <v>587.76900000000001</v>
      </c>
      <c r="V32" s="295">
        <f t="shared" si="6"/>
        <v>979.22315399999991</v>
      </c>
      <c r="W32" s="297">
        <f t="shared" si="7"/>
        <v>0</v>
      </c>
      <c r="X32" s="295">
        <f t="shared" si="8"/>
        <v>0</v>
      </c>
      <c r="Y32" s="295">
        <f t="shared" si="9"/>
        <v>63</v>
      </c>
      <c r="Z32" s="295">
        <f t="shared" si="18"/>
        <v>13385.372153999999</v>
      </c>
      <c r="AA32" s="298">
        <f t="shared" si="11"/>
        <v>94</v>
      </c>
      <c r="AB32" s="298">
        <f t="shared" si="12"/>
        <v>1411</v>
      </c>
      <c r="AC32" s="290"/>
      <c r="AD32" s="299"/>
      <c r="AE32" s="299"/>
      <c r="AF32" s="295">
        <f t="shared" si="19"/>
        <v>1505</v>
      </c>
      <c r="AG32" s="300">
        <f t="shared" si="14"/>
        <v>11880</v>
      </c>
      <c r="AH32" s="300">
        <v>11880</v>
      </c>
      <c r="AI32" s="300">
        <f t="shared" si="20"/>
        <v>0</v>
      </c>
      <c r="AJ32" s="381">
        <f t="shared" si="21"/>
        <v>404</v>
      </c>
      <c r="AK32" s="381">
        <f t="shared" si="22"/>
        <v>1528</v>
      </c>
      <c r="AL32" s="382">
        <f t="shared" si="23"/>
        <v>525</v>
      </c>
      <c r="AM32" s="382"/>
      <c r="AN32" s="382">
        <f t="shared" si="24"/>
        <v>15842.372153999999</v>
      </c>
      <c r="AO32" s="305">
        <v>59007492259</v>
      </c>
    </row>
    <row r="33" spans="1:41" ht="24" customHeight="1" x14ac:dyDescent="0.25">
      <c r="A33" s="290">
        <v>29</v>
      </c>
      <c r="B33" s="291" t="s">
        <v>1429</v>
      </c>
      <c r="C33" s="348">
        <v>4939789164</v>
      </c>
      <c r="D33" s="309">
        <v>101364293699</v>
      </c>
      <c r="E33" s="303" t="s">
        <v>1430</v>
      </c>
      <c r="F33" s="303"/>
      <c r="G33" s="303"/>
      <c r="H33" s="303" t="s">
        <v>1356</v>
      </c>
      <c r="I33" s="294">
        <v>11</v>
      </c>
      <c r="J33" s="295"/>
      <c r="K33" s="295"/>
      <c r="L33" s="295">
        <v>424.46</v>
      </c>
      <c r="M33" s="295">
        <v>135.32</v>
      </c>
      <c r="N33" s="295"/>
      <c r="O33" s="295">
        <f t="shared" si="0"/>
        <v>27.988999999999997</v>
      </c>
      <c r="P33" s="295">
        <f t="shared" si="1"/>
        <v>46.629673999999994</v>
      </c>
      <c r="Q33" s="295">
        <v>3</v>
      </c>
      <c r="R33" s="295">
        <f t="shared" si="2"/>
        <v>4669.0599999999995</v>
      </c>
      <c r="S33" s="295">
        <f t="shared" si="3"/>
        <v>1488.52</v>
      </c>
      <c r="T33" s="296">
        <f t="shared" si="4"/>
        <v>0</v>
      </c>
      <c r="U33" s="295">
        <f t="shared" si="5"/>
        <v>307.87900000000002</v>
      </c>
      <c r="V33" s="295">
        <f t="shared" si="6"/>
        <v>512.92641399999991</v>
      </c>
      <c r="W33" s="297">
        <f t="shared" si="7"/>
        <v>0</v>
      </c>
      <c r="X33" s="295">
        <f t="shared" si="8"/>
        <v>0</v>
      </c>
      <c r="Y33" s="295">
        <f t="shared" si="9"/>
        <v>33</v>
      </c>
      <c r="Z33" s="295">
        <f t="shared" si="18"/>
        <v>7011.3854139999994</v>
      </c>
      <c r="AA33" s="298">
        <f t="shared" si="11"/>
        <v>49</v>
      </c>
      <c r="AB33" s="298">
        <f t="shared" si="12"/>
        <v>739</v>
      </c>
      <c r="AC33" s="290"/>
      <c r="AD33" s="299"/>
      <c r="AE33" s="299"/>
      <c r="AF33" s="295">
        <f t="shared" si="19"/>
        <v>788</v>
      </c>
      <c r="AG33" s="300">
        <f t="shared" si="14"/>
        <v>6223</v>
      </c>
      <c r="AH33" s="300">
        <v>6223</v>
      </c>
      <c r="AI33" s="300">
        <f t="shared" si="20"/>
        <v>0</v>
      </c>
      <c r="AJ33" s="381">
        <f t="shared" si="21"/>
        <v>212</v>
      </c>
      <c r="AK33" s="381">
        <f t="shared" si="22"/>
        <v>800</v>
      </c>
      <c r="AL33" s="382">
        <f t="shared" si="23"/>
        <v>275</v>
      </c>
      <c r="AM33" s="382"/>
      <c r="AN33" s="382">
        <f t="shared" si="24"/>
        <v>8298.3854140000003</v>
      </c>
      <c r="AO33" s="305">
        <v>64050133354</v>
      </c>
    </row>
    <row r="34" spans="1:41" ht="24" customHeight="1" x14ac:dyDescent="0.25">
      <c r="A34" s="290">
        <v>30</v>
      </c>
      <c r="B34" s="291" t="s">
        <v>1431</v>
      </c>
      <c r="C34" s="348">
        <v>4940889420</v>
      </c>
      <c r="D34" s="302">
        <v>101503581551</v>
      </c>
      <c r="E34" s="303" t="s">
        <v>1432</v>
      </c>
      <c r="F34" s="303"/>
      <c r="G34" s="303"/>
      <c r="H34" s="303" t="s">
        <v>1356</v>
      </c>
      <c r="I34" s="294">
        <v>18</v>
      </c>
      <c r="J34" s="295"/>
      <c r="K34" s="295"/>
      <c r="L34" s="295">
        <v>424.46</v>
      </c>
      <c r="M34" s="295">
        <v>135.32</v>
      </c>
      <c r="N34" s="295"/>
      <c r="O34" s="295">
        <f t="shared" si="0"/>
        <v>27.988999999999997</v>
      </c>
      <c r="P34" s="295">
        <f t="shared" si="1"/>
        <v>46.629673999999994</v>
      </c>
      <c r="Q34" s="295">
        <v>3</v>
      </c>
      <c r="R34" s="295">
        <f t="shared" si="2"/>
        <v>7640.28</v>
      </c>
      <c r="S34" s="295">
        <f t="shared" si="3"/>
        <v>2435.7599999999998</v>
      </c>
      <c r="T34" s="296">
        <f t="shared" si="4"/>
        <v>0</v>
      </c>
      <c r="U34" s="295">
        <f t="shared" si="5"/>
        <v>503.80199999999996</v>
      </c>
      <c r="V34" s="295">
        <f t="shared" si="6"/>
        <v>839.33413199999995</v>
      </c>
      <c r="W34" s="297">
        <f t="shared" si="7"/>
        <v>0</v>
      </c>
      <c r="X34" s="295">
        <f t="shared" si="8"/>
        <v>0</v>
      </c>
      <c r="Y34" s="295">
        <f t="shared" si="9"/>
        <v>54</v>
      </c>
      <c r="Z34" s="295">
        <f t="shared" si="18"/>
        <v>11473.176131999999</v>
      </c>
      <c r="AA34" s="298">
        <f t="shared" si="11"/>
        <v>80</v>
      </c>
      <c r="AB34" s="298">
        <f t="shared" si="12"/>
        <v>1209</v>
      </c>
      <c r="AC34" s="290"/>
      <c r="AD34" s="299"/>
      <c r="AE34" s="299"/>
      <c r="AF34" s="295">
        <f t="shared" si="19"/>
        <v>1289</v>
      </c>
      <c r="AG34" s="300">
        <f t="shared" si="14"/>
        <v>10184</v>
      </c>
      <c r="AH34" s="300">
        <v>10184</v>
      </c>
      <c r="AI34" s="300">
        <f t="shared" si="20"/>
        <v>0</v>
      </c>
      <c r="AJ34" s="381">
        <f t="shared" si="21"/>
        <v>346</v>
      </c>
      <c r="AK34" s="381">
        <f t="shared" si="22"/>
        <v>1310</v>
      </c>
      <c r="AL34" s="382">
        <f t="shared" si="23"/>
        <v>450</v>
      </c>
      <c r="AM34" s="382"/>
      <c r="AN34" s="382">
        <f t="shared" si="24"/>
        <v>13579.176131999999</v>
      </c>
      <c r="AO34" s="305">
        <v>33070211787</v>
      </c>
    </row>
    <row r="35" spans="1:41" ht="24" customHeight="1" x14ac:dyDescent="0.25">
      <c r="A35" s="290">
        <v>31</v>
      </c>
      <c r="B35" s="291" t="s">
        <v>1433</v>
      </c>
      <c r="C35" s="348">
        <v>4940059974</v>
      </c>
      <c r="D35" s="309">
        <v>101268047150</v>
      </c>
      <c r="E35" s="303" t="s">
        <v>1434</v>
      </c>
      <c r="F35" s="303"/>
      <c r="G35" s="303"/>
      <c r="H35" s="303" t="s">
        <v>1370</v>
      </c>
      <c r="I35" s="294">
        <v>18.979166666666668</v>
      </c>
      <c r="J35" s="295"/>
      <c r="K35" s="295"/>
      <c r="L35" s="295">
        <v>424.46</v>
      </c>
      <c r="M35" s="295">
        <v>135.32</v>
      </c>
      <c r="N35" s="295"/>
      <c r="O35" s="295">
        <f t="shared" si="0"/>
        <v>27.988999999999997</v>
      </c>
      <c r="P35" s="295">
        <f t="shared" si="1"/>
        <v>46.629673999999994</v>
      </c>
      <c r="Q35" s="295">
        <v>3</v>
      </c>
      <c r="R35" s="295">
        <f t="shared" si="2"/>
        <v>8055.8970833333333</v>
      </c>
      <c r="S35" s="295">
        <f t="shared" si="3"/>
        <v>2568.2608333333333</v>
      </c>
      <c r="T35" s="296">
        <f t="shared" si="4"/>
        <v>0</v>
      </c>
      <c r="U35" s="295">
        <f t="shared" si="5"/>
        <v>531.2078958333334</v>
      </c>
      <c r="V35" s="295">
        <f t="shared" si="6"/>
        <v>884.99235445833324</v>
      </c>
      <c r="W35" s="297">
        <f t="shared" si="7"/>
        <v>0</v>
      </c>
      <c r="X35" s="295">
        <f t="shared" si="8"/>
        <v>0</v>
      </c>
      <c r="Y35" s="295">
        <f t="shared" si="9"/>
        <v>56.9375</v>
      </c>
      <c r="Z35" s="295">
        <f t="shared" si="18"/>
        <v>12097.295666958333</v>
      </c>
      <c r="AA35" s="298">
        <f t="shared" si="11"/>
        <v>85</v>
      </c>
      <c r="AB35" s="298">
        <f t="shared" si="12"/>
        <v>1275</v>
      </c>
      <c r="AC35" s="290"/>
      <c r="AD35" s="299"/>
      <c r="AE35" s="299"/>
      <c r="AF35" s="295">
        <f t="shared" si="19"/>
        <v>1360</v>
      </c>
      <c r="AG35" s="300">
        <f t="shared" si="14"/>
        <v>10737</v>
      </c>
      <c r="AH35" s="300">
        <v>10737</v>
      </c>
      <c r="AI35" s="300">
        <f t="shared" si="20"/>
        <v>0</v>
      </c>
      <c r="AJ35" s="381">
        <f t="shared" si="21"/>
        <v>365</v>
      </c>
      <c r="AK35" s="381">
        <f t="shared" si="22"/>
        <v>1381</v>
      </c>
      <c r="AL35" s="382">
        <f t="shared" si="23"/>
        <v>474.47916666666669</v>
      </c>
      <c r="AM35" s="382"/>
      <c r="AN35" s="382">
        <f t="shared" si="24"/>
        <v>14317.774833625001</v>
      </c>
      <c r="AO35" s="305" t="s">
        <v>1435</v>
      </c>
    </row>
    <row r="36" spans="1:41" ht="24" customHeight="1" x14ac:dyDescent="0.25">
      <c r="A36" s="290">
        <v>32</v>
      </c>
      <c r="B36" s="310" t="s">
        <v>1436</v>
      </c>
      <c r="C36" s="348">
        <v>4941553754</v>
      </c>
      <c r="D36" s="309">
        <v>100708694773</v>
      </c>
      <c r="E36" s="311" t="s">
        <v>1437</v>
      </c>
      <c r="F36" s="311"/>
      <c r="G36" s="311"/>
      <c r="H36" s="311" t="s">
        <v>1370</v>
      </c>
      <c r="I36" s="294">
        <v>24</v>
      </c>
      <c r="J36" s="295"/>
      <c r="K36" s="295"/>
      <c r="L36" s="295">
        <v>424.46</v>
      </c>
      <c r="M36" s="295">
        <v>135.32</v>
      </c>
      <c r="N36" s="295"/>
      <c r="O36" s="295">
        <f t="shared" si="0"/>
        <v>27.988999999999997</v>
      </c>
      <c r="P36" s="295">
        <f t="shared" si="1"/>
        <v>46.629673999999994</v>
      </c>
      <c r="Q36" s="295">
        <v>3</v>
      </c>
      <c r="R36" s="295">
        <f t="shared" si="2"/>
        <v>10187.039999999999</v>
      </c>
      <c r="S36" s="295">
        <f t="shared" si="3"/>
        <v>3247.68</v>
      </c>
      <c r="T36" s="296">
        <f t="shared" si="4"/>
        <v>0</v>
      </c>
      <c r="U36" s="295">
        <f t="shared" si="5"/>
        <v>671.73599999999999</v>
      </c>
      <c r="V36" s="295">
        <f t="shared" si="6"/>
        <v>1119.1121759999999</v>
      </c>
      <c r="W36" s="297">
        <f t="shared" si="7"/>
        <v>0</v>
      </c>
      <c r="X36" s="295">
        <f t="shared" si="8"/>
        <v>0</v>
      </c>
      <c r="Y36" s="295">
        <f t="shared" si="9"/>
        <v>72</v>
      </c>
      <c r="Z36" s="295">
        <f t="shared" si="18"/>
        <v>15297.568176000001</v>
      </c>
      <c r="AA36" s="298">
        <f t="shared" si="11"/>
        <v>107</v>
      </c>
      <c r="AB36" s="298">
        <f t="shared" si="12"/>
        <v>1612</v>
      </c>
      <c r="AC36" s="290"/>
      <c r="AD36" s="299"/>
      <c r="AE36" s="299"/>
      <c r="AF36" s="295">
        <f t="shared" si="19"/>
        <v>1719</v>
      </c>
      <c r="AG36" s="300">
        <f t="shared" si="14"/>
        <v>13579</v>
      </c>
      <c r="AH36" s="300">
        <v>13579</v>
      </c>
      <c r="AI36" s="300">
        <f t="shared" si="20"/>
        <v>0</v>
      </c>
      <c r="AJ36" s="381">
        <f t="shared" si="21"/>
        <v>461</v>
      </c>
      <c r="AK36" s="381">
        <f t="shared" si="22"/>
        <v>1747</v>
      </c>
      <c r="AL36" s="382">
        <f t="shared" si="23"/>
        <v>600</v>
      </c>
      <c r="AM36" s="382"/>
      <c r="AN36" s="382">
        <f t="shared" si="24"/>
        <v>18105.568176000001</v>
      </c>
      <c r="AO36" s="312">
        <v>34596092740</v>
      </c>
    </row>
    <row r="37" spans="1:41" ht="24" customHeight="1" x14ac:dyDescent="0.25">
      <c r="A37" s="290">
        <v>33</v>
      </c>
      <c r="B37" s="291" t="s">
        <v>1438</v>
      </c>
      <c r="C37" s="348">
        <v>4940992003</v>
      </c>
      <c r="D37" s="302">
        <v>101364875911</v>
      </c>
      <c r="E37" s="303" t="s">
        <v>1439</v>
      </c>
      <c r="F37" s="303"/>
      <c r="G37" s="303"/>
      <c r="H37" s="303" t="s">
        <v>1370</v>
      </c>
      <c r="I37" s="294">
        <v>12</v>
      </c>
      <c r="J37" s="295"/>
      <c r="K37" s="295"/>
      <c r="L37" s="295">
        <v>424.46</v>
      </c>
      <c r="M37" s="295">
        <v>135.32</v>
      </c>
      <c r="N37" s="295">
        <v>80</v>
      </c>
      <c r="O37" s="295">
        <f t="shared" si="0"/>
        <v>27.988999999999997</v>
      </c>
      <c r="P37" s="295">
        <f t="shared" si="1"/>
        <v>46.629673999999994</v>
      </c>
      <c r="Q37" s="295">
        <v>3</v>
      </c>
      <c r="R37" s="295">
        <f t="shared" si="2"/>
        <v>5093.5199999999995</v>
      </c>
      <c r="S37" s="295">
        <f t="shared" si="3"/>
        <v>1623.84</v>
      </c>
      <c r="T37" s="296">
        <f t="shared" si="4"/>
        <v>960</v>
      </c>
      <c r="U37" s="295">
        <f t="shared" si="5"/>
        <v>335.86799999999999</v>
      </c>
      <c r="V37" s="295">
        <f t="shared" si="6"/>
        <v>559.55608799999993</v>
      </c>
      <c r="W37" s="297">
        <f t="shared" si="7"/>
        <v>0</v>
      </c>
      <c r="X37" s="295">
        <f t="shared" si="8"/>
        <v>0</v>
      </c>
      <c r="Y37" s="295">
        <f t="shared" si="9"/>
        <v>36</v>
      </c>
      <c r="Z37" s="295">
        <f t="shared" si="18"/>
        <v>8608.7840880000003</v>
      </c>
      <c r="AA37" s="298">
        <f t="shared" si="11"/>
        <v>61</v>
      </c>
      <c r="AB37" s="298">
        <f t="shared" si="12"/>
        <v>921</v>
      </c>
      <c r="AC37" s="290"/>
      <c r="AD37" s="299"/>
      <c r="AE37" s="299"/>
      <c r="AF37" s="295">
        <f t="shared" si="19"/>
        <v>982</v>
      </c>
      <c r="AG37" s="300">
        <f t="shared" si="14"/>
        <v>7627</v>
      </c>
      <c r="AH37" s="300">
        <v>7627</v>
      </c>
      <c r="AI37" s="300">
        <f t="shared" si="20"/>
        <v>0</v>
      </c>
      <c r="AJ37" s="381">
        <f t="shared" si="21"/>
        <v>262</v>
      </c>
      <c r="AK37" s="381">
        <f t="shared" si="22"/>
        <v>998</v>
      </c>
      <c r="AL37" s="382">
        <f t="shared" si="23"/>
        <v>300</v>
      </c>
      <c r="AM37" s="382"/>
      <c r="AN37" s="382">
        <f t="shared" si="24"/>
        <v>10168.784088</v>
      </c>
      <c r="AO37" s="305">
        <v>41348418064</v>
      </c>
    </row>
    <row r="38" spans="1:41" ht="24" customHeight="1" x14ac:dyDescent="0.25">
      <c r="A38" s="290">
        <v>34</v>
      </c>
      <c r="B38" s="291" t="s">
        <v>1440</v>
      </c>
      <c r="C38" s="348">
        <v>4940861204</v>
      </c>
      <c r="D38" s="309">
        <v>101793954909</v>
      </c>
      <c r="E38" s="303" t="s">
        <v>1441</v>
      </c>
      <c r="F38" s="303"/>
      <c r="G38" s="303"/>
      <c r="H38" s="303" t="s">
        <v>1370</v>
      </c>
      <c r="I38" s="294">
        <v>22</v>
      </c>
      <c r="J38" s="295"/>
      <c r="K38" s="295"/>
      <c r="L38" s="295">
        <v>424.46</v>
      </c>
      <c r="M38" s="295">
        <v>135.32</v>
      </c>
      <c r="N38" s="295"/>
      <c r="O38" s="295">
        <f t="shared" si="0"/>
        <v>27.988999999999997</v>
      </c>
      <c r="P38" s="295">
        <f t="shared" si="1"/>
        <v>46.629673999999994</v>
      </c>
      <c r="Q38" s="295">
        <v>3</v>
      </c>
      <c r="R38" s="295">
        <f t="shared" si="2"/>
        <v>9338.119999999999</v>
      </c>
      <c r="S38" s="295">
        <f t="shared" si="3"/>
        <v>2977.04</v>
      </c>
      <c r="T38" s="296">
        <f t="shared" si="4"/>
        <v>0</v>
      </c>
      <c r="U38" s="295">
        <f t="shared" si="5"/>
        <v>615.75800000000004</v>
      </c>
      <c r="V38" s="295">
        <f t="shared" si="6"/>
        <v>1025.8528279999998</v>
      </c>
      <c r="W38" s="297">
        <f t="shared" si="7"/>
        <v>0</v>
      </c>
      <c r="X38" s="295">
        <f t="shared" si="8"/>
        <v>0</v>
      </c>
      <c r="Y38" s="295">
        <f t="shared" si="9"/>
        <v>66</v>
      </c>
      <c r="Z38" s="295">
        <f t="shared" si="18"/>
        <v>14022.770827999999</v>
      </c>
      <c r="AA38" s="298">
        <f t="shared" si="11"/>
        <v>98</v>
      </c>
      <c r="AB38" s="298">
        <f t="shared" si="12"/>
        <v>1478</v>
      </c>
      <c r="AC38" s="290"/>
      <c r="AD38" s="299"/>
      <c r="AE38" s="299"/>
      <c r="AF38" s="295">
        <f t="shared" si="19"/>
        <v>1576</v>
      </c>
      <c r="AG38" s="300">
        <f t="shared" si="14"/>
        <v>12447</v>
      </c>
      <c r="AH38" s="300">
        <v>12447</v>
      </c>
      <c r="AI38" s="300">
        <f t="shared" si="20"/>
        <v>0</v>
      </c>
      <c r="AJ38" s="381">
        <f t="shared" si="21"/>
        <v>423</v>
      </c>
      <c r="AK38" s="381">
        <f t="shared" si="22"/>
        <v>1601</v>
      </c>
      <c r="AL38" s="382">
        <f t="shared" si="23"/>
        <v>550</v>
      </c>
      <c r="AM38" s="382"/>
      <c r="AN38" s="382">
        <f t="shared" si="24"/>
        <v>16596.770828000001</v>
      </c>
      <c r="AO38" s="305" t="s">
        <v>1442</v>
      </c>
    </row>
    <row r="39" spans="1:41" ht="24" customHeight="1" x14ac:dyDescent="0.25">
      <c r="A39" s="290">
        <v>35</v>
      </c>
      <c r="B39" s="291" t="s">
        <v>1443</v>
      </c>
      <c r="C39" s="348">
        <v>4937618152</v>
      </c>
      <c r="D39" s="302">
        <v>101194686793</v>
      </c>
      <c r="E39" s="303" t="s">
        <v>1444</v>
      </c>
      <c r="F39" s="303"/>
      <c r="G39" s="303"/>
      <c r="H39" s="303" t="s">
        <v>1356</v>
      </c>
      <c r="I39" s="294">
        <v>22</v>
      </c>
      <c r="J39" s="295"/>
      <c r="K39" s="295"/>
      <c r="L39" s="295">
        <v>424.46</v>
      </c>
      <c r="M39" s="295">
        <v>135.32</v>
      </c>
      <c r="N39" s="295"/>
      <c r="O39" s="295">
        <f t="shared" si="0"/>
        <v>27.988999999999997</v>
      </c>
      <c r="P39" s="295">
        <f t="shared" si="1"/>
        <v>46.629673999999994</v>
      </c>
      <c r="Q39" s="295">
        <v>3</v>
      </c>
      <c r="R39" s="295">
        <f t="shared" si="2"/>
        <v>9338.119999999999</v>
      </c>
      <c r="S39" s="295">
        <f t="shared" si="3"/>
        <v>2977.04</v>
      </c>
      <c r="T39" s="296">
        <f t="shared" si="4"/>
        <v>0</v>
      </c>
      <c r="U39" s="295">
        <f t="shared" si="5"/>
        <v>615.75800000000004</v>
      </c>
      <c r="V39" s="295">
        <f t="shared" si="6"/>
        <v>1025.8528279999998</v>
      </c>
      <c r="W39" s="297">
        <f t="shared" si="7"/>
        <v>0</v>
      </c>
      <c r="X39" s="295">
        <f t="shared" si="8"/>
        <v>0</v>
      </c>
      <c r="Y39" s="295">
        <f t="shared" si="9"/>
        <v>66</v>
      </c>
      <c r="Z39" s="295">
        <f t="shared" si="18"/>
        <v>14022.770827999999</v>
      </c>
      <c r="AA39" s="298">
        <f t="shared" si="11"/>
        <v>98</v>
      </c>
      <c r="AB39" s="298">
        <f t="shared" si="12"/>
        <v>1478</v>
      </c>
      <c r="AC39" s="290"/>
      <c r="AD39" s="299"/>
      <c r="AE39" s="299"/>
      <c r="AF39" s="295">
        <f t="shared" si="19"/>
        <v>1576</v>
      </c>
      <c r="AG39" s="300">
        <f t="shared" si="14"/>
        <v>12447</v>
      </c>
      <c r="AH39" s="300">
        <v>12447</v>
      </c>
      <c r="AI39" s="300">
        <f t="shared" si="20"/>
        <v>0</v>
      </c>
      <c r="AJ39" s="381">
        <f t="shared" si="21"/>
        <v>423</v>
      </c>
      <c r="AK39" s="381">
        <f t="shared" si="22"/>
        <v>1601</v>
      </c>
      <c r="AL39" s="382">
        <f t="shared" si="23"/>
        <v>550</v>
      </c>
      <c r="AM39" s="382"/>
      <c r="AN39" s="382">
        <f t="shared" si="24"/>
        <v>16596.770828000001</v>
      </c>
      <c r="AO39" s="305">
        <v>64114956223</v>
      </c>
    </row>
    <row r="40" spans="1:41" ht="24" customHeight="1" x14ac:dyDescent="0.25">
      <c r="A40" s="290">
        <v>36</v>
      </c>
      <c r="B40" s="291" t="s">
        <v>1445</v>
      </c>
      <c r="C40" s="348">
        <v>4940001870</v>
      </c>
      <c r="D40" s="309">
        <v>101458771676</v>
      </c>
      <c r="E40" s="303" t="s">
        <v>1446</v>
      </c>
      <c r="F40" s="303"/>
      <c r="G40" s="303"/>
      <c r="H40" s="303" t="s">
        <v>1370</v>
      </c>
      <c r="I40" s="294">
        <v>14</v>
      </c>
      <c r="J40" s="295"/>
      <c r="K40" s="295"/>
      <c r="L40" s="295">
        <v>424.46</v>
      </c>
      <c r="M40" s="295">
        <v>135.32</v>
      </c>
      <c r="N40" s="295">
        <v>80</v>
      </c>
      <c r="O40" s="295">
        <f t="shared" si="0"/>
        <v>27.988999999999997</v>
      </c>
      <c r="P40" s="295">
        <f t="shared" si="1"/>
        <v>46.629673999999994</v>
      </c>
      <c r="Q40" s="295">
        <v>3</v>
      </c>
      <c r="R40" s="295">
        <f t="shared" si="2"/>
        <v>5942.44</v>
      </c>
      <c r="S40" s="295">
        <f t="shared" si="3"/>
        <v>1894.48</v>
      </c>
      <c r="T40" s="296">
        <f t="shared" si="4"/>
        <v>1120</v>
      </c>
      <c r="U40" s="295">
        <f t="shared" si="5"/>
        <v>391.84600000000006</v>
      </c>
      <c r="V40" s="295">
        <f t="shared" si="6"/>
        <v>652.81543599999986</v>
      </c>
      <c r="W40" s="297">
        <f t="shared" si="7"/>
        <v>0</v>
      </c>
      <c r="X40" s="295">
        <f t="shared" si="8"/>
        <v>0</v>
      </c>
      <c r="Y40" s="295">
        <f t="shared" si="9"/>
        <v>42</v>
      </c>
      <c r="Z40" s="295">
        <f t="shared" si="18"/>
        <v>10043.581436</v>
      </c>
      <c r="AA40" s="298">
        <f t="shared" si="11"/>
        <v>71</v>
      </c>
      <c r="AB40" s="298">
        <f t="shared" si="12"/>
        <v>1075</v>
      </c>
      <c r="AC40" s="290"/>
      <c r="AD40" s="299"/>
      <c r="AE40" s="299"/>
      <c r="AF40" s="295">
        <f t="shared" si="19"/>
        <v>1146</v>
      </c>
      <c r="AG40" s="300">
        <f t="shared" si="14"/>
        <v>8898</v>
      </c>
      <c r="AH40" s="300">
        <v>8898</v>
      </c>
      <c r="AI40" s="300">
        <f t="shared" si="20"/>
        <v>0</v>
      </c>
      <c r="AJ40" s="381">
        <f t="shared" si="21"/>
        <v>306</v>
      </c>
      <c r="AK40" s="381">
        <f t="shared" si="22"/>
        <v>1164</v>
      </c>
      <c r="AL40" s="382">
        <f t="shared" si="23"/>
        <v>350</v>
      </c>
      <c r="AM40" s="382"/>
      <c r="AN40" s="382">
        <f t="shared" si="24"/>
        <v>11863.581436</v>
      </c>
      <c r="AO40" s="305">
        <v>41191550652</v>
      </c>
    </row>
    <row r="41" spans="1:41" ht="24" customHeight="1" x14ac:dyDescent="0.25">
      <c r="A41" s="290">
        <v>37</v>
      </c>
      <c r="B41" s="291" t="s">
        <v>1447</v>
      </c>
      <c r="C41" s="348">
        <v>4940394896</v>
      </c>
      <c r="D41" s="309">
        <v>101142687224</v>
      </c>
      <c r="E41" s="303" t="s">
        <v>1448</v>
      </c>
      <c r="F41" s="303"/>
      <c r="G41" s="303"/>
      <c r="H41" s="303" t="s">
        <v>1370</v>
      </c>
      <c r="I41" s="294">
        <v>23</v>
      </c>
      <c r="J41" s="294">
        <v>1</v>
      </c>
      <c r="K41" s="295"/>
      <c r="L41" s="295">
        <v>424.46</v>
      </c>
      <c r="M41" s="295">
        <v>135.32</v>
      </c>
      <c r="N41" s="295"/>
      <c r="O41" s="295">
        <f t="shared" si="0"/>
        <v>27.988999999999997</v>
      </c>
      <c r="P41" s="295">
        <f t="shared" si="1"/>
        <v>46.629673999999994</v>
      </c>
      <c r="Q41" s="295">
        <v>3</v>
      </c>
      <c r="R41" s="295">
        <f t="shared" si="2"/>
        <v>9762.58</v>
      </c>
      <c r="S41" s="295">
        <f t="shared" si="3"/>
        <v>3112.3599999999997</v>
      </c>
      <c r="T41" s="296">
        <f t="shared" si="4"/>
        <v>0</v>
      </c>
      <c r="U41" s="295">
        <f t="shared" si="5"/>
        <v>643.74699999999996</v>
      </c>
      <c r="V41" s="295">
        <f t="shared" si="6"/>
        <v>1072.4825019999998</v>
      </c>
      <c r="W41" s="297">
        <f t="shared" si="7"/>
        <v>0</v>
      </c>
      <c r="X41" s="295">
        <f t="shared" si="8"/>
        <v>1119.56</v>
      </c>
      <c r="Y41" s="295">
        <f t="shared" si="9"/>
        <v>69</v>
      </c>
      <c r="Z41" s="295">
        <f t="shared" si="18"/>
        <v>15779.729501999997</v>
      </c>
      <c r="AA41" s="298">
        <f t="shared" si="11"/>
        <v>111</v>
      </c>
      <c r="AB41" s="298">
        <f t="shared" si="12"/>
        <v>1545</v>
      </c>
      <c r="AC41" s="290">
        <v>200</v>
      </c>
      <c r="AD41" s="299"/>
      <c r="AE41" s="299"/>
      <c r="AF41" s="295">
        <f t="shared" si="19"/>
        <v>1856</v>
      </c>
      <c r="AG41" s="300">
        <f t="shared" si="14"/>
        <v>13924</v>
      </c>
      <c r="AH41" s="300">
        <v>13924</v>
      </c>
      <c r="AI41" s="300">
        <f t="shared" si="20"/>
        <v>0</v>
      </c>
      <c r="AJ41" s="381">
        <f t="shared" si="21"/>
        <v>478</v>
      </c>
      <c r="AK41" s="381">
        <f t="shared" si="22"/>
        <v>1674</v>
      </c>
      <c r="AL41" s="382">
        <f t="shared" si="23"/>
        <v>575</v>
      </c>
      <c r="AM41" s="382"/>
      <c r="AN41" s="382">
        <f t="shared" si="24"/>
        <v>18506.729501999995</v>
      </c>
      <c r="AO41" s="301" t="s">
        <v>1449</v>
      </c>
    </row>
    <row r="42" spans="1:41" ht="24" customHeight="1" x14ac:dyDescent="0.25">
      <c r="A42" s="290">
        <v>38</v>
      </c>
      <c r="B42" s="291" t="s">
        <v>1450</v>
      </c>
      <c r="C42" s="348">
        <v>4941192002</v>
      </c>
      <c r="D42" s="309">
        <v>101446223704</v>
      </c>
      <c r="E42" s="303" t="s">
        <v>1451</v>
      </c>
      <c r="F42" s="303"/>
      <c r="G42" s="303"/>
      <c r="H42" s="303" t="s">
        <v>1370</v>
      </c>
      <c r="I42" s="294">
        <v>22</v>
      </c>
      <c r="J42" s="295">
        <v>1</v>
      </c>
      <c r="K42" s="295"/>
      <c r="L42" s="295">
        <v>424.46</v>
      </c>
      <c r="M42" s="295">
        <v>135.32</v>
      </c>
      <c r="N42" s="295"/>
      <c r="O42" s="295">
        <f t="shared" si="0"/>
        <v>27.988999999999997</v>
      </c>
      <c r="P42" s="295">
        <f t="shared" si="1"/>
        <v>46.629673999999994</v>
      </c>
      <c r="Q42" s="295">
        <v>3</v>
      </c>
      <c r="R42" s="295">
        <f t="shared" si="2"/>
        <v>9338.119999999999</v>
      </c>
      <c r="S42" s="295">
        <f t="shared" si="3"/>
        <v>2977.04</v>
      </c>
      <c r="T42" s="296">
        <f t="shared" si="4"/>
        <v>0</v>
      </c>
      <c r="U42" s="295">
        <f t="shared" si="5"/>
        <v>615.75800000000004</v>
      </c>
      <c r="V42" s="295">
        <f t="shared" si="6"/>
        <v>1025.8528279999998</v>
      </c>
      <c r="W42" s="297">
        <f t="shared" si="7"/>
        <v>0</v>
      </c>
      <c r="X42" s="295">
        <f t="shared" si="8"/>
        <v>1119.56</v>
      </c>
      <c r="Y42" s="295">
        <f t="shared" si="9"/>
        <v>66</v>
      </c>
      <c r="Z42" s="295">
        <f t="shared" si="18"/>
        <v>15142.330827999998</v>
      </c>
      <c r="AA42" s="298">
        <f t="shared" si="11"/>
        <v>106</v>
      </c>
      <c r="AB42" s="298">
        <f t="shared" si="12"/>
        <v>1478</v>
      </c>
      <c r="AC42" s="290">
        <v>200</v>
      </c>
      <c r="AD42" s="299"/>
      <c r="AE42" s="299"/>
      <c r="AF42" s="295">
        <f t="shared" si="19"/>
        <v>1784</v>
      </c>
      <c r="AG42" s="300">
        <f t="shared" si="14"/>
        <v>13358</v>
      </c>
      <c r="AH42" s="300">
        <v>13358</v>
      </c>
      <c r="AI42" s="300">
        <f t="shared" si="20"/>
        <v>0</v>
      </c>
      <c r="AJ42" s="381">
        <f t="shared" si="21"/>
        <v>459</v>
      </c>
      <c r="AK42" s="381">
        <f t="shared" si="22"/>
        <v>1601</v>
      </c>
      <c r="AL42" s="382">
        <f t="shared" si="23"/>
        <v>550</v>
      </c>
      <c r="AM42" s="382"/>
      <c r="AN42" s="382">
        <f t="shared" si="24"/>
        <v>17752.330827999998</v>
      </c>
      <c r="AO42" s="305" t="s">
        <v>1452</v>
      </c>
    </row>
    <row r="43" spans="1:41" ht="24" customHeight="1" x14ac:dyDescent="0.25">
      <c r="A43" s="290">
        <v>39</v>
      </c>
      <c r="B43" s="291" t="s">
        <v>1453</v>
      </c>
      <c r="C43" s="348">
        <v>4940422973</v>
      </c>
      <c r="D43" s="309">
        <v>101629088964</v>
      </c>
      <c r="E43" s="303" t="s">
        <v>1454</v>
      </c>
      <c r="F43" s="303"/>
      <c r="G43" s="303"/>
      <c r="H43" s="303" t="s">
        <v>1356</v>
      </c>
      <c r="I43" s="294">
        <v>24</v>
      </c>
      <c r="J43" s="295"/>
      <c r="K43" s="295"/>
      <c r="L43" s="295">
        <v>424.46</v>
      </c>
      <c r="M43" s="295">
        <v>135.32</v>
      </c>
      <c r="N43" s="295"/>
      <c r="O43" s="295">
        <f t="shared" si="0"/>
        <v>27.988999999999997</v>
      </c>
      <c r="P43" s="295">
        <f t="shared" si="1"/>
        <v>46.629673999999994</v>
      </c>
      <c r="Q43" s="295">
        <v>3</v>
      </c>
      <c r="R43" s="295">
        <f t="shared" si="2"/>
        <v>10187.039999999999</v>
      </c>
      <c r="S43" s="295">
        <f t="shared" si="3"/>
        <v>3247.68</v>
      </c>
      <c r="T43" s="296">
        <f t="shared" si="4"/>
        <v>0</v>
      </c>
      <c r="U43" s="295">
        <f t="shared" si="5"/>
        <v>671.73599999999999</v>
      </c>
      <c r="V43" s="295">
        <f t="shared" si="6"/>
        <v>1119.1121759999999</v>
      </c>
      <c r="W43" s="297">
        <f t="shared" si="7"/>
        <v>0</v>
      </c>
      <c r="X43" s="295">
        <f t="shared" si="8"/>
        <v>0</v>
      </c>
      <c r="Y43" s="295">
        <f t="shared" si="9"/>
        <v>72</v>
      </c>
      <c r="Z43" s="295">
        <f t="shared" si="18"/>
        <v>15297.568176000001</v>
      </c>
      <c r="AA43" s="298">
        <f t="shared" si="11"/>
        <v>107</v>
      </c>
      <c r="AB43" s="298">
        <f t="shared" si="12"/>
        <v>1612</v>
      </c>
      <c r="AC43" s="290"/>
      <c r="AD43" s="299"/>
      <c r="AE43" s="299"/>
      <c r="AF43" s="295">
        <f t="shared" si="19"/>
        <v>1719</v>
      </c>
      <c r="AG43" s="300">
        <f t="shared" si="14"/>
        <v>13579</v>
      </c>
      <c r="AH43" s="300">
        <v>13579</v>
      </c>
      <c r="AI43" s="300">
        <f t="shared" si="20"/>
        <v>0</v>
      </c>
      <c r="AJ43" s="381">
        <f t="shared" si="21"/>
        <v>461</v>
      </c>
      <c r="AK43" s="381">
        <f t="shared" si="22"/>
        <v>1747</v>
      </c>
      <c r="AL43" s="382">
        <f t="shared" si="23"/>
        <v>600</v>
      </c>
      <c r="AM43" s="382"/>
      <c r="AN43" s="382">
        <f t="shared" si="24"/>
        <v>18105.568176000001</v>
      </c>
      <c r="AO43" s="305" t="s">
        <v>1455</v>
      </c>
    </row>
    <row r="44" spans="1:41" ht="24" customHeight="1" x14ac:dyDescent="0.25">
      <c r="A44" s="290">
        <v>40</v>
      </c>
      <c r="B44" s="291" t="s">
        <v>1456</v>
      </c>
      <c r="C44" s="348">
        <v>4940314796</v>
      </c>
      <c r="D44" s="309">
        <v>101245352881</v>
      </c>
      <c r="E44" s="303" t="s">
        <v>1457</v>
      </c>
      <c r="F44" s="303"/>
      <c r="G44" s="303"/>
      <c r="H44" s="303" t="s">
        <v>1356</v>
      </c>
      <c r="I44" s="294">
        <v>20</v>
      </c>
      <c r="J44" s="295"/>
      <c r="K44" s="295"/>
      <c r="L44" s="295">
        <v>424.46</v>
      </c>
      <c r="M44" s="295">
        <v>135.32</v>
      </c>
      <c r="N44" s="295"/>
      <c r="O44" s="295">
        <f t="shared" si="0"/>
        <v>27.988999999999997</v>
      </c>
      <c r="P44" s="295">
        <f t="shared" si="1"/>
        <v>46.629673999999994</v>
      </c>
      <c r="Q44" s="295">
        <v>3</v>
      </c>
      <c r="R44" s="295">
        <f t="shared" si="2"/>
        <v>8489.1999999999989</v>
      </c>
      <c r="S44" s="295">
        <f t="shared" si="3"/>
        <v>2706.3999999999996</v>
      </c>
      <c r="T44" s="296">
        <f t="shared" si="4"/>
        <v>0</v>
      </c>
      <c r="U44" s="295">
        <f t="shared" si="5"/>
        <v>559.78</v>
      </c>
      <c r="V44" s="295">
        <f t="shared" si="6"/>
        <v>932.59347999999989</v>
      </c>
      <c r="W44" s="297">
        <f t="shared" si="7"/>
        <v>0</v>
      </c>
      <c r="X44" s="295">
        <f t="shared" si="8"/>
        <v>0</v>
      </c>
      <c r="Y44" s="295">
        <f t="shared" si="9"/>
        <v>60</v>
      </c>
      <c r="Z44" s="295">
        <f t="shared" si="18"/>
        <v>12747.973479999999</v>
      </c>
      <c r="AA44" s="298">
        <f t="shared" si="11"/>
        <v>89</v>
      </c>
      <c r="AB44" s="298">
        <f t="shared" si="12"/>
        <v>1343</v>
      </c>
      <c r="AC44" s="290"/>
      <c r="AD44" s="299"/>
      <c r="AE44" s="299"/>
      <c r="AF44" s="295">
        <f t="shared" si="19"/>
        <v>1432</v>
      </c>
      <c r="AG44" s="300">
        <f t="shared" si="14"/>
        <v>11316</v>
      </c>
      <c r="AH44" s="300">
        <v>11316</v>
      </c>
      <c r="AI44" s="300">
        <f t="shared" si="20"/>
        <v>0</v>
      </c>
      <c r="AJ44" s="381">
        <f t="shared" si="21"/>
        <v>384</v>
      </c>
      <c r="AK44" s="381">
        <f t="shared" si="22"/>
        <v>1455</v>
      </c>
      <c r="AL44" s="382">
        <f t="shared" si="23"/>
        <v>500</v>
      </c>
      <c r="AM44" s="382"/>
      <c r="AN44" s="382">
        <f t="shared" si="24"/>
        <v>15086.973479999999</v>
      </c>
      <c r="AO44" s="305">
        <v>50366158957</v>
      </c>
    </row>
    <row r="45" spans="1:41" ht="24" customHeight="1" x14ac:dyDescent="0.25">
      <c r="A45" s="290">
        <v>41</v>
      </c>
      <c r="B45" s="291" t="s">
        <v>1458</v>
      </c>
      <c r="C45" s="348">
        <v>4939470276</v>
      </c>
      <c r="D45" s="309">
        <v>101154369299</v>
      </c>
      <c r="E45" s="303" t="s">
        <v>1459</v>
      </c>
      <c r="F45" s="303"/>
      <c r="G45" s="303"/>
      <c r="H45" s="303" t="s">
        <v>1356</v>
      </c>
      <c r="I45" s="294">
        <v>22</v>
      </c>
      <c r="J45" s="295"/>
      <c r="K45" s="295"/>
      <c r="L45" s="295">
        <v>424.46</v>
      </c>
      <c r="M45" s="295">
        <v>135.32</v>
      </c>
      <c r="N45" s="295"/>
      <c r="O45" s="295">
        <f t="shared" si="0"/>
        <v>27.988999999999997</v>
      </c>
      <c r="P45" s="295">
        <f t="shared" si="1"/>
        <v>46.629673999999994</v>
      </c>
      <c r="Q45" s="295">
        <v>3</v>
      </c>
      <c r="R45" s="295">
        <f t="shared" si="2"/>
        <v>9338.119999999999</v>
      </c>
      <c r="S45" s="295">
        <f t="shared" si="3"/>
        <v>2977.04</v>
      </c>
      <c r="T45" s="296">
        <f t="shared" si="4"/>
        <v>0</v>
      </c>
      <c r="U45" s="295">
        <f t="shared" si="5"/>
        <v>615.75800000000004</v>
      </c>
      <c r="V45" s="295">
        <f t="shared" si="6"/>
        <v>1025.8528279999998</v>
      </c>
      <c r="W45" s="297">
        <f t="shared" si="7"/>
        <v>0</v>
      </c>
      <c r="X45" s="295">
        <f t="shared" si="8"/>
        <v>0</v>
      </c>
      <c r="Y45" s="295">
        <f t="shared" si="9"/>
        <v>66</v>
      </c>
      <c r="Z45" s="295">
        <f t="shared" si="18"/>
        <v>14022.770827999999</v>
      </c>
      <c r="AA45" s="298">
        <f t="shared" si="11"/>
        <v>98</v>
      </c>
      <c r="AB45" s="298">
        <f t="shared" si="12"/>
        <v>1478</v>
      </c>
      <c r="AC45" s="290"/>
      <c r="AD45" s="299"/>
      <c r="AE45" s="299"/>
      <c r="AF45" s="295">
        <f t="shared" si="19"/>
        <v>1576</v>
      </c>
      <c r="AG45" s="300">
        <f t="shared" si="14"/>
        <v>12447</v>
      </c>
      <c r="AH45" s="300">
        <v>12447</v>
      </c>
      <c r="AI45" s="300">
        <f t="shared" si="20"/>
        <v>0</v>
      </c>
      <c r="AJ45" s="381">
        <f t="shared" si="21"/>
        <v>423</v>
      </c>
      <c r="AK45" s="381">
        <f t="shared" si="22"/>
        <v>1601</v>
      </c>
      <c r="AL45" s="382">
        <f t="shared" si="23"/>
        <v>550</v>
      </c>
      <c r="AM45" s="382"/>
      <c r="AN45" s="382">
        <f t="shared" si="24"/>
        <v>16596.770828000001</v>
      </c>
      <c r="AO45" s="301" t="s">
        <v>1460</v>
      </c>
    </row>
    <row r="46" spans="1:41" ht="24" customHeight="1" x14ac:dyDescent="0.25">
      <c r="A46" s="290">
        <v>42</v>
      </c>
      <c r="B46" s="291" t="s">
        <v>1461</v>
      </c>
      <c r="C46" s="348">
        <v>4941422588</v>
      </c>
      <c r="D46" s="309">
        <v>100739385821</v>
      </c>
      <c r="E46" s="303" t="s">
        <v>1462</v>
      </c>
      <c r="F46" s="303"/>
      <c r="G46" s="303"/>
      <c r="H46" s="303" t="s">
        <v>1356</v>
      </c>
      <c r="I46" s="294">
        <v>16</v>
      </c>
      <c r="J46" s="295"/>
      <c r="K46" s="295"/>
      <c r="L46" s="295">
        <v>424.46</v>
      </c>
      <c r="M46" s="295">
        <v>135.32</v>
      </c>
      <c r="N46" s="295"/>
      <c r="O46" s="295">
        <f t="shared" si="0"/>
        <v>27.988999999999997</v>
      </c>
      <c r="P46" s="295">
        <f t="shared" si="1"/>
        <v>46.629673999999994</v>
      </c>
      <c r="Q46" s="295">
        <v>3</v>
      </c>
      <c r="R46" s="295">
        <f t="shared" si="2"/>
        <v>6791.36</v>
      </c>
      <c r="S46" s="295">
        <f t="shared" si="3"/>
        <v>2165.12</v>
      </c>
      <c r="T46" s="296">
        <f t="shared" si="4"/>
        <v>0</v>
      </c>
      <c r="U46" s="295">
        <f t="shared" si="5"/>
        <v>447.82399999999996</v>
      </c>
      <c r="V46" s="295">
        <f t="shared" si="6"/>
        <v>746.07478399999991</v>
      </c>
      <c r="W46" s="297">
        <f t="shared" si="7"/>
        <v>0</v>
      </c>
      <c r="X46" s="295">
        <f t="shared" si="8"/>
        <v>0</v>
      </c>
      <c r="Y46" s="295">
        <f t="shared" si="9"/>
        <v>48</v>
      </c>
      <c r="Z46" s="295">
        <f t="shared" si="18"/>
        <v>10198.378784</v>
      </c>
      <c r="AA46" s="298">
        <f t="shared" si="11"/>
        <v>71</v>
      </c>
      <c r="AB46" s="298">
        <f t="shared" si="12"/>
        <v>1075</v>
      </c>
      <c r="AC46" s="290"/>
      <c r="AD46" s="299"/>
      <c r="AE46" s="299"/>
      <c r="AF46" s="295">
        <f t="shared" si="19"/>
        <v>1146</v>
      </c>
      <c r="AG46" s="300">
        <f t="shared" si="14"/>
        <v>9052</v>
      </c>
      <c r="AH46" s="300">
        <v>9052</v>
      </c>
      <c r="AI46" s="300">
        <f t="shared" si="20"/>
        <v>0</v>
      </c>
      <c r="AJ46" s="381">
        <f t="shared" si="21"/>
        <v>308</v>
      </c>
      <c r="AK46" s="381">
        <f t="shared" si="22"/>
        <v>1164</v>
      </c>
      <c r="AL46" s="382">
        <f t="shared" si="23"/>
        <v>400</v>
      </c>
      <c r="AM46" s="382"/>
      <c r="AN46" s="382">
        <f t="shared" si="24"/>
        <v>12070.378784</v>
      </c>
      <c r="AO46" s="301" t="s">
        <v>1463</v>
      </c>
    </row>
    <row r="47" spans="1:41" ht="24" customHeight="1" x14ac:dyDescent="0.25">
      <c r="A47" s="290">
        <v>43</v>
      </c>
      <c r="B47" s="291" t="s">
        <v>1464</v>
      </c>
      <c r="C47" s="348">
        <v>4941024012</v>
      </c>
      <c r="D47" s="309">
        <v>101872935102</v>
      </c>
      <c r="E47" s="303" t="s">
        <v>1465</v>
      </c>
      <c r="F47" s="303"/>
      <c r="G47" s="303"/>
      <c r="H47" s="303" t="s">
        <v>1356</v>
      </c>
      <c r="I47" s="294">
        <v>24</v>
      </c>
      <c r="J47" s="295"/>
      <c r="K47" s="295"/>
      <c r="L47" s="295">
        <v>424.46</v>
      </c>
      <c r="M47" s="295">
        <v>135.32</v>
      </c>
      <c r="N47" s="295"/>
      <c r="O47" s="295">
        <f t="shared" si="0"/>
        <v>27.988999999999997</v>
      </c>
      <c r="P47" s="295">
        <f t="shared" si="1"/>
        <v>46.629673999999994</v>
      </c>
      <c r="Q47" s="295">
        <v>3</v>
      </c>
      <c r="R47" s="295">
        <f t="shared" si="2"/>
        <v>10187.039999999999</v>
      </c>
      <c r="S47" s="295">
        <f t="shared" si="3"/>
        <v>3247.68</v>
      </c>
      <c r="T47" s="296">
        <f t="shared" si="4"/>
        <v>0</v>
      </c>
      <c r="U47" s="295">
        <f t="shared" si="5"/>
        <v>671.73599999999999</v>
      </c>
      <c r="V47" s="295">
        <f t="shared" si="6"/>
        <v>1119.1121759999999</v>
      </c>
      <c r="W47" s="297">
        <f t="shared" si="7"/>
        <v>0</v>
      </c>
      <c r="X47" s="295">
        <f t="shared" si="8"/>
        <v>0</v>
      </c>
      <c r="Y47" s="295">
        <f t="shared" si="9"/>
        <v>72</v>
      </c>
      <c r="Z47" s="295">
        <f t="shared" si="18"/>
        <v>15297.568176000001</v>
      </c>
      <c r="AA47" s="298">
        <f t="shared" si="11"/>
        <v>107</v>
      </c>
      <c r="AB47" s="298">
        <f t="shared" si="12"/>
        <v>1612</v>
      </c>
      <c r="AC47" s="290"/>
      <c r="AD47" s="299"/>
      <c r="AE47" s="299"/>
      <c r="AF47" s="295">
        <f t="shared" si="19"/>
        <v>1719</v>
      </c>
      <c r="AG47" s="300">
        <f t="shared" si="14"/>
        <v>13579</v>
      </c>
      <c r="AH47" s="300">
        <v>13579</v>
      </c>
      <c r="AI47" s="300">
        <f t="shared" si="20"/>
        <v>0</v>
      </c>
      <c r="AJ47" s="381">
        <f t="shared" si="21"/>
        <v>461</v>
      </c>
      <c r="AK47" s="381">
        <f t="shared" si="22"/>
        <v>1747</v>
      </c>
      <c r="AL47" s="382">
        <f t="shared" si="23"/>
        <v>600</v>
      </c>
      <c r="AM47" s="382"/>
      <c r="AN47" s="382">
        <f t="shared" si="24"/>
        <v>18105.568176000001</v>
      </c>
      <c r="AO47" s="305">
        <v>64049275702</v>
      </c>
    </row>
    <row r="48" spans="1:41" ht="24" customHeight="1" x14ac:dyDescent="0.25">
      <c r="A48" s="290">
        <v>44</v>
      </c>
      <c r="B48" s="291" t="s">
        <v>1466</v>
      </c>
      <c r="C48" s="348">
        <v>4941571390</v>
      </c>
      <c r="D48" s="309">
        <v>102077450213</v>
      </c>
      <c r="E48" s="303" t="s">
        <v>1467</v>
      </c>
      <c r="F48" s="303"/>
      <c r="G48" s="303"/>
      <c r="H48" s="303" t="s">
        <v>1356</v>
      </c>
      <c r="I48" s="294">
        <v>5</v>
      </c>
      <c r="J48" s="295"/>
      <c r="K48" s="295"/>
      <c r="L48" s="295">
        <v>424.46</v>
      </c>
      <c r="M48" s="295">
        <v>135.32</v>
      </c>
      <c r="N48" s="295"/>
      <c r="O48" s="295">
        <f t="shared" si="0"/>
        <v>27.988999999999997</v>
      </c>
      <c r="P48" s="295">
        <f t="shared" si="1"/>
        <v>46.629673999999994</v>
      </c>
      <c r="Q48" s="295">
        <v>3</v>
      </c>
      <c r="R48" s="295">
        <f t="shared" si="2"/>
        <v>2122.2999999999997</v>
      </c>
      <c r="S48" s="295">
        <f t="shared" si="3"/>
        <v>676.59999999999991</v>
      </c>
      <c r="T48" s="296">
        <f t="shared" si="4"/>
        <v>0</v>
      </c>
      <c r="U48" s="295">
        <f t="shared" si="5"/>
        <v>139.94499999999999</v>
      </c>
      <c r="V48" s="295">
        <f t="shared" si="6"/>
        <v>233.14836999999997</v>
      </c>
      <c r="W48" s="297">
        <f t="shared" si="7"/>
        <v>0</v>
      </c>
      <c r="X48" s="295">
        <f t="shared" si="8"/>
        <v>0</v>
      </c>
      <c r="Y48" s="295">
        <f t="shared" si="9"/>
        <v>15</v>
      </c>
      <c r="Z48" s="295">
        <f t="shared" si="18"/>
        <v>3186.9933699999997</v>
      </c>
      <c r="AA48" s="298">
        <f t="shared" si="11"/>
        <v>23</v>
      </c>
      <c r="AB48" s="298">
        <f t="shared" si="12"/>
        <v>336</v>
      </c>
      <c r="AC48" s="290"/>
      <c r="AD48" s="299"/>
      <c r="AE48" s="299"/>
      <c r="AF48" s="295">
        <f t="shared" si="19"/>
        <v>359</v>
      </c>
      <c r="AG48" s="300">
        <f t="shared" si="14"/>
        <v>2828</v>
      </c>
      <c r="AH48" s="300">
        <v>2828</v>
      </c>
      <c r="AI48" s="300">
        <f t="shared" si="20"/>
        <v>0</v>
      </c>
      <c r="AJ48" s="381">
        <f t="shared" si="21"/>
        <v>96</v>
      </c>
      <c r="AK48" s="381">
        <f t="shared" si="22"/>
        <v>364</v>
      </c>
      <c r="AL48" s="382">
        <f t="shared" si="23"/>
        <v>125</v>
      </c>
      <c r="AM48" s="382"/>
      <c r="AN48" s="382">
        <f t="shared" si="24"/>
        <v>3771.9933699999997</v>
      </c>
      <c r="AO48" s="301" t="s">
        <v>1468</v>
      </c>
    </row>
    <row r="49" spans="1:41" ht="24" customHeight="1" x14ac:dyDescent="0.25">
      <c r="A49" s="290">
        <v>45</v>
      </c>
      <c r="B49" s="291" t="s">
        <v>1469</v>
      </c>
      <c r="C49" s="348">
        <v>4941582492</v>
      </c>
      <c r="D49" s="309">
        <v>102077450245</v>
      </c>
      <c r="E49" s="303" t="s">
        <v>1470</v>
      </c>
      <c r="F49" s="303"/>
      <c r="G49" s="303"/>
      <c r="H49" s="303" t="s">
        <v>1356</v>
      </c>
      <c r="I49" s="294">
        <v>17</v>
      </c>
      <c r="J49" s="295"/>
      <c r="K49" s="295"/>
      <c r="L49" s="295">
        <v>424.46</v>
      </c>
      <c r="M49" s="295">
        <v>135.32</v>
      </c>
      <c r="N49" s="295"/>
      <c r="O49" s="295">
        <f t="shared" si="0"/>
        <v>27.988999999999997</v>
      </c>
      <c r="P49" s="295">
        <f t="shared" si="1"/>
        <v>46.629673999999994</v>
      </c>
      <c r="Q49" s="295">
        <v>3</v>
      </c>
      <c r="R49" s="295">
        <f t="shared" si="2"/>
        <v>7215.82</v>
      </c>
      <c r="S49" s="295">
        <f t="shared" si="3"/>
        <v>2300.44</v>
      </c>
      <c r="T49" s="296">
        <f t="shared" si="4"/>
        <v>0</v>
      </c>
      <c r="U49" s="295">
        <f t="shared" si="5"/>
        <v>475.81300000000005</v>
      </c>
      <c r="V49" s="295">
        <f t="shared" si="6"/>
        <v>792.70445799999993</v>
      </c>
      <c r="W49" s="297">
        <f t="shared" si="7"/>
        <v>0</v>
      </c>
      <c r="X49" s="295">
        <f t="shared" si="8"/>
        <v>0</v>
      </c>
      <c r="Y49" s="295">
        <f t="shared" si="9"/>
        <v>51</v>
      </c>
      <c r="Z49" s="295">
        <f t="shared" si="18"/>
        <v>10835.777458</v>
      </c>
      <c r="AA49" s="298">
        <f t="shared" si="11"/>
        <v>76</v>
      </c>
      <c r="AB49" s="298">
        <f t="shared" si="12"/>
        <v>1142</v>
      </c>
      <c r="AC49" s="304"/>
      <c r="AD49" s="299"/>
      <c r="AE49" s="299"/>
      <c r="AF49" s="295">
        <f t="shared" si="19"/>
        <v>1218</v>
      </c>
      <c r="AG49" s="300">
        <f t="shared" si="14"/>
        <v>9618</v>
      </c>
      <c r="AH49" s="300">
        <v>9618</v>
      </c>
      <c r="AI49" s="300">
        <f t="shared" si="20"/>
        <v>0</v>
      </c>
      <c r="AJ49" s="381">
        <f t="shared" si="21"/>
        <v>327</v>
      </c>
      <c r="AK49" s="381">
        <f t="shared" si="22"/>
        <v>1237</v>
      </c>
      <c r="AL49" s="382">
        <f t="shared" si="23"/>
        <v>425</v>
      </c>
      <c r="AM49" s="382"/>
      <c r="AN49" s="382">
        <f t="shared" si="24"/>
        <v>12824.777458</v>
      </c>
      <c r="AO49" s="301" t="s">
        <v>1471</v>
      </c>
    </row>
    <row r="50" spans="1:41" ht="24" customHeight="1" x14ac:dyDescent="0.25">
      <c r="A50" s="290">
        <v>46</v>
      </c>
      <c r="B50" s="291" t="s">
        <v>1472</v>
      </c>
      <c r="C50" s="348">
        <v>5041504603</v>
      </c>
      <c r="D50" s="309">
        <v>101632166208</v>
      </c>
      <c r="E50" s="303" t="s">
        <v>1473</v>
      </c>
      <c r="F50" s="303"/>
      <c r="G50" s="303"/>
      <c r="H50" s="303" t="s">
        <v>1356</v>
      </c>
      <c r="I50" s="294">
        <v>15</v>
      </c>
      <c r="J50" s="295"/>
      <c r="K50" s="295"/>
      <c r="L50" s="295">
        <v>424.46</v>
      </c>
      <c r="M50" s="295">
        <v>135.32</v>
      </c>
      <c r="N50" s="295"/>
      <c r="O50" s="295">
        <f t="shared" si="0"/>
        <v>27.988999999999997</v>
      </c>
      <c r="P50" s="295">
        <f t="shared" si="1"/>
        <v>46.629673999999994</v>
      </c>
      <c r="Q50" s="295">
        <v>3</v>
      </c>
      <c r="R50" s="295">
        <f t="shared" si="2"/>
        <v>6366.9</v>
      </c>
      <c r="S50" s="295">
        <f t="shared" si="3"/>
        <v>2029.8</v>
      </c>
      <c r="T50" s="296">
        <f t="shared" si="4"/>
        <v>0</v>
      </c>
      <c r="U50" s="295">
        <f t="shared" si="5"/>
        <v>419.83499999999998</v>
      </c>
      <c r="V50" s="295">
        <f t="shared" si="6"/>
        <v>699.44510999999989</v>
      </c>
      <c r="W50" s="297">
        <f t="shared" si="7"/>
        <v>0</v>
      </c>
      <c r="X50" s="295">
        <f t="shared" si="8"/>
        <v>0</v>
      </c>
      <c r="Y50" s="295">
        <f t="shared" si="9"/>
        <v>45</v>
      </c>
      <c r="Z50" s="295">
        <f t="shared" si="18"/>
        <v>9560.9801099999986</v>
      </c>
      <c r="AA50" s="298">
        <f t="shared" si="11"/>
        <v>67</v>
      </c>
      <c r="AB50" s="298">
        <f t="shared" si="12"/>
        <v>1008</v>
      </c>
      <c r="AC50" s="304"/>
      <c r="AD50" s="299"/>
      <c r="AE50" s="299"/>
      <c r="AF50" s="295">
        <f t="shared" si="19"/>
        <v>1075</v>
      </c>
      <c r="AG50" s="300">
        <f t="shared" si="14"/>
        <v>8486</v>
      </c>
      <c r="AH50" s="300">
        <v>8486</v>
      </c>
      <c r="AI50" s="300">
        <f t="shared" si="20"/>
        <v>0</v>
      </c>
      <c r="AJ50" s="381">
        <f t="shared" si="21"/>
        <v>288</v>
      </c>
      <c r="AK50" s="381">
        <f t="shared" si="22"/>
        <v>1092</v>
      </c>
      <c r="AL50" s="382">
        <f t="shared" si="23"/>
        <v>375</v>
      </c>
      <c r="AM50" s="382"/>
      <c r="AN50" s="382">
        <f t="shared" si="24"/>
        <v>11315.980109999999</v>
      </c>
      <c r="AO50" s="305">
        <v>4249737888</v>
      </c>
    </row>
    <row r="51" spans="1:41" ht="24" customHeight="1" x14ac:dyDescent="0.25">
      <c r="A51" s="290">
        <v>47</v>
      </c>
      <c r="B51" s="291" t="s">
        <v>1474</v>
      </c>
      <c r="C51" s="348">
        <v>4939762496</v>
      </c>
      <c r="D51" s="309">
        <v>101322780869</v>
      </c>
      <c r="E51" s="303" t="s">
        <v>1475</v>
      </c>
      <c r="F51" s="303"/>
      <c r="G51" s="303"/>
      <c r="H51" s="303" t="s">
        <v>1356</v>
      </c>
      <c r="I51" s="294">
        <v>2</v>
      </c>
      <c r="J51" s="295"/>
      <c r="K51" s="295"/>
      <c r="L51" s="295">
        <v>424.46</v>
      </c>
      <c r="M51" s="295">
        <v>135.32</v>
      </c>
      <c r="N51" s="295"/>
      <c r="O51" s="295">
        <f t="shared" si="0"/>
        <v>27.988999999999997</v>
      </c>
      <c r="P51" s="295">
        <f t="shared" si="1"/>
        <v>46.629673999999994</v>
      </c>
      <c r="Q51" s="295">
        <v>3</v>
      </c>
      <c r="R51" s="295">
        <f t="shared" si="2"/>
        <v>848.92</v>
      </c>
      <c r="S51" s="295">
        <f t="shared" si="3"/>
        <v>270.64</v>
      </c>
      <c r="T51" s="296">
        <f t="shared" si="4"/>
        <v>0</v>
      </c>
      <c r="U51" s="295">
        <f t="shared" si="5"/>
        <v>55.977999999999994</v>
      </c>
      <c r="V51" s="295">
        <f t="shared" si="6"/>
        <v>93.259347999999989</v>
      </c>
      <c r="W51" s="297">
        <f t="shared" si="7"/>
        <v>0</v>
      </c>
      <c r="X51" s="295">
        <f t="shared" si="8"/>
        <v>0</v>
      </c>
      <c r="Y51" s="295">
        <f t="shared" si="9"/>
        <v>6</v>
      </c>
      <c r="Z51" s="295">
        <f t="shared" si="18"/>
        <v>1274.7973480000001</v>
      </c>
      <c r="AA51" s="298">
        <f t="shared" si="11"/>
        <v>9</v>
      </c>
      <c r="AB51" s="298">
        <f t="shared" si="12"/>
        <v>134</v>
      </c>
      <c r="AC51" s="304"/>
      <c r="AD51" s="299"/>
      <c r="AE51" s="299"/>
      <c r="AF51" s="295">
        <f t="shared" si="19"/>
        <v>143</v>
      </c>
      <c r="AG51" s="300">
        <f t="shared" si="14"/>
        <v>1132</v>
      </c>
      <c r="AH51" s="300">
        <v>1132</v>
      </c>
      <c r="AI51" s="300">
        <f t="shared" si="20"/>
        <v>0</v>
      </c>
      <c r="AJ51" s="381">
        <f t="shared" si="21"/>
        <v>39</v>
      </c>
      <c r="AK51" s="381">
        <f t="shared" si="22"/>
        <v>146</v>
      </c>
      <c r="AL51" s="382">
        <f t="shared" si="23"/>
        <v>50</v>
      </c>
      <c r="AM51" s="382"/>
      <c r="AN51" s="382">
        <f t="shared" si="24"/>
        <v>1509.7973480000001</v>
      </c>
      <c r="AO51" s="301" t="s">
        <v>1476</v>
      </c>
    </row>
    <row r="52" spans="1:41" ht="24" customHeight="1" x14ac:dyDescent="0.25">
      <c r="A52" s="290">
        <v>48</v>
      </c>
      <c r="B52" s="291" t="s">
        <v>1477</v>
      </c>
      <c r="C52" s="348">
        <v>4941584163</v>
      </c>
      <c r="D52" s="309">
        <v>102070468934</v>
      </c>
      <c r="E52" s="303" t="s">
        <v>1478</v>
      </c>
      <c r="F52" s="303"/>
      <c r="G52" s="303"/>
      <c r="H52" s="303" t="s">
        <v>1356</v>
      </c>
      <c r="I52" s="294">
        <v>18</v>
      </c>
      <c r="J52" s="295"/>
      <c r="K52" s="295"/>
      <c r="L52" s="295">
        <v>424.46</v>
      </c>
      <c r="M52" s="295">
        <v>135.32</v>
      </c>
      <c r="N52" s="295"/>
      <c r="O52" s="295">
        <f t="shared" si="0"/>
        <v>27.988999999999997</v>
      </c>
      <c r="P52" s="295">
        <f t="shared" si="1"/>
        <v>46.629673999999994</v>
      </c>
      <c r="Q52" s="295">
        <v>3</v>
      </c>
      <c r="R52" s="295">
        <f t="shared" si="2"/>
        <v>7640.28</v>
      </c>
      <c r="S52" s="295">
        <f t="shared" si="3"/>
        <v>2435.7599999999998</v>
      </c>
      <c r="T52" s="296">
        <f t="shared" si="4"/>
        <v>0</v>
      </c>
      <c r="U52" s="295">
        <f t="shared" si="5"/>
        <v>503.80199999999996</v>
      </c>
      <c r="V52" s="295">
        <f t="shared" si="6"/>
        <v>839.33413199999995</v>
      </c>
      <c r="W52" s="297">
        <f t="shared" si="7"/>
        <v>0</v>
      </c>
      <c r="X52" s="295">
        <f t="shared" si="8"/>
        <v>0</v>
      </c>
      <c r="Y52" s="295">
        <f t="shared" si="9"/>
        <v>54</v>
      </c>
      <c r="Z52" s="295">
        <f t="shared" si="18"/>
        <v>11473.176131999999</v>
      </c>
      <c r="AA52" s="298">
        <f t="shared" si="11"/>
        <v>80</v>
      </c>
      <c r="AB52" s="298">
        <f t="shared" si="12"/>
        <v>1209</v>
      </c>
      <c r="AC52" s="304"/>
      <c r="AD52" s="299"/>
      <c r="AE52" s="299"/>
      <c r="AF52" s="295">
        <f t="shared" si="19"/>
        <v>1289</v>
      </c>
      <c r="AG52" s="300">
        <f t="shared" si="14"/>
        <v>10184</v>
      </c>
      <c r="AH52" s="300">
        <v>10184</v>
      </c>
      <c r="AI52" s="300">
        <f t="shared" si="20"/>
        <v>0</v>
      </c>
      <c r="AJ52" s="381">
        <f t="shared" si="21"/>
        <v>346</v>
      </c>
      <c r="AK52" s="381">
        <f t="shared" si="22"/>
        <v>1310</v>
      </c>
      <c r="AL52" s="382">
        <f t="shared" si="23"/>
        <v>450</v>
      </c>
      <c r="AM52" s="382"/>
      <c r="AN52" s="382">
        <f t="shared" si="24"/>
        <v>13579.176131999999</v>
      </c>
      <c r="AO52" s="301" t="s">
        <v>1479</v>
      </c>
    </row>
    <row r="53" spans="1:41" ht="24" customHeight="1" x14ac:dyDescent="0.25">
      <c r="A53" s="290">
        <v>49</v>
      </c>
      <c r="B53" s="291" t="s">
        <v>1480</v>
      </c>
      <c r="C53" s="348">
        <v>4941587401</v>
      </c>
      <c r="D53" s="309">
        <v>102089668339</v>
      </c>
      <c r="E53" s="303" t="s">
        <v>1481</v>
      </c>
      <c r="F53" s="303"/>
      <c r="G53" s="303"/>
      <c r="H53" s="303" t="s">
        <v>1356</v>
      </c>
      <c r="I53" s="294">
        <v>14.729166666666666</v>
      </c>
      <c r="J53" s="295"/>
      <c r="K53" s="295"/>
      <c r="L53" s="295">
        <v>424.46</v>
      </c>
      <c r="M53" s="295">
        <v>135.32</v>
      </c>
      <c r="N53" s="295"/>
      <c r="O53" s="295">
        <f t="shared" si="0"/>
        <v>27.988999999999997</v>
      </c>
      <c r="P53" s="295">
        <f t="shared" si="1"/>
        <v>46.629673999999994</v>
      </c>
      <c r="Q53" s="295">
        <v>3</v>
      </c>
      <c r="R53" s="295">
        <f t="shared" si="2"/>
        <v>6251.9420833333324</v>
      </c>
      <c r="S53" s="295">
        <f t="shared" si="3"/>
        <v>1993.1508333333331</v>
      </c>
      <c r="T53" s="296">
        <f t="shared" si="4"/>
        <v>0</v>
      </c>
      <c r="U53" s="295">
        <f t="shared" si="5"/>
        <v>412.25464583333326</v>
      </c>
      <c r="V53" s="295">
        <f t="shared" si="6"/>
        <v>686.8162399583332</v>
      </c>
      <c r="W53" s="297">
        <f t="shared" si="7"/>
        <v>0</v>
      </c>
      <c r="X53" s="295">
        <f t="shared" si="8"/>
        <v>0</v>
      </c>
      <c r="Y53" s="295">
        <f t="shared" si="9"/>
        <v>44.1875</v>
      </c>
      <c r="Z53" s="295">
        <f t="shared" si="18"/>
        <v>9388.3513024583299</v>
      </c>
      <c r="AA53" s="298">
        <f t="shared" si="11"/>
        <v>66</v>
      </c>
      <c r="AB53" s="298">
        <f t="shared" si="12"/>
        <v>989</v>
      </c>
      <c r="AC53" s="313"/>
      <c r="AD53" s="299"/>
      <c r="AE53" s="299"/>
      <c r="AF53" s="295">
        <f t="shared" si="19"/>
        <v>1055</v>
      </c>
      <c r="AG53" s="300">
        <f t="shared" si="14"/>
        <v>8333</v>
      </c>
      <c r="AH53" s="300">
        <v>8333</v>
      </c>
      <c r="AI53" s="300">
        <f t="shared" si="20"/>
        <v>0</v>
      </c>
      <c r="AJ53" s="381">
        <f t="shared" si="21"/>
        <v>283</v>
      </c>
      <c r="AK53" s="381">
        <f t="shared" si="22"/>
        <v>1072</v>
      </c>
      <c r="AL53" s="382">
        <f t="shared" si="23"/>
        <v>368.22916666666663</v>
      </c>
      <c r="AM53" s="382"/>
      <c r="AN53" s="382">
        <f t="shared" si="24"/>
        <v>11111.580469124996</v>
      </c>
      <c r="AO53" s="314">
        <v>64177431575</v>
      </c>
    </row>
    <row r="54" spans="1:41" ht="24" customHeight="1" x14ac:dyDescent="0.25">
      <c r="A54" s="290">
        <v>50</v>
      </c>
      <c r="B54" s="291" t="s">
        <v>1482</v>
      </c>
      <c r="C54" s="348">
        <v>4941099310</v>
      </c>
      <c r="D54" s="309">
        <v>101280380538</v>
      </c>
      <c r="E54" s="303" t="s">
        <v>1483</v>
      </c>
      <c r="F54" s="303"/>
      <c r="G54" s="303"/>
      <c r="H54" s="303" t="s">
        <v>1356</v>
      </c>
      <c r="I54" s="294">
        <v>16</v>
      </c>
      <c r="J54" s="295"/>
      <c r="K54" s="295"/>
      <c r="L54" s="295">
        <v>424.46</v>
      </c>
      <c r="M54" s="295">
        <v>135.32</v>
      </c>
      <c r="N54" s="295"/>
      <c r="O54" s="295">
        <f t="shared" si="0"/>
        <v>27.988999999999997</v>
      </c>
      <c r="P54" s="295">
        <f t="shared" si="1"/>
        <v>46.629673999999994</v>
      </c>
      <c r="Q54" s="295">
        <v>3</v>
      </c>
      <c r="R54" s="295">
        <f t="shared" si="2"/>
        <v>6791.36</v>
      </c>
      <c r="S54" s="295">
        <f t="shared" si="3"/>
        <v>2165.12</v>
      </c>
      <c r="T54" s="296">
        <f t="shared" si="4"/>
        <v>0</v>
      </c>
      <c r="U54" s="295">
        <f t="shared" si="5"/>
        <v>447.82399999999996</v>
      </c>
      <c r="V54" s="295">
        <f t="shared" si="6"/>
        <v>746.07478399999991</v>
      </c>
      <c r="W54" s="297">
        <f t="shared" si="7"/>
        <v>0</v>
      </c>
      <c r="X54" s="295">
        <f t="shared" si="8"/>
        <v>0</v>
      </c>
      <c r="Y54" s="295">
        <f t="shared" si="9"/>
        <v>48</v>
      </c>
      <c r="Z54" s="295">
        <f t="shared" si="18"/>
        <v>10198.378784</v>
      </c>
      <c r="AA54" s="298">
        <f t="shared" si="11"/>
        <v>71</v>
      </c>
      <c r="AB54" s="298">
        <f t="shared" si="12"/>
        <v>1075</v>
      </c>
      <c r="AC54" s="306"/>
      <c r="AD54" s="299"/>
      <c r="AE54" s="299"/>
      <c r="AF54" s="295">
        <f t="shared" si="19"/>
        <v>1146</v>
      </c>
      <c r="AG54" s="300">
        <f t="shared" si="14"/>
        <v>9052</v>
      </c>
      <c r="AH54" s="300">
        <v>9052</v>
      </c>
      <c r="AI54" s="300">
        <f t="shared" si="20"/>
        <v>0</v>
      </c>
      <c r="AJ54" s="381">
        <f t="shared" si="21"/>
        <v>308</v>
      </c>
      <c r="AK54" s="381">
        <f t="shared" si="22"/>
        <v>1164</v>
      </c>
      <c r="AL54" s="382">
        <f t="shared" si="23"/>
        <v>400</v>
      </c>
      <c r="AM54" s="382"/>
      <c r="AN54" s="382">
        <f t="shared" si="24"/>
        <v>12070.378784</v>
      </c>
      <c r="AO54" s="315" t="s">
        <v>1484</v>
      </c>
    </row>
    <row r="55" spans="1:41" ht="24" customHeight="1" x14ac:dyDescent="0.25">
      <c r="A55" s="290">
        <v>51</v>
      </c>
      <c r="B55" s="291" t="s">
        <v>1485</v>
      </c>
      <c r="C55" s="348">
        <v>4940623244</v>
      </c>
      <c r="D55" s="309">
        <v>101708963059</v>
      </c>
      <c r="E55" s="303" t="s">
        <v>1486</v>
      </c>
      <c r="F55" s="303"/>
      <c r="G55" s="303"/>
      <c r="H55" s="303" t="s">
        <v>1356</v>
      </c>
      <c r="I55" s="294">
        <v>21</v>
      </c>
      <c r="J55" s="295"/>
      <c r="K55" s="295"/>
      <c r="L55" s="295">
        <v>424.46</v>
      </c>
      <c r="M55" s="295">
        <v>135.32</v>
      </c>
      <c r="N55" s="295"/>
      <c r="O55" s="295">
        <f t="shared" si="0"/>
        <v>27.988999999999997</v>
      </c>
      <c r="P55" s="295">
        <f t="shared" si="1"/>
        <v>46.629673999999994</v>
      </c>
      <c r="Q55" s="295">
        <v>3</v>
      </c>
      <c r="R55" s="295">
        <f t="shared" si="2"/>
        <v>8913.66</v>
      </c>
      <c r="S55" s="295">
        <f t="shared" si="3"/>
        <v>2841.72</v>
      </c>
      <c r="T55" s="296">
        <f t="shared" si="4"/>
        <v>0</v>
      </c>
      <c r="U55" s="295">
        <f t="shared" si="5"/>
        <v>587.76900000000001</v>
      </c>
      <c r="V55" s="295">
        <f t="shared" si="6"/>
        <v>979.22315399999991</v>
      </c>
      <c r="W55" s="297">
        <f t="shared" si="7"/>
        <v>0</v>
      </c>
      <c r="X55" s="295">
        <f t="shared" si="8"/>
        <v>0</v>
      </c>
      <c r="Y55" s="295">
        <f t="shared" si="9"/>
        <v>63</v>
      </c>
      <c r="Z55" s="295">
        <f t="shared" si="18"/>
        <v>13385.372153999999</v>
      </c>
      <c r="AA55" s="298">
        <f t="shared" si="11"/>
        <v>94</v>
      </c>
      <c r="AB55" s="298">
        <f t="shared" si="12"/>
        <v>1411</v>
      </c>
      <c r="AC55" s="306"/>
      <c r="AD55" s="299"/>
      <c r="AE55" s="299"/>
      <c r="AF55" s="295">
        <f t="shared" si="19"/>
        <v>1505</v>
      </c>
      <c r="AG55" s="300">
        <f t="shared" si="14"/>
        <v>11880</v>
      </c>
      <c r="AH55" s="300">
        <v>11880</v>
      </c>
      <c r="AI55" s="300">
        <f t="shared" si="20"/>
        <v>0</v>
      </c>
      <c r="AJ55" s="381">
        <f t="shared" si="21"/>
        <v>404</v>
      </c>
      <c r="AK55" s="381">
        <f t="shared" si="22"/>
        <v>1528</v>
      </c>
      <c r="AL55" s="382">
        <f t="shared" si="23"/>
        <v>525</v>
      </c>
      <c r="AM55" s="382"/>
      <c r="AN55" s="382">
        <f t="shared" si="24"/>
        <v>15842.372153999999</v>
      </c>
      <c r="AO55" s="315" t="s">
        <v>1487</v>
      </c>
    </row>
    <row r="56" spans="1:41" ht="24" customHeight="1" x14ac:dyDescent="0.25">
      <c r="A56" s="290">
        <v>52</v>
      </c>
      <c r="B56" s="291" t="s">
        <v>1488</v>
      </c>
      <c r="C56" s="348">
        <v>4941588105</v>
      </c>
      <c r="D56" s="309">
        <v>102089668318</v>
      </c>
      <c r="E56" s="303" t="s">
        <v>1489</v>
      </c>
      <c r="F56" s="303"/>
      <c r="G56" s="303"/>
      <c r="H56" s="303" t="s">
        <v>1356</v>
      </c>
      <c r="I56" s="294">
        <v>23</v>
      </c>
      <c r="J56" s="295"/>
      <c r="K56" s="295"/>
      <c r="L56" s="295">
        <v>424.46</v>
      </c>
      <c r="M56" s="295">
        <v>135.32</v>
      </c>
      <c r="N56" s="295"/>
      <c r="O56" s="295">
        <f t="shared" si="0"/>
        <v>27.988999999999997</v>
      </c>
      <c r="P56" s="295">
        <f t="shared" si="1"/>
        <v>46.629673999999994</v>
      </c>
      <c r="Q56" s="295">
        <v>3</v>
      </c>
      <c r="R56" s="295">
        <f t="shared" si="2"/>
        <v>9762.58</v>
      </c>
      <c r="S56" s="295">
        <f t="shared" si="3"/>
        <v>3112.3599999999997</v>
      </c>
      <c r="T56" s="296">
        <f t="shared" si="4"/>
        <v>0</v>
      </c>
      <c r="U56" s="295">
        <f t="shared" si="5"/>
        <v>643.74699999999996</v>
      </c>
      <c r="V56" s="295">
        <f t="shared" si="6"/>
        <v>1072.4825019999998</v>
      </c>
      <c r="W56" s="297">
        <f t="shared" si="7"/>
        <v>0</v>
      </c>
      <c r="X56" s="295">
        <f t="shared" si="8"/>
        <v>0</v>
      </c>
      <c r="Y56" s="295">
        <f t="shared" si="9"/>
        <v>69</v>
      </c>
      <c r="Z56" s="295">
        <f t="shared" si="18"/>
        <v>14660.169501999997</v>
      </c>
      <c r="AA56" s="298">
        <f t="shared" si="11"/>
        <v>102</v>
      </c>
      <c r="AB56" s="298">
        <f t="shared" si="12"/>
        <v>1545</v>
      </c>
      <c r="AC56" s="306"/>
      <c r="AD56" s="299"/>
      <c r="AE56" s="299"/>
      <c r="AF56" s="295">
        <f t="shared" si="19"/>
        <v>1647</v>
      </c>
      <c r="AG56" s="300">
        <f t="shared" si="14"/>
        <v>13013</v>
      </c>
      <c r="AH56" s="300">
        <v>13013</v>
      </c>
      <c r="AI56" s="300">
        <f t="shared" si="20"/>
        <v>0</v>
      </c>
      <c r="AJ56" s="381">
        <f t="shared" si="21"/>
        <v>442</v>
      </c>
      <c r="AK56" s="381">
        <f t="shared" si="22"/>
        <v>1674</v>
      </c>
      <c r="AL56" s="382">
        <f t="shared" si="23"/>
        <v>575</v>
      </c>
      <c r="AM56" s="382"/>
      <c r="AN56" s="382">
        <f t="shared" si="24"/>
        <v>17351.169501999997</v>
      </c>
      <c r="AO56" s="315" t="s">
        <v>1490</v>
      </c>
    </row>
    <row r="57" spans="1:41" ht="24" customHeight="1" x14ac:dyDescent="0.25">
      <c r="A57" s="290">
        <v>53</v>
      </c>
      <c r="B57" s="291" t="s">
        <v>1491</v>
      </c>
      <c r="C57" s="348">
        <v>4941590859</v>
      </c>
      <c r="D57" s="309">
        <v>102024553465</v>
      </c>
      <c r="E57" s="303" t="s">
        <v>1492</v>
      </c>
      <c r="F57" s="303"/>
      <c r="G57" s="303"/>
      <c r="H57" s="303" t="s">
        <v>1356</v>
      </c>
      <c r="I57" s="294">
        <v>21</v>
      </c>
      <c r="J57" s="295"/>
      <c r="K57" s="295"/>
      <c r="L57" s="295">
        <v>424.46</v>
      </c>
      <c r="M57" s="295">
        <v>135.32</v>
      </c>
      <c r="N57" s="295"/>
      <c r="O57" s="295">
        <f t="shared" si="0"/>
        <v>27.988999999999997</v>
      </c>
      <c r="P57" s="295">
        <f t="shared" si="1"/>
        <v>46.629673999999994</v>
      </c>
      <c r="Q57" s="295">
        <v>3</v>
      </c>
      <c r="R57" s="295">
        <f t="shared" si="2"/>
        <v>8913.66</v>
      </c>
      <c r="S57" s="295">
        <f t="shared" si="3"/>
        <v>2841.72</v>
      </c>
      <c r="T57" s="296">
        <f t="shared" si="4"/>
        <v>0</v>
      </c>
      <c r="U57" s="295">
        <f t="shared" si="5"/>
        <v>587.76900000000001</v>
      </c>
      <c r="V57" s="295">
        <f t="shared" si="6"/>
        <v>979.22315399999991</v>
      </c>
      <c r="W57" s="297">
        <f t="shared" si="7"/>
        <v>0</v>
      </c>
      <c r="X57" s="295">
        <f t="shared" si="8"/>
        <v>0</v>
      </c>
      <c r="Y57" s="295">
        <f t="shared" si="9"/>
        <v>63</v>
      </c>
      <c r="Z57" s="295">
        <f t="shared" si="18"/>
        <v>13385.372153999999</v>
      </c>
      <c r="AA57" s="298">
        <f t="shared" si="11"/>
        <v>94</v>
      </c>
      <c r="AB57" s="298">
        <f t="shared" si="12"/>
        <v>1411</v>
      </c>
      <c r="AC57" s="306"/>
      <c r="AD57" s="299"/>
      <c r="AE57" s="299"/>
      <c r="AF57" s="295">
        <f t="shared" si="19"/>
        <v>1505</v>
      </c>
      <c r="AG57" s="300">
        <f t="shared" si="14"/>
        <v>11880</v>
      </c>
      <c r="AH57" s="300">
        <v>11880</v>
      </c>
      <c r="AI57" s="300">
        <f t="shared" si="20"/>
        <v>0</v>
      </c>
      <c r="AJ57" s="381">
        <f t="shared" si="21"/>
        <v>404</v>
      </c>
      <c r="AK57" s="381">
        <f t="shared" si="22"/>
        <v>1528</v>
      </c>
      <c r="AL57" s="382">
        <f t="shared" si="23"/>
        <v>525</v>
      </c>
      <c r="AM57" s="382"/>
      <c r="AN57" s="382">
        <f t="shared" si="24"/>
        <v>15842.372153999999</v>
      </c>
      <c r="AO57" s="315" t="s">
        <v>1493</v>
      </c>
    </row>
    <row r="58" spans="1:41" ht="24" customHeight="1" x14ac:dyDescent="0.25">
      <c r="A58" s="290">
        <v>54</v>
      </c>
      <c r="B58" s="291" t="s">
        <v>1494</v>
      </c>
      <c r="C58" s="348">
        <v>4941222428</v>
      </c>
      <c r="D58" s="309">
        <v>101938380774</v>
      </c>
      <c r="E58" s="303" t="s">
        <v>1495</v>
      </c>
      <c r="F58" s="303"/>
      <c r="G58" s="303"/>
      <c r="H58" s="303" t="s">
        <v>1356</v>
      </c>
      <c r="I58" s="294">
        <v>20</v>
      </c>
      <c r="J58" s="295"/>
      <c r="K58" s="295"/>
      <c r="L58" s="295">
        <v>424.46</v>
      </c>
      <c r="M58" s="295">
        <v>135.32</v>
      </c>
      <c r="N58" s="295"/>
      <c r="O58" s="295">
        <f t="shared" si="0"/>
        <v>27.988999999999997</v>
      </c>
      <c r="P58" s="295">
        <f t="shared" si="1"/>
        <v>46.629673999999994</v>
      </c>
      <c r="Q58" s="295">
        <v>3</v>
      </c>
      <c r="R58" s="295">
        <f t="shared" si="2"/>
        <v>8489.1999999999989</v>
      </c>
      <c r="S58" s="295">
        <f t="shared" si="3"/>
        <v>2706.3999999999996</v>
      </c>
      <c r="T58" s="296">
        <f t="shared" si="4"/>
        <v>0</v>
      </c>
      <c r="U58" s="295">
        <f t="shared" si="5"/>
        <v>559.78</v>
      </c>
      <c r="V58" s="295">
        <f t="shared" si="6"/>
        <v>932.59347999999989</v>
      </c>
      <c r="W58" s="297">
        <f t="shared" si="7"/>
        <v>0</v>
      </c>
      <c r="X58" s="295">
        <f t="shared" si="8"/>
        <v>0</v>
      </c>
      <c r="Y58" s="295">
        <f t="shared" si="9"/>
        <v>60</v>
      </c>
      <c r="Z58" s="295">
        <f t="shared" si="18"/>
        <v>12747.973479999999</v>
      </c>
      <c r="AA58" s="298">
        <f t="shared" si="11"/>
        <v>89</v>
      </c>
      <c r="AB58" s="298">
        <f t="shared" si="12"/>
        <v>1343</v>
      </c>
      <c r="AC58" s="306"/>
      <c r="AD58" s="299"/>
      <c r="AE58" s="299"/>
      <c r="AF58" s="295">
        <f t="shared" si="19"/>
        <v>1432</v>
      </c>
      <c r="AG58" s="300">
        <f t="shared" si="14"/>
        <v>11316</v>
      </c>
      <c r="AH58" s="300">
        <v>11316</v>
      </c>
      <c r="AI58" s="300">
        <f t="shared" si="20"/>
        <v>0</v>
      </c>
      <c r="AJ58" s="381">
        <f t="shared" si="21"/>
        <v>384</v>
      </c>
      <c r="AK58" s="381">
        <f t="shared" si="22"/>
        <v>1455</v>
      </c>
      <c r="AL58" s="382">
        <f t="shared" si="23"/>
        <v>500</v>
      </c>
      <c r="AM58" s="382"/>
      <c r="AN58" s="382">
        <f t="shared" si="24"/>
        <v>15086.973479999999</v>
      </c>
      <c r="AO58" s="315" t="s">
        <v>1496</v>
      </c>
    </row>
    <row r="59" spans="1:41" ht="24" customHeight="1" x14ac:dyDescent="0.25">
      <c r="A59" s="290">
        <v>55</v>
      </c>
      <c r="B59" s="291" t="s">
        <v>1497</v>
      </c>
      <c r="C59" s="348">
        <v>4939973546</v>
      </c>
      <c r="D59" s="309">
        <v>100682864335</v>
      </c>
      <c r="E59" s="303" t="s">
        <v>1498</v>
      </c>
      <c r="F59" s="303"/>
      <c r="G59" s="303"/>
      <c r="H59" s="303" t="s">
        <v>1356</v>
      </c>
      <c r="I59" s="294">
        <v>20.5</v>
      </c>
      <c r="J59" s="295"/>
      <c r="K59" s="295"/>
      <c r="L59" s="295">
        <v>424.46</v>
      </c>
      <c r="M59" s="295">
        <v>135.32</v>
      </c>
      <c r="N59" s="295"/>
      <c r="O59" s="295">
        <f t="shared" si="0"/>
        <v>27.988999999999997</v>
      </c>
      <c r="P59" s="295">
        <f t="shared" si="1"/>
        <v>46.629673999999994</v>
      </c>
      <c r="Q59" s="295">
        <v>3</v>
      </c>
      <c r="R59" s="295">
        <f t="shared" si="2"/>
        <v>8701.43</v>
      </c>
      <c r="S59" s="295">
        <f t="shared" si="3"/>
        <v>2774.06</v>
      </c>
      <c r="T59" s="296">
        <f t="shared" si="4"/>
        <v>0</v>
      </c>
      <c r="U59" s="295">
        <f t="shared" si="5"/>
        <v>573.77449999999999</v>
      </c>
      <c r="V59" s="295">
        <f t="shared" si="6"/>
        <v>955.9083169999999</v>
      </c>
      <c r="W59" s="297">
        <f t="shared" si="7"/>
        <v>0</v>
      </c>
      <c r="X59" s="295">
        <f t="shared" si="8"/>
        <v>0</v>
      </c>
      <c r="Y59" s="295">
        <f t="shared" si="9"/>
        <v>61.5</v>
      </c>
      <c r="Z59" s="295">
        <f t="shared" si="18"/>
        <v>13066.672816999999</v>
      </c>
      <c r="AA59" s="298">
        <f t="shared" si="11"/>
        <v>91</v>
      </c>
      <c r="AB59" s="298">
        <f t="shared" si="12"/>
        <v>1377</v>
      </c>
      <c r="AC59" s="306"/>
      <c r="AD59" s="299"/>
      <c r="AE59" s="299"/>
      <c r="AF59" s="295">
        <f t="shared" si="19"/>
        <v>1468</v>
      </c>
      <c r="AG59" s="300">
        <f t="shared" si="14"/>
        <v>11599</v>
      </c>
      <c r="AH59" s="300">
        <v>11599</v>
      </c>
      <c r="AI59" s="300">
        <f t="shared" si="20"/>
        <v>0</v>
      </c>
      <c r="AJ59" s="381">
        <f t="shared" si="21"/>
        <v>394</v>
      </c>
      <c r="AK59" s="381">
        <f t="shared" si="22"/>
        <v>1492</v>
      </c>
      <c r="AL59" s="382">
        <f t="shared" si="23"/>
        <v>512.5</v>
      </c>
      <c r="AM59" s="382"/>
      <c r="AN59" s="382">
        <f t="shared" si="24"/>
        <v>15465.172816999999</v>
      </c>
      <c r="AO59" s="315" t="s">
        <v>1499</v>
      </c>
    </row>
    <row r="60" spans="1:41" ht="24" customHeight="1" x14ac:dyDescent="0.25">
      <c r="A60" s="290">
        <v>56</v>
      </c>
      <c r="B60" s="291" t="s">
        <v>1500</v>
      </c>
      <c r="C60" s="348">
        <v>4941349165</v>
      </c>
      <c r="D60" s="309">
        <v>101995606005</v>
      </c>
      <c r="E60" s="303" t="s">
        <v>1501</v>
      </c>
      <c r="F60" s="303"/>
      <c r="G60" s="303"/>
      <c r="H60" s="303" t="s">
        <v>1356</v>
      </c>
      <c r="I60" s="294">
        <v>18</v>
      </c>
      <c r="J60" s="295"/>
      <c r="K60" s="295"/>
      <c r="L60" s="295">
        <v>424.46</v>
      </c>
      <c r="M60" s="295">
        <v>135.32</v>
      </c>
      <c r="N60" s="295"/>
      <c r="O60" s="295">
        <f t="shared" si="0"/>
        <v>27.988999999999997</v>
      </c>
      <c r="P60" s="295">
        <f t="shared" si="1"/>
        <v>46.629673999999994</v>
      </c>
      <c r="Q60" s="295">
        <v>3</v>
      </c>
      <c r="R60" s="295">
        <f t="shared" si="2"/>
        <v>7640.28</v>
      </c>
      <c r="S60" s="295">
        <f t="shared" si="3"/>
        <v>2435.7599999999998</v>
      </c>
      <c r="T60" s="296">
        <f t="shared" si="4"/>
        <v>0</v>
      </c>
      <c r="U60" s="295">
        <f t="shared" si="5"/>
        <v>503.80199999999996</v>
      </c>
      <c r="V60" s="295">
        <f t="shared" si="6"/>
        <v>839.33413199999995</v>
      </c>
      <c r="W60" s="297">
        <f t="shared" si="7"/>
        <v>0</v>
      </c>
      <c r="X60" s="295">
        <f t="shared" si="8"/>
        <v>0</v>
      </c>
      <c r="Y60" s="295">
        <f t="shared" si="9"/>
        <v>54</v>
      </c>
      <c r="Z60" s="295">
        <f t="shared" si="18"/>
        <v>11473.176131999999</v>
      </c>
      <c r="AA60" s="298">
        <f t="shared" si="11"/>
        <v>80</v>
      </c>
      <c r="AB60" s="298">
        <f t="shared" si="12"/>
        <v>1209</v>
      </c>
      <c r="AC60" s="306"/>
      <c r="AD60" s="299"/>
      <c r="AE60" s="299"/>
      <c r="AF60" s="295">
        <f t="shared" si="19"/>
        <v>1289</v>
      </c>
      <c r="AG60" s="300">
        <f t="shared" si="14"/>
        <v>10184</v>
      </c>
      <c r="AH60" s="300">
        <v>10184</v>
      </c>
      <c r="AI60" s="300">
        <f t="shared" si="20"/>
        <v>0</v>
      </c>
      <c r="AJ60" s="381">
        <f t="shared" si="21"/>
        <v>346</v>
      </c>
      <c r="AK60" s="381">
        <f t="shared" si="22"/>
        <v>1310</v>
      </c>
      <c r="AL60" s="382">
        <f t="shared" si="23"/>
        <v>450</v>
      </c>
      <c r="AM60" s="382"/>
      <c r="AN60" s="382">
        <f t="shared" si="24"/>
        <v>13579.176131999999</v>
      </c>
      <c r="AO60" s="316">
        <v>31901807534</v>
      </c>
    </row>
    <row r="61" spans="1:41" ht="24" customHeight="1" x14ac:dyDescent="0.25">
      <c r="A61" s="290">
        <v>57</v>
      </c>
      <c r="B61" s="291" t="s">
        <v>1502</v>
      </c>
      <c r="C61" s="348">
        <v>4940782408</v>
      </c>
      <c r="D61" s="309">
        <v>101752292387</v>
      </c>
      <c r="E61" s="303" t="s">
        <v>1503</v>
      </c>
      <c r="F61" s="303"/>
      <c r="G61" s="303"/>
      <c r="H61" s="303" t="s">
        <v>1356</v>
      </c>
      <c r="I61" s="294">
        <v>24</v>
      </c>
      <c r="J61" s="295"/>
      <c r="K61" s="295"/>
      <c r="L61" s="295">
        <v>424.46</v>
      </c>
      <c r="M61" s="295">
        <v>135.32</v>
      </c>
      <c r="N61" s="295"/>
      <c r="O61" s="295">
        <f t="shared" si="0"/>
        <v>27.988999999999997</v>
      </c>
      <c r="P61" s="295">
        <f t="shared" si="1"/>
        <v>46.629673999999994</v>
      </c>
      <c r="Q61" s="295">
        <v>3</v>
      </c>
      <c r="R61" s="295">
        <f t="shared" si="2"/>
        <v>10187.039999999999</v>
      </c>
      <c r="S61" s="295">
        <f t="shared" si="3"/>
        <v>3247.68</v>
      </c>
      <c r="T61" s="296">
        <f t="shared" si="4"/>
        <v>0</v>
      </c>
      <c r="U61" s="295">
        <f t="shared" si="5"/>
        <v>671.73599999999999</v>
      </c>
      <c r="V61" s="295">
        <f t="shared" si="6"/>
        <v>1119.1121759999999</v>
      </c>
      <c r="W61" s="297">
        <f t="shared" si="7"/>
        <v>0</v>
      </c>
      <c r="X61" s="295">
        <f t="shared" si="8"/>
        <v>0</v>
      </c>
      <c r="Y61" s="295">
        <f t="shared" si="9"/>
        <v>72</v>
      </c>
      <c r="Z61" s="295">
        <f t="shared" si="18"/>
        <v>15297.568176000001</v>
      </c>
      <c r="AA61" s="298">
        <f t="shared" si="11"/>
        <v>107</v>
      </c>
      <c r="AB61" s="298">
        <f t="shared" si="12"/>
        <v>1612</v>
      </c>
      <c r="AC61" s="306"/>
      <c r="AD61" s="299"/>
      <c r="AE61" s="299"/>
      <c r="AF61" s="295">
        <f t="shared" si="19"/>
        <v>1719</v>
      </c>
      <c r="AG61" s="300">
        <f t="shared" si="14"/>
        <v>13579</v>
      </c>
      <c r="AH61" s="377">
        <v>13579</v>
      </c>
      <c r="AI61" s="300">
        <f t="shared" si="20"/>
        <v>0</v>
      </c>
      <c r="AJ61" s="381">
        <f t="shared" si="21"/>
        <v>461</v>
      </c>
      <c r="AK61" s="381">
        <f t="shared" si="22"/>
        <v>1747</v>
      </c>
      <c r="AL61" s="382">
        <f t="shared" si="23"/>
        <v>600</v>
      </c>
      <c r="AM61" s="382"/>
      <c r="AN61" s="382">
        <f t="shared" si="24"/>
        <v>18105.568176000001</v>
      </c>
      <c r="AO61" s="317" t="s">
        <v>1504</v>
      </c>
    </row>
    <row r="62" spans="1:41" ht="24" customHeight="1" x14ac:dyDescent="0.25">
      <c r="A62" s="290">
        <v>58</v>
      </c>
      <c r="B62" s="291" t="s">
        <v>1505</v>
      </c>
      <c r="C62" s="348">
        <v>4940445635</v>
      </c>
      <c r="D62" s="309">
        <v>101258661641</v>
      </c>
      <c r="E62" s="303" t="s">
        <v>1506</v>
      </c>
      <c r="F62" s="303"/>
      <c r="G62" s="303"/>
      <c r="H62" s="303" t="s">
        <v>1370</v>
      </c>
      <c r="I62" s="294">
        <v>23.75</v>
      </c>
      <c r="J62" s="295"/>
      <c r="K62" s="295"/>
      <c r="L62" s="295">
        <v>424.46</v>
      </c>
      <c r="M62" s="295">
        <v>135.32</v>
      </c>
      <c r="N62" s="295">
        <v>20</v>
      </c>
      <c r="O62" s="295">
        <f t="shared" si="0"/>
        <v>27.988999999999997</v>
      </c>
      <c r="P62" s="295">
        <f t="shared" si="1"/>
        <v>46.629673999999994</v>
      </c>
      <c r="Q62" s="295">
        <v>3</v>
      </c>
      <c r="R62" s="295">
        <f t="shared" si="2"/>
        <v>10080.924999999999</v>
      </c>
      <c r="S62" s="295">
        <f t="shared" si="3"/>
        <v>3213.85</v>
      </c>
      <c r="T62" s="296">
        <f t="shared" si="4"/>
        <v>475</v>
      </c>
      <c r="U62" s="295">
        <f t="shared" si="5"/>
        <v>664.73874999999998</v>
      </c>
      <c r="V62" s="295">
        <f t="shared" si="6"/>
        <v>1107.4547574999999</v>
      </c>
      <c r="W62" s="297">
        <f t="shared" si="7"/>
        <v>0</v>
      </c>
      <c r="X62" s="295">
        <f t="shared" si="8"/>
        <v>0</v>
      </c>
      <c r="Y62" s="295">
        <f t="shared" si="9"/>
        <v>71.25</v>
      </c>
      <c r="Z62" s="295">
        <f t="shared" si="18"/>
        <v>15613.2185075</v>
      </c>
      <c r="AA62" s="298">
        <f t="shared" si="11"/>
        <v>109</v>
      </c>
      <c r="AB62" s="298">
        <f t="shared" si="12"/>
        <v>1652</v>
      </c>
      <c r="AC62" s="306"/>
      <c r="AD62" s="299"/>
      <c r="AE62" s="299"/>
      <c r="AF62" s="295">
        <f t="shared" si="19"/>
        <v>1761</v>
      </c>
      <c r="AG62" s="300">
        <f t="shared" si="14"/>
        <v>13852</v>
      </c>
      <c r="AH62" s="300">
        <v>13852</v>
      </c>
      <c r="AI62" s="300">
        <f t="shared" si="20"/>
        <v>0</v>
      </c>
      <c r="AJ62" s="381">
        <f t="shared" si="21"/>
        <v>472</v>
      </c>
      <c r="AK62" s="381">
        <f t="shared" si="22"/>
        <v>1790</v>
      </c>
      <c r="AL62" s="382">
        <f t="shared" si="23"/>
        <v>593.75</v>
      </c>
      <c r="AM62" s="382"/>
      <c r="AN62" s="382">
        <f t="shared" si="24"/>
        <v>18468.968507500002</v>
      </c>
      <c r="AO62" s="315" t="s">
        <v>1507</v>
      </c>
    </row>
    <row r="63" spans="1:41" ht="24" customHeight="1" x14ac:dyDescent="0.25">
      <c r="A63" s="290">
        <v>59</v>
      </c>
      <c r="B63" s="291" t="s">
        <v>1508</v>
      </c>
      <c r="C63" s="348">
        <v>4941615268</v>
      </c>
      <c r="D63" s="309">
        <v>102089825077</v>
      </c>
      <c r="E63" s="303" t="s">
        <v>1509</v>
      </c>
      <c r="F63" s="303"/>
      <c r="G63" s="303"/>
      <c r="H63" s="303" t="s">
        <v>1370</v>
      </c>
      <c r="I63" s="294">
        <v>11</v>
      </c>
      <c r="J63" s="295"/>
      <c r="K63" s="295"/>
      <c r="L63" s="295">
        <v>424.46</v>
      </c>
      <c r="M63" s="295">
        <v>135.32</v>
      </c>
      <c r="N63" s="295"/>
      <c r="O63" s="295">
        <f t="shared" si="0"/>
        <v>27.988999999999997</v>
      </c>
      <c r="P63" s="295">
        <f t="shared" si="1"/>
        <v>46.629673999999994</v>
      </c>
      <c r="Q63" s="295">
        <v>3</v>
      </c>
      <c r="R63" s="295">
        <f t="shared" si="2"/>
        <v>4669.0599999999995</v>
      </c>
      <c r="S63" s="295">
        <f t="shared" si="3"/>
        <v>1488.52</v>
      </c>
      <c r="T63" s="296">
        <f t="shared" si="4"/>
        <v>0</v>
      </c>
      <c r="U63" s="295">
        <f t="shared" si="5"/>
        <v>307.87900000000002</v>
      </c>
      <c r="V63" s="295">
        <f t="shared" si="6"/>
        <v>512.92641399999991</v>
      </c>
      <c r="W63" s="297">
        <f t="shared" si="7"/>
        <v>0</v>
      </c>
      <c r="X63" s="295">
        <f t="shared" si="8"/>
        <v>0</v>
      </c>
      <c r="Y63" s="295">
        <f t="shared" si="9"/>
        <v>33</v>
      </c>
      <c r="Z63" s="295">
        <f t="shared" si="18"/>
        <v>7011.3854139999994</v>
      </c>
      <c r="AA63" s="298">
        <f t="shared" si="11"/>
        <v>49</v>
      </c>
      <c r="AB63" s="298">
        <f t="shared" si="12"/>
        <v>739</v>
      </c>
      <c r="AC63" s="306"/>
      <c r="AD63" s="299"/>
      <c r="AE63" s="299"/>
      <c r="AF63" s="295">
        <f t="shared" si="19"/>
        <v>788</v>
      </c>
      <c r="AG63" s="300">
        <f t="shared" si="14"/>
        <v>6223</v>
      </c>
      <c r="AH63" s="300">
        <v>6223</v>
      </c>
      <c r="AI63" s="300">
        <f t="shared" si="20"/>
        <v>0</v>
      </c>
      <c r="AJ63" s="381">
        <f t="shared" si="21"/>
        <v>212</v>
      </c>
      <c r="AK63" s="381">
        <f t="shared" si="22"/>
        <v>800</v>
      </c>
      <c r="AL63" s="382">
        <f t="shared" si="23"/>
        <v>275</v>
      </c>
      <c r="AM63" s="382"/>
      <c r="AN63" s="382">
        <f t="shared" si="24"/>
        <v>8298.3854140000003</v>
      </c>
      <c r="AO63" s="315" t="s">
        <v>1510</v>
      </c>
    </row>
    <row r="64" spans="1:41" ht="24" customHeight="1" x14ac:dyDescent="0.25">
      <c r="A64" s="290">
        <v>60</v>
      </c>
      <c r="B64" s="291" t="s">
        <v>1511</v>
      </c>
      <c r="C64" s="348">
        <v>4941617969</v>
      </c>
      <c r="D64" s="309">
        <v>102089668356</v>
      </c>
      <c r="E64" s="303" t="s">
        <v>1512</v>
      </c>
      <c r="F64" s="303"/>
      <c r="G64" s="303"/>
      <c r="H64" s="303" t="s">
        <v>1370</v>
      </c>
      <c r="I64" s="307">
        <v>13</v>
      </c>
      <c r="J64" s="295"/>
      <c r="K64" s="295"/>
      <c r="L64" s="295">
        <v>424.46</v>
      </c>
      <c r="M64" s="295">
        <v>135.32</v>
      </c>
      <c r="N64" s="295"/>
      <c r="O64" s="295">
        <f t="shared" si="0"/>
        <v>27.988999999999997</v>
      </c>
      <c r="P64" s="295">
        <f t="shared" si="1"/>
        <v>46.629673999999994</v>
      </c>
      <c r="Q64" s="295">
        <v>3</v>
      </c>
      <c r="R64" s="295">
        <f t="shared" si="2"/>
        <v>5517.98</v>
      </c>
      <c r="S64" s="295">
        <f t="shared" si="3"/>
        <v>1759.1599999999999</v>
      </c>
      <c r="T64" s="296">
        <f t="shared" si="4"/>
        <v>0</v>
      </c>
      <c r="U64" s="295">
        <f t="shared" si="5"/>
        <v>363.85699999999997</v>
      </c>
      <c r="V64" s="295">
        <f t="shared" si="6"/>
        <v>606.18576199999995</v>
      </c>
      <c r="W64" s="297">
        <f t="shared" si="7"/>
        <v>0</v>
      </c>
      <c r="X64" s="295">
        <f t="shared" si="8"/>
        <v>0</v>
      </c>
      <c r="Y64" s="295">
        <f t="shared" si="9"/>
        <v>39</v>
      </c>
      <c r="Z64" s="295">
        <f t="shared" si="18"/>
        <v>8286.1827619999985</v>
      </c>
      <c r="AA64" s="298">
        <f t="shared" si="11"/>
        <v>58</v>
      </c>
      <c r="AB64" s="298">
        <f t="shared" si="12"/>
        <v>873</v>
      </c>
      <c r="AC64" s="306"/>
      <c r="AD64" s="299"/>
      <c r="AE64" s="299"/>
      <c r="AF64" s="295">
        <f t="shared" si="19"/>
        <v>931</v>
      </c>
      <c r="AG64" s="300">
        <f t="shared" si="14"/>
        <v>7355</v>
      </c>
      <c r="AH64" s="300">
        <v>7355</v>
      </c>
      <c r="AI64" s="300">
        <f t="shared" si="20"/>
        <v>0</v>
      </c>
      <c r="AJ64" s="381">
        <f t="shared" si="21"/>
        <v>250</v>
      </c>
      <c r="AK64" s="381">
        <f t="shared" si="22"/>
        <v>946</v>
      </c>
      <c r="AL64" s="382">
        <f t="shared" si="23"/>
        <v>325</v>
      </c>
      <c r="AM64" s="382"/>
      <c r="AN64" s="382">
        <f t="shared" si="24"/>
        <v>9807.1827619999985</v>
      </c>
      <c r="AO64" s="316">
        <v>10708590592</v>
      </c>
    </row>
    <row r="65" spans="1:41" ht="24" customHeight="1" x14ac:dyDescent="0.25">
      <c r="A65" s="290">
        <v>61</v>
      </c>
      <c r="B65" s="291" t="s">
        <v>1513</v>
      </c>
      <c r="C65" s="348">
        <v>4941622386</v>
      </c>
      <c r="D65" s="302">
        <v>101480791445</v>
      </c>
      <c r="E65" s="318" t="s">
        <v>1514</v>
      </c>
      <c r="F65" s="303"/>
      <c r="G65" s="303"/>
      <c r="H65" s="319" t="s">
        <v>1356</v>
      </c>
      <c r="I65" s="294">
        <v>23.8125</v>
      </c>
      <c r="J65" s="295"/>
      <c r="K65" s="295"/>
      <c r="L65" s="295">
        <v>466.91</v>
      </c>
      <c r="M65" s="295">
        <v>135.32</v>
      </c>
      <c r="N65" s="295">
        <v>40</v>
      </c>
      <c r="O65" s="295">
        <f t="shared" si="0"/>
        <v>30.111500000000003</v>
      </c>
      <c r="P65" s="295">
        <f t="shared" si="1"/>
        <v>50.165759000000001</v>
      </c>
      <c r="Q65" s="295">
        <v>3</v>
      </c>
      <c r="R65" s="295">
        <f t="shared" si="2"/>
        <v>11118.294375000001</v>
      </c>
      <c r="S65" s="295">
        <f t="shared" si="3"/>
        <v>3222.3074999999999</v>
      </c>
      <c r="T65" s="296">
        <f t="shared" si="4"/>
        <v>952.5</v>
      </c>
      <c r="U65" s="295">
        <f t="shared" si="5"/>
        <v>717.03009375000011</v>
      </c>
      <c r="V65" s="295">
        <f t="shared" si="6"/>
        <v>1194.5721361875001</v>
      </c>
      <c r="W65" s="297">
        <f t="shared" si="7"/>
        <v>0</v>
      </c>
      <c r="X65" s="295">
        <f t="shared" si="8"/>
        <v>0</v>
      </c>
      <c r="Y65" s="295">
        <f t="shared" si="9"/>
        <v>71.4375</v>
      </c>
      <c r="Z65" s="295">
        <f t="shared" si="18"/>
        <v>17276.1416049375</v>
      </c>
      <c r="AA65" s="298">
        <f t="shared" si="11"/>
        <v>121</v>
      </c>
      <c r="AB65" s="298">
        <f t="shared" si="12"/>
        <v>1835</v>
      </c>
      <c r="AC65" s="320"/>
      <c r="AD65" s="299"/>
      <c r="AE65" s="299"/>
      <c r="AF65" s="295">
        <f t="shared" si="19"/>
        <v>1956</v>
      </c>
      <c r="AG65" s="300">
        <f t="shared" si="14"/>
        <v>15320</v>
      </c>
      <c r="AH65" s="300">
        <v>15320</v>
      </c>
      <c r="AI65" s="300">
        <f t="shared" si="20"/>
        <v>0</v>
      </c>
      <c r="AJ65" s="381">
        <f t="shared" si="21"/>
        <v>523</v>
      </c>
      <c r="AK65" s="381">
        <f t="shared" si="22"/>
        <v>1988</v>
      </c>
      <c r="AL65" s="382">
        <f t="shared" si="23"/>
        <v>595.3125</v>
      </c>
      <c r="AM65" s="382"/>
      <c r="AN65" s="382">
        <f t="shared" si="24"/>
        <v>20382.4541049375</v>
      </c>
      <c r="AO65" s="321" t="s">
        <v>1515</v>
      </c>
    </row>
    <row r="66" spans="1:41" ht="24" customHeight="1" x14ac:dyDescent="0.25">
      <c r="A66" s="290">
        <v>62</v>
      </c>
      <c r="B66" s="291" t="s">
        <v>1516</v>
      </c>
      <c r="C66" s="348">
        <v>4941623946</v>
      </c>
      <c r="D66" s="302">
        <v>102069136180</v>
      </c>
      <c r="E66" s="318" t="s">
        <v>1517</v>
      </c>
      <c r="F66" s="303"/>
      <c r="G66" s="303"/>
      <c r="H66" s="319" t="s">
        <v>1356</v>
      </c>
      <c r="I66" s="294">
        <v>22</v>
      </c>
      <c r="J66" s="295"/>
      <c r="K66" s="295"/>
      <c r="L66" s="295">
        <v>424.46</v>
      </c>
      <c r="M66" s="295">
        <v>135.32</v>
      </c>
      <c r="N66" s="295"/>
      <c r="O66" s="295">
        <f t="shared" si="0"/>
        <v>27.988999999999997</v>
      </c>
      <c r="P66" s="295">
        <f t="shared" si="1"/>
        <v>46.629673999999994</v>
      </c>
      <c r="Q66" s="295">
        <v>3</v>
      </c>
      <c r="R66" s="295">
        <f t="shared" si="2"/>
        <v>9338.119999999999</v>
      </c>
      <c r="S66" s="295">
        <f t="shared" si="3"/>
        <v>2977.04</v>
      </c>
      <c r="T66" s="296">
        <f t="shared" si="4"/>
        <v>0</v>
      </c>
      <c r="U66" s="295">
        <f t="shared" si="5"/>
        <v>615.75800000000004</v>
      </c>
      <c r="V66" s="295">
        <f t="shared" si="6"/>
        <v>1025.8528279999998</v>
      </c>
      <c r="W66" s="297">
        <f t="shared" si="7"/>
        <v>0</v>
      </c>
      <c r="X66" s="295">
        <f t="shared" si="8"/>
        <v>0</v>
      </c>
      <c r="Y66" s="295">
        <f t="shared" si="9"/>
        <v>66</v>
      </c>
      <c r="Z66" s="295">
        <f t="shared" si="18"/>
        <v>14022.770827999999</v>
      </c>
      <c r="AA66" s="298">
        <f t="shared" si="11"/>
        <v>98</v>
      </c>
      <c r="AB66" s="298">
        <f t="shared" si="12"/>
        <v>1478</v>
      </c>
      <c r="AC66" s="320"/>
      <c r="AD66" s="299"/>
      <c r="AE66" s="299"/>
      <c r="AF66" s="295">
        <f t="shared" si="19"/>
        <v>1576</v>
      </c>
      <c r="AG66" s="300">
        <f t="shared" si="14"/>
        <v>12447</v>
      </c>
      <c r="AH66" s="300">
        <v>12447</v>
      </c>
      <c r="AI66" s="300">
        <f t="shared" si="20"/>
        <v>0</v>
      </c>
      <c r="AJ66" s="381">
        <f t="shared" si="21"/>
        <v>423</v>
      </c>
      <c r="AK66" s="381">
        <f t="shared" si="22"/>
        <v>1601</v>
      </c>
      <c r="AL66" s="382">
        <f t="shared" si="23"/>
        <v>550</v>
      </c>
      <c r="AM66" s="382"/>
      <c r="AN66" s="382">
        <f t="shared" si="24"/>
        <v>16596.770828000001</v>
      </c>
      <c r="AO66" s="321" t="s">
        <v>1518</v>
      </c>
    </row>
    <row r="67" spans="1:41" ht="24" customHeight="1" x14ac:dyDescent="0.25">
      <c r="A67" s="290">
        <v>63</v>
      </c>
      <c r="B67" s="291" t="s">
        <v>1519</v>
      </c>
      <c r="C67" s="348">
        <v>4941623943</v>
      </c>
      <c r="D67" s="302">
        <v>102101790028</v>
      </c>
      <c r="E67" s="318" t="s">
        <v>1520</v>
      </c>
      <c r="F67" s="303"/>
      <c r="G67" s="303"/>
      <c r="H67" s="319" t="s">
        <v>1356</v>
      </c>
      <c r="I67" s="294">
        <v>19</v>
      </c>
      <c r="J67" s="295"/>
      <c r="K67" s="295"/>
      <c r="L67" s="295">
        <v>424.46</v>
      </c>
      <c r="M67" s="295">
        <v>135.32</v>
      </c>
      <c r="N67" s="295"/>
      <c r="O67" s="295">
        <f t="shared" si="0"/>
        <v>27.988999999999997</v>
      </c>
      <c r="P67" s="295">
        <f t="shared" si="1"/>
        <v>46.629673999999994</v>
      </c>
      <c r="Q67" s="295">
        <v>3</v>
      </c>
      <c r="R67" s="295">
        <f t="shared" si="2"/>
        <v>8064.74</v>
      </c>
      <c r="S67" s="295">
        <f t="shared" si="3"/>
        <v>2571.08</v>
      </c>
      <c r="T67" s="296">
        <f t="shared" si="4"/>
        <v>0</v>
      </c>
      <c r="U67" s="295">
        <f t="shared" si="5"/>
        <v>531.79100000000005</v>
      </c>
      <c r="V67" s="295">
        <f t="shared" si="6"/>
        <v>885.96380599999986</v>
      </c>
      <c r="W67" s="297">
        <f t="shared" si="7"/>
        <v>0</v>
      </c>
      <c r="X67" s="295">
        <f t="shared" si="8"/>
        <v>0</v>
      </c>
      <c r="Y67" s="295">
        <f t="shared" si="9"/>
        <v>57</v>
      </c>
      <c r="Z67" s="295">
        <f t="shared" si="18"/>
        <v>12110.574805999999</v>
      </c>
      <c r="AA67" s="298">
        <f t="shared" si="11"/>
        <v>85</v>
      </c>
      <c r="AB67" s="298">
        <f t="shared" si="12"/>
        <v>1276</v>
      </c>
      <c r="AC67" s="320"/>
      <c r="AD67" s="299"/>
      <c r="AE67" s="299"/>
      <c r="AF67" s="295">
        <f t="shared" si="19"/>
        <v>1361</v>
      </c>
      <c r="AG67" s="300">
        <f t="shared" si="14"/>
        <v>10750</v>
      </c>
      <c r="AH67" s="300">
        <v>10750</v>
      </c>
      <c r="AI67" s="300">
        <f t="shared" si="20"/>
        <v>0</v>
      </c>
      <c r="AJ67" s="381">
        <f t="shared" si="21"/>
        <v>365</v>
      </c>
      <c r="AK67" s="381">
        <f t="shared" si="22"/>
        <v>1383</v>
      </c>
      <c r="AL67" s="382">
        <f t="shared" si="23"/>
        <v>475</v>
      </c>
      <c r="AM67" s="382"/>
      <c r="AN67" s="382">
        <f t="shared" si="24"/>
        <v>14333.574805999999</v>
      </c>
      <c r="AO67" s="322">
        <v>9746328157</v>
      </c>
    </row>
    <row r="68" spans="1:41" ht="24" customHeight="1" x14ac:dyDescent="0.25">
      <c r="A68" s="290">
        <v>64</v>
      </c>
      <c r="B68" s="291" t="s">
        <v>1521</v>
      </c>
      <c r="C68" s="348">
        <v>4941623944</v>
      </c>
      <c r="D68" s="302">
        <v>102101789888</v>
      </c>
      <c r="E68" s="318" t="s">
        <v>1522</v>
      </c>
      <c r="F68" s="303"/>
      <c r="G68" s="303"/>
      <c r="H68" s="319" t="s">
        <v>1356</v>
      </c>
      <c r="I68" s="294">
        <v>23</v>
      </c>
      <c r="J68" s="295"/>
      <c r="K68" s="295"/>
      <c r="L68" s="295">
        <v>424.46</v>
      </c>
      <c r="M68" s="295">
        <v>135.32</v>
      </c>
      <c r="N68" s="295"/>
      <c r="O68" s="295">
        <f t="shared" si="0"/>
        <v>27.988999999999997</v>
      </c>
      <c r="P68" s="295">
        <f t="shared" si="1"/>
        <v>46.629673999999994</v>
      </c>
      <c r="Q68" s="295">
        <v>3</v>
      </c>
      <c r="R68" s="295">
        <f t="shared" si="2"/>
        <v>9762.58</v>
      </c>
      <c r="S68" s="295">
        <f t="shared" si="3"/>
        <v>3112.3599999999997</v>
      </c>
      <c r="T68" s="296">
        <f t="shared" si="4"/>
        <v>0</v>
      </c>
      <c r="U68" s="295">
        <f t="shared" si="5"/>
        <v>643.74699999999996</v>
      </c>
      <c r="V68" s="295">
        <f t="shared" si="6"/>
        <v>1072.4825019999998</v>
      </c>
      <c r="W68" s="297">
        <f t="shared" si="7"/>
        <v>0</v>
      </c>
      <c r="X68" s="295">
        <f t="shared" si="8"/>
        <v>0</v>
      </c>
      <c r="Y68" s="295">
        <f t="shared" si="9"/>
        <v>69</v>
      </c>
      <c r="Z68" s="295">
        <f t="shared" si="18"/>
        <v>14660.169501999997</v>
      </c>
      <c r="AA68" s="298">
        <f t="shared" si="11"/>
        <v>102</v>
      </c>
      <c r="AB68" s="298">
        <f t="shared" si="12"/>
        <v>1545</v>
      </c>
      <c r="AC68" s="320"/>
      <c r="AD68" s="299"/>
      <c r="AE68" s="299"/>
      <c r="AF68" s="295">
        <f t="shared" si="19"/>
        <v>1647</v>
      </c>
      <c r="AG68" s="300">
        <f t="shared" si="14"/>
        <v>13013</v>
      </c>
      <c r="AH68" s="300">
        <v>13013</v>
      </c>
      <c r="AI68" s="300">
        <f t="shared" si="20"/>
        <v>0</v>
      </c>
      <c r="AJ68" s="381">
        <f t="shared" si="21"/>
        <v>442</v>
      </c>
      <c r="AK68" s="381">
        <f t="shared" si="22"/>
        <v>1674</v>
      </c>
      <c r="AL68" s="382">
        <f t="shared" si="23"/>
        <v>575</v>
      </c>
      <c r="AM68" s="382"/>
      <c r="AN68" s="382">
        <f t="shared" si="24"/>
        <v>17351.169501999997</v>
      </c>
      <c r="AO68" s="322">
        <v>33256606753</v>
      </c>
    </row>
    <row r="69" spans="1:41" ht="24" customHeight="1" x14ac:dyDescent="0.25">
      <c r="A69" s="290">
        <v>65</v>
      </c>
      <c r="B69" s="291" t="s">
        <v>1523</v>
      </c>
      <c r="C69" s="348">
        <v>5859426010</v>
      </c>
      <c r="D69" s="302">
        <v>101788027905</v>
      </c>
      <c r="E69" s="318" t="s">
        <v>1524</v>
      </c>
      <c r="F69" s="303"/>
      <c r="G69" s="303"/>
      <c r="H69" s="319" t="s">
        <v>1370</v>
      </c>
      <c r="I69" s="294">
        <v>23</v>
      </c>
      <c r="J69" s="295"/>
      <c r="K69" s="295"/>
      <c r="L69" s="295">
        <v>424.46</v>
      </c>
      <c r="M69" s="295">
        <v>135.32</v>
      </c>
      <c r="N69" s="295"/>
      <c r="O69" s="295">
        <f t="shared" ref="O69:O132" si="25">(L69+M69)/30*1.5</f>
        <v>27.988999999999997</v>
      </c>
      <c r="P69" s="295">
        <f t="shared" ref="P69:P132" si="26">(L69+M69)*8.33%</f>
        <v>46.629673999999994</v>
      </c>
      <c r="Q69" s="295">
        <v>3</v>
      </c>
      <c r="R69" s="295">
        <f t="shared" ref="R69:R132" si="27">I69*L69</f>
        <v>9762.58</v>
      </c>
      <c r="S69" s="295">
        <f t="shared" ref="S69:S132" si="28">I69*M69</f>
        <v>3112.3599999999997</v>
      </c>
      <c r="T69" s="296">
        <f t="shared" ref="T69:T132" si="29">+I69*N69</f>
        <v>0</v>
      </c>
      <c r="U69" s="295">
        <f t="shared" ref="U69:U132" si="30">+(R69+S69)*1.3/26</f>
        <v>643.74699999999996</v>
      </c>
      <c r="V69" s="295">
        <f t="shared" ref="V69:V132" si="31">I69*P69</f>
        <v>1072.4825019999998</v>
      </c>
      <c r="W69" s="297">
        <f t="shared" ref="W69:W132" si="32">ROUND((L69+M69+N69+O69+P69)*K69,0)</f>
        <v>0</v>
      </c>
      <c r="X69" s="295">
        <f t="shared" ref="X69:X132" si="33">((L69+M69+N69)*J69)*2</f>
        <v>0</v>
      </c>
      <c r="Y69" s="295">
        <f t="shared" ref="Y69:Y132" si="34">(I69*3)</f>
        <v>69</v>
      </c>
      <c r="Z69" s="295">
        <f t="shared" si="18"/>
        <v>14660.169501999997</v>
      </c>
      <c r="AA69" s="298">
        <f t="shared" ref="AA69:AA132" si="35">ROUNDUP((((I69+K69)*(L69+M69+N69+O69+Q69)+X69)*0.75%),0)</f>
        <v>102</v>
      </c>
      <c r="AB69" s="298">
        <f t="shared" ref="AB69:AB132" si="36">ROUND(((I69+K69)*(L69+M69+N69)*12%),0)</f>
        <v>1545</v>
      </c>
      <c r="AC69" s="320"/>
      <c r="AD69" s="299"/>
      <c r="AE69" s="299"/>
      <c r="AF69" s="295">
        <f t="shared" si="19"/>
        <v>1647</v>
      </c>
      <c r="AG69" s="300">
        <f t="shared" ref="AG69:AG132" si="37">ROUND(Z69-AF69,0)</f>
        <v>13013</v>
      </c>
      <c r="AH69" s="300">
        <v>13013</v>
      </c>
      <c r="AI69" s="300">
        <f t="shared" si="20"/>
        <v>0</v>
      </c>
      <c r="AJ69" s="381">
        <f t="shared" si="21"/>
        <v>442</v>
      </c>
      <c r="AK69" s="381">
        <f t="shared" si="22"/>
        <v>1674</v>
      </c>
      <c r="AL69" s="382">
        <f t="shared" si="23"/>
        <v>575</v>
      </c>
      <c r="AM69" s="382"/>
      <c r="AN69" s="382">
        <f t="shared" si="24"/>
        <v>17351.169501999997</v>
      </c>
      <c r="AO69" s="321" t="s">
        <v>1525</v>
      </c>
    </row>
    <row r="70" spans="1:41" ht="24" customHeight="1" x14ac:dyDescent="0.25">
      <c r="A70" s="290">
        <v>66</v>
      </c>
      <c r="B70" s="291" t="s">
        <v>1526</v>
      </c>
      <c r="C70" s="348">
        <v>4941628997</v>
      </c>
      <c r="D70" s="302">
        <v>102085261001</v>
      </c>
      <c r="E70" s="318" t="s">
        <v>1527</v>
      </c>
      <c r="F70" s="303"/>
      <c r="G70" s="303"/>
      <c r="H70" s="319" t="s">
        <v>1370</v>
      </c>
      <c r="I70" s="294">
        <v>24</v>
      </c>
      <c r="J70" s="295"/>
      <c r="K70" s="295"/>
      <c r="L70" s="295">
        <v>466.91</v>
      </c>
      <c r="M70" s="295">
        <v>135.32</v>
      </c>
      <c r="N70" s="295">
        <v>40</v>
      </c>
      <c r="O70" s="295">
        <f t="shared" si="25"/>
        <v>30.111500000000003</v>
      </c>
      <c r="P70" s="295">
        <f t="shared" si="26"/>
        <v>50.165759000000001</v>
      </c>
      <c r="Q70" s="295">
        <v>3</v>
      </c>
      <c r="R70" s="295">
        <f t="shared" si="27"/>
        <v>11205.84</v>
      </c>
      <c r="S70" s="295">
        <f t="shared" si="28"/>
        <v>3247.68</v>
      </c>
      <c r="T70" s="296">
        <f t="shared" si="29"/>
        <v>960</v>
      </c>
      <c r="U70" s="295">
        <f t="shared" si="30"/>
        <v>722.67600000000004</v>
      </c>
      <c r="V70" s="295">
        <f t="shared" si="31"/>
        <v>1203.978216</v>
      </c>
      <c r="W70" s="297">
        <f t="shared" si="32"/>
        <v>0</v>
      </c>
      <c r="X70" s="295">
        <f t="shared" si="33"/>
        <v>0</v>
      </c>
      <c r="Y70" s="295">
        <f t="shared" si="34"/>
        <v>72</v>
      </c>
      <c r="Z70" s="295">
        <f t="shared" ref="Z70:Z104" si="38">SUM(R70:Y70)</f>
        <v>17412.174215999999</v>
      </c>
      <c r="AA70" s="298">
        <f t="shared" si="35"/>
        <v>122</v>
      </c>
      <c r="AB70" s="298">
        <f t="shared" si="36"/>
        <v>1850</v>
      </c>
      <c r="AC70" s="320"/>
      <c r="AD70" s="299"/>
      <c r="AE70" s="299"/>
      <c r="AF70" s="295">
        <f t="shared" ref="AF70:AF104" si="39">SUM(AA70:AE70)</f>
        <v>1972</v>
      </c>
      <c r="AG70" s="300">
        <f t="shared" si="37"/>
        <v>15440</v>
      </c>
      <c r="AH70" s="300">
        <v>15440</v>
      </c>
      <c r="AI70" s="300">
        <f t="shared" ref="AI70:AI133" si="40">AG70-AH70</f>
        <v>0</v>
      </c>
      <c r="AJ70" s="381">
        <f t="shared" ref="AJ70:AJ133" si="41">ROUNDUP((((I70+K70)*(L70+M70+N70+O70+Q70)+X70)*3.25%),0)</f>
        <v>527</v>
      </c>
      <c r="AK70" s="381">
        <f t="shared" ref="AK70:AK133" si="42">ROUND(((I70+K70)*(L70+M70+N70)*13%),0)</f>
        <v>2004</v>
      </c>
      <c r="AL70" s="382">
        <f t="shared" ref="AL70:AL133" si="43">25*I70</f>
        <v>600</v>
      </c>
      <c r="AM70" s="382"/>
      <c r="AN70" s="382">
        <f t="shared" ref="AN70:AN133" si="44">AL70+AK70+AJ70+Z70+AM70</f>
        <v>20543.174215999999</v>
      </c>
      <c r="AO70" s="321" t="s">
        <v>1528</v>
      </c>
    </row>
    <row r="71" spans="1:41" ht="24" customHeight="1" x14ac:dyDescent="0.25">
      <c r="A71" s="290">
        <v>67</v>
      </c>
      <c r="B71" s="291" t="s">
        <v>1529</v>
      </c>
      <c r="C71" s="348">
        <v>4940553839</v>
      </c>
      <c r="D71" s="302">
        <v>101520681148</v>
      </c>
      <c r="E71" s="318" t="s">
        <v>1530</v>
      </c>
      <c r="F71" s="303"/>
      <c r="G71" s="303"/>
      <c r="H71" s="319" t="s">
        <v>1356</v>
      </c>
      <c r="I71" s="294">
        <v>21.5</v>
      </c>
      <c r="J71" s="295"/>
      <c r="K71" s="295"/>
      <c r="L71" s="295">
        <v>424.46</v>
      </c>
      <c r="M71" s="295">
        <v>135.32</v>
      </c>
      <c r="N71" s="295"/>
      <c r="O71" s="295">
        <f t="shared" si="25"/>
        <v>27.988999999999997</v>
      </c>
      <c r="P71" s="295">
        <f t="shared" si="26"/>
        <v>46.629673999999994</v>
      </c>
      <c r="Q71" s="295">
        <v>3</v>
      </c>
      <c r="R71" s="295">
        <f t="shared" si="27"/>
        <v>9125.89</v>
      </c>
      <c r="S71" s="295">
        <f t="shared" si="28"/>
        <v>2909.3799999999997</v>
      </c>
      <c r="T71" s="296">
        <f t="shared" si="29"/>
        <v>0</v>
      </c>
      <c r="U71" s="295">
        <f t="shared" si="30"/>
        <v>601.76349999999991</v>
      </c>
      <c r="V71" s="295">
        <f t="shared" si="31"/>
        <v>1002.5379909999999</v>
      </c>
      <c r="W71" s="297">
        <f t="shared" si="32"/>
        <v>0</v>
      </c>
      <c r="X71" s="295">
        <f t="shared" si="33"/>
        <v>0</v>
      </c>
      <c r="Y71" s="295">
        <f t="shared" si="34"/>
        <v>64.5</v>
      </c>
      <c r="Z71" s="295">
        <f t="shared" si="38"/>
        <v>13704.071490999997</v>
      </c>
      <c r="AA71" s="298">
        <f t="shared" si="35"/>
        <v>96</v>
      </c>
      <c r="AB71" s="298">
        <f t="shared" si="36"/>
        <v>1444</v>
      </c>
      <c r="AC71" s="320"/>
      <c r="AD71" s="299"/>
      <c r="AE71" s="299"/>
      <c r="AF71" s="295">
        <f t="shared" si="39"/>
        <v>1540</v>
      </c>
      <c r="AG71" s="300">
        <f t="shared" si="37"/>
        <v>12164</v>
      </c>
      <c r="AH71" s="300">
        <v>12164</v>
      </c>
      <c r="AI71" s="300">
        <f t="shared" si="40"/>
        <v>0</v>
      </c>
      <c r="AJ71" s="381">
        <f t="shared" si="41"/>
        <v>413</v>
      </c>
      <c r="AK71" s="381">
        <f t="shared" si="42"/>
        <v>1565</v>
      </c>
      <c r="AL71" s="382">
        <f t="shared" si="43"/>
        <v>537.5</v>
      </c>
      <c r="AM71" s="382"/>
      <c r="AN71" s="382">
        <f t="shared" si="44"/>
        <v>16219.571490999997</v>
      </c>
      <c r="AO71" s="321" t="s">
        <v>1531</v>
      </c>
    </row>
    <row r="72" spans="1:41" ht="24" customHeight="1" x14ac:dyDescent="0.25">
      <c r="A72" s="290">
        <v>68</v>
      </c>
      <c r="B72" s="323" t="s">
        <v>1532</v>
      </c>
      <c r="C72" s="348">
        <v>4941632102</v>
      </c>
      <c r="D72" s="302">
        <v>101754260385</v>
      </c>
      <c r="E72" s="1" t="s">
        <v>1533</v>
      </c>
      <c r="F72" s="303"/>
      <c r="G72" s="303"/>
      <c r="H72" s="319" t="s">
        <v>1356</v>
      </c>
      <c r="I72" s="294">
        <v>16.46875</v>
      </c>
      <c r="J72" s="295"/>
      <c r="K72" s="295"/>
      <c r="L72" s="295">
        <v>424.46</v>
      </c>
      <c r="M72" s="295">
        <v>135.32</v>
      </c>
      <c r="N72" s="295"/>
      <c r="O72" s="295">
        <f t="shared" si="25"/>
        <v>27.988999999999997</v>
      </c>
      <c r="P72" s="295">
        <f t="shared" si="26"/>
        <v>46.629673999999994</v>
      </c>
      <c r="Q72" s="295">
        <v>3</v>
      </c>
      <c r="R72" s="295">
        <f t="shared" si="27"/>
        <v>6990.3256249999995</v>
      </c>
      <c r="S72" s="295">
        <f t="shared" si="28"/>
        <v>2228.55125</v>
      </c>
      <c r="T72" s="296">
        <f t="shared" si="29"/>
        <v>0</v>
      </c>
      <c r="U72" s="295">
        <f t="shared" si="30"/>
        <v>460.94384374999998</v>
      </c>
      <c r="V72" s="295">
        <f t="shared" si="31"/>
        <v>767.93244368749993</v>
      </c>
      <c r="W72" s="297">
        <f t="shared" si="32"/>
        <v>0</v>
      </c>
      <c r="X72" s="295">
        <f t="shared" si="33"/>
        <v>0</v>
      </c>
      <c r="Y72" s="295">
        <f t="shared" si="34"/>
        <v>49.40625</v>
      </c>
      <c r="Z72" s="295">
        <f t="shared" ref="Z72" si="45">SUM(R72:Y72)</f>
        <v>10497.159412437499</v>
      </c>
      <c r="AA72" s="298">
        <f t="shared" si="35"/>
        <v>73</v>
      </c>
      <c r="AB72" s="298">
        <f t="shared" si="36"/>
        <v>1106</v>
      </c>
      <c r="AC72" s="320"/>
      <c r="AD72" s="299"/>
      <c r="AE72" s="299"/>
      <c r="AF72" s="295">
        <f t="shared" ref="AF72" si="46">SUM(AA72:AE72)</f>
        <v>1179</v>
      </c>
      <c r="AG72" s="300">
        <f t="shared" si="37"/>
        <v>9318</v>
      </c>
      <c r="AH72" s="300">
        <v>9318</v>
      </c>
      <c r="AI72" s="300">
        <f t="shared" si="40"/>
        <v>0</v>
      </c>
      <c r="AJ72" s="381">
        <f t="shared" si="41"/>
        <v>317</v>
      </c>
      <c r="AK72" s="381">
        <f t="shared" si="42"/>
        <v>1198</v>
      </c>
      <c r="AL72" s="382">
        <f t="shared" si="43"/>
        <v>411.71875</v>
      </c>
      <c r="AM72" s="382"/>
      <c r="AN72" s="382">
        <f t="shared" si="44"/>
        <v>12423.878162437499</v>
      </c>
      <c r="AO72" s="322">
        <v>64126515784</v>
      </c>
    </row>
    <row r="73" spans="1:41" ht="24" customHeight="1" x14ac:dyDescent="0.25">
      <c r="A73" s="290">
        <v>69</v>
      </c>
      <c r="B73" s="291" t="s">
        <v>1534</v>
      </c>
      <c r="C73" s="348">
        <v>4941633987</v>
      </c>
      <c r="D73" s="302">
        <v>102101789985</v>
      </c>
      <c r="E73" s="318" t="s">
        <v>1535</v>
      </c>
      <c r="F73" s="303"/>
      <c r="G73" s="303"/>
      <c r="H73" s="319" t="s">
        <v>1356</v>
      </c>
      <c r="I73" s="294">
        <v>12</v>
      </c>
      <c r="J73" s="295"/>
      <c r="K73" s="295"/>
      <c r="L73" s="295">
        <v>424.46</v>
      </c>
      <c r="M73" s="295">
        <v>135.32</v>
      </c>
      <c r="N73" s="295"/>
      <c r="O73" s="295">
        <f t="shared" si="25"/>
        <v>27.988999999999997</v>
      </c>
      <c r="P73" s="295">
        <f t="shared" si="26"/>
        <v>46.629673999999994</v>
      </c>
      <c r="Q73" s="295">
        <v>3</v>
      </c>
      <c r="R73" s="295">
        <f t="shared" si="27"/>
        <v>5093.5199999999995</v>
      </c>
      <c r="S73" s="295">
        <f t="shared" si="28"/>
        <v>1623.84</v>
      </c>
      <c r="T73" s="296">
        <f t="shared" si="29"/>
        <v>0</v>
      </c>
      <c r="U73" s="295">
        <f t="shared" si="30"/>
        <v>335.86799999999999</v>
      </c>
      <c r="V73" s="295">
        <f t="shared" si="31"/>
        <v>559.55608799999993</v>
      </c>
      <c r="W73" s="297">
        <f t="shared" si="32"/>
        <v>0</v>
      </c>
      <c r="X73" s="295">
        <f t="shared" si="33"/>
        <v>0</v>
      </c>
      <c r="Y73" s="295">
        <f t="shared" si="34"/>
        <v>36</v>
      </c>
      <c r="Z73" s="295">
        <f t="shared" si="38"/>
        <v>7648.7840880000003</v>
      </c>
      <c r="AA73" s="298">
        <f t="shared" si="35"/>
        <v>54</v>
      </c>
      <c r="AB73" s="298">
        <f t="shared" si="36"/>
        <v>806</v>
      </c>
      <c r="AC73" s="320"/>
      <c r="AD73" s="299"/>
      <c r="AE73" s="299"/>
      <c r="AF73" s="295">
        <f t="shared" si="39"/>
        <v>860</v>
      </c>
      <c r="AG73" s="300">
        <f t="shared" si="37"/>
        <v>6789</v>
      </c>
      <c r="AH73" s="300">
        <v>6789</v>
      </c>
      <c r="AI73" s="300">
        <f t="shared" si="40"/>
        <v>0</v>
      </c>
      <c r="AJ73" s="381">
        <f t="shared" si="41"/>
        <v>231</v>
      </c>
      <c r="AK73" s="381">
        <f t="shared" si="42"/>
        <v>873</v>
      </c>
      <c r="AL73" s="382">
        <f t="shared" si="43"/>
        <v>300</v>
      </c>
      <c r="AM73" s="382"/>
      <c r="AN73" s="382">
        <f t="shared" si="44"/>
        <v>9052.7840880000003</v>
      </c>
      <c r="AO73" s="322">
        <v>64086335599</v>
      </c>
    </row>
    <row r="74" spans="1:41" ht="24" customHeight="1" x14ac:dyDescent="0.25">
      <c r="A74" s="290">
        <v>70</v>
      </c>
      <c r="B74" s="291" t="s">
        <v>1536</v>
      </c>
      <c r="C74" s="348">
        <v>4941633964</v>
      </c>
      <c r="D74" s="302">
        <v>102101790071</v>
      </c>
      <c r="E74" s="318" t="s">
        <v>1537</v>
      </c>
      <c r="F74" s="303"/>
      <c r="G74" s="303"/>
      <c r="H74" s="319" t="s">
        <v>1356</v>
      </c>
      <c r="I74" s="294">
        <v>18</v>
      </c>
      <c r="J74" s="295"/>
      <c r="K74" s="295"/>
      <c r="L74" s="295">
        <v>424.46</v>
      </c>
      <c r="M74" s="295">
        <v>135.32</v>
      </c>
      <c r="N74" s="295"/>
      <c r="O74" s="295">
        <f t="shared" si="25"/>
        <v>27.988999999999997</v>
      </c>
      <c r="P74" s="295">
        <f t="shared" si="26"/>
        <v>46.629673999999994</v>
      </c>
      <c r="Q74" s="295">
        <v>3</v>
      </c>
      <c r="R74" s="295">
        <f t="shared" si="27"/>
        <v>7640.28</v>
      </c>
      <c r="S74" s="295">
        <f t="shared" si="28"/>
        <v>2435.7599999999998</v>
      </c>
      <c r="T74" s="296">
        <f t="shared" si="29"/>
        <v>0</v>
      </c>
      <c r="U74" s="295">
        <f t="shared" si="30"/>
        <v>503.80199999999996</v>
      </c>
      <c r="V74" s="295">
        <f t="shared" si="31"/>
        <v>839.33413199999995</v>
      </c>
      <c r="W74" s="297">
        <f t="shared" si="32"/>
        <v>0</v>
      </c>
      <c r="X74" s="295">
        <f t="shared" si="33"/>
        <v>0</v>
      </c>
      <c r="Y74" s="295">
        <f t="shared" si="34"/>
        <v>54</v>
      </c>
      <c r="Z74" s="295">
        <f t="shared" si="38"/>
        <v>11473.176131999999</v>
      </c>
      <c r="AA74" s="298">
        <f t="shared" si="35"/>
        <v>80</v>
      </c>
      <c r="AB74" s="298">
        <f t="shared" si="36"/>
        <v>1209</v>
      </c>
      <c r="AC74" s="320"/>
      <c r="AD74" s="299"/>
      <c r="AE74" s="299"/>
      <c r="AF74" s="295">
        <f t="shared" si="39"/>
        <v>1289</v>
      </c>
      <c r="AG74" s="300">
        <f t="shared" si="37"/>
        <v>10184</v>
      </c>
      <c r="AH74" s="300">
        <v>10184</v>
      </c>
      <c r="AI74" s="300">
        <f t="shared" si="40"/>
        <v>0</v>
      </c>
      <c r="AJ74" s="381">
        <f t="shared" si="41"/>
        <v>346</v>
      </c>
      <c r="AK74" s="381">
        <f t="shared" si="42"/>
        <v>1310</v>
      </c>
      <c r="AL74" s="382">
        <f t="shared" si="43"/>
        <v>450</v>
      </c>
      <c r="AM74" s="382"/>
      <c r="AN74" s="382">
        <f t="shared" si="44"/>
        <v>13579.176131999999</v>
      </c>
      <c r="AO74" s="321" t="s">
        <v>1538</v>
      </c>
    </row>
    <row r="75" spans="1:41" ht="24" customHeight="1" x14ac:dyDescent="0.25">
      <c r="A75" s="290">
        <v>71</v>
      </c>
      <c r="B75" s="291" t="s">
        <v>1539</v>
      </c>
      <c r="C75" s="348">
        <v>4941634387</v>
      </c>
      <c r="D75" s="3">
        <v>101269538913</v>
      </c>
      <c r="E75" s="318" t="s">
        <v>1540</v>
      </c>
      <c r="F75" s="303"/>
      <c r="G75" s="303"/>
      <c r="H75" s="319" t="s">
        <v>1356</v>
      </c>
      <c r="I75" s="294">
        <v>20</v>
      </c>
      <c r="J75" s="295"/>
      <c r="K75" s="295"/>
      <c r="L75" s="295">
        <v>424.46</v>
      </c>
      <c r="M75" s="295">
        <v>135.32</v>
      </c>
      <c r="N75" s="295"/>
      <c r="O75" s="295">
        <f t="shared" si="25"/>
        <v>27.988999999999997</v>
      </c>
      <c r="P75" s="295">
        <f t="shared" si="26"/>
        <v>46.629673999999994</v>
      </c>
      <c r="Q75" s="295">
        <v>3</v>
      </c>
      <c r="R75" s="295">
        <f t="shared" si="27"/>
        <v>8489.1999999999989</v>
      </c>
      <c r="S75" s="295">
        <f t="shared" si="28"/>
        <v>2706.3999999999996</v>
      </c>
      <c r="T75" s="296">
        <f t="shared" si="29"/>
        <v>0</v>
      </c>
      <c r="U75" s="295">
        <f t="shared" si="30"/>
        <v>559.78</v>
      </c>
      <c r="V75" s="295">
        <f t="shared" si="31"/>
        <v>932.59347999999989</v>
      </c>
      <c r="W75" s="297">
        <f t="shared" si="32"/>
        <v>0</v>
      </c>
      <c r="X75" s="295">
        <f t="shared" si="33"/>
        <v>0</v>
      </c>
      <c r="Y75" s="295">
        <f t="shared" si="34"/>
        <v>60</v>
      </c>
      <c r="Z75" s="295">
        <f t="shared" si="38"/>
        <v>12747.973479999999</v>
      </c>
      <c r="AA75" s="298">
        <f t="shared" si="35"/>
        <v>89</v>
      </c>
      <c r="AB75" s="298">
        <f t="shared" si="36"/>
        <v>1343</v>
      </c>
      <c r="AC75" s="320"/>
      <c r="AD75" s="299"/>
      <c r="AE75" s="299"/>
      <c r="AF75" s="295">
        <f t="shared" si="39"/>
        <v>1432</v>
      </c>
      <c r="AG75" s="300">
        <f t="shared" si="37"/>
        <v>11316</v>
      </c>
      <c r="AH75" s="300">
        <v>11316</v>
      </c>
      <c r="AI75" s="300">
        <f t="shared" si="40"/>
        <v>0</v>
      </c>
      <c r="AJ75" s="381">
        <f t="shared" si="41"/>
        <v>384</v>
      </c>
      <c r="AK75" s="381">
        <f t="shared" si="42"/>
        <v>1455</v>
      </c>
      <c r="AL75" s="382">
        <f t="shared" si="43"/>
        <v>500</v>
      </c>
      <c r="AM75" s="382"/>
      <c r="AN75" s="382">
        <f t="shared" si="44"/>
        <v>15086.973479999999</v>
      </c>
      <c r="AO75" s="321" t="s">
        <v>1541</v>
      </c>
    </row>
    <row r="76" spans="1:41" ht="24" customHeight="1" x14ac:dyDescent="0.25">
      <c r="A76" s="290">
        <v>72</v>
      </c>
      <c r="B76" s="291" t="s">
        <v>1542</v>
      </c>
      <c r="C76" s="348">
        <v>4941636903</v>
      </c>
      <c r="D76" s="3">
        <v>102105177445</v>
      </c>
      <c r="E76" s="325" t="s">
        <v>1543</v>
      </c>
      <c r="F76" s="303"/>
      <c r="G76" s="303"/>
      <c r="H76" s="319" t="s">
        <v>1370</v>
      </c>
      <c r="I76" s="294">
        <v>20</v>
      </c>
      <c r="J76" s="295"/>
      <c r="K76" s="295"/>
      <c r="L76" s="295">
        <v>424.46</v>
      </c>
      <c r="M76" s="295">
        <v>135.32</v>
      </c>
      <c r="N76" s="295"/>
      <c r="O76" s="295">
        <f t="shared" si="25"/>
        <v>27.988999999999997</v>
      </c>
      <c r="P76" s="295">
        <f t="shared" si="26"/>
        <v>46.629673999999994</v>
      </c>
      <c r="Q76" s="295">
        <v>3</v>
      </c>
      <c r="R76" s="295">
        <f t="shared" si="27"/>
        <v>8489.1999999999989</v>
      </c>
      <c r="S76" s="295">
        <f t="shared" si="28"/>
        <v>2706.3999999999996</v>
      </c>
      <c r="T76" s="296">
        <f t="shared" si="29"/>
        <v>0</v>
      </c>
      <c r="U76" s="295">
        <f t="shared" si="30"/>
        <v>559.78</v>
      </c>
      <c r="V76" s="295">
        <f t="shared" si="31"/>
        <v>932.59347999999989</v>
      </c>
      <c r="W76" s="297">
        <f t="shared" si="32"/>
        <v>0</v>
      </c>
      <c r="X76" s="295">
        <f t="shared" si="33"/>
        <v>0</v>
      </c>
      <c r="Y76" s="295">
        <f t="shared" si="34"/>
        <v>60</v>
      </c>
      <c r="Z76" s="295">
        <f t="shared" si="38"/>
        <v>12747.973479999999</v>
      </c>
      <c r="AA76" s="298">
        <f t="shared" si="35"/>
        <v>89</v>
      </c>
      <c r="AB76" s="298">
        <f t="shared" si="36"/>
        <v>1343</v>
      </c>
      <c r="AC76" s="320"/>
      <c r="AD76" s="299"/>
      <c r="AE76" s="299"/>
      <c r="AF76" s="295">
        <f t="shared" si="39"/>
        <v>1432</v>
      </c>
      <c r="AG76" s="300">
        <f t="shared" si="37"/>
        <v>11316</v>
      </c>
      <c r="AH76" s="300">
        <v>11316</v>
      </c>
      <c r="AI76" s="300">
        <f t="shared" si="40"/>
        <v>0</v>
      </c>
      <c r="AJ76" s="381">
        <f t="shared" si="41"/>
        <v>384</v>
      </c>
      <c r="AK76" s="381">
        <f t="shared" si="42"/>
        <v>1455</v>
      </c>
      <c r="AL76" s="382">
        <f t="shared" si="43"/>
        <v>500</v>
      </c>
      <c r="AM76" s="382"/>
      <c r="AN76" s="382">
        <f t="shared" si="44"/>
        <v>15086.973479999999</v>
      </c>
      <c r="AO76" s="321" t="s">
        <v>1544</v>
      </c>
    </row>
    <row r="77" spans="1:41" ht="24" customHeight="1" x14ac:dyDescent="0.25">
      <c r="A77" s="290">
        <v>73</v>
      </c>
      <c r="B77" s="291" t="s">
        <v>1545</v>
      </c>
      <c r="C77" s="348">
        <v>4941637560</v>
      </c>
      <c r="D77" s="326">
        <v>102101789928</v>
      </c>
      <c r="E77" s="327" t="s">
        <v>1546</v>
      </c>
      <c r="F77" s="303"/>
      <c r="G77" s="303"/>
      <c r="H77" s="319" t="s">
        <v>1370</v>
      </c>
      <c r="I77" s="294">
        <v>22</v>
      </c>
      <c r="J77" s="295"/>
      <c r="K77" s="295"/>
      <c r="L77" s="295">
        <v>424.46</v>
      </c>
      <c r="M77" s="295">
        <v>135.32</v>
      </c>
      <c r="N77" s="295"/>
      <c r="O77" s="295">
        <f t="shared" si="25"/>
        <v>27.988999999999997</v>
      </c>
      <c r="P77" s="295">
        <f t="shared" si="26"/>
        <v>46.629673999999994</v>
      </c>
      <c r="Q77" s="295">
        <v>3</v>
      </c>
      <c r="R77" s="295">
        <f t="shared" si="27"/>
        <v>9338.119999999999</v>
      </c>
      <c r="S77" s="295">
        <f t="shared" si="28"/>
        <v>2977.04</v>
      </c>
      <c r="T77" s="296">
        <f t="shared" si="29"/>
        <v>0</v>
      </c>
      <c r="U77" s="295">
        <f t="shared" si="30"/>
        <v>615.75800000000004</v>
      </c>
      <c r="V77" s="295">
        <f t="shared" si="31"/>
        <v>1025.8528279999998</v>
      </c>
      <c r="W77" s="297">
        <f t="shared" si="32"/>
        <v>0</v>
      </c>
      <c r="X77" s="295">
        <f t="shared" si="33"/>
        <v>0</v>
      </c>
      <c r="Y77" s="295">
        <f t="shared" si="34"/>
        <v>66</v>
      </c>
      <c r="Z77" s="295">
        <f t="shared" si="38"/>
        <v>14022.770827999999</v>
      </c>
      <c r="AA77" s="298">
        <f t="shared" si="35"/>
        <v>98</v>
      </c>
      <c r="AB77" s="298">
        <f t="shared" si="36"/>
        <v>1478</v>
      </c>
      <c r="AC77" s="320"/>
      <c r="AD77" s="299"/>
      <c r="AE77" s="299"/>
      <c r="AF77" s="295">
        <f t="shared" si="39"/>
        <v>1576</v>
      </c>
      <c r="AG77" s="300">
        <f t="shared" si="37"/>
        <v>12447</v>
      </c>
      <c r="AH77" s="300">
        <v>12447</v>
      </c>
      <c r="AI77" s="300">
        <f t="shared" si="40"/>
        <v>0</v>
      </c>
      <c r="AJ77" s="381">
        <f t="shared" si="41"/>
        <v>423</v>
      </c>
      <c r="AK77" s="381">
        <f t="shared" si="42"/>
        <v>1601</v>
      </c>
      <c r="AL77" s="382">
        <f t="shared" si="43"/>
        <v>550</v>
      </c>
      <c r="AM77" s="382"/>
      <c r="AN77" s="382">
        <f t="shared" si="44"/>
        <v>16596.770828000001</v>
      </c>
      <c r="AO77" s="321" t="s">
        <v>1547</v>
      </c>
    </row>
    <row r="78" spans="1:41" ht="24" customHeight="1" x14ac:dyDescent="0.25">
      <c r="A78" s="290">
        <v>74</v>
      </c>
      <c r="B78" s="291" t="s">
        <v>1548</v>
      </c>
      <c r="C78" s="348">
        <v>4940785888</v>
      </c>
      <c r="D78" s="3">
        <v>101728630515</v>
      </c>
      <c r="E78" s="327" t="s">
        <v>1549</v>
      </c>
      <c r="F78" s="303"/>
      <c r="G78" s="303"/>
      <c r="H78" s="319" t="s">
        <v>1356</v>
      </c>
      <c r="I78" s="294">
        <v>21</v>
      </c>
      <c r="J78" s="295"/>
      <c r="K78" s="295"/>
      <c r="L78" s="295">
        <v>424.46</v>
      </c>
      <c r="M78" s="295">
        <v>135.32</v>
      </c>
      <c r="N78" s="295"/>
      <c r="O78" s="295">
        <f t="shared" si="25"/>
        <v>27.988999999999997</v>
      </c>
      <c r="P78" s="295">
        <f t="shared" si="26"/>
        <v>46.629673999999994</v>
      </c>
      <c r="Q78" s="295">
        <v>3</v>
      </c>
      <c r="R78" s="295">
        <f t="shared" si="27"/>
        <v>8913.66</v>
      </c>
      <c r="S78" s="295">
        <f t="shared" si="28"/>
        <v>2841.72</v>
      </c>
      <c r="T78" s="296">
        <f t="shared" si="29"/>
        <v>0</v>
      </c>
      <c r="U78" s="295">
        <f t="shared" si="30"/>
        <v>587.76900000000001</v>
      </c>
      <c r="V78" s="295">
        <f t="shared" si="31"/>
        <v>979.22315399999991</v>
      </c>
      <c r="W78" s="297">
        <f t="shared" si="32"/>
        <v>0</v>
      </c>
      <c r="X78" s="295">
        <f t="shared" si="33"/>
        <v>0</v>
      </c>
      <c r="Y78" s="295">
        <f t="shared" si="34"/>
        <v>63</v>
      </c>
      <c r="Z78" s="295">
        <f t="shared" si="38"/>
        <v>13385.372153999999</v>
      </c>
      <c r="AA78" s="298">
        <f t="shared" si="35"/>
        <v>94</v>
      </c>
      <c r="AB78" s="298">
        <f t="shared" si="36"/>
        <v>1411</v>
      </c>
      <c r="AC78" s="320"/>
      <c r="AD78" s="299"/>
      <c r="AE78" s="299"/>
      <c r="AF78" s="295">
        <f t="shared" si="39"/>
        <v>1505</v>
      </c>
      <c r="AG78" s="300">
        <f t="shared" si="37"/>
        <v>11880</v>
      </c>
      <c r="AH78" s="300">
        <v>11880</v>
      </c>
      <c r="AI78" s="300">
        <f t="shared" si="40"/>
        <v>0</v>
      </c>
      <c r="AJ78" s="381">
        <f t="shared" si="41"/>
        <v>404</v>
      </c>
      <c r="AK78" s="381">
        <f t="shared" si="42"/>
        <v>1528</v>
      </c>
      <c r="AL78" s="382">
        <f t="shared" si="43"/>
        <v>525</v>
      </c>
      <c r="AM78" s="382"/>
      <c r="AN78" s="382">
        <f t="shared" si="44"/>
        <v>15842.372153999999</v>
      </c>
      <c r="AO78" s="322">
        <v>64137000872</v>
      </c>
    </row>
    <row r="79" spans="1:41" ht="24" customHeight="1" x14ac:dyDescent="0.25">
      <c r="A79" s="290">
        <v>75</v>
      </c>
      <c r="B79" s="291" t="s">
        <v>1550</v>
      </c>
      <c r="C79" s="348">
        <v>4940889582</v>
      </c>
      <c r="D79" s="302">
        <v>101827090029</v>
      </c>
      <c r="E79" s="328" t="s">
        <v>1551</v>
      </c>
      <c r="F79" s="303"/>
      <c r="G79" s="303"/>
      <c r="H79" s="319" t="s">
        <v>1356</v>
      </c>
      <c r="I79" s="294">
        <v>22</v>
      </c>
      <c r="J79" s="295"/>
      <c r="K79" s="295"/>
      <c r="L79" s="295">
        <v>424.46</v>
      </c>
      <c r="M79" s="295">
        <v>135.32</v>
      </c>
      <c r="N79" s="295"/>
      <c r="O79" s="295">
        <f t="shared" si="25"/>
        <v>27.988999999999997</v>
      </c>
      <c r="P79" s="295">
        <f t="shared" si="26"/>
        <v>46.629673999999994</v>
      </c>
      <c r="Q79" s="295">
        <v>3</v>
      </c>
      <c r="R79" s="295">
        <f t="shared" si="27"/>
        <v>9338.119999999999</v>
      </c>
      <c r="S79" s="295">
        <f t="shared" si="28"/>
        <v>2977.04</v>
      </c>
      <c r="T79" s="296">
        <f t="shared" si="29"/>
        <v>0</v>
      </c>
      <c r="U79" s="295">
        <f t="shared" si="30"/>
        <v>615.75800000000004</v>
      </c>
      <c r="V79" s="295">
        <f t="shared" si="31"/>
        <v>1025.8528279999998</v>
      </c>
      <c r="W79" s="297">
        <f t="shared" si="32"/>
        <v>0</v>
      </c>
      <c r="X79" s="295">
        <f t="shared" si="33"/>
        <v>0</v>
      </c>
      <c r="Y79" s="295">
        <f t="shared" si="34"/>
        <v>66</v>
      </c>
      <c r="Z79" s="295">
        <f t="shared" si="38"/>
        <v>14022.770827999999</v>
      </c>
      <c r="AA79" s="298">
        <f t="shared" si="35"/>
        <v>98</v>
      </c>
      <c r="AB79" s="298">
        <f t="shared" si="36"/>
        <v>1478</v>
      </c>
      <c r="AC79" s="320"/>
      <c r="AD79" s="299"/>
      <c r="AE79" s="299"/>
      <c r="AF79" s="295">
        <f t="shared" si="39"/>
        <v>1576</v>
      </c>
      <c r="AG79" s="300">
        <f t="shared" si="37"/>
        <v>12447</v>
      </c>
      <c r="AH79" s="300">
        <v>12447</v>
      </c>
      <c r="AI79" s="300">
        <f t="shared" si="40"/>
        <v>0</v>
      </c>
      <c r="AJ79" s="381">
        <f t="shared" si="41"/>
        <v>423</v>
      </c>
      <c r="AK79" s="381">
        <f t="shared" si="42"/>
        <v>1601</v>
      </c>
      <c r="AL79" s="382">
        <f t="shared" si="43"/>
        <v>550</v>
      </c>
      <c r="AM79" s="382"/>
      <c r="AN79" s="382">
        <f t="shared" si="44"/>
        <v>16596.770828000001</v>
      </c>
      <c r="AO79" s="322">
        <v>64177957585</v>
      </c>
    </row>
    <row r="80" spans="1:41" ht="24" customHeight="1" x14ac:dyDescent="0.25">
      <c r="A80" s="290">
        <v>76</v>
      </c>
      <c r="B80" s="291" t="s">
        <v>1552</v>
      </c>
      <c r="C80" s="348">
        <v>4940668806</v>
      </c>
      <c r="D80" s="302">
        <v>101729078286</v>
      </c>
      <c r="E80" s="318" t="s">
        <v>1553</v>
      </c>
      <c r="F80" s="303"/>
      <c r="G80" s="303"/>
      <c r="H80" s="319" t="s">
        <v>1356</v>
      </c>
      <c r="I80" s="294">
        <v>15.375</v>
      </c>
      <c r="J80" s="295"/>
      <c r="K80" s="295"/>
      <c r="L80" s="295">
        <v>424.46</v>
      </c>
      <c r="M80" s="295">
        <v>135.32</v>
      </c>
      <c r="N80" s="295"/>
      <c r="O80" s="295">
        <f t="shared" si="25"/>
        <v>27.988999999999997</v>
      </c>
      <c r="P80" s="295">
        <f t="shared" si="26"/>
        <v>46.629673999999994</v>
      </c>
      <c r="Q80" s="295">
        <v>3</v>
      </c>
      <c r="R80" s="295">
        <f t="shared" si="27"/>
        <v>6526.0724999999993</v>
      </c>
      <c r="S80" s="295">
        <f t="shared" si="28"/>
        <v>2080.5450000000001</v>
      </c>
      <c r="T80" s="296">
        <f t="shared" si="29"/>
        <v>0</v>
      </c>
      <c r="U80" s="295">
        <f t="shared" si="30"/>
        <v>430.33087499999999</v>
      </c>
      <c r="V80" s="295">
        <f t="shared" si="31"/>
        <v>716.93123774999992</v>
      </c>
      <c r="W80" s="297">
        <f t="shared" si="32"/>
        <v>0</v>
      </c>
      <c r="X80" s="295">
        <f t="shared" si="33"/>
        <v>0</v>
      </c>
      <c r="Y80" s="295">
        <f t="shared" si="34"/>
        <v>46.125</v>
      </c>
      <c r="Z80" s="295">
        <f t="shared" si="38"/>
        <v>9800.0046127499991</v>
      </c>
      <c r="AA80" s="298">
        <f t="shared" si="35"/>
        <v>69</v>
      </c>
      <c r="AB80" s="298">
        <f t="shared" si="36"/>
        <v>1033</v>
      </c>
      <c r="AC80" s="320"/>
      <c r="AD80" s="299"/>
      <c r="AE80" s="299"/>
      <c r="AF80" s="295">
        <f t="shared" si="39"/>
        <v>1102</v>
      </c>
      <c r="AG80" s="300">
        <f t="shared" si="37"/>
        <v>8698</v>
      </c>
      <c r="AH80" s="300">
        <v>8698</v>
      </c>
      <c r="AI80" s="300">
        <f t="shared" si="40"/>
        <v>0</v>
      </c>
      <c r="AJ80" s="381">
        <f t="shared" si="41"/>
        <v>296</v>
      </c>
      <c r="AK80" s="381">
        <f t="shared" si="42"/>
        <v>1119</v>
      </c>
      <c r="AL80" s="382">
        <f t="shared" si="43"/>
        <v>384.375</v>
      </c>
      <c r="AM80" s="382"/>
      <c r="AN80" s="382">
        <f t="shared" si="44"/>
        <v>11599.379612749999</v>
      </c>
      <c r="AO80" s="321" t="s">
        <v>1554</v>
      </c>
    </row>
    <row r="81" spans="1:41" ht="24" customHeight="1" x14ac:dyDescent="0.25">
      <c r="A81" s="290">
        <v>77</v>
      </c>
      <c r="B81" s="291" t="s">
        <v>1555</v>
      </c>
      <c r="C81" s="348">
        <v>4941472375</v>
      </c>
      <c r="D81" s="302">
        <v>102035513145</v>
      </c>
      <c r="E81" s="318" t="s">
        <v>1556</v>
      </c>
      <c r="F81" s="303"/>
      <c r="G81" s="303"/>
      <c r="H81" s="319" t="s">
        <v>1370</v>
      </c>
      <c r="I81" s="294">
        <v>19</v>
      </c>
      <c r="J81" s="295"/>
      <c r="K81" s="295"/>
      <c r="L81" s="295">
        <v>424.46</v>
      </c>
      <c r="M81" s="295">
        <v>135.32</v>
      </c>
      <c r="N81" s="295"/>
      <c r="O81" s="295">
        <f t="shared" si="25"/>
        <v>27.988999999999997</v>
      </c>
      <c r="P81" s="295">
        <f t="shared" si="26"/>
        <v>46.629673999999994</v>
      </c>
      <c r="Q81" s="295">
        <v>3</v>
      </c>
      <c r="R81" s="295">
        <f t="shared" si="27"/>
        <v>8064.74</v>
      </c>
      <c r="S81" s="295">
        <f t="shared" si="28"/>
        <v>2571.08</v>
      </c>
      <c r="T81" s="296">
        <f t="shared" si="29"/>
        <v>0</v>
      </c>
      <c r="U81" s="295">
        <f t="shared" si="30"/>
        <v>531.79100000000005</v>
      </c>
      <c r="V81" s="295">
        <f t="shared" si="31"/>
        <v>885.96380599999986</v>
      </c>
      <c r="W81" s="297">
        <f t="shared" si="32"/>
        <v>0</v>
      </c>
      <c r="X81" s="295">
        <f t="shared" si="33"/>
        <v>0</v>
      </c>
      <c r="Y81" s="295">
        <f t="shared" si="34"/>
        <v>57</v>
      </c>
      <c r="Z81" s="295">
        <f t="shared" si="38"/>
        <v>12110.574805999999</v>
      </c>
      <c r="AA81" s="298">
        <f t="shared" si="35"/>
        <v>85</v>
      </c>
      <c r="AB81" s="298">
        <f t="shared" si="36"/>
        <v>1276</v>
      </c>
      <c r="AC81" s="320"/>
      <c r="AD81" s="299"/>
      <c r="AE81" s="299"/>
      <c r="AF81" s="295">
        <f t="shared" si="39"/>
        <v>1361</v>
      </c>
      <c r="AG81" s="300">
        <f t="shared" si="37"/>
        <v>10750</v>
      </c>
      <c r="AH81" s="300">
        <v>10750</v>
      </c>
      <c r="AI81" s="300">
        <f t="shared" si="40"/>
        <v>0</v>
      </c>
      <c r="AJ81" s="381">
        <f t="shared" si="41"/>
        <v>365</v>
      </c>
      <c r="AK81" s="381">
        <f t="shared" si="42"/>
        <v>1383</v>
      </c>
      <c r="AL81" s="382">
        <f t="shared" si="43"/>
        <v>475</v>
      </c>
      <c r="AM81" s="382"/>
      <c r="AN81" s="382">
        <f t="shared" si="44"/>
        <v>14333.574805999999</v>
      </c>
      <c r="AO81" s="321" t="s">
        <v>1557</v>
      </c>
    </row>
    <row r="82" spans="1:41" ht="24" customHeight="1" x14ac:dyDescent="0.25">
      <c r="A82" s="290">
        <v>78</v>
      </c>
      <c r="B82" s="291" t="s">
        <v>1558</v>
      </c>
      <c r="C82" s="348">
        <v>4939703068</v>
      </c>
      <c r="D82" s="302">
        <v>101231357308</v>
      </c>
      <c r="E82" s="318" t="s">
        <v>1559</v>
      </c>
      <c r="F82" s="303"/>
      <c r="G82" s="303"/>
      <c r="H82" s="319" t="s">
        <v>1370</v>
      </c>
      <c r="I82" s="294">
        <v>13</v>
      </c>
      <c r="J82" s="295"/>
      <c r="K82" s="295"/>
      <c r="L82" s="295">
        <v>424.46</v>
      </c>
      <c r="M82" s="295">
        <v>135.32</v>
      </c>
      <c r="N82" s="295"/>
      <c r="O82" s="295">
        <f t="shared" si="25"/>
        <v>27.988999999999997</v>
      </c>
      <c r="P82" s="295">
        <f t="shared" si="26"/>
        <v>46.629673999999994</v>
      </c>
      <c r="Q82" s="295">
        <v>3</v>
      </c>
      <c r="R82" s="295">
        <f t="shared" si="27"/>
        <v>5517.98</v>
      </c>
      <c r="S82" s="295">
        <f t="shared" si="28"/>
        <v>1759.1599999999999</v>
      </c>
      <c r="T82" s="296">
        <f t="shared" si="29"/>
        <v>0</v>
      </c>
      <c r="U82" s="295">
        <f t="shared" si="30"/>
        <v>363.85699999999997</v>
      </c>
      <c r="V82" s="295">
        <f t="shared" si="31"/>
        <v>606.18576199999995</v>
      </c>
      <c r="W82" s="297">
        <f t="shared" si="32"/>
        <v>0</v>
      </c>
      <c r="X82" s="295">
        <f t="shared" si="33"/>
        <v>0</v>
      </c>
      <c r="Y82" s="295">
        <f t="shared" si="34"/>
        <v>39</v>
      </c>
      <c r="Z82" s="295">
        <f t="shared" si="38"/>
        <v>8286.1827619999985</v>
      </c>
      <c r="AA82" s="298">
        <f t="shared" si="35"/>
        <v>58</v>
      </c>
      <c r="AB82" s="298">
        <f t="shared" si="36"/>
        <v>873</v>
      </c>
      <c r="AC82" s="320"/>
      <c r="AD82" s="299"/>
      <c r="AE82" s="299"/>
      <c r="AF82" s="295">
        <f t="shared" si="39"/>
        <v>931</v>
      </c>
      <c r="AG82" s="300">
        <f t="shared" si="37"/>
        <v>7355</v>
      </c>
      <c r="AH82" s="300">
        <v>7355</v>
      </c>
      <c r="AI82" s="300">
        <f t="shared" si="40"/>
        <v>0</v>
      </c>
      <c r="AJ82" s="381">
        <f t="shared" si="41"/>
        <v>250</v>
      </c>
      <c r="AK82" s="381">
        <f t="shared" si="42"/>
        <v>946</v>
      </c>
      <c r="AL82" s="382">
        <f t="shared" si="43"/>
        <v>325</v>
      </c>
      <c r="AM82" s="382"/>
      <c r="AN82" s="382">
        <f t="shared" si="44"/>
        <v>9807.1827619999985</v>
      </c>
      <c r="AO82" s="321" t="s">
        <v>1560</v>
      </c>
    </row>
    <row r="83" spans="1:41" ht="24" customHeight="1" x14ac:dyDescent="0.25">
      <c r="A83" s="290">
        <v>79</v>
      </c>
      <c r="B83" s="291" t="s">
        <v>1561</v>
      </c>
      <c r="C83" s="348">
        <v>4941407425</v>
      </c>
      <c r="D83" s="302">
        <v>101801689434</v>
      </c>
      <c r="E83" s="318" t="s">
        <v>1562</v>
      </c>
      <c r="F83" s="303"/>
      <c r="G83" s="303"/>
      <c r="H83" s="319" t="s">
        <v>1370</v>
      </c>
      <c r="I83" s="294">
        <v>20.5</v>
      </c>
      <c r="J83" s="295"/>
      <c r="K83" s="295"/>
      <c r="L83" s="295">
        <v>466.91</v>
      </c>
      <c r="M83" s="295">
        <v>135.32</v>
      </c>
      <c r="N83" s="295">
        <v>40</v>
      </c>
      <c r="O83" s="295">
        <f t="shared" si="25"/>
        <v>30.111500000000003</v>
      </c>
      <c r="P83" s="295">
        <f t="shared" si="26"/>
        <v>50.165759000000001</v>
      </c>
      <c r="Q83" s="295">
        <v>3</v>
      </c>
      <c r="R83" s="295">
        <f t="shared" si="27"/>
        <v>9571.6550000000007</v>
      </c>
      <c r="S83" s="295">
        <f t="shared" si="28"/>
        <v>2774.06</v>
      </c>
      <c r="T83" s="296">
        <f t="shared" si="29"/>
        <v>820</v>
      </c>
      <c r="U83" s="295">
        <f t="shared" si="30"/>
        <v>617.28575000000001</v>
      </c>
      <c r="V83" s="295">
        <f t="shared" si="31"/>
        <v>1028.3980595</v>
      </c>
      <c r="W83" s="297">
        <f t="shared" si="32"/>
        <v>0</v>
      </c>
      <c r="X83" s="295">
        <f t="shared" si="33"/>
        <v>0</v>
      </c>
      <c r="Y83" s="295">
        <f t="shared" si="34"/>
        <v>61.5</v>
      </c>
      <c r="Z83" s="295">
        <f t="shared" si="38"/>
        <v>14872.898809499999</v>
      </c>
      <c r="AA83" s="298">
        <f t="shared" si="35"/>
        <v>104</v>
      </c>
      <c r="AB83" s="298">
        <f t="shared" si="36"/>
        <v>1580</v>
      </c>
      <c r="AC83" s="320"/>
      <c r="AD83" s="299"/>
      <c r="AE83" s="299"/>
      <c r="AF83" s="295">
        <f t="shared" si="39"/>
        <v>1684</v>
      </c>
      <c r="AG83" s="300">
        <f t="shared" si="37"/>
        <v>13189</v>
      </c>
      <c r="AH83" s="300">
        <v>13189</v>
      </c>
      <c r="AI83" s="300">
        <f t="shared" si="40"/>
        <v>0</v>
      </c>
      <c r="AJ83" s="381">
        <f t="shared" si="41"/>
        <v>450</v>
      </c>
      <c r="AK83" s="381">
        <f t="shared" si="42"/>
        <v>1712</v>
      </c>
      <c r="AL83" s="382">
        <f t="shared" si="43"/>
        <v>512.5</v>
      </c>
      <c r="AM83" s="382"/>
      <c r="AN83" s="382">
        <f t="shared" si="44"/>
        <v>17547.398809499999</v>
      </c>
      <c r="AO83" s="321" t="s">
        <v>1563</v>
      </c>
    </row>
    <row r="84" spans="1:41" ht="24" customHeight="1" x14ac:dyDescent="0.25">
      <c r="A84" s="290">
        <v>80</v>
      </c>
      <c r="B84" s="291" t="s">
        <v>1564</v>
      </c>
      <c r="C84" s="348">
        <v>4941640962</v>
      </c>
      <c r="D84" s="171">
        <v>101918163049</v>
      </c>
      <c r="E84" s="327" t="s">
        <v>1565</v>
      </c>
      <c r="F84" s="303"/>
      <c r="G84" s="303"/>
      <c r="H84" s="327" t="s">
        <v>1370</v>
      </c>
      <c r="I84" s="294">
        <v>22</v>
      </c>
      <c r="J84" s="295"/>
      <c r="K84" s="295"/>
      <c r="L84" s="295">
        <v>424.46</v>
      </c>
      <c r="M84" s="295">
        <v>135.32</v>
      </c>
      <c r="N84" s="295"/>
      <c r="O84" s="295">
        <f t="shared" si="25"/>
        <v>27.988999999999997</v>
      </c>
      <c r="P84" s="295">
        <f t="shared" si="26"/>
        <v>46.629673999999994</v>
      </c>
      <c r="Q84" s="295">
        <v>3</v>
      </c>
      <c r="R84" s="295">
        <f t="shared" si="27"/>
        <v>9338.119999999999</v>
      </c>
      <c r="S84" s="295">
        <f t="shared" si="28"/>
        <v>2977.04</v>
      </c>
      <c r="T84" s="296">
        <f t="shared" si="29"/>
        <v>0</v>
      </c>
      <c r="U84" s="295">
        <f t="shared" si="30"/>
        <v>615.75800000000004</v>
      </c>
      <c r="V84" s="295">
        <f t="shared" si="31"/>
        <v>1025.8528279999998</v>
      </c>
      <c r="W84" s="297">
        <f t="shared" si="32"/>
        <v>0</v>
      </c>
      <c r="X84" s="295">
        <f t="shared" si="33"/>
        <v>0</v>
      </c>
      <c r="Y84" s="295">
        <f t="shared" si="34"/>
        <v>66</v>
      </c>
      <c r="Z84" s="295">
        <f t="shared" si="38"/>
        <v>14022.770827999999</v>
      </c>
      <c r="AA84" s="298">
        <f t="shared" si="35"/>
        <v>98</v>
      </c>
      <c r="AB84" s="298">
        <f t="shared" si="36"/>
        <v>1478</v>
      </c>
      <c r="AC84" s="320"/>
      <c r="AD84" s="299"/>
      <c r="AE84" s="299"/>
      <c r="AF84" s="295">
        <f t="shared" si="39"/>
        <v>1576</v>
      </c>
      <c r="AG84" s="300">
        <f t="shared" si="37"/>
        <v>12447</v>
      </c>
      <c r="AH84" s="300">
        <v>12447</v>
      </c>
      <c r="AI84" s="300">
        <f t="shared" si="40"/>
        <v>0</v>
      </c>
      <c r="AJ84" s="381">
        <f t="shared" si="41"/>
        <v>423</v>
      </c>
      <c r="AK84" s="381">
        <f t="shared" si="42"/>
        <v>1601</v>
      </c>
      <c r="AL84" s="382">
        <f t="shared" si="43"/>
        <v>550</v>
      </c>
      <c r="AM84" s="382"/>
      <c r="AN84" s="382">
        <f t="shared" si="44"/>
        <v>16596.770828000001</v>
      </c>
      <c r="AO84" s="321" t="s">
        <v>1566</v>
      </c>
    </row>
    <row r="85" spans="1:41" ht="24" customHeight="1" x14ac:dyDescent="0.25">
      <c r="A85" s="290">
        <v>81</v>
      </c>
      <c r="B85" s="291" t="s">
        <v>1567</v>
      </c>
      <c r="C85" s="348">
        <v>4940465756</v>
      </c>
      <c r="D85" s="302">
        <v>101183127695</v>
      </c>
      <c r="E85" s="318" t="s">
        <v>1568</v>
      </c>
      <c r="F85" s="303"/>
      <c r="G85" s="303"/>
      <c r="H85" s="319" t="s">
        <v>1356</v>
      </c>
      <c r="I85" s="294">
        <v>17</v>
      </c>
      <c r="J85" s="295"/>
      <c r="K85" s="295"/>
      <c r="L85" s="295">
        <v>424.46</v>
      </c>
      <c r="M85" s="295">
        <v>135.32</v>
      </c>
      <c r="N85" s="295">
        <v>20</v>
      </c>
      <c r="O85" s="295">
        <f t="shared" si="25"/>
        <v>27.988999999999997</v>
      </c>
      <c r="P85" s="295">
        <f t="shared" si="26"/>
        <v>46.629673999999994</v>
      </c>
      <c r="Q85" s="295">
        <v>3</v>
      </c>
      <c r="R85" s="295">
        <f t="shared" si="27"/>
        <v>7215.82</v>
      </c>
      <c r="S85" s="295">
        <f t="shared" si="28"/>
        <v>2300.44</v>
      </c>
      <c r="T85" s="296">
        <f t="shared" si="29"/>
        <v>340</v>
      </c>
      <c r="U85" s="295">
        <f t="shared" si="30"/>
        <v>475.81300000000005</v>
      </c>
      <c r="V85" s="295">
        <f t="shared" si="31"/>
        <v>792.70445799999993</v>
      </c>
      <c r="W85" s="297">
        <f t="shared" si="32"/>
        <v>0</v>
      </c>
      <c r="X85" s="295">
        <f t="shared" si="33"/>
        <v>0</v>
      </c>
      <c r="Y85" s="295">
        <f t="shared" si="34"/>
        <v>51</v>
      </c>
      <c r="Z85" s="295">
        <f t="shared" si="38"/>
        <v>11175.777458</v>
      </c>
      <c r="AA85" s="298">
        <f t="shared" si="35"/>
        <v>78</v>
      </c>
      <c r="AB85" s="298">
        <f t="shared" si="36"/>
        <v>1183</v>
      </c>
      <c r="AC85" s="320"/>
      <c r="AD85" s="299"/>
      <c r="AE85" s="299"/>
      <c r="AF85" s="295">
        <f t="shared" si="39"/>
        <v>1261</v>
      </c>
      <c r="AG85" s="300">
        <f t="shared" si="37"/>
        <v>9915</v>
      </c>
      <c r="AH85" s="300">
        <v>9915</v>
      </c>
      <c r="AI85" s="300">
        <f t="shared" si="40"/>
        <v>0</v>
      </c>
      <c r="AJ85" s="381">
        <f t="shared" si="41"/>
        <v>338</v>
      </c>
      <c r="AK85" s="381">
        <f t="shared" si="42"/>
        <v>1281</v>
      </c>
      <c r="AL85" s="382">
        <f t="shared" si="43"/>
        <v>425</v>
      </c>
      <c r="AM85" s="382"/>
      <c r="AN85" s="382">
        <f t="shared" si="44"/>
        <v>13219.777458</v>
      </c>
      <c r="AO85" s="321" t="s">
        <v>1569</v>
      </c>
    </row>
    <row r="86" spans="1:41" ht="24" customHeight="1" x14ac:dyDescent="0.25">
      <c r="A86" s="290">
        <v>82</v>
      </c>
      <c r="B86" s="291" t="s">
        <v>1570</v>
      </c>
      <c r="C86" s="348">
        <v>4941644219</v>
      </c>
      <c r="D86" s="302">
        <v>102101788470</v>
      </c>
      <c r="E86" s="318" t="s">
        <v>1571</v>
      </c>
      <c r="F86" s="303"/>
      <c r="G86" s="303"/>
      <c r="H86" s="319" t="s">
        <v>1370</v>
      </c>
      <c r="I86" s="294">
        <v>17</v>
      </c>
      <c r="J86" s="295"/>
      <c r="K86" s="295"/>
      <c r="L86" s="295">
        <v>424.46</v>
      </c>
      <c r="M86" s="295">
        <v>135.32</v>
      </c>
      <c r="N86" s="295">
        <v>80</v>
      </c>
      <c r="O86" s="295">
        <f t="shared" si="25"/>
        <v>27.988999999999997</v>
      </c>
      <c r="P86" s="295">
        <f t="shared" si="26"/>
        <v>46.629673999999994</v>
      </c>
      <c r="Q86" s="295">
        <v>3</v>
      </c>
      <c r="R86" s="295">
        <f t="shared" si="27"/>
        <v>7215.82</v>
      </c>
      <c r="S86" s="295">
        <f t="shared" si="28"/>
        <v>2300.44</v>
      </c>
      <c r="T86" s="296">
        <f t="shared" si="29"/>
        <v>1360</v>
      </c>
      <c r="U86" s="295">
        <f t="shared" si="30"/>
        <v>475.81300000000005</v>
      </c>
      <c r="V86" s="295">
        <f t="shared" si="31"/>
        <v>792.70445799999993</v>
      </c>
      <c r="W86" s="297">
        <f t="shared" si="32"/>
        <v>0</v>
      </c>
      <c r="X86" s="295">
        <f t="shared" si="33"/>
        <v>0</v>
      </c>
      <c r="Y86" s="295">
        <f t="shared" si="34"/>
        <v>51</v>
      </c>
      <c r="Z86" s="295">
        <f t="shared" si="38"/>
        <v>12195.777458</v>
      </c>
      <c r="AA86" s="298">
        <f t="shared" si="35"/>
        <v>86</v>
      </c>
      <c r="AB86" s="298">
        <f t="shared" si="36"/>
        <v>1305</v>
      </c>
      <c r="AC86" s="320"/>
      <c r="AD86" s="299"/>
      <c r="AE86" s="299"/>
      <c r="AF86" s="295">
        <f t="shared" si="39"/>
        <v>1391</v>
      </c>
      <c r="AG86" s="300">
        <f t="shared" si="37"/>
        <v>10805</v>
      </c>
      <c r="AH86" s="300">
        <v>10805</v>
      </c>
      <c r="AI86" s="300">
        <f t="shared" si="40"/>
        <v>0</v>
      </c>
      <c r="AJ86" s="381">
        <f t="shared" si="41"/>
        <v>371</v>
      </c>
      <c r="AK86" s="381">
        <f t="shared" si="42"/>
        <v>1414</v>
      </c>
      <c r="AL86" s="382">
        <f t="shared" si="43"/>
        <v>425</v>
      </c>
      <c r="AM86" s="382"/>
      <c r="AN86" s="382">
        <f t="shared" si="44"/>
        <v>14405.777458</v>
      </c>
      <c r="AO86" s="322">
        <v>64124962144</v>
      </c>
    </row>
    <row r="87" spans="1:41" ht="24" customHeight="1" x14ac:dyDescent="0.25">
      <c r="A87" s="290">
        <v>83</v>
      </c>
      <c r="B87" s="291" t="s">
        <v>1572</v>
      </c>
      <c r="C87" s="348">
        <v>4941644226</v>
      </c>
      <c r="D87" s="302">
        <v>101999018481</v>
      </c>
      <c r="E87" s="318" t="s">
        <v>790</v>
      </c>
      <c r="F87" s="303"/>
      <c r="G87" s="303"/>
      <c r="H87" s="319" t="s">
        <v>1370</v>
      </c>
      <c r="I87" s="294">
        <v>19</v>
      </c>
      <c r="J87" s="295"/>
      <c r="K87" s="295"/>
      <c r="L87" s="295">
        <v>424.46</v>
      </c>
      <c r="M87" s="295">
        <v>135.32</v>
      </c>
      <c r="N87" s="295"/>
      <c r="O87" s="295">
        <f t="shared" si="25"/>
        <v>27.988999999999997</v>
      </c>
      <c r="P87" s="295">
        <f t="shared" si="26"/>
        <v>46.629673999999994</v>
      </c>
      <c r="Q87" s="295">
        <v>3</v>
      </c>
      <c r="R87" s="295">
        <f t="shared" si="27"/>
        <v>8064.74</v>
      </c>
      <c r="S87" s="295">
        <f t="shared" si="28"/>
        <v>2571.08</v>
      </c>
      <c r="T87" s="296">
        <f t="shared" si="29"/>
        <v>0</v>
      </c>
      <c r="U87" s="295">
        <f t="shared" si="30"/>
        <v>531.79100000000005</v>
      </c>
      <c r="V87" s="295">
        <f t="shared" si="31"/>
        <v>885.96380599999986</v>
      </c>
      <c r="W87" s="297">
        <f t="shared" si="32"/>
        <v>0</v>
      </c>
      <c r="X87" s="295">
        <f t="shared" si="33"/>
        <v>0</v>
      </c>
      <c r="Y87" s="295">
        <f t="shared" si="34"/>
        <v>57</v>
      </c>
      <c r="Z87" s="295">
        <f t="shared" si="38"/>
        <v>12110.574805999999</v>
      </c>
      <c r="AA87" s="298">
        <f t="shared" si="35"/>
        <v>85</v>
      </c>
      <c r="AB87" s="298">
        <f t="shared" si="36"/>
        <v>1276</v>
      </c>
      <c r="AC87" s="320"/>
      <c r="AD87" s="299"/>
      <c r="AE87" s="299"/>
      <c r="AF87" s="295">
        <f t="shared" si="39"/>
        <v>1361</v>
      </c>
      <c r="AG87" s="300">
        <f t="shared" si="37"/>
        <v>10750</v>
      </c>
      <c r="AH87" s="300">
        <v>10750</v>
      </c>
      <c r="AI87" s="300">
        <f t="shared" si="40"/>
        <v>0</v>
      </c>
      <c r="AJ87" s="381">
        <f t="shared" si="41"/>
        <v>365</v>
      </c>
      <c r="AK87" s="381">
        <f t="shared" si="42"/>
        <v>1383</v>
      </c>
      <c r="AL87" s="382">
        <f t="shared" si="43"/>
        <v>475</v>
      </c>
      <c r="AM87" s="382"/>
      <c r="AN87" s="382">
        <f t="shared" si="44"/>
        <v>14333.574805999999</v>
      </c>
      <c r="AO87" s="321" t="s">
        <v>1573</v>
      </c>
    </row>
    <row r="88" spans="1:41" ht="24" customHeight="1" x14ac:dyDescent="0.25">
      <c r="A88" s="290">
        <v>84</v>
      </c>
      <c r="B88" s="291" t="s">
        <v>1574</v>
      </c>
      <c r="C88" s="348">
        <v>4941648811</v>
      </c>
      <c r="D88" s="302">
        <v>102101789944</v>
      </c>
      <c r="E88" s="318" t="s">
        <v>1575</v>
      </c>
      <c r="F88" s="303"/>
      <c r="G88" s="303"/>
      <c r="H88" s="319" t="s">
        <v>1356</v>
      </c>
      <c r="I88" s="294">
        <v>10</v>
      </c>
      <c r="J88" s="295"/>
      <c r="K88" s="295"/>
      <c r="L88" s="295">
        <v>424.46</v>
      </c>
      <c r="M88" s="295">
        <v>135.32</v>
      </c>
      <c r="N88" s="295"/>
      <c r="O88" s="295">
        <f t="shared" si="25"/>
        <v>27.988999999999997</v>
      </c>
      <c r="P88" s="295">
        <f t="shared" si="26"/>
        <v>46.629673999999994</v>
      </c>
      <c r="Q88" s="295">
        <v>3</v>
      </c>
      <c r="R88" s="295">
        <f t="shared" si="27"/>
        <v>4244.5999999999995</v>
      </c>
      <c r="S88" s="295">
        <f t="shared" si="28"/>
        <v>1353.1999999999998</v>
      </c>
      <c r="T88" s="296">
        <f t="shared" si="29"/>
        <v>0</v>
      </c>
      <c r="U88" s="295">
        <f t="shared" si="30"/>
        <v>279.89</v>
      </c>
      <c r="V88" s="295">
        <f t="shared" si="31"/>
        <v>466.29673999999994</v>
      </c>
      <c r="W88" s="297">
        <f t="shared" si="32"/>
        <v>0</v>
      </c>
      <c r="X88" s="295">
        <f t="shared" si="33"/>
        <v>0</v>
      </c>
      <c r="Y88" s="295">
        <f t="shared" si="34"/>
        <v>30</v>
      </c>
      <c r="Z88" s="295">
        <f t="shared" si="38"/>
        <v>6373.9867399999994</v>
      </c>
      <c r="AA88" s="298">
        <f t="shared" si="35"/>
        <v>45</v>
      </c>
      <c r="AB88" s="298">
        <f t="shared" si="36"/>
        <v>672</v>
      </c>
      <c r="AC88" s="320"/>
      <c r="AD88" s="299"/>
      <c r="AE88" s="299"/>
      <c r="AF88" s="295">
        <f t="shared" si="39"/>
        <v>717</v>
      </c>
      <c r="AG88" s="300">
        <f t="shared" si="37"/>
        <v>5657</v>
      </c>
      <c r="AH88" s="300">
        <v>5657</v>
      </c>
      <c r="AI88" s="300">
        <f t="shared" si="40"/>
        <v>0</v>
      </c>
      <c r="AJ88" s="381">
        <f t="shared" si="41"/>
        <v>192</v>
      </c>
      <c r="AK88" s="381">
        <f t="shared" si="42"/>
        <v>728</v>
      </c>
      <c r="AL88" s="382">
        <f t="shared" si="43"/>
        <v>250</v>
      </c>
      <c r="AM88" s="382"/>
      <c r="AN88" s="382">
        <f t="shared" si="44"/>
        <v>7543.9867399999994</v>
      </c>
      <c r="AO88" s="321" t="s">
        <v>1576</v>
      </c>
    </row>
    <row r="89" spans="1:41" ht="24" customHeight="1" x14ac:dyDescent="0.25">
      <c r="A89" s="290">
        <v>85</v>
      </c>
      <c r="B89" s="322" t="s">
        <v>1577</v>
      </c>
      <c r="C89" s="348">
        <v>4941660638</v>
      </c>
      <c r="D89" s="3">
        <v>101991645857</v>
      </c>
      <c r="E89" s="329" t="s">
        <v>1578</v>
      </c>
      <c r="F89" s="303"/>
      <c r="G89" s="303"/>
      <c r="H89" s="324" t="s">
        <v>1370</v>
      </c>
      <c r="I89" s="294">
        <v>24</v>
      </c>
      <c r="J89" s="295"/>
      <c r="K89" s="295"/>
      <c r="L89" s="295">
        <v>466.91</v>
      </c>
      <c r="M89" s="295">
        <v>135.32</v>
      </c>
      <c r="N89" s="295">
        <v>40</v>
      </c>
      <c r="O89" s="295">
        <f t="shared" si="25"/>
        <v>30.111500000000003</v>
      </c>
      <c r="P89" s="295">
        <f t="shared" si="26"/>
        <v>50.165759000000001</v>
      </c>
      <c r="Q89" s="295">
        <v>3</v>
      </c>
      <c r="R89" s="295">
        <f t="shared" si="27"/>
        <v>11205.84</v>
      </c>
      <c r="S89" s="295">
        <f t="shared" si="28"/>
        <v>3247.68</v>
      </c>
      <c r="T89" s="296">
        <f t="shared" si="29"/>
        <v>960</v>
      </c>
      <c r="U89" s="295">
        <f t="shared" si="30"/>
        <v>722.67600000000004</v>
      </c>
      <c r="V89" s="295">
        <f t="shared" si="31"/>
        <v>1203.978216</v>
      </c>
      <c r="W89" s="297">
        <f t="shared" si="32"/>
        <v>0</v>
      </c>
      <c r="X89" s="295">
        <f t="shared" si="33"/>
        <v>0</v>
      </c>
      <c r="Y89" s="295">
        <f t="shared" si="34"/>
        <v>72</v>
      </c>
      <c r="Z89" s="295">
        <f t="shared" si="38"/>
        <v>17412.174215999999</v>
      </c>
      <c r="AA89" s="298">
        <f t="shared" si="35"/>
        <v>122</v>
      </c>
      <c r="AB89" s="298">
        <f t="shared" si="36"/>
        <v>1850</v>
      </c>
      <c r="AC89" s="320"/>
      <c r="AD89" s="299"/>
      <c r="AE89" s="299"/>
      <c r="AF89" s="295">
        <f t="shared" si="39"/>
        <v>1972</v>
      </c>
      <c r="AG89" s="300">
        <f t="shared" si="37"/>
        <v>15440</v>
      </c>
      <c r="AH89" s="300">
        <v>15440</v>
      </c>
      <c r="AI89" s="300">
        <f t="shared" si="40"/>
        <v>0</v>
      </c>
      <c r="AJ89" s="381">
        <f t="shared" si="41"/>
        <v>527</v>
      </c>
      <c r="AK89" s="381">
        <f t="shared" si="42"/>
        <v>2004</v>
      </c>
      <c r="AL89" s="382">
        <f t="shared" si="43"/>
        <v>600</v>
      </c>
      <c r="AM89" s="382"/>
      <c r="AN89" s="382">
        <f t="shared" si="44"/>
        <v>20543.174215999999</v>
      </c>
      <c r="AO89" s="321" t="s">
        <v>1579</v>
      </c>
    </row>
    <row r="90" spans="1:41" ht="24" customHeight="1" x14ac:dyDescent="0.25">
      <c r="A90" s="290">
        <v>86</v>
      </c>
      <c r="B90" s="322" t="s">
        <v>1580</v>
      </c>
      <c r="C90" s="348">
        <v>4941620018</v>
      </c>
      <c r="D90" s="3">
        <v>102095203574</v>
      </c>
      <c r="E90" s="330" t="s">
        <v>1581</v>
      </c>
      <c r="F90" s="303"/>
      <c r="G90" s="303"/>
      <c r="H90" s="324" t="s">
        <v>1370</v>
      </c>
      <c r="I90" s="294">
        <v>14</v>
      </c>
      <c r="J90" s="295"/>
      <c r="K90" s="295"/>
      <c r="L90" s="295">
        <v>424.46</v>
      </c>
      <c r="M90" s="295">
        <v>135.32</v>
      </c>
      <c r="N90" s="295"/>
      <c r="O90" s="295">
        <f t="shared" si="25"/>
        <v>27.988999999999997</v>
      </c>
      <c r="P90" s="295">
        <f t="shared" si="26"/>
        <v>46.629673999999994</v>
      </c>
      <c r="Q90" s="295">
        <v>3</v>
      </c>
      <c r="R90" s="295">
        <f t="shared" si="27"/>
        <v>5942.44</v>
      </c>
      <c r="S90" s="295">
        <f t="shared" si="28"/>
        <v>1894.48</v>
      </c>
      <c r="T90" s="296">
        <f t="shared" si="29"/>
        <v>0</v>
      </c>
      <c r="U90" s="295">
        <f t="shared" si="30"/>
        <v>391.84600000000006</v>
      </c>
      <c r="V90" s="295">
        <f t="shared" si="31"/>
        <v>652.81543599999986</v>
      </c>
      <c r="W90" s="297">
        <f t="shared" si="32"/>
        <v>0</v>
      </c>
      <c r="X90" s="295">
        <f t="shared" si="33"/>
        <v>0</v>
      </c>
      <c r="Y90" s="295">
        <f t="shared" si="34"/>
        <v>42</v>
      </c>
      <c r="Z90" s="295">
        <f t="shared" si="38"/>
        <v>8923.5814360000004</v>
      </c>
      <c r="AA90" s="298">
        <f t="shared" si="35"/>
        <v>63</v>
      </c>
      <c r="AB90" s="298">
        <f t="shared" si="36"/>
        <v>940</v>
      </c>
      <c r="AC90" s="320"/>
      <c r="AD90" s="299"/>
      <c r="AE90" s="299"/>
      <c r="AF90" s="295">
        <f t="shared" si="39"/>
        <v>1003</v>
      </c>
      <c r="AG90" s="300">
        <f t="shared" si="37"/>
        <v>7921</v>
      </c>
      <c r="AH90" s="300">
        <v>7921</v>
      </c>
      <c r="AI90" s="300">
        <f t="shared" si="40"/>
        <v>0</v>
      </c>
      <c r="AJ90" s="381">
        <f t="shared" si="41"/>
        <v>269</v>
      </c>
      <c r="AK90" s="381">
        <f t="shared" si="42"/>
        <v>1019</v>
      </c>
      <c r="AL90" s="382">
        <f t="shared" si="43"/>
        <v>350</v>
      </c>
      <c r="AM90" s="382"/>
      <c r="AN90" s="382">
        <f t="shared" si="44"/>
        <v>10561.581436</v>
      </c>
      <c r="AO90" s="322">
        <v>43172741443</v>
      </c>
    </row>
    <row r="91" spans="1:41" ht="24" customHeight="1" x14ac:dyDescent="0.25">
      <c r="A91" s="290">
        <v>87</v>
      </c>
      <c r="B91" s="322" t="s">
        <v>1582</v>
      </c>
      <c r="C91" s="348">
        <v>4941659305</v>
      </c>
      <c r="D91" s="3">
        <v>102105177466</v>
      </c>
      <c r="E91" s="330" t="s">
        <v>1583</v>
      </c>
      <c r="F91" s="303"/>
      <c r="G91" s="303"/>
      <c r="H91" s="324" t="s">
        <v>1370</v>
      </c>
      <c r="I91" s="294">
        <v>20.387499999999999</v>
      </c>
      <c r="J91" s="295"/>
      <c r="K91" s="295"/>
      <c r="L91" s="295">
        <v>424.46</v>
      </c>
      <c r="M91" s="295">
        <v>135.32</v>
      </c>
      <c r="N91" s="295"/>
      <c r="O91" s="295">
        <f t="shared" si="25"/>
        <v>27.988999999999997</v>
      </c>
      <c r="P91" s="295">
        <f t="shared" si="26"/>
        <v>46.629673999999994</v>
      </c>
      <c r="Q91" s="295">
        <v>3</v>
      </c>
      <c r="R91" s="295">
        <f t="shared" si="27"/>
        <v>8653.678249999999</v>
      </c>
      <c r="S91" s="295">
        <f t="shared" si="28"/>
        <v>2758.8364999999999</v>
      </c>
      <c r="T91" s="296">
        <f t="shared" si="29"/>
        <v>0</v>
      </c>
      <c r="U91" s="295">
        <f t="shared" si="30"/>
        <v>570.6257374999999</v>
      </c>
      <c r="V91" s="295">
        <f t="shared" si="31"/>
        <v>950.66247867499987</v>
      </c>
      <c r="W91" s="297">
        <f t="shared" si="32"/>
        <v>0</v>
      </c>
      <c r="X91" s="295">
        <f t="shared" si="33"/>
        <v>0</v>
      </c>
      <c r="Y91" s="295">
        <f t="shared" si="34"/>
        <v>61.162499999999994</v>
      </c>
      <c r="Z91" s="295">
        <f t="shared" si="38"/>
        <v>12994.965466174999</v>
      </c>
      <c r="AA91" s="298">
        <f t="shared" si="35"/>
        <v>91</v>
      </c>
      <c r="AB91" s="298">
        <f t="shared" si="36"/>
        <v>1370</v>
      </c>
      <c r="AC91" s="320"/>
      <c r="AD91" s="299"/>
      <c r="AE91" s="299"/>
      <c r="AF91" s="295">
        <f t="shared" si="39"/>
        <v>1461</v>
      </c>
      <c r="AG91" s="300">
        <f t="shared" si="37"/>
        <v>11534</v>
      </c>
      <c r="AH91" s="300">
        <v>11534</v>
      </c>
      <c r="AI91" s="300">
        <f t="shared" si="40"/>
        <v>0</v>
      </c>
      <c r="AJ91" s="381">
        <f t="shared" si="41"/>
        <v>392</v>
      </c>
      <c r="AK91" s="381">
        <f t="shared" si="42"/>
        <v>1484</v>
      </c>
      <c r="AL91" s="382">
        <f t="shared" si="43"/>
        <v>509.6875</v>
      </c>
      <c r="AM91" s="382"/>
      <c r="AN91" s="382">
        <f t="shared" si="44"/>
        <v>15380.652966174999</v>
      </c>
      <c r="AO91" s="321" t="s">
        <v>1584</v>
      </c>
    </row>
    <row r="92" spans="1:41" ht="24" customHeight="1" x14ac:dyDescent="0.25">
      <c r="A92" s="290">
        <v>88</v>
      </c>
      <c r="B92" s="322" t="s">
        <v>1585</v>
      </c>
      <c r="C92" s="348">
        <v>4941663720</v>
      </c>
      <c r="D92" s="3">
        <v>102114645840</v>
      </c>
      <c r="E92" s="330" t="s">
        <v>1586</v>
      </c>
      <c r="F92" s="303"/>
      <c r="G92" s="303"/>
      <c r="H92" s="324" t="s">
        <v>1356</v>
      </c>
      <c r="I92" s="294">
        <v>8.6145833333333339</v>
      </c>
      <c r="J92" s="295"/>
      <c r="K92" s="295"/>
      <c r="L92" s="295">
        <v>424.46</v>
      </c>
      <c r="M92" s="295">
        <v>135.32</v>
      </c>
      <c r="N92" s="295"/>
      <c r="O92" s="295">
        <f t="shared" si="25"/>
        <v>27.988999999999997</v>
      </c>
      <c r="P92" s="295">
        <f t="shared" si="26"/>
        <v>46.629673999999994</v>
      </c>
      <c r="Q92" s="295">
        <v>3</v>
      </c>
      <c r="R92" s="295">
        <f t="shared" si="27"/>
        <v>3656.546041666667</v>
      </c>
      <c r="S92" s="295">
        <f t="shared" si="28"/>
        <v>1165.7254166666667</v>
      </c>
      <c r="T92" s="296">
        <f t="shared" si="29"/>
        <v>0</v>
      </c>
      <c r="U92" s="295">
        <f t="shared" si="30"/>
        <v>241.1135729166667</v>
      </c>
      <c r="V92" s="295">
        <f t="shared" si="31"/>
        <v>401.69521247916663</v>
      </c>
      <c r="W92" s="297">
        <f t="shared" si="32"/>
        <v>0</v>
      </c>
      <c r="X92" s="295">
        <f t="shared" si="33"/>
        <v>0</v>
      </c>
      <c r="Y92" s="295">
        <f t="shared" si="34"/>
        <v>25.84375</v>
      </c>
      <c r="Z92" s="295">
        <f t="shared" si="38"/>
        <v>5490.9239937291668</v>
      </c>
      <c r="AA92" s="298">
        <f t="shared" si="35"/>
        <v>39</v>
      </c>
      <c r="AB92" s="298">
        <f t="shared" si="36"/>
        <v>579</v>
      </c>
      <c r="AC92" s="320"/>
      <c r="AD92" s="299"/>
      <c r="AE92" s="299"/>
      <c r="AF92" s="295">
        <f t="shared" si="39"/>
        <v>618</v>
      </c>
      <c r="AG92" s="300">
        <f t="shared" si="37"/>
        <v>4873</v>
      </c>
      <c r="AH92" s="300">
        <v>4873</v>
      </c>
      <c r="AI92" s="300">
        <f t="shared" si="40"/>
        <v>0</v>
      </c>
      <c r="AJ92" s="381">
        <f t="shared" si="41"/>
        <v>166</v>
      </c>
      <c r="AK92" s="381">
        <f t="shared" si="42"/>
        <v>627</v>
      </c>
      <c r="AL92" s="382">
        <f t="shared" si="43"/>
        <v>215.36458333333334</v>
      </c>
      <c r="AM92" s="382"/>
      <c r="AN92" s="382">
        <f t="shared" si="44"/>
        <v>6499.2885770624998</v>
      </c>
      <c r="AO92" s="321" t="s">
        <v>1587</v>
      </c>
    </row>
    <row r="93" spans="1:41" ht="24" customHeight="1" x14ac:dyDescent="0.25">
      <c r="A93" s="290">
        <v>89</v>
      </c>
      <c r="B93" s="322" t="s">
        <v>1588</v>
      </c>
      <c r="C93" s="348">
        <v>4941663722</v>
      </c>
      <c r="D93" s="3">
        <v>101307485121</v>
      </c>
      <c r="E93" s="330" t="s">
        <v>1589</v>
      </c>
      <c r="F93" s="303"/>
      <c r="G93" s="303"/>
      <c r="H93" s="324" t="s">
        <v>1356</v>
      </c>
      <c r="I93" s="294">
        <v>10.604166666666666</v>
      </c>
      <c r="J93" s="295"/>
      <c r="K93" s="295"/>
      <c r="L93" s="295">
        <v>424.46</v>
      </c>
      <c r="M93" s="295">
        <v>135.32</v>
      </c>
      <c r="N93" s="295"/>
      <c r="O93" s="295">
        <f t="shared" si="25"/>
        <v>27.988999999999997</v>
      </c>
      <c r="P93" s="295">
        <f t="shared" si="26"/>
        <v>46.629673999999994</v>
      </c>
      <c r="Q93" s="295">
        <v>3</v>
      </c>
      <c r="R93" s="295">
        <f t="shared" si="27"/>
        <v>4501.0445833333324</v>
      </c>
      <c r="S93" s="295">
        <f t="shared" si="28"/>
        <v>1434.9558333333332</v>
      </c>
      <c r="T93" s="296">
        <f t="shared" si="29"/>
        <v>0</v>
      </c>
      <c r="U93" s="295">
        <f t="shared" si="30"/>
        <v>296.80002083333329</v>
      </c>
      <c r="V93" s="295">
        <f t="shared" si="31"/>
        <v>494.46883470833325</v>
      </c>
      <c r="W93" s="297">
        <f t="shared" si="32"/>
        <v>0</v>
      </c>
      <c r="X93" s="295">
        <f t="shared" si="33"/>
        <v>0</v>
      </c>
      <c r="Y93" s="295">
        <f t="shared" si="34"/>
        <v>31.8125</v>
      </c>
      <c r="Z93" s="295">
        <f t="shared" si="38"/>
        <v>6759.081772208332</v>
      </c>
      <c r="AA93" s="298">
        <f t="shared" si="35"/>
        <v>47</v>
      </c>
      <c r="AB93" s="298">
        <f t="shared" si="36"/>
        <v>712</v>
      </c>
      <c r="AC93" s="320"/>
      <c r="AD93" s="299"/>
      <c r="AE93" s="299"/>
      <c r="AF93" s="295">
        <f t="shared" si="39"/>
        <v>759</v>
      </c>
      <c r="AG93" s="300">
        <f t="shared" si="37"/>
        <v>6000</v>
      </c>
      <c r="AH93" s="300">
        <v>6000</v>
      </c>
      <c r="AI93" s="300">
        <f t="shared" si="40"/>
        <v>0</v>
      </c>
      <c r="AJ93" s="381">
        <f t="shared" si="41"/>
        <v>204</v>
      </c>
      <c r="AK93" s="381">
        <f t="shared" si="42"/>
        <v>772</v>
      </c>
      <c r="AL93" s="382">
        <f t="shared" si="43"/>
        <v>265.10416666666663</v>
      </c>
      <c r="AM93" s="382"/>
      <c r="AN93" s="382">
        <f t="shared" si="44"/>
        <v>8000.1859388749981</v>
      </c>
      <c r="AO93" s="321" t="s">
        <v>1590</v>
      </c>
    </row>
    <row r="94" spans="1:41" ht="24" customHeight="1" x14ac:dyDescent="0.25">
      <c r="A94" s="290">
        <v>90</v>
      </c>
      <c r="B94" s="322" t="s">
        <v>1591</v>
      </c>
      <c r="C94" s="348">
        <v>4941664579</v>
      </c>
      <c r="D94" s="3">
        <v>101235381923</v>
      </c>
      <c r="E94" s="330" t="s">
        <v>1592</v>
      </c>
      <c r="F94" s="303"/>
      <c r="G94" s="303"/>
      <c r="H94" s="324" t="s">
        <v>1356</v>
      </c>
      <c r="I94" s="294">
        <v>5</v>
      </c>
      <c r="J94" s="295"/>
      <c r="K94" s="295"/>
      <c r="L94" s="295">
        <v>424.46</v>
      </c>
      <c r="M94" s="295">
        <v>135.32</v>
      </c>
      <c r="N94" s="295"/>
      <c r="O94" s="295">
        <f t="shared" si="25"/>
        <v>27.988999999999997</v>
      </c>
      <c r="P94" s="295">
        <f t="shared" si="26"/>
        <v>46.629673999999994</v>
      </c>
      <c r="Q94" s="295">
        <v>3</v>
      </c>
      <c r="R94" s="295">
        <f t="shared" si="27"/>
        <v>2122.2999999999997</v>
      </c>
      <c r="S94" s="295">
        <f t="shared" si="28"/>
        <v>676.59999999999991</v>
      </c>
      <c r="T94" s="296">
        <f t="shared" si="29"/>
        <v>0</v>
      </c>
      <c r="U94" s="295">
        <f t="shared" si="30"/>
        <v>139.94499999999999</v>
      </c>
      <c r="V94" s="295">
        <f t="shared" si="31"/>
        <v>233.14836999999997</v>
      </c>
      <c r="W94" s="297">
        <f t="shared" si="32"/>
        <v>0</v>
      </c>
      <c r="X94" s="295">
        <f t="shared" si="33"/>
        <v>0</v>
      </c>
      <c r="Y94" s="295">
        <f t="shared" si="34"/>
        <v>15</v>
      </c>
      <c r="Z94" s="295">
        <f t="shared" si="38"/>
        <v>3186.9933699999997</v>
      </c>
      <c r="AA94" s="298">
        <f t="shared" si="35"/>
        <v>23</v>
      </c>
      <c r="AB94" s="298">
        <f t="shared" si="36"/>
        <v>336</v>
      </c>
      <c r="AC94" s="320"/>
      <c r="AD94" s="299"/>
      <c r="AE94" s="299"/>
      <c r="AF94" s="295">
        <f t="shared" si="39"/>
        <v>359</v>
      </c>
      <c r="AG94" s="300">
        <f t="shared" si="37"/>
        <v>2828</v>
      </c>
      <c r="AH94" s="300">
        <v>2828</v>
      </c>
      <c r="AI94" s="300">
        <f t="shared" si="40"/>
        <v>0</v>
      </c>
      <c r="AJ94" s="381">
        <f t="shared" si="41"/>
        <v>96</v>
      </c>
      <c r="AK94" s="381">
        <f t="shared" si="42"/>
        <v>364</v>
      </c>
      <c r="AL94" s="382">
        <f t="shared" si="43"/>
        <v>125</v>
      </c>
      <c r="AM94" s="382"/>
      <c r="AN94" s="382">
        <f t="shared" si="44"/>
        <v>3771.9933699999997</v>
      </c>
      <c r="AO94" s="321" t="s">
        <v>1593</v>
      </c>
    </row>
    <row r="95" spans="1:41" ht="24" customHeight="1" x14ac:dyDescent="0.25">
      <c r="A95" s="290">
        <v>91</v>
      </c>
      <c r="B95" s="322" t="s">
        <v>1594</v>
      </c>
      <c r="C95" s="348">
        <v>4940000543</v>
      </c>
      <c r="D95" s="3">
        <v>101440173613</v>
      </c>
      <c r="E95" s="330" t="s">
        <v>1595</v>
      </c>
      <c r="F95" s="303"/>
      <c r="G95" s="303"/>
      <c r="H95" s="324" t="s">
        <v>1356</v>
      </c>
      <c r="I95" s="294">
        <v>9</v>
      </c>
      <c r="J95" s="295"/>
      <c r="K95" s="295"/>
      <c r="L95" s="295">
        <v>424.46</v>
      </c>
      <c r="M95" s="295">
        <v>135.32</v>
      </c>
      <c r="N95" s="295"/>
      <c r="O95" s="295">
        <f t="shared" si="25"/>
        <v>27.988999999999997</v>
      </c>
      <c r="P95" s="295">
        <f t="shared" si="26"/>
        <v>46.629673999999994</v>
      </c>
      <c r="Q95" s="295">
        <v>3</v>
      </c>
      <c r="R95" s="295">
        <f t="shared" si="27"/>
        <v>3820.14</v>
      </c>
      <c r="S95" s="295">
        <f t="shared" si="28"/>
        <v>1217.8799999999999</v>
      </c>
      <c r="T95" s="296">
        <f t="shared" si="29"/>
        <v>0</v>
      </c>
      <c r="U95" s="295">
        <f t="shared" si="30"/>
        <v>251.90099999999998</v>
      </c>
      <c r="V95" s="295">
        <f t="shared" si="31"/>
        <v>419.66706599999998</v>
      </c>
      <c r="W95" s="297">
        <f t="shared" si="32"/>
        <v>0</v>
      </c>
      <c r="X95" s="295">
        <f t="shared" si="33"/>
        <v>0</v>
      </c>
      <c r="Y95" s="295">
        <f t="shared" si="34"/>
        <v>27</v>
      </c>
      <c r="Z95" s="295">
        <f t="shared" si="38"/>
        <v>5736.5880659999993</v>
      </c>
      <c r="AA95" s="298">
        <f t="shared" si="35"/>
        <v>40</v>
      </c>
      <c r="AB95" s="298">
        <f t="shared" si="36"/>
        <v>605</v>
      </c>
      <c r="AC95" s="320"/>
      <c r="AD95" s="299"/>
      <c r="AE95" s="299"/>
      <c r="AF95" s="295">
        <f t="shared" si="39"/>
        <v>645</v>
      </c>
      <c r="AG95" s="300">
        <f t="shared" si="37"/>
        <v>5092</v>
      </c>
      <c r="AH95" s="300">
        <v>5092</v>
      </c>
      <c r="AI95" s="300">
        <f t="shared" si="40"/>
        <v>0</v>
      </c>
      <c r="AJ95" s="381">
        <f t="shared" si="41"/>
        <v>173</v>
      </c>
      <c r="AK95" s="381">
        <f t="shared" si="42"/>
        <v>655</v>
      </c>
      <c r="AL95" s="382">
        <f t="shared" si="43"/>
        <v>225</v>
      </c>
      <c r="AM95" s="382"/>
      <c r="AN95" s="382">
        <f t="shared" si="44"/>
        <v>6789.5880659999993</v>
      </c>
      <c r="AO95" s="322">
        <v>64134219537</v>
      </c>
    </row>
    <row r="96" spans="1:41" ht="24" customHeight="1" x14ac:dyDescent="0.25">
      <c r="A96" s="290">
        <v>92</v>
      </c>
      <c r="B96" s="322" t="s">
        <v>1596</v>
      </c>
      <c r="C96" s="348">
        <v>4941665702</v>
      </c>
      <c r="D96" s="3">
        <v>102087011975</v>
      </c>
      <c r="E96" s="330" t="s">
        <v>1597</v>
      </c>
      <c r="F96" s="303"/>
      <c r="G96" s="303"/>
      <c r="H96" s="324" t="s">
        <v>1356</v>
      </c>
      <c r="I96" s="294">
        <v>18</v>
      </c>
      <c r="J96" s="295"/>
      <c r="K96" s="295"/>
      <c r="L96" s="295">
        <v>424.46</v>
      </c>
      <c r="M96" s="295">
        <v>135.32</v>
      </c>
      <c r="N96" s="295"/>
      <c r="O96" s="295">
        <f t="shared" si="25"/>
        <v>27.988999999999997</v>
      </c>
      <c r="P96" s="295">
        <f t="shared" si="26"/>
        <v>46.629673999999994</v>
      </c>
      <c r="Q96" s="295">
        <v>3</v>
      </c>
      <c r="R96" s="295">
        <f t="shared" si="27"/>
        <v>7640.28</v>
      </c>
      <c r="S96" s="295">
        <f t="shared" si="28"/>
        <v>2435.7599999999998</v>
      </c>
      <c r="T96" s="296">
        <f t="shared" si="29"/>
        <v>0</v>
      </c>
      <c r="U96" s="295">
        <f t="shared" si="30"/>
        <v>503.80199999999996</v>
      </c>
      <c r="V96" s="295">
        <f t="shared" si="31"/>
        <v>839.33413199999995</v>
      </c>
      <c r="W96" s="297">
        <f t="shared" si="32"/>
        <v>0</v>
      </c>
      <c r="X96" s="295">
        <f t="shared" si="33"/>
        <v>0</v>
      </c>
      <c r="Y96" s="295">
        <f t="shared" si="34"/>
        <v>54</v>
      </c>
      <c r="Z96" s="295">
        <f t="shared" si="38"/>
        <v>11473.176131999999</v>
      </c>
      <c r="AA96" s="298">
        <f t="shared" si="35"/>
        <v>80</v>
      </c>
      <c r="AB96" s="298">
        <f t="shared" si="36"/>
        <v>1209</v>
      </c>
      <c r="AC96" s="320"/>
      <c r="AD96" s="299"/>
      <c r="AE96" s="299"/>
      <c r="AF96" s="295">
        <f t="shared" si="39"/>
        <v>1289</v>
      </c>
      <c r="AG96" s="300">
        <f t="shared" si="37"/>
        <v>10184</v>
      </c>
      <c r="AH96" s="300">
        <v>10184</v>
      </c>
      <c r="AI96" s="300">
        <f t="shared" si="40"/>
        <v>0</v>
      </c>
      <c r="AJ96" s="381">
        <f t="shared" si="41"/>
        <v>346</v>
      </c>
      <c r="AK96" s="381">
        <f t="shared" si="42"/>
        <v>1310</v>
      </c>
      <c r="AL96" s="382">
        <f t="shared" si="43"/>
        <v>450</v>
      </c>
      <c r="AM96" s="382"/>
      <c r="AN96" s="382">
        <f t="shared" si="44"/>
        <v>13579.176131999999</v>
      </c>
      <c r="AO96" s="322">
        <v>64130335374</v>
      </c>
    </row>
    <row r="97" spans="1:41" ht="24" customHeight="1" x14ac:dyDescent="0.25">
      <c r="A97" s="290">
        <v>93</v>
      </c>
      <c r="B97" s="322" t="s">
        <v>1598</v>
      </c>
      <c r="C97" s="348">
        <v>4941665698</v>
      </c>
      <c r="D97" s="3">
        <v>102114645855</v>
      </c>
      <c r="E97" s="330" t="s">
        <v>1599</v>
      </c>
      <c r="F97" s="303"/>
      <c r="G97" s="303"/>
      <c r="H97" s="324" t="s">
        <v>1356</v>
      </c>
      <c r="I97" s="294">
        <v>22</v>
      </c>
      <c r="J97" s="295"/>
      <c r="K97" s="295"/>
      <c r="L97" s="295">
        <v>424.46</v>
      </c>
      <c r="M97" s="295">
        <v>135.32</v>
      </c>
      <c r="N97" s="295"/>
      <c r="O97" s="295">
        <f t="shared" si="25"/>
        <v>27.988999999999997</v>
      </c>
      <c r="P97" s="295">
        <f t="shared" si="26"/>
        <v>46.629673999999994</v>
      </c>
      <c r="Q97" s="295">
        <v>3</v>
      </c>
      <c r="R97" s="295">
        <f t="shared" si="27"/>
        <v>9338.119999999999</v>
      </c>
      <c r="S97" s="295">
        <f t="shared" si="28"/>
        <v>2977.04</v>
      </c>
      <c r="T97" s="296">
        <f t="shared" si="29"/>
        <v>0</v>
      </c>
      <c r="U97" s="295">
        <f t="shared" si="30"/>
        <v>615.75800000000004</v>
      </c>
      <c r="V97" s="295">
        <f t="shared" si="31"/>
        <v>1025.8528279999998</v>
      </c>
      <c r="W97" s="297">
        <f t="shared" si="32"/>
        <v>0</v>
      </c>
      <c r="X97" s="295">
        <f t="shared" si="33"/>
        <v>0</v>
      </c>
      <c r="Y97" s="295">
        <f t="shared" si="34"/>
        <v>66</v>
      </c>
      <c r="Z97" s="295">
        <f t="shared" si="38"/>
        <v>14022.770827999999</v>
      </c>
      <c r="AA97" s="298">
        <f t="shared" si="35"/>
        <v>98</v>
      </c>
      <c r="AB97" s="298">
        <f t="shared" si="36"/>
        <v>1478</v>
      </c>
      <c r="AC97" s="320"/>
      <c r="AD97" s="299"/>
      <c r="AE97" s="299"/>
      <c r="AF97" s="295">
        <f t="shared" si="39"/>
        <v>1576</v>
      </c>
      <c r="AG97" s="300">
        <f t="shared" si="37"/>
        <v>12447</v>
      </c>
      <c r="AH97" s="300">
        <v>12447</v>
      </c>
      <c r="AI97" s="300">
        <f t="shared" si="40"/>
        <v>0</v>
      </c>
      <c r="AJ97" s="381">
        <f t="shared" si="41"/>
        <v>423</v>
      </c>
      <c r="AK97" s="381">
        <f t="shared" si="42"/>
        <v>1601</v>
      </c>
      <c r="AL97" s="382">
        <f t="shared" si="43"/>
        <v>550</v>
      </c>
      <c r="AM97" s="382"/>
      <c r="AN97" s="382">
        <f t="shared" si="44"/>
        <v>16596.770828000001</v>
      </c>
      <c r="AO97" s="321" t="s">
        <v>1600</v>
      </c>
    </row>
    <row r="98" spans="1:41" ht="24" customHeight="1" x14ac:dyDescent="0.25">
      <c r="A98" s="290">
        <v>94</v>
      </c>
      <c r="B98" s="322" t="s">
        <v>1601</v>
      </c>
      <c r="C98" s="348">
        <v>4939392621</v>
      </c>
      <c r="D98" s="3">
        <v>101103707776</v>
      </c>
      <c r="E98" s="330" t="s">
        <v>1602</v>
      </c>
      <c r="F98" s="303"/>
      <c r="G98" s="303"/>
      <c r="H98" s="324" t="s">
        <v>1356</v>
      </c>
      <c r="I98" s="294">
        <v>23</v>
      </c>
      <c r="J98" s="295"/>
      <c r="K98" s="295"/>
      <c r="L98" s="295">
        <v>424.46</v>
      </c>
      <c r="M98" s="295">
        <v>135.32</v>
      </c>
      <c r="N98" s="295"/>
      <c r="O98" s="295">
        <f t="shared" si="25"/>
        <v>27.988999999999997</v>
      </c>
      <c r="P98" s="295">
        <f t="shared" si="26"/>
        <v>46.629673999999994</v>
      </c>
      <c r="Q98" s="295">
        <v>3</v>
      </c>
      <c r="R98" s="295">
        <f t="shared" si="27"/>
        <v>9762.58</v>
      </c>
      <c r="S98" s="295">
        <f t="shared" si="28"/>
        <v>3112.3599999999997</v>
      </c>
      <c r="T98" s="296">
        <f t="shared" si="29"/>
        <v>0</v>
      </c>
      <c r="U98" s="295">
        <f t="shared" si="30"/>
        <v>643.74699999999996</v>
      </c>
      <c r="V98" s="295">
        <f t="shared" si="31"/>
        <v>1072.4825019999998</v>
      </c>
      <c r="W98" s="297">
        <f t="shared" si="32"/>
        <v>0</v>
      </c>
      <c r="X98" s="295">
        <f t="shared" si="33"/>
        <v>0</v>
      </c>
      <c r="Y98" s="295">
        <f t="shared" si="34"/>
        <v>69</v>
      </c>
      <c r="Z98" s="295">
        <f t="shared" si="38"/>
        <v>14660.169501999997</v>
      </c>
      <c r="AA98" s="298">
        <f t="shared" si="35"/>
        <v>102</v>
      </c>
      <c r="AB98" s="298">
        <f t="shared" si="36"/>
        <v>1545</v>
      </c>
      <c r="AC98" s="320"/>
      <c r="AD98" s="299"/>
      <c r="AE98" s="299"/>
      <c r="AF98" s="295">
        <f t="shared" si="39"/>
        <v>1647</v>
      </c>
      <c r="AG98" s="300">
        <f t="shared" si="37"/>
        <v>13013</v>
      </c>
      <c r="AH98" s="300">
        <v>13013</v>
      </c>
      <c r="AI98" s="300">
        <f t="shared" si="40"/>
        <v>0</v>
      </c>
      <c r="AJ98" s="381">
        <f t="shared" si="41"/>
        <v>442</v>
      </c>
      <c r="AK98" s="381">
        <f t="shared" si="42"/>
        <v>1674</v>
      </c>
      <c r="AL98" s="382">
        <f t="shared" si="43"/>
        <v>575</v>
      </c>
      <c r="AM98" s="382"/>
      <c r="AN98" s="382">
        <f t="shared" si="44"/>
        <v>17351.169501999997</v>
      </c>
      <c r="AO98" s="322">
        <v>38939710865</v>
      </c>
    </row>
    <row r="99" spans="1:41" ht="24" customHeight="1" x14ac:dyDescent="0.25">
      <c r="A99" s="290">
        <v>95</v>
      </c>
      <c r="B99" s="322" t="s">
        <v>1603</v>
      </c>
      <c r="C99" s="348">
        <v>4917422047</v>
      </c>
      <c r="D99" s="3">
        <v>101064394571</v>
      </c>
      <c r="E99" s="1" t="s">
        <v>1604</v>
      </c>
      <c r="F99" s="303"/>
      <c r="G99" s="303"/>
      <c r="H99" s="331" t="s">
        <v>1370</v>
      </c>
      <c r="I99" s="294">
        <v>23.5</v>
      </c>
      <c r="J99" s="295"/>
      <c r="K99" s="295"/>
      <c r="L99" s="295">
        <v>424.46</v>
      </c>
      <c r="M99" s="295">
        <v>135.32</v>
      </c>
      <c r="N99" s="295"/>
      <c r="O99" s="295">
        <f t="shared" si="25"/>
        <v>27.988999999999997</v>
      </c>
      <c r="P99" s="295">
        <f t="shared" si="26"/>
        <v>46.629673999999994</v>
      </c>
      <c r="Q99" s="295">
        <v>3</v>
      </c>
      <c r="R99" s="295">
        <f t="shared" si="27"/>
        <v>9974.81</v>
      </c>
      <c r="S99" s="295">
        <f t="shared" si="28"/>
        <v>3180.02</v>
      </c>
      <c r="T99" s="296">
        <f t="shared" si="29"/>
        <v>0</v>
      </c>
      <c r="U99" s="295">
        <f t="shared" si="30"/>
        <v>657.74150000000009</v>
      </c>
      <c r="V99" s="295">
        <f t="shared" si="31"/>
        <v>1095.797339</v>
      </c>
      <c r="W99" s="297">
        <f t="shared" si="32"/>
        <v>0</v>
      </c>
      <c r="X99" s="295">
        <f t="shared" si="33"/>
        <v>0</v>
      </c>
      <c r="Y99" s="295">
        <f t="shared" si="34"/>
        <v>70.5</v>
      </c>
      <c r="Z99" s="295">
        <f t="shared" si="38"/>
        <v>14978.868839000001</v>
      </c>
      <c r="AA99" s="298">
        <f t="shared" si="35"/>
        <v>105</v>
      </c>
      <c r="AB99" s="298">
        <f t="shared" si="36"/>
        <v>1579</v>
      </c>
      <c r="AC99" s="320"/>
      <c r="AD99" s="299"/>
      <c r="AE99" s="299"/>
      <c r="AF99" s="295">
        <f t="shared" si="39"/>
        <v>1684</v>
      </c>
      <c r="AG99" s="300">
        <f t="shared" si="37"/>
        <v>13295</v>
      </c>
      <c r="AH99" s="300">
        <v>13295</v>
      </c>
      <c r="AI99" s="300">
        <f t="shared" si="40"/>
        <v>0</v>
      </c>
      <c r="AJ99" s="381">
        <f t="shared" si="41"/>
        <v>452</v>
      </c>
      <c r="AK99" s="381">
        <f t="shared" si="42"/>
        <v>1710</v>
      </c>
      <c r="AL99" s="382">
        <f t="shared" si="43"/>
        <v>587.5</v>
      </c>
      <c r="AM99" s="382"/>
      <c r="AN99" s="382">
        <f t="shared" si="44"/>
        <v>17728.368839000002</v>
      </c>
      <c r="AO99" s="321" t="s">
        <v>1605</v>
      </c>
    </row>
    <row r="100" spans="1:41" ht="24" customHeight="1" x14ac:dyDescent="0.25">
      <c r="A100" s="290">
        <v>96</v>
      </c>
      <c r="B100" s="322" t="s">
        <v>1606</v>
      </c>
      <c r="C100" s="348">
        <v>4941023995</v>
      </c>
      <c r="D100" s="332">
        <v>101860581164</v>
      </c>
      <c r="E100" s="330" t="s">
        <v>1607</v>
      </c>
      <c r="F100" s="303"/>
      <c r="G100" s="303"/>
      <c r="H100" s="324" t="s">
        <v>1370</v>
      </c>
      <c r="I100" s="294">
        <v>16.5</v>
      </c>
      <c r="J100" s="295"/>
      <c r="K100" s="295"/>
      <c r="L100" s="295">
        <v>424.46</v>
      </c>
      <c r="M100" s="295">
        <v>135.32</v>
      </c>
      <c r="N100" s="295">
        <v>80</v>
      </c>
      <c r="O100" s="295">
        <f t="shared" si="25"/>
        <v>27.988999999999997</v>
      </c>
      <c r="P100" s="295">
        <f t="shared" si="26"/>
        <v>46.629673999999994</v>
      </c>
      <c r="Q100" s="295">
        <v>3</v>
      </c>
      <c r="R100" s="295">
        <f t="shared" si="27"/>
        <v>7003.5899999999992</v>
      </c>
      <c r="S100" s="295">
        <f t="shared" si="28"/>
        <v>2232.7799999999997</v>
      </c>
      <c r="T100" s="296">
        <f t="shared" si="29"/>
        <v>1320</v>
      </c>
      <c r="U100" s="295">
        <f t="shared" si="30"/>
        <v>461.81849999999997</v>
      </c>
      <c r="V100" s="295">
        <f t="shared" si="31"/>
        <v>769.38962099999992</v>
      </c>
      <c r="W100" s="297">
        <f t="shared" si="32"/>
        <v>0</v>
      </c>
      <c r="X100" s="295">
        <f t="shared" si="33"/>
        <v>0</v>
      </c>
      <c r="Y100" s="295">
        <f t="shared" si="34"/>
        <v>49.5</v>
      </c>
      <c r="Z100" s="295">
        <f t="shared" si="38"/>
        <v>11837.078120999999</v>
      </c>
      <c r="AA100" s="298">
        <f t="shared" si="35"/>
        <v>84</v>
      </c>
      <c r="AB100" s="298">
        <f t="shared" si="36"/>
        <v>1267</v>
      </c>
      <c r="AC100" s="320"/>
      <c r="AD100" s="299"/>
      <c r="AE100" s="299"/>
      <c r="AF100" s="295">
        <f t="shared" si="39"/>
        <v>1351</v>
      </c>
      <c r="AG100" s="300">
        <f t="shared" si="37"/>
        <v>10486</v>
      </c>
      <c r="AH100" s="300">
        <v>10486</v>
      </c>
      <c r="AI100" s="300">
        <f t="shared" si="40"/>
        <v>0</v>
      </c>
      <c r="AJ100" s="381">
        <f t="shared" si="41"/>
        <v>360</v>
      </c>
      <c r="AK100" s="381">
        <f t="shared" si="42"/>
        <v>1372</v>
      </c>
      <c r="AL100" s="382">
        <f t="shared" si="43"/>
        <v>412.5</v>
      </c>
      <c r="AM100" s="382"/>
      <c r="AN100" s="382">
        <f t="shared" si="44"/>
        <v>13981.578120999999</v>
      </c>
      <c r="AO100" s="322">
        <v>41199319875</v>
      </c>
    </row>
    <row r="101" spans="1:41" ht="24" customHeight="1" x14ac:dyDescent="0.25">
      <c r="A101" s="290">
        <v>97</v>
      </c>
      <c r="B101" s="322" t="s">
        <v>1608</v>
      </c>
      <c r="C101" s="348">
        <v>4941672253</v>
      </c>
      <c r="D101" s="3">
        <v>101816685046</v>
      </c>
      <c r="E101" s="330" t="s">
        <v>1609</v>
      </c>
      <c r="F101" s="303"/>
      <c r="G101" s="303"/>
      <c r="H101" s="324" t="s">
        <v>1370</v>
      </c>
      <c r="I101" s="294">
        <v>24</v>
      </c>
      <c r="J101" s="295"/>
      <c r="K101" s="295"/>
      <c r="L101" s="295">
        <v>466.91</v>
      </c>
      <c r="M101" s="295">
        <v>135.32</v>
      </c>
      <c r="N101" s="295">
        <v>40</v>
      </c>
      <c r="O101" s="295">
        <f t="shared" si="25"/>
        <v>30.111500000000003</v>
      </c>
      <c r="P101" s="295">
        <f t="shared" si="26"/>
        <v>50.165759000000001</v>
      </c>
      <c r="Q101" s="295">
        <v>3</v>
      </c>
      <c r="R101" s="295">
        <f t="shared" si="27"/>
        <v>11205.84</v>
      </c>
      <c r="S101" s="295">
        <f t="shared" si="28"/>
        <v>3247.68</v>
      </c>
      <c r="T101" s="296">
        <f t="shared" si="29"/>
        <v>960</v>
      </c>
      <c r="U101" s="295">
        <f t="shared" si="30"/>
        <v>722.67600000000004</v>
      </c>
      <c r="V101" s="295">
        <f t="shared" si="31"/>
        <v>1203.978216</v>
      </c>
      <c r="W101" s="297">
        <f t="shared" si="32"/>
        <v>0</v>
      </c>
      <c r="X101" s="295">
        <f t="shared" si="33"/>
        <v>0</v>
      </c>
      <c r="Y101" s="295">
        <f t="shared" si="34"/>
        <v>72</v>
      </c>
      <c r="Z101" s="295">
        <f t="shared" si="38"/>
        <v>17412.174215999999</v>
      </c>
      <c r="AA101" s="298">
        <f t="shared" si="35"/>
        <v>122</v>
      </c>
      <c r="AB101" s="298">
        <f t="shared" si="36"/>
        <v>1850</v>
      </c>
      <c r="AC101" s="320"/>
      <c r="AD101" s="299"/>
      <c r="AE101" s="299"/>
      <c r="AF101" s="295">
        <f t="shared" si="39"/>
        <v>1972</v>
      </c>
      <c r="AG101" s="300">
        <f t="shared" si="37"/>
        <v>15440</v>
      </c>
      <c r="AH101" s="300">
        <v>15440</v>
      </c>
      <c r="AI101" s="300">
        <f t="shared" si="40"/>
        <v>0</v>
      </c>
      <c r="AJ101" s="381">
        <f t="shared" si="41"/>
        <v>527</v>
      </c>
      <c r="AK101" s="381">
        <f t="shared" si="42"/>
        <v>2004</v>
      </c>
      <c r="AL101" s="382">
        <f t="shared" si="43"/>
        <v>600</v>
      </c>
      <c r="AM101" s="382"/>
      <c r="AN101" s="382">
        <f t="shared" si="44"/>
        <v>20543.174215999999</v>
      </c>
      <c r="AO101" s="321" t="s">
        <v>1610</v>
      </c>
    </row>
    <row r="102" spans="1:41" ht="24" customHeight="1" x14ac:dyDescent="0.25">
      <c r="A102" s="290">
        <v>98</v>
      </c>
      <c r="B102" s="322" t="s">
        <v>1611</v>
      </c>
      <c r="C102" s="348">
        <v>4941674119</v>
      </c>
      <c r="D102" s="3">
        <v>102055532552</v>
      </c>
      <c r="E102" s="330" t="s">
        <v>1612</v>
      </c>
      <c r="F102" s="303"/>
      <c r="G102" s="303"/>
      <c r="H102" s="324" t="s">
        <v>1370</v>
      </c>
      <c r="I102" s="294">
        <v>19</v>
      </c>
      <c r="J102" s="295"/>
      <c r="K102" s="295"/>
      <c r="L102" s="295">
        <v>424.46</v>
      </c>
      <c r="M102" s="295">
        <v>135.32</v>
      </c>
      <c r="N102" s="295">
        <v>80</v>
      </c>
      <c r="O102" s="295">
        <f t="shared" si="25"/>
        <v>27.988999999999997</v>
      </c>
      <c r="P102" s="295">
        <f t="shared" si="26"/>
        <v>46.629673999999994</v>
      </c>
      <c r="Q102" s="295">
        <v>3</v>
      </c>
      <c r="R102" s="295">
        <f t="shared" si="27"/>
        <v>8064.74</v>
      </c>
      <c r="S102" s="295">
        <f t="shared" si="28"/>
        <v>2571.08</v>
      </c>
      <c r="T102" s="296">
        <f t="shared" si="29"/>
        <v>1520</v>
      </c>
      <c r="U102" s="295">
        <f t="shared" si="30"/>
        <v>531.79100000000005</v>
      </c>
      <c r="V102" s="295">
        <f t="shared" si="31"/>
        <v>885.96380599999986</v>
      </c>
      <c r="W102" s="297">
        <f t="shared" si="32"/>
        <v>0</v>
      </c>
      <c r="X102" s="295">
        <f t="shared" si="33"/>
        <v>0</v>
      </c>
      <c r="Y102" s="295">
        <f t="shared" si="34"/>
        <v>57</v>
      </c>
      <c r="Z102" s="295">
        <f t="shared" si="38"/>
        <v>13630.574805999999</v>
      </c>
      <c r="AA102" s="298">
        <f t="shared" si="35"/>
        <v>96</v>
      </c>
      <c r="AB102" s="298">
        <f t="shared" si="36"/>
        <v>1459</v>
      </c>
      <c r="AC102" s="320"/>
      <c r="AD102" s="299"/>
      <c r="AE102" s="299"/>
      <c r="AF102" s="295">
        <f t="shared" si="39"/>
        <v>1555</v>
      </c>
      <c r="AG102" s="300">
        <f t="shared" si="37"/>
        <v>12076</v>
      </c>
      <c r="AH102" s="300">
        <v>12076</v>
      </c>
      <c r="AI102" s="300">
        <f t="shared" si="40"/>
        <v>0</v>
      </c>
      <c r="AJ102" s="381">
        <f t="shared" si="41"/>
        <v>415</v>
      </c>
      <c r="AK102" s="381">
        <f t="shared" si="42"/>
        <v>1580</v>
      </c>
      <c r="AL102" s="382">
        <f t="shared" si="43"/>
        <v>475</v>
      </c>
      <c r="AM102" s="382"/>
      <c r="AN102" s="382">
        <f t="shared" si="44"/>
        <v>16100.574805999999</v>
      </c>
      <c r="AO102" s="321" t="s">
        <v>1613</v>
      </c>
    </row>
    <row r="103" spans="1:41" ht="24" customHeight="1" x14ac:dyDescent="0.25">
      <c r="A103" s="290">
        <v>99</v>
      </c>
      <c r="B103" s="322" t="s">
        <v>1614</v>
      </c>
      <c r="C103" s="348">
        <v>4941675492</v>
      </c>
      <c r="D103" s="3">
        <v>102114644956</v>
      </c>
      <c r="E103" s="330" t="s">
        <v>1615</v>
      </c>
      <c r="F103" s="303"/>
      <c r="G103" s="303"/>
      <c r="H103" s="324" t="s">
        <v>1370</v>
      </c>
      <c r="I103" s="294">
        <v>23</v>
      </c>
      <c r="J103" s="295"/>
      <c r="K103" s="295"/>
      <c r="L103" s="295">
        <v>424.46</v>
      </c>
      <c r="M103" s="295">
        <v>135.32</v>
      </c>
      <c r="N103" s="295">
        <v>80</v>
      </c>
      <c r="O103" s="295">
        <f t="shared" si="25"/>
        <v>27.988999999999997</v>
      </c>
      <c r="P103" s="295">
        <f t="shared" si="26"/>
        <v>46.629673999999994</v>
      </c>
      <c r="Q103" s="295">
        <v>3</v>
      </c>
      <c r="R103" s="295">
        <f t="shared" si="27"/>
        <v>9762.58</v>
      </c>
      <c r="S103" s="295">
        <f t="shared" si="28"/>
        <v>3112.3599999999997</v>
      </c>
      <c r="T103" s="296">
        <f t="shared" si="29"/>
        <v>1840</v>
      </c>
      <c r="U103" s="295">
        <f t="shared" si="30"/>
        <v>643.74699999999996</v>
      </c>
      <c r="V103" s="295">
        <f t="shared" si="31"/>
        <v>1072.4825019999998</v>
      </c>
      <c r="W103" s="297">
        <f t="shared" si="32"/>
        <v>0</v>
      </c>
      <c r="X103" s="295">
        <f t="shared" si="33"/>
        <v>0</v>
      </c>
      <c r="Y103" s="295">
        <f t="shared" si="34"/>
        <v>69</v>
      </c>
      <c r="Z103" s="295">
        <f t="shared" si="38"/>
        <v>16500.169501999997</v>
      </c>
      <c r="AA103" s="298">
        <f t="shared" si="35"/>
        <v>116</v>
      </c>
      <c r="AB103" s="298">
        <f t="shared" si="36"/>
        <v>1766</v>
      </c>
      <c r="AC103" s="320"/>
      <c r="AD103" s="299"/>
      <c r="AE103" s="299"/>
      <c r="AF103" s="295">
        <f t="shared" si="39"/>
        <v>1882</v>
      </c>
      <c r="AG103" s="300">
        <f t="shared" si="37"/>
        <v>14618</v>
      </c>
      <c r="AH103" s="300">
        <v>14618</v>
      </c>
      <c r="AI103" s="300">
        <f t="shared" si="40"/>
        <v>0</v>
      </c>
      <c r="AJ103" s="381">
        <f t="shared" si="41"/>
        <v>502</v>
      </c>
      <c r="AK103" s="381">
        <f t="shared" si="42"/>
        <v>1913</v>
      </c>
      <c r="AL103" s="382">
        <f t="shared" si="43"/>
        <v>575</v>
      </c>
      <c r="AM103" s="382"/>
      <c r="AN103" s="382">
        <f t="shared" si="44"/>
        <v>19490.169501999997</v>
      </c>
      <c r="AO103" s="321" t="s">
        <v>1616</v>
      </c>
    </row>
    <row r="104" spans="1:41" ht="24" customHeight="1" x14ac:dyDescent="0.25">
      <c r="A104" s="290">
        <v>100</v>
      </c>
      <c r="B104" s="322" t="s">
        <v>1617</v>
      </c>
      <c r="C104" s="348">
        <v>4941675681</v>
      </c>
      <c r="D104" s="3">
        <v>102116922517</v>
      </c>
      <c r="E104" s="330" t="s">
        <v>1618</v>
      </c>
      <c r="F104" s="303"/>
      <c r="G104" s="303"/>
      <c r="H104" s="324" t="s">
        <v>1370</v>
      </c>
      <c r="I104" s="294">
        <v>18</v>
      </c>
      <c r="J104" s="295"/>
      <c r="K104" s="295"/>
      <c r="L104" s="295">
        <v>424.46</v>
      </c>
      <c r="M104" s="295">
        <v>135.32</v>
      </c>
      <c r="N104" s="295">
        <v>80</v>
      </c>
      <c r="O104" s="295">
        <f t="shared" si="25"/>
        <v>27.988999999999997</v>
      </c>
      <c r="P104" s="295">
        <f t="shared" si="26"/>
        <v>46.629673999999994</v>
      </c>
      <c r="Q104" s="295">
        <v>3</v>
      </c>
      <c r="R104" s="295">
        <f t="shared" si="27"/>
        <v>7640.28</v>
      </c>
      <c r="S104" s="295">
        <f t="shared" si="28"/>
        <v>2435.7599999999998</v>
      </c>
      <c r="T104" s="296">
        <f t="shared" si="29"/>
        <v>1440</v>
      </c>
      <c r="U104" s="295">
        <f t="shared" si="30"/>
        <v>503.80199999999996</v>
      </c>
      <c r="V104" s="295">
        <f t="shared" si="31"/>
        <v>839.33413199999995</v>
      </c>
      <c r="W104" s="297">
        <f t="shared" si="32"/>
        <v>0</v>
      </c>
      <c r="X104" s="295">
        <f t="shared" si="33"/>
        <v>0</v>
      </c>
      <c r="Y104" s="295">
        <f t="shared" si="34"/>
        <v>54</v>
      </c>
      <c r="Z104" s="295">
        <f t="shared" si="38"/>
        <v>12913.176131999999</v>
      </c>
      <c r="AA104" s="298">
        <f t="shared" si="35"/>
        <v>91</v>
      </c>
      <c r="AB104" s="298">
        <f t="shared" si="36"/>
        <v>1382</v>
      </c>
      <c r="AC104" s="320"/>
      <c r="AD104" s="299"/>
      <c r="AE104" s="299"/>
      <c r="AF104" s="295">
        <f t="shared" si="39"/>
        <v>1473</v>
      </c>
      <c r="AG104" s="300">
        <f t="shared" si="37"/>
        <v>11440</v>
      </c>
      <c r="AH104" s="300">
        <v>11440</v>
      </c>
      <c r="AI104" s="300">
        <f t="shared" si="40"/>
        <v>0</v>
      </c>
      <c r="AJ104" s="381">
        <f t="shared" si="41"/>
        <v>393</v>
      </c>
      <c r="AK104" s="381">
        <f t="shared" si="42"/>
        <v>1497</v>
      </c>
      <c r="AL104" s="382">
        <f t="shared" si="43"/>
        <v>450</v>
      </c>
      <c r="AM104" s="382"/>
      <c r="AN104" s="382">
        <f t="shared" si="44"/>
        <v>15253.176131999999</v>
      </c>
      <c r="AO104" s="321" t="s">
        <v>1619</v>
      </c>
    </row>
    <row r="105" spans="1:41" ht="24" customHeight="1" x14ac:dyDescent="0.25">
      <c r="A105" s="290">
        <v>101</v>
      </c>
      <c r="B105" s="330" t="s">
        <v>1620</v>
      </c>
      <c r="C105" s="348">
        <v>4941675652</v>
      </c>
      <c r="D105" s="3">
        <v>102114645886</v>
      </c>
      <c r="E105" s="330" t="s">
        <v>1621</v>
      </c>
      <c r="F105" s="303"/>
      <c r="G105" s="303"/>
      <c r="H105" s="324" t="s">
        <v>1370</v>
      </c>
      <c r="I105" s="294">
        <v>21</v>
      </c>
      <c r="J105" s="295"/>
      <c r="K105" s="295"/>
      <c r="L105" s="295">
        <v>424.46</v>
      </c>
      <c r="M105" s="295">
        <v>135.32</v>
      </c>
      <c r="N105" s="295">
        <v>80</v>
      </c>
      <c r="O105" s="295">
        <f t="shared" si="25"/>
        <v>27.988999999999997</v>
      </c>
      <c r="P105" s="295">
        <f t="shared" si="26"/>
        <v>46.629673999999994</v>
      </c>
      <c r="Q105" s="295">
        <v>3</v>
      </c>
      <c r="R105" s="295">
        <f t="shared" si="27"/>
        <v>8913.66</v>
      </c>
      <c r="S105" s="295">
        <f t="shared" si="28"/>
        <v>2841.72</v>
      </c>
      <c r="T105" s="296">
        <f t="shared" si="29"/>
        <v>1680</v>
      </c>
      <c r="U105" s="295">
        <f t="shared" si="30"/>
        <v>587.76900000000001</v>
      </c>
      <c r="V105" s="295">
        <f t="shared" si="31"/>
        <v>979.22315399999991</v>
      </c>
      <c r="W105" s="297">
        <f t="shared" si="32"/>
        <v>0</v>
      </c>
      <c r="X105" s="295">
        <f t="shared" si="33"/>
        <v>0</v>
      </c>
      <c r="Y105" s="295">
        <f t="shared" si="34"/>
        <v>63</v>
      </c>
      <c r="Z105" s="295">
        <f t="shared" ref="Z105" si="47">SUM(R105:Y105)</f>
        <v>15065.372153999999</v>
      </c>
      <c r="AA105" s="298">
        <f t="shared" si="35"/>
        <v>106</v>
      </c>
      <c r="AB105" s="298">
        <f t="shared" si="36"/>
        <v>1612</v>
      </c>
      <c r="AC105" s="320"/>
      <c r="AD105" s="299"/>
      <c r="AE105" s="299"/>
      <c r="AF105" s="295">
        <f t="shared" ref="AF105" si="48">SUM(AA105:AE105)</f>
        <v>1718</v>
      </c>
      <c r="AG105" s="300">
        <f t="shared" si="37"/>
        <v>13347</v>
      </c>
      <c r="AH105" s="300">
        <v>13347</v>
      </c>
      <c r="AI105" s="300">
        <f t="shared" si="40"/>
        <v>0</v>
      </c>
      <c r="AJ105" s="381">
        <f t="shared" si="41"/>
        <v>458</v>
      </c>
      <c r="AK105" s="381">
        <f t="shared" si="42"/>
        <v>1747</v>
      </c>
      <c r="AL105" s="382">
        <f t="shared" si="43"/>
        <v>525</v>
      </c>
      <c r="AM105" s="382"/>
      <c r="AN105" s="382">
        <f t="shared" si="44"/>
        <v>17795.372153999997</v>
      </c>
      <c r="AO105" s="322">
        <v>42897019371</v>
      </c>
    </row>
    <row r="106" spans="1:41" ht="24" customHeight="1" x14ac:dyDescent="0.25">
      <c r="A106" s="290">
        <v>102</v>
      </c>
      <c r="B106" s="322" t="s">
        <v>1622</v>
      </c>
      <c r="C106" s="348">
        <v>4941676650</v>
      </c>
      <c r="D106" s="3">
        <v>102114645872</v>
      </c>
      <c r="E106" s="330" t="s">
        <v>1623</v>
      </c>
      <c r="F106" s="303"/>
      <c r="G106" s="303"/>
      <c r="H106" s="324" t="s">
        <v>1370</v>
      </c>
      <c r="I106" s="294">
        <v>22.697916666666668</v>
      </c>
      <c r="J106" s="295"/>
      <c r="K106" s="295"/>
      <c r="L106" s="295">
        <v>424.46</v>
      </c>
      <c r="M106" s="295">
        <v>135.32</v>
      </c>
      <c r="N106" s="295"/>
      <c r="O106" s="295">
        <f t="shared" si="25"/>
        <v>27.988999999999997</v>
      </c>
      <c r="P106" s="295">
        <f t="shared" si="26"/>
        <v>46.629673999999994</v>
      </c>
      <c r="Q106" s="295">
        <v>3</v>
      </c>
      <c r="R106" s="295">
        <f t="shared" si="27"/>
        <v>9634.357708333333</v>
      </c>
      <c r="S106" s="295">
        <f t="shared" si="28"/>
        <v>3071.4820833333333</v>
      </c>
      <c r="T106" s="296">
        <f t="shared" si="29"/>
        <v>0</v>
      </c>
      <c r="U106" s="295">
        <f t="shared" si="30"/>
        <v>635.29198958333336</v>
      </c>
      <c r="V106" s="295">
        <f t="shared" si="31"/>
        <v>1058.3964546458333</v>
      </c>
      <c r="W106" s="297">
        <f t="shared" si="32"/>
        <v>0</v>
      </c>
      <c r="X106" s="295">
        <f t="shared" si="33"/>
        <v>0</v>
      </c>
      <c r="Y106" s="295">
        <f t="shared" si="34"/>
        <v>68.09375</v>
      </c>
      <c r="Z106" s="295">
        <f t="shared" ref="Z106:Z163" si="49">SUM(R106:Y106)</f>
        <v>14467.621985895832</v>
      </c>
      <c r="AA106" s="298">
        <f t="shared" si="35"/>
        <v>101</v>
      </c>
      <c r="AB106" s="298">
        <f t="shared" si="36"/>
        <v>1525</v>
      </c>
      <c r="AC106" s="320"/>
      <c r="AD106" s="299"/>
      <c r="AE106" s="299"/>
      <c r="AF106" s="295">
        <f t="shared" ref="AF106:AF163" si="50">SUM(AA106:AE106)</f>
        <v>1626</v>
      </c>
      <c r="AG106" s="300">
        <f t="shared" si="37"/>
        <v>12842</v>
      </c>
      <c r="AH106" s="300">
        <v>12842</v>
      </c>
      <c r="AI106" s="300">
        <f t="shared" si="40"/>
        <v>0</v>
      </c>
      <c r="AJ106" s="381">
        <f t="shared" si="41"/>
        <v>436</v>
      </c>
      <c r="AK106" s="381">
        <f t="shared" si="42"/>
        <v>1652</v>
      </c>
      <c r="AL106" s="382">
        <f t="shared" si="43"/>
        <v>567.44791666666674</v>
      </c>
      <c r="AM106" s="382"/>
      <c r="AN106" s="382">
        <f t="shared" si="44"/>
        <v>17123.0699025625</v>
      </c>
      <c r="AO106" s="321" t="s">
        <v>1624</v>
      </c>
    </row>
    <row r="107" spans="1:41" ht="24" customHeight="1" x14ac:dyDescent="0.25">
      <c r="A107" s="290">
        <v>103</v>
      </c>
      <c r="B107" s="322" t="s">
        <v>1625</v>
      </c>
      <c r="C107" s="348">
        <v>4940250947</v>
      </c>
      <c r="D107" s="3">
        <v>101561825149</v>
      </c>
      <c r="E107" s="330" t="s">
        <v>1626</v>
      </c>
      <c r="F107" s="303"/>
      <c r="G107" s="303"/>
      <c r="H107" s="324" t="s">
        <v>1370</v>
      </c>
      <c r="I107" s="294">
        <v>4</v>
      </c>
      <c r="J107" s="295"/>
      <c r="K107" s="295"/>
      <c r="L107" s="295">
        <v>466.91</v>
      </c>
      <c r="M107" s="295">
        <v>135.32</v>
      </c>
      <c r="N107" s="295">
        <v>40</v>
      </c>
      <c r="O107" s="295">
        <f t="shared" si="25"/>
        <v>30.111500000000003</v>
      </c>
      <c r="P107" s="295">
        <f t="shared" si="26"/>
        <v>50.165759000000001</v>
      </c>
      <c r="Q107" s="295">
        <v>3</v>
      </c>
      <c r="R107" s="295">
        <f t="shared" si="27"/>
        <v>1867.64</v>
      </c>
      <c r="S107" s="295">
        <f t="shared" si="28"/>
        <v>541.28</v>
      </c>
      <c r="T107" s="296">
        <f t="shared" si="29"/>
        <v>160</v>
      </c>
      <c r="U107" s="295">
        <f t="shared" si="30"/>
        <v>120.446</v>
      </c>
      <c r="V107" s="295">
        <f t="shared" si="31"/>
        <v>200.66303600000001</v>
      </c>
      <c r="W107" s="297">
        <f t="shared" si="32"/>
        <v>0</v>
      </c>
      <c r="X107" s="295">
        <f t="shared" si="33"/>
        <v>0</v>
      </c>
      <c r="Y107" s="295">
        <f t="shared" si="34"/>
        <v>12</v>
      </c>
      <c r="Z107" s="295">
        <f t="shared" si="49"/>
        <v>2902.0290359999999</v>
      </c>
      <c r="AA107" s="298">
        <f t="shared" si="35"/>
        <v>21</v>
      </c>
      <c r="AB107" s="298">
        <f t="shared" si="36"/>
        <v>308</v>
      </c>
      <c r="AC107" s="320"/>
      <c r="AD107" s="299"/>
      <c r="AE107" s="299"/>
      <c r="AF107" s="295">
        <f t="shared" si="50"/>
        <v>329</v>
      </c>
      <c r="AG107" s="300">
        <f t="shared" si="37"/>
        <v>2573</v>
      </c>
      <c r="AH107" s="300">
        <v>2573</v>
      </c>
      <c r="AI107" s="300">
        <f t="shared" si="40"/>
        <v>0</v>
      </c>
      <c r="AJ107" s="381">
        <f t="shared" si="41"/>
        <v>88</v>
      </c>
      <c r="AK107" s="381">
        <f t="shared" si="42"/>
        <v>334</v>
      </c>
      <c r="AL107" s="382">
        <f t="shared" si="43"/>
        <v>100</v>
      </c>
      <c r="AM107" s="382"/>
      <c r="AN107" s="382">
        <f t="shared" si="44"/>
        <v>3424.0290359999999</v>
      </c>
      <c r="AO107" s="321" t="s">
        <v>1627</v>
      </c>
    </row>
    <row r="108" spans="1:41" ht="24" customHeight="1" x14ac:dyDescent="0.25">
      <c r="A108" s="290">
        <v>104</v>
      </c>
      <c r="B108" s="322" t="s">
        <v>1628</v>
      </c>
      <c r="C108" s="348">
        <v>4941679269</v>
      </c>
      <c r="D108" s="3">
        <v>102114645893</v>
      </c>
      <c r="E108" s="330" t="s">
        <v>1629</v>
      </c>
      <c r="F108" s="303"/>
      <c r="G108" s="303"/>
      <c r="H108" s="324" t="s">
        <v>1356</v>
      </c>
      <c r="I108" s="294">
        <v>20</v>
      </c>
      <c r="J108" s="295"/>
      <c r="K108" s="295"/>
      <c r="L108" s="295">
        <v>424.46</v>
      </c>
      <c r="M108" s="295">
        <v>135.32</v>
      </c>
      <c r="N108" s="295"/>
      <c r="O108" s="295">
        <f t="shared" si="25"/>
        <v>27.988999999999997</v>
      </c>
      <c r="P108" s="295">
        <f t="shared" si="26"/>
        <v>46.629673999999994</v>
      </c>
      <c r="Q108" s="295">
        <v>3</v>
      </c>
      <c r="R108" s="295">
        <f t="shared" si="27"/>
        <v>8489.1999999999989</v>
      </c>
      <c r="S108" s="295">
        <f t="shared" si="28"/>
        <v>2706.3999999999996</v>
      </c>
      <c r="T108" s="296">
        <f t="shared" si="29"/>
        <v>0</v>
      </c>
      <c r="U108" s="295">
        <f t="shared" si="30"/>
        <v>559.78</v>
      </c>
      <c r="V108" s="295">
        <f t="shared" si="31"/>
        <v>932.59347999999989</v>
      </c>
      <c r="W108" s="297">
        <f t="shared" si="32"/>
        <v>0</v>
      </c>
      <c r="X108" s="295">
        <f t="shared" si="33"/>
        <v>0</v>
      </c>
      <c r="Y108" s="295">
        <f t="shared" si="34"/>
        <v>60</v>
      </c>
      <c r="Z108" s="295">
        <f t="shared" si="49"/>
        <v>12747.973479999999</v>
      </c>
      <c r="AA108" s="298">
        <f t="shared" si="35"/>
        <v>89</v>
      </c>
      <c r="AB108" s="298">
        <f t="shared" si="36"/>
        <v>1343</v>
      </c>
      <c r="AC108" s="320"/>
      <c r="AD108" s="299"/>
      <c r="AE108" s="299"/>
      <c r="AF108" s="295">
        <f t="shared" si="50"/>
        <v>1432</v>
      </c>
      <c r="AG108" s="300">
        <f t="shared" si="37"/>
        <v>11316</v>
      </c>
      <c r="AH108" s="300">
        <v>11316</v>
      </c>
      <c r="AI108" s="300">
        <f t="shared" si="40"/>
        <v>0</v>
      </c>
      <c r="AJ108" s="381">
        <f t="shared" si="41"/>
        <v>384</v>
      </c>
      <c r="AK108" s="381">
        <f t="shared" si="42"/>
        <v>1455</v>
      </c>
      <c r="AL108" s="382">
        <f t="shared" si="43"/>
        <v>500</v>
      </c>
      <c r="AM108" s="382"/>
      <c r="AN108" s="382">
        <f t="shared" si="44"/>
        <v>15086.973479999999</v>
      </c>
      <c r="AO108" s="322">
        <v>41009782459</v>
      </c>
    </row>
    <row r="109" spans="1:41" ht="24" customHeight="1" x14ac:dyDescent="0.25">
      <c r="A109" s="290">
        <v>105</v>
      </c>
      <c r="B109" s="322" t="s">
        <v>1630</v>
      </c>
      <c r="C109" s="348">
        <v>4941678838</v>
      </c>
      <c r="D109" s="3">
        <v>101162726262</v>
      </c>
      <c r="E109" s="330" t="s">
        <v>1631</v>
      </c>
      <c r="F109" s="303"/>
      <c r="G109" s="303"/>
      <c r="H109" s="324" t="s">
        <v>1356</v>
      </c>
      <c r="I109" s="294">
        <v>18</v>
      </c>
      <c r="J109" s="295"/>
      <c r="K109" s="295"/>
      <c r="L109" s="295">
        <v>424.46</v>
      </c>
      <c r="M109" s="295">
        <v>135.32</v>
      </c>
      <c r="N109" s="295"/>
      <c r="O109" s="295">
        <f t="shared" si="25"/>
        <v>27.988999999999997</v>
      </c>
      <c r="P109" s="295">
        <f t="shared" si="26"/>
        <v>46.629673999999994</v>
      </c>
      <c r="Q109" s="295">
        <v>3</v>
      </c>
      <c r="R109" s="295">
        <f t="shared" si="27"/>
        <v>7640.28</v>
      </c>
      <c r="S109" s="295">
        <f t="shared" si="28"/>
        <v>2435.7599999999998</v>
      </c>
      <c r="T109" s="296">
        <f t="shared" si="29"/>
        <v>0</v>
      </c>
      <c r="U109" s="295">
        <f t="shared" si="30"/>
        <v>503.80199999999996</v>
      </c>
      <c r="V109" s="295">
        <f t="shared" si="31"/>
        <v>839.33413199999995</v>
      </c>
      <c r="W109" s="297">
        <f t="shared" si="32"/>
        <v>0</v>
      </c>
      <c r="X109" s="295">
        <f t="shared" si="33"/>
        <v>0</v>
      </c>
      <c r="Y109" s="295">
        <f t="shared" si="34"/>
        <v>54</v>
      </c>
      <c r="Z109" s="295">
        <f t="shared" si="49"/>
        <v>11473.176131999999</v>
      </c>
      <c r="AA109" s="298">
        <f t="shared" si="35"/>
        <v>80</v>
      </c>
      <c r="AB109" s="298">
        <f t="shared" si="36"/>
        <v>1209</v>
      </c>
      <c r="AC109" s="320"/>
      <c r="AD109" s="299"/>
      <c r="AE109" s="299"/>
      <c r="AF109" s="295">
        <f t="shared" si="50"/>
        <v>1289</v>
      </c>
      <c r="AG109" s="300">
        <f t="shared" si="37"/>
        <v>10184</v>
      </c>
      <c r="AH109" s="300">
        <v>10184</v>
      </c>
      <c r="AI109" s="300">
        <f t="shared" si="40"/>
        <v>0</v>
      </c>
      <c r="AJ109" s="381">
        <f t="shared" si="41"/>
        <v>346</v>
      </c>
      <c r="AK109" s="381">
        <f t="shared" si="42"/>
        <v>1310</v>
      </c>
      <c r="AL109" s="382">
        <f t="shared" si="43"/>
        <v>450</v>
      </c>
      <c r="AM109" s="382"/>
      <c r="AN109" s="382">
        <f t="shared" si="44"/>
        <v>13579.176131999999</v>
      </c>
      <c r="AO109" s="321" t="s">
        <v>1632</v>
      </c>
    </row>
    <row r="110" spans="1:41" ht="24" customHeight="1" x14ac:dyDescent="0.25">
      <c r="A110" s="290">
        <v>106</v>
      </c>
      <c r="B110" s="322" t="s">
        <v>1633</v>
      </c>
      <c r="C110" s="348">
        <v>4941680890</v>
      </c>
      <c r="D110" s="3">
        <v>101932006851</v>
      </c>
      <c r="E110" s="330" t="s">
        <v>1634</v>
      </c>
      <c r="F110" s="303"/>
      <c r="G110" s="303"/>
      <c r="H110" s="324" t="s">
        <v>1370</v>
      </c>
      <c r="I110" s="294">
        <v>19.5</v>
      </c>
      <c r="J110" s="295"/>
      <c r="K110" s="295"/>
      <c r="L110" s="295">
        <v>424.46</v>
      </c>
      <c r="M110" s="295">
        <v>135.32</v>
      </c>
      <c r="N110" s="295">
        <v>20</v>
      </c>
      <c r="O110" s="295">
        <f t="shared" si="25"/>
        <v>27.988999999999997</v>
      </c>
      <c r="P110" s="295">
        <f t="shared" si="26"/>
        <v>46.629673999999994</v>
      </c>
      <c r="Q110" s="295">
        <v>3</v>
      </c>
      <c r="R110" s="295">
        <f t="shared" si="27"/>
        <v>8276.9699999999993</v>
      </c>
      <c r="S110" s="295">
        <f t="shared" si="28"/>
        <v>2638.74</v>
      </c>
      <c r="T110" s="296">
        <f t="shared" si="29"/>
        <v>390</v>
      </c>
      <c r="U110" s="295">
        <f t="shared" si="30"/>
        <v>545.78549999999996</v>
      </c>
      <c r="V110" s="295">
        <f t="shared" si="31"/>
        <v>909.27864299999987</v>
      </c>
      <c r="W110" s="297">
        <f t="shared" si="32"/>
        <v>0</v>
      </c>
      <c r="X110" s="295">
        <f t="shared" si="33"/>
        <v>0</v>
      </c>
      <c r="Y110" s="295">
        <f t="shared" si="34"/>
        <v>58.5</v>
      </c>
      <c r="Z110" s="295">
        <f t="shared" si="49"/>
        <v>12819.274142999999</v>
      </c>
      <c r="AA110" s="298">
        <f t="shared" si="35"/>
        <v>90</v>
      </c>
      <c r="AB110" s="298">
        <f t="shared" si="36"/>
        <v>1357</v>
      </c>
      <c r="AC110" s="320"/>
      <c r="AD110" s="299"/>
      <c r="AE110" s="299"/>
      <c r="AF110" s="295">
        <f t="shared" si="50"/>
        <v>1447</v>
      </c>
      <c r="AG110" s="300">
        <f t="shared" si="37"/>
        <v>11372</v>
      </c>
      <c r="AH110" s="300">
        <v>11372</v>
      </c>
      <c r="AI110" s="300">
        <f t="shared" si="40"/>
        <v>0</v>
      </c>
      <c r="AJ110" s="381">
        <f t="shared" si="41"/>
        <v>388</v>
      </c>
      <c r="AK110" s="381">
        <f t="shared" si="42"/>
        <v>1470</v>
      </c>
      <c r="AL110" s="382">
        <f t="shared" si="43"/>
        <v>487.5</v>
      </c>
      <c r="AM110" s="382"/>
      <c r="AN110" s="382">
        <f t="shared" si="44"/>
        <v>15164.774142999999</v>
      </c>
      <c r="AO110" s="321" t="s">
        <v>1635</v>
      </c>
    </row>
    <row r="111" spans="1:41" ht="24" customHeight="1" x14ac:dyDescent="0.25">
      <c r="A111" s="290">
        <v>107</v>
      </c>
      <c r="B111" s="322" t="s">
        <v>1636</v>
      </c>
      <c r="C111" s="348">
        <v>4941681675</v>
      </c>
      <c r="D111" s="3">
        <v>100900847967</v>
      </c>
      <c r="E111" s="330" t="s">
        <v>1637</v>
      </c>
      <c r="F111" s="303"/>
      <c r="G111" s="303"/>
      <c r="H111" s="324" t="s">
        <v>1356</v>
      </c>
      <c r="I111" s="294">
        <v>16.5</v>
      </c>
      <c r="J111" s="295"/>
      <c r="K111" s="295"/>
      <c r="L111" s="295">
        <v>424.46</v>
      </c>
      <c r="M111" s="295">
        <v>135.32</v>
      </c>
      <c r="N111" s="295"/>
      <c r="O111" s="295">
        <f t="shared" si="25"/>
        <v>27.988999999999997</v>
      </c>
      <c r="P111" s="295">
        <f t="shared" si="26"/>
        <v>46.629673999999994</v>
      </c>
      <c r="Q111" s="295">
        <v>3</v>
      </c>
      <c r="R111" s="295">
        <f t="shared" si="27"/>
        <v>7003.5899999999992</v>
      </c>
      <c r="S111" s="295">
        <f t="shared" si="28"/>
        <v>2232.7799999999997</v>
      </c>
      <c r="T111" s="296">
        <f t="shared" si="29"/>
        <v>0</v>
      </c>
      <c r="U111" s="295">
        <f t="shared" si="30"/>
        <v>461.81849999999997</v>
      </c>
      <c r="V111" s="295">
        <f t="shared" si="31"/>
        <v>769.38962099999992</v>
      </c>
      <c r="W111" s="297">
        <f t="shared" si="32"/>
        <v>0</v>
      </c>
      <c r="X111" s="295">
        <f t="shared" si="33"/>
        <v>0</v>
      </c>
      <c r="Y111" s="295">
        <f t="shared" si="34"/>
        <v>49.5</v>
      </c>
      <c r="Z111" s="295">
        <f t="shared" si="49"/>
        <v>10517.078120999999</v>
      </c>
      <c r="AA111" s="298">
        <f t="shared" si="35"/>
        <v>74</v>
      </c>
      <c r="AB111" s="298">
        <f t="shared" si="36"/>
        <v>1108</v>
      </c>
      <c r="AC111" s="320"/>
      <c r="AD111" s="299"/>
      <c r="AE111" s="299"/>
      <c r="AF111" s="295">
        <f t="shared" si="50"/>
        <v>1182</v>
      </c>
      <c r="AG111" s="300">
        <f t="shared" si="37"/>
        <v>9335</v>
      </c>
      <c r="AH111" s="300">
        <v>9335</v>
      </c>
      <c r="AI111" s="300">
        <f t="shared" si="40"/>
        <v>0</v>
      </c>
      <c r="AJ111" s="381">
        <f t="shared" si="41"/>
        <v>317</v>
      </c>
      <c r="AK111" s="381">
        <f t="shared" si="42"/>
        <v>1201</v>
      </c>
      <c r="AL111" s="382">
        <f t="shared" si="43"/>
        <v>412.5</v>
      </c>
      <c r="AM111" s="382"/>
      <c r="AN111" s="382">
        <f t="shared" si="44"/>
        <v>12447.578120999999</v>
      </c>
      <c r="AO111" s="321" t="s">
        <v>1638</v>
      </c>
    </row>
    <row r="112" spans="1:41" ht="24" customHeight="1" x14ac:dyDescent="0.25">
      <c r="A112" s="290">
        <v>108</v>
      </c>
      <c r="B112" s="322" t="s">
        <v>1639</v>
      </c>
      <c r="C112" s="348">
        <v>4940845099</v>
      </c>
      <c r="D112" s="3">
        <v>101215035188</v>
      </c>
      <c r="E112" s="330" t="s">
        <v>1640</v>
      </c>
      <c r="F112" s="303"/>
      <c r="G112" s="303"/>
      <c r="H112" s="324" t="s">
        <v>1370</v>
      </c>
      <c r="I112" s="294">
        <v>16.5</v>
      </c>
      <c r="J112" s="295"/>
      <c r="K112" s="295"/>
      <c r="L112" s="295">
        <v>424.46</v>
      </c>
      <c r="M112" s="295">
        <v>135.32</v>
      </c>
      <c r="N112" s="295">
        <v>80</v>
      </c>
      <c r="O112" s="295">
        <f t="shared" si="25"/>
        <v>27.988999999999997</v>
      </c>
      <c r="P112" s="295">
        <f t="shared" si="26"/>
        <v>46.629673999999994</v>
      </c>
      <c r="Q112" s="295">
        <v>3</v>
      </c>
      <c r="R112" s="295">
        <f t="shared" si="27"/>
        <v>7003.5899999999992</v>
      </c>
      <c r="S112" s="295">
        <f t="shared" si="28"/>
        <v>2232.7799999999997</v>
      </c>
      <c r="T112" s="296">
        <f t="shared" si="29"/>
        <v>1320</v>
      </c>
      <c r="U112" s="295">
        <f t="shared" si="30"/>
        <v>461.81849999999997</v>
      </c>
      <c r="V112" s="295">
        <f t="shared" si="31"/>
        <v>769.38962099999992</v>
      </c>
      <c r="W112" s="297">
        <f t="shared" si="32"/>
        <v>0</v>
      </c>
      <c r="X112" s="295">
        <f t="shared" si="33"/>
        <v>0</v>
      </c>
      <c r="Y112" s="295">
        <f t="shared" si="34"/>
        <v>49.5</v>
      </c>
      <c r="Z112" s="295">
        <f t="shared" si="49"/>
        <v>11837.078120999999</v>
      </c>
      <c r="AA112" s="298">
        <f t="shared" si="35"/>
        <v>84</v>
      </c>
      <c r="AB112" s="298">
        <f t="shared" si="36"/>
        <v>1267</v>
      </c>
      <c r="AC112" s="320">
        <v>200</v>
      </c>
      <c r="AD112" s="299"/>
      <c r="AE112" s="299"/>
      <c r="AF112" s="295">
        <f t="shared" si="50"/>
        <v>1551</v>
      </c>
      <c r="AG112" s="300">
        <f t="shared" si="37"/>
        <v>10286</v>
      </c>
      <c r="AH112" s="300">
        <v>10286</v>
      </c>
      <c r="AI112" s="300">
        <f t="shared" si="40"/>
        <v>0</v>
      </c>
      <c r="AJ112" s="381">
        <f t="shared" si="41"/>
        <v>360</v>
      </c>
      <c r="AK112" s="381">
        <f t="shared" si="42"/>
        <v>1372</v>
      </c>
      <c r="AL112" s="382">
        <f t="shared" si="43"/>
        <v>412.5</v>
      </c>
      <c r="AM112" s="382"/>
      <c r="AN112" s="382">
        <f t="shared" si="44"/>
        <v>13981.578120999999</v>
      </c>
      <c r="AO112" s="322">
        <v>38849661635</v>
      </c>
    </row>
    <row r="113" spans="1:41" ht="24" customHeight="1" x14ac:dyDescent="0.25">
      <c r="A113" s="290">
        <v>109</v>
      </c>
      <c r="B113" s="322" t="s">
        <v>1641</v>
      </c>
      <c r="C113" s="348">
        <v>4938986518</v>
      </c>
      <c r="D113" s="3">
        <v>101573871738</v>
      </c>
      <c r="E113" s="330" t="s">
        <v>1642</v>
      </c>
      <c r="F113" s="303"/>
      <c r="G113" s="303"/>
      <c r="H113" s="324" t="s">
        <v>1356</v>
      </c>
      <c r="I113" s="294">
        <v>18</v>
      </c>
      <c r="J113" s="295"/>
      <c r="K113" s="295"/>
      <c r="L113" s="295">
        <v>424.46</v>
      </c>
      <c r="M113" s="295">
        <v>135.32</v>
      </c>
      <c r="N113" s="295"/>
      <c r="O113" s="295">
        <f t="shared" si="25"/>
        <v>27.988999999999997</v>
      </c>
      <c r="P113" s="295">
        <f t="shared" si="26"/>
        <v>46.629673999999994</v>
      </c>
      <c r="Q113" s="295">
        <v>3</v>
      </c>
      <c r="R113" s="295">
        <f t="shared" si="27"/>
        <v>7640.28</v>
      </c>
      <c r="S113" s="295">
        <f t="shared" si="28"/>
        <v>2435.7599999999998</v>
      </c>
      <c r="T113" s="296">
        <f t="shared" si="29"/>
        <v>0</v>
      </c>
      <c r="U113" s="295">
        <f t="shared" si="30"/>
        <v>503.80199999999996</v>
      </c>
      <c r="V113" s="295">
        <f t="shared" si="31"/>
        <v>839.33413199999995</v>
      </c>
      <c r="W113" s="297">
        <f t="shared" si="32"/>
        <v>0</v>
      </c>
      <c r="X113" s="295">
        <f t="shared" si="33"/>
        <v>0</v>
      </c>
      <c r="Y113" s="295">
        <f t="shared" si="34"/>
        <v>54</v>
      </c>
      <c r="Z113" s="295">
        <f t="shared" ref="Z113" si="51">SUM(R113:Y113)</f>
        <v>11473.176131999999</v>
      </c>
      <c r="AA113" s="298">
        <f t="shared" si="35"/>
        <v>80</v>
      </c>
      <c r="AB113" s="298">
        <f t="shared" si="36"/>
        <v>1209</v>
      </c>
      <c r="AC113" s="320"/>
      <c r="AD113" s="299"/>
      <c r="AE113" s="299"/>
      <c r="AF113" s="295">
        <f t="shared" ref="AF113" si="52">SUM(AA113:AE113)</f>
        <v>1289</v>
      </c>
      <c r="AG113" s="300">
        <f t="shared" si="37"/>
        <v>10184</v>
      </c>
      <c r="AH113" s="378">
        <v>10184</v>
      </c>
      <c r="AI113" s="300">
        <f t="shared" si="40"/>
        <v>0</v>
      </c>
      <c r="AJ113" s="381">
        <f t="shared" si="41"/>
        <v>346</v>
      </c>
      <c r="AK113" s="381">
        <f t="shared" si="42"/>
        <v>1310</v>
      </c>
      <c r="AL113" s="382">
        <f t="shared" si="43"/>
        <v>450</v>
      </c>
      <c r="AM113" s="382"/>
      <c r="AN113" s="382">
        <f t="shared" si="44"/>
        <v>13579.176131999999</v>
      </c>
      <c r="AO113" s="333" t="s">
        <v>1643</v>
      </c>
    </row>
    <row r="114" spans="1:41" ht="24" customHeight="1" x14ac:dyDescent="0.25">
      <c r="A114" s="290">
        <v>110</v>
      </c>
      <c r="B114" s="322" t="s">
        <v>1644</v>
      </c>
      <c r="C114" s="348">
        <v>4941683059</v>
      </c>
      <c r="D114" s="3">
        <v>102114644939</v>
      </c>
      <c r="E114" s="330" t="s">
        <v>1645</v>
      </c>
      <c r="F114" s="303"/>
      <c r="G114" s="303"/>
      <c r="H114" s="324" t="s">
        <v>1356</v>
      </c>
      <c r="I114" s="294">
        <v>20</v>
      </c>
      <c r="J114" s="295"/>
      <c r="K114" s="295"/>
      <c r="L114" s="295">
        <v>424.46</v>
      </c>
      <c r="M114" s="295">
        <v>135.32</v>
      </c>
      <c r="N114" s="295"/>
      <c r="O114" s="295">
        <f t="shared" si="25"/>
        <v>27.988999999999997</v>
      </c>
      <c r="P114" s="295">
        <f t="shared" si="26"/>
        <v>46.629673999999994</v>
      </c>
      <c r="Q114" s="295">
        <v>3</v>
      </c>
      <c r="R114" s="295">
        <f t="shared" si="27"/>
        <v>8489.1999999999989</v>
      </c>
      <c r="S114" s="295">
        <f t="shared" si="28"/>
        <v>2706.3999999999996</v>
      </c>
      <c r="T114" s="296">
        <f t="shared" si="29"/>
        <v>0</v>
      </c>
      <c r="U114" s="295">
        <f t="shared" si="30"/>
        <v>559.78</v>
      </c>
      <c r="V114" s="295">
        <f t="shared" si="31"/>
        <v>932.59347999999989</v>
      </c>
      <c r="W114" s="297">
        <f t="shared" si="32"/>
        <v>0</v>
      </c>
      <c r="X114" s="295">
        <f t="shared" si="33"/>
        <v>0</v>
      </c>
      <c r="Y114" s="295">
        <f t="shared" si="34"/>
        <v>60</v>
      </c>
      <c r="Z114" s="295">
        <f t="shared" si="49"/>
        <v>12747.973479999999</v>
      </c>
      <c r="AA114" s="298">
        <f t="shared" si="35"/>
        <v>89</v>
      </c>
      <c r="AB114" s="298">
        <f t="shared" si="36"/>
        <v>1343</v>
      </c>
      <c r="AC114" s="320"/>
      <c r="AD114" s="299"/>
      <c r="AE114" s="299"/>
      <c r="AF114" s="295">
        <f t="shared" si="50"/>
        <v>1432</v>
      </c>
      <c r="AG114" s="300">
        <f t="shared" si="37"/>
        <v>11316</v>
      </c>
      <c r="AH114" s="300">
        <v>11316</v>
      </c>
      <c r="AI114" s="300">
        <f t="shared" si="40"/>
        <v>0</v>
      </c>
      <c r="AJ114" s="381">
        <f t="shared" si="41"/>
        <v>384</v>
      </c>
      <c r="AK114" s="381">
        <f t="shared" si="42"/>
        <v>1455</v>
      </c>
      <c r="AL114" s="382">
        <f t="shared" si="43"/>
        <v>500</v>
      </c>
      <c r="AM114" s="382"/>
      <c r="AN114" s="382">
        <f t="shared" si="44"/>
        <v>15086.973479999999</v>
      </c>
      <c r="AO114" s="322">
        <v>64084265362</v>
      </c>
    </row>
    <row r="115" spans="1:41" ht="24" customHeight="1" x14ac:dyDescent="0.25">
      <c r="A115" s="290">
        <v>111</v>
      </c>
      <c r="B115" s="322" t="s">
        <v>1646</v>
      </c>
      <c r="C115" s="348">
        <v>4940982933</v>
      </c>
      <c r="D115" s="3">
        <v>101844509064</v>
      </c>
      <c r="E115" s="330" t="s">
        <v>1647</v>
      </c>
      <c r="F115" s="303"/>
      <c r="G115" s="303"/>
      <c r="H115" s="324" t="s">
        <v>1370</v>
      </c>
      <c r="I115" s="294">
        <v>21.5</v>
      </c>
      <c r="J115" s="295"/>
      <c r="K115" s="295"/>
      <c r="L115" s="295">
        <v>424.46</v>
      </c>
      <c r="M115" s="295">
        <v>135.32</v>
      </c>
      <c r="N115" s="295">
        <v>80</v>
      </c>
      <c r="O115" s="295">
        <f t="shared" si="25"/>
        <v>27.988999999999997</v>
      </c>
      <c r="P115" s="295">
        <f t="shared" si="26"/>
        <v>46.629673999999994</v>
      </c>
      <c r="Q115" s="295">
        <v>3</v>
      </c>
      <c r="R115" s="295">
        <f t="shared" si="27"/>
        <v>9125.89</v>
      </c>
      <c r="S115" s="295">
        <f t="shared" si="28"/>
        <v>2909.3799999999997</v>
      </c>
      <c r="T115" s="296">
        <f t="shared" si="29"/>
        <v>1720</v>
      </c>
      <c r="U115" s="295">
        <f t="shared" si="30"/>
        <v>601.76349999999991</v>
      </c>
      <c r="V115" s="295">
        <f t="shared" si="31"/>
        <v>1002.5379909999999</v>
      </c>
      <c r="W115" s="297">
        <f t="shared" si="32"/>
        <v>0</v>
      </c>
      <c r="X115" s="295">
        <f t="shared" si="33"/>
        <v>0</v>
      </c>
      <c r="Y115" s="295">
        <f t="shared" si="34"/>
        <v>64.5</v>
      </c>
      <c r="Z115" s="295">
        <f t="shared" si="49"/>
        <v>15424.071490999997</v>
      </c>
      <c r="AA115" s="298">
        <f t="shared" si="35"/>
        <v>109</v>
      </c>
      <c r="AB115" s="298">
        <f t="shared" si="36"/>
        <v>1651</v>
      </c>
      <c r="AC115" s="306"/>
      <c r="AD115" s="299"/>
      <c r="AE115" s="299"/>
      <c r="AF115" s="295">
        <f t="shared" si="50"/>
        <v>1760</v>
      </c>
      <c r="AG115" s="300">
        <f t="shared" si="37"/>
        <v>13664</v>
      </c>
      <c r="AH115" s="300">
        <v>13664</v>
      </c>
      <c r="AI115" s="300">
        <f t="shared" si="40"/>
        <v>0</v>
      </c>
      <c r="AJ115" s="381">
        <f t="shared" si="41"/>
        <v>469</v>
      </c>
      <c r="AK115" s="381">
        <f t="shared" si="42"/>
        <v>1788</v>
      </c>
      <c r="AL115" s="382">
        <f t="shared" si="43"/>
        <v>537.5</v>
      </c>
      <c r="AM115" s="382"/>
      <c r="AN115" s="382">
        <f t="shared" si="44"/>
        <v>18218.571490999995</v>
      </c>
      <c r="AO115" s="322">
        <v>64104428386</v>
      </c>
    </row>
    <row r="116" spans="1:41" ht="24" customHeight="1" x14ac:dyDescent="0.25">
      <c r="A116" s="290">
        <v>112</v>
      </c>
      <c r="B116" s="322" t="s">
        <v>1648</v>
      </c>
      <c r="C116" s="348">
        <v>4941684923</v>
      </c>
      <c r="D116" s="332">
        <v>102114645007</v>
      </c>
      <c r="E116" s="330" t="s">
        <v>1649</v>
      </c>
      <c r="F116" s="303"/>
      <c r="G116" s="303"/>
      <c r="H116" s="324" t="s">
        <v>1370</v>
      </c>
      <c r="I116" s="294">
        <v>19</v>
      </c>
      <c r="J116" s="295"/>
      <c r="K116" s="295"/>
      <c r="L116" s="295">
        <v>424.46</v>
      </c>
      <c r="M116" s="295">
        <v>135.32</v>
      </c>
      <c r="N116" s="295"/>
      <c r="O116" s="295">
        <f t="shared" si="25"/>
        <v>27.988999999999997</v>
      </c>
      <c r="P116" s="295">
        <f t="shared" si="26"/>
        <v>46.629673999999994</v>
      </c>
      <c r="Q116" s="295">
        <v>3</v>
      </c>
      <c r="R116" s="295">
        <f t="shared" si="27"/>
        <v>8064.74</v>
      </c>
      <c r="S116" s="295">
        <f t="shared" si="28"/>
        <v>2571.08</v>
      </c>
      <c r="T116" s="296">
        <f t="shared" si="29"/>
        <v>0</v>
      </c>
      <c r="U116" s="295">
        <f t="shared" si="30"/>
        <v>531.79100000000005</v>
      </c>
      <c r="V116" s="295">
        <f t="shared" si="31"/>
        <v>885.96380599999986</v>
      </c>
      <c r="W116" s="297">
        <f t="shared" si="32"/>
        <v>0</v>
      </c>
      <c r="X116" s="295">
        <f t="shared" si="33"/>
        <v>0</v>
      </c>
      <c r="Y116" s="295">
        <f t="shared" si="34"/>
        <v>57</v>
      </c>
      <c r="Z116" s="295">
        <f t="shared" si="49"/>
        <v>12110.574805999999</v>
      </c>
      <c r="AA116" s="298">
        <f t="shared" si="35"/>
        <v>85</v>
      </c>
      <c r="AB116" s="298">
        <f t="shared" si="36"/>
        <v>1276</v>
      </c>
      <c r="AC116" s="306"/>
      <c r="AD116" s="299"/>
      <c r="AE116" s="299"/>
      <c r="AF116" s="295">
        <f t="shared" si="50"/>
        <v>1361</v>
      </c>
      <c r="AG116" s="300">
        <f t="shared" si="37"/>
        <v>10750</v>
      </c>
      <c r="AH116" s="300">
        <v>10750</v>
      </c>
      <c r="AI116" s="300">
        <f t="shared" si="40"/>
        <v>0</v>
      </c>
      <c r="AJ116" s="381">
        <f t="shared" si="41"/>
        <v>365</v>
      </c>
      <c r="AK116" s="381">
        <f t="shared" si="42"/>
        <v>1383</v>
      </c>
      <c r="AL116" s="382">
        <f t="shared" si="43"/>
        <v>475</v>
      </c>
      <c r="AM116" s="382"/>
      <c r="AN116" s="382">
        <f t="shared" si="44"/>
        <v>14333.574805999999</v>
      </c>
      <c r="AO116" s="321" t="s">
        <v>1650</v>
      </c>
    </row>
    <row r="117" spans="1:41" ht="24" customHeight="1" x14ac:dyDescent="0.25">
      <c r="A117" s="290">
        <v>113</v>
      </c>
      <c r="B117" s="322" t="s">
        <v>1651</v>
      </c>
      <c r="C117" s="348">
        <v>4941685612</v>
      </c>
      <c r="D117" s="3">
        <v>102114645864</v>
      </c>
      <c r="E117" s="330" t="s">
        <v>1652</v>
      </c>
      <c r="F117" s="303"/>
      <c r="G117" s="303"/>
      <c r="H117" s="324" t="s">
        <v>1370</v>
      </c>
      <c r="I117" s="294">
        <v>20.5</v>
      </c>
      <c r="J117" s="295"/>
      <c r="K117" s="295"/>
      <c r="L117" s="295">
        <v>424.46</v>
      </c>
      <c r="M117" s="295">
        <v>135.32</v>
      </c>
      <c r="N117" s="295"/>
      <c r="O117" s="295">
        <f t="shared" si="25"/>
        <v>27.988999999999997</v>
      </c>
      <c r="P117" s="295">
        <f t="shared" si="26"/>
        <v>46.629673999999994</v>
      </c>
      <c r="Q117" s="295">
        <v>3</v>
      </c>
      <c r="R117" s="295">
        <f t="shared" si="27"/>
        <v>8701.43</v>
      </c>
      <c r="S117" s="295">
        <f t="shared" si="28"/>
        <v>2774.06</v>
      </c>
      <c r="T117" s="296">
        <f t="shared" si="29"/>
        <v>0</v>
      </c>
      <c r="U117" s="295">
        <f t="shared" si="30"/>
        <v>573.77449999999999</v>
      </c>
      <c r="V117" s="295">
        <f t="shared" si="31"/>
        <v>955.9083169999999</v>
      </c>
      <c r="W117" s="297">
        <f t="shared" si="32"/>
        <v>0</v>
      </c>
      <c r="X117" s="295">
        <f t="shared" si="33"/>
        <v>0</v>
      </c>
      <c r="Y117" s="295">
        <f t="shared" si="34"/>
        <v>61.5</v>
      </c>
      <c r="Z117" s="295">
        <f t="shared" si="49"/>
        <v>13066.672816999999</v>
      </c>
      <c r="AA117" s="298">
        <f t="shared" si="35"/>
        <v>91</v>
      </c>
      <c r="AB117" s="298">
        <f t="shared" si="36"/>
        <v>1377</v>
      </c>
      <c r="AC117" s="306"/>
      <c r="AD117" s="299"/>
      <c r="AE117" s="299"/>
      <c r="AF117" s="295">
        <f t="shared" si="50"/>
        <v>1468</v>
      </c>
      <c r="AG117" s="300">
        <f t="shared" si="37"/>
        <v>11599</v>
      </c>
      <c r="AH117" s="300">
        <v>11599</v>
      </c>
      <c r="AI117" s="300">
        <f t="shared" si="40"/>
        <v>0</v>
      </c>
      <c r="AJ117" s="381">
        <f t="shared" si="41"/>
        <v>394</v>
      </c>
      <c r="AK117" s="381">
        <f t="shared" si="42"/>
        <v>1492</v>
      </c>
      <c r="AL117" s="382">
        <f t="shared" si="43"/>
        <v>512.5</v>
      </c>
      <c r="AM117" s="382"/>
      <c r="AN117" s="382">
        <f t="shared" si="44"/>
        <v>15465.172816999999</v>
      </c>
      <c r="AO117" s="321" t="s">
        <v>1653</v>
      </c>
    </row>
    <row r="118" spans="1:41" ht="24" customHeight="1" x14ac:dyDescent="0.25">
      <c r="A118" s="290">
        <v>114</v>
      </c>
      <c r="B118" s="322" t="s">
        <v>1654</v>
      </c>
      <c r="C118" s="348">
        <v>4941030584</v>
      </c>
      <c r="D118" s="3">
        <v>101867274584</v>
      </c>
      <c r="E118" s="330" t="s">
        <v>1655</v>
      </c>
      <c r="F118" s="303"/>
      <c r="G118" s="303"/>
      <c r="H118" s="324" t="s">
        <v>1370</v>
      </c>
      <c r="I118" s="294">
        <v>21</v>
      </c>
      <c r="J118" s="295"/>
      <c r="K118" s="295"/>
      <c r="L118" s="295">
        <v>424.46</v>
      </c>
      <c r="M118" s="295">
        <v>135.32</v>
      </c>
      <c r="N118" s="295">
        <v>80</v>
      </c>
      <c r="O118" s="295">
        <f t="shared" si="25"/>
        <v>27.988999999999997</v>
      </c>
      <c r="P118" s="295">
        <f t="shared" si="26"/>
        <v>46.629673999999994</v>
      </c>
      <c r="Q118" s="295">
        <v>3</v>
      </c>
      <c r="R118" s="295">
        <f t="shared" si="27"/>
        <v>8913.66</v>
      </c>
      <c r="S118" s="295">
        <f t="shared" si="28"/>
        <v>2841.72</v>
      </c>
      <c r="T118" s="296">
        <f t="shared" si="29"/>
        <v>1680</v>
      </c>
      <c r="U118" s="295">
        <f t="shared" si="30"/>
        <v>587.76900000000001</v>
      </c>
      <c r="V118" s="295">
        <f t="shared" si="31"/>
        <v>979.22315399999991</v>
      </c>
      <c r="W118" s="297">
        <f t="shared" si="32"/>
        <v>0</v>
      </c>
      <c r="X118" s="295">
        <f t="shared" si="33"/>
        <v>0</v>
      </c>
      <c r="Y118" s="295">
        <f t="shared" si="34"/>
        <v>63</v>
      </c>
      <c r="Z118" s="295">
        <f t="shared" si="49"/>
        <v>15065.372153999999</v>
      </c>
      <c r="AA118" s="298">
        <f t="shared" si="35"/>
        <v>106</v>
      </c>
      <c r="AB118" s="298">
        <f t="shared" si="36"/>
        <v>1612</v>
      </c>
      <c r="AC118" s="306"/>
      <c r="AD118" s="299"/>
      <c r="AE118" s="299"/>
      <c r="AF118" s="295">
        <f t="shared" si="50"/>
        <v>1718</v>
      </c>
      <c r="AG118" s="300">
        <f t="shared" si="37"/>
        <v>13347</v>
      </c>
      <c r="AH118" s="300">
        <v>13347</v>
      </c>
      <c r="AI118" s="300">
        <f t="shared" si="40"/>
        <v>0</v>
      </c>
      <c r="AJ118" s="381">
        <f t="shared" si="41"/>
        <v>458</v>
      </c>
      <c r="AK118" s="381">
        <f t="shared" si="42"/>
        <v>1747</v>
      </c>
      <c r="AL118" s="382">
        <f t="shared" si="43"/>
        <v>525</v>
      </c>
      <c r="AM118" s="382"/>
      <c r="AN118" s="382">
        <f t="shared" si="44"/>
        <v>17795.372153999997</v>
      </c>
      <c r="AO118" s="321" t="s">
        <v>1656</v>
      </c>
    </row>
    <row r="119" spans="1:41" ht="24" customHeight="1" x14ac:dyDescent="0.25">
      <c r="A119" s="290">
        <v>115</v>
      </c>
      <c r="B119" s="322" t="s">
        <v>1657</v>
      </c>
      <c r="C119" s="348">
        <v>4940446906</v>
      </c>
      <c r="D119" s="3">
        <v>101626722283</v>
      </c>
      <c r="E119" s="330" t="s">
        <v>1658</v>
      </c>
      <c r="F119" s="303"/>
      <c r="G119" s="303"/>
      <c r="H119" s="324" t="s">
        <v>1370</v>
      </c>
      <c r="I119" s="294">
        <v>20</v>
      </c>
      <c r="J119" s="295"/>
      <c r="K119" s="295"/>
      <c r="L119" s="295">
        <v>424.46</v>
      </c>
      <c r="M119" s="295">
        <v>135.32</v>
      </c>
      <c r="N119" s="295"/>
      <c r="O119" s="295">
        <f t="shared" si="25"/>
        <v>27.988999999999997</v>
      </c>
      <c r="P119" s="295">
        <f t="shared" si="26"/>
        <v>46.629673999999994</v>
      </c>
      <c r="Q119" s="295">
        <v>3</v>
      </c>
      <c r="R119" s="295">
        <f t="shared" si="27"/>
        <v>8489.1999999999989</v>
      </c>
      <c r="S119" s="295">
        <f t="shared" si="28"/>
        <v>2706.3999999999996</v>
      </c>
      <c r="T119" s="296">
        <f t="shared" si="29"/>
        <v>0</v>
      </c>
      <c r="U119" s="295">
        <f t="shared" si="30"/>
        <v>559.78</v>
      </c>
      <c r="V119" s="295">
        <f t="shared" si="31"/>
        <v>932.59347999999989</v>
      </c>
      <c r="W119" s="297">
        <f t="shared" si="32"/>
        <v>0</v>
      </c>
      <c r="X119" s="295">
        <f t="shared" si="33"/>
        <v>0</v>
      </c>
      <c r="Y119" s="295">
        <f t="shared" si="34"/>
        <v>60</v>
      </c>
      <c r="Z119" s="295">
        <f t="shared" si="49"/>
        <v>12747.973479999999</v>
      </c>
      <c r="AA119" s="298">
        <f t="shared" si="35"/>
        <v>89</v>
      </c>
      <c r="AB119" s="298">
        <f t="shared" si="36"/>
        <v>1343</v>
      </c>
      <c r="AC119" s="306"/>
      <c r="AD119" s="299"/>
      <c r="AE119" s="299"/>
      <c r="AF119" s="295">
        <f t="shared" si="50"/>
        <v>1432</v>
      </c>
      <c r="AG119" s="300">
        <f t="shared" si="37"/>
        <v>11316</v>
      </c>
      <c r="AH119" s="300">
        <v>11316</v>
      </c>
      <c r="AI119" s="300">
        <f t="shared" si="40"/>
        <v>0</v>
      </c>
      <c r="AJ119" s="381">
        <f t="shared" si="41"/>
        <v>384</v>
      </c>
      <c r="AK119" s="381">
        <f t="shared" si="42"/>
        <v>1455</v>
      </c>
      <c r="AL119" s="382">
        <f t="shared" si="43"/>
        <v>500</v>
      </c>
      <c r="AM119" s="382"/>
      <c r="AN119" s="382">
        <f t="shared" si="44"/>
        <v>15086.973479999999</v>
      </c>
      <c r="AO119" s="322">
        <v>40807085979</v>
      </c>
    </row>
    <row r="120" spans="1:41" ht="24" customHeight="1" x14ac:dyDescent="0.25">
      <c r="A120" s="290">
        <v>116</v>
      </c>
      <c r="B120" s="334" t="s">
        <v>1659</v>
      </c>
      <c r="C120" s="348">
        <v>4941143667</v>
      </c>
      <c r="D120" s="3">
        <v>101909144219</v>
      </c>
      <c r="E120" s="330" t="s">
        <v>1660</v>
      </c>
      <c r="F120" s="303"/>
      <c r="G120" s="303"/>
      <c r="H120" s="324" t="s">
        <v>1370</v>
      </c>
      <c r="I120" s="294">
        <v>22</v>
      </c>
      <c r="J120" s="295"/>
      <c r="K120" s="295"/>
      <c r="L120" s="295">
        <v>424.46</v>
      </c>
      <c r="M120" s="295">
        <v>135.32</v>
      </c>
      <c r="N120" s="295"/>
      <c r="O120" s="295">
        <f t="shared" si="25"/>
        <v>27.988999999999997</v>
      </c>
      <c r="P120" s="295">
        <f t="shared" si="26"/>
        <v>46.629673999999994</v>
      </c>
      <c r="Q120" s="295">
        <v>3</v>
      </c>
      <c r="R120" s="295">
        <f t="shared" si="27"/>
        <v>9338.119999999999</v>
      </c>
      <c r="S120" s="295">
        <f t="shared" si="28"/>
        <v>2977.04</v>
      </c>
      <c r="T120" s="296">
        <f t="shared" si="29"/>
        <v>0</v>
      </c>
      <c r="U120" s="295">
        <f t="shared" si="30"/>
        <v>615.75800000000004</v>
      </c>
      <c r="V120" s="295">
        <f t="shared" si="31"/>
        <v>1025.8528279999998</v>
      </c>
      <c r="W120" s="297">
        <f t="shared" si="32"/>
        <v>0</v>
      </c>
      <c r="X120" s="295">
        <f t="shared" si="33"/>
        <v>0</v>
      </c>
      <c r="Y120" s="295">
        <f t="shared" si="34"/>
        <v>66</v>
      </c>
      <c r="Z120" s="295">
        <f t="shared" si="49"/>
        <v>14022.770827999999</v>
      </c>
      <c r="AA120" s="298">
        <f t="shared" si="35"/>
        <v>98</v>
      </c>
      <c r="AB120" s="298">
        <f t="shared" si="36"/>
        <v>1478</v>
      </c>
      <c r="AC120" s="335"/>
      <c r="AD120" s="299"/>
      <c r="AE120" s="299"/>
      <c r="AF120" s="295">
        <f t="shared" si="50"/>
        <v>1576</v>
      </c>
      <c r="AG120" s="300">
        <f t="shared" si="37"/>
        <v>12447</v>
      </c>
      <c r="AH120" s="300">
        <v>12447</v>
      </c>
      <c r="AI120" s="300">
        <f t="shared" si="40"/>
        <v>0</v>
      </c>
      <c r="AJ120" s="381">
        <f t="shared" si="41"/>
        <v>423</v>
      </c>
      <c r="AK120" s="381">
        <f t="shared" si="42"/>
        <v>1601</v>
      </c>
      <c r="AL120" s="382">
        <f t="shared" si="43"/>
        <v>550</v>
      </c>
      <c r="AM120" s="382"/>
      <c r="AN120" s="382">
        <f t="shared" si="44"/>
        <v>16596.770828000001</v>
      </c>
      <c r="AO120" s="334">
        <v>64099102648</v>
      </c>
    </row>
    <row r="121" spans="1:41" ht="24" customHeight="1" x14ac:dyDescent="0.25">
      <c r="A121" s="290">
        <v>117</v>
      </c>
      <c r="B121" s="334" t="s">
        <v>1661</v>
      </c>
      <c r="C121" s="348">
        <v>4941056021</v>
      </c>
      <c r="D121" s="3">
        <v>101451646742</v>
      </c>
      <c r="E121" s="330" t="s">
        <v>1662</v>
      </c>
      <c r="F121" s="303"/>
      <c r="G121" s="303"/>
      <c r="H121" s="324" t="s">
        <v>1370</v>
      </c>
      <c r="I121" s="294">
        <v>22</v>
      </c>
      <c r="J121" s="295"/>
      <c r="K121" s="295"/>
      <c r="L121" s="295">
        <v>424.46</v>
      </c>
      <c r="M121" s="295">
        <v>135.32</v>
      </c>
      <c r="N121" s="295">
        <v>80</v>
      </c>
      <c r="O121" s="295">
        <f t="shared" si="25"/>
        <v>27.988999999999997</v>
      </c>
      <c r="P121" s="295">
        <f t="shared" si="26"/>
        <v>46.629673999999994</v>
      </c>
      <c r="Q121" s="295">
        <v>3</v>
      </c>
      <c r="R121" s="295">
        <f t="shared" si="27"/>
        <v>9338.119999999999</v>
      </c>
      <c r="S121" s="295">
        <f t="shared" si="28"/>
        <v>2977.04</v>
      </c>
      <c r="T121" s="296">
        <f t="shared" si="29"/>
        <v>1760</v>
      </c>
      <c r="U121" s="295">
        <f t="shared" si="30"/>
        <v>615.75800000000004</v>
      </c>
      <c r="V121" s="295">
        <f t="shared" si="31"/>
        <v>1025.8528279999998</v>
      </c>
      <c r="W121" s="297">
        <f t="shared" si="32"/>
        <v>0</v>
      </c>
      <c r="X121" s="295">
        <f t="shared" si="33"/>
        <v>0</v>
      </c>
      <c r="Y121" s="295">
        <f t="shared" si="34"/>
        <v>66</v>
      </c>
      <c r="Z121" s="295">
        <f t="shared" si="49"/>
        <v>15782.770827999999</v>
      </c>
      <c r="AA121" s="298">
        <f t="shared" si="35"/>
        <v>111</v>
      </c>
      <c r="AB121" s="298">
        <f t="shared" si="36"/>
        <v>1689</v>
      </c>
      <c r="AC121" s="335"/>
      <c r="AD121" s="299"/>
      <c r="AE121" s="299"/>
      <c r="AF121" s="295">
        <f t="shared" si="50"/>
        <v>1800</v>
      </c>
      <c r="AG121" s="300">
        <f t="shared" si="37"/>
        <v>13983</v>
      </c>
      <c r="AH121" s="300">
        <v>13983</v>
      </c>
      <c r="AI121" s="300">
        <f t="shared" si="40"/>
        <v>0</v>
      </c>
      <c r="AJ121" s="381">
        <f t="shared" si="41"/>
        <v>480</v>
      </c>
      <c r="AK121" s="381">
        <f t="shared" si="42"/>
        <v>1830</v>
      </c>
      <c r="AL121" s="382">
        <f t="shared" si="43"/>
        <v>550</v>
      </c>
      <c r="AM121" s="382"/>
      <c r="AN121" s="382">
        <f t="shared" si="44"/>
        <v>18642.770828000001</v>
      </c>
      <c r="AO121" s="336" t="s">
        <v>1663</v>
      </c>
    </row>
    <row r="122" spans="1:41" ht="24" customHeight="1" x14ac:dyDescent="0.25">
      <c r="A122" s="290">
        <v>118</v>
      </c>
      <c r="B122" s="334" t="s">
        <v>1664</v>
      </c>
      <c r="C122" s="348">
        <v>4941061761</v>
      </c>
      <c r="D122" s="3">
        <v>101877842842</v>
      </c>
      <c r="E122" s="330" t="s">
        <v>1665</v>
      </c>
      <c r="F122" s="303"/>
      <c r="G122" s="303"/>
      <c r="H122" s="324" t="s">
        <v>1370</v>
      </c>
      <c r="I122" s="294">
        <v>22.5</v>
      </c>
      <c r="J122" s="295"/>
      <c r="K122" s="295"/>
      <c r="L122" s="295">
        <v>424.46</v>
      </c>
      <c r="M122" s="295">
        <v>135.32</v>
      </c>
      <c r="N122" s="295">
        <v>80</v>
      </c>
      <c r="O122" s="295">
        <f t="shared" si="25"/>
        <v>27.988999999999997</v>
      </c>
      <c r="P122" s="295">
        <f t="shared" si="26"/>
        <v>46.629673999999994</v>
      </c>
      <c r="Q122" s="295">
        <v>3</v>
      </c>
      <c r="R122" s="295">
        <f t="shared" si="27"/>
        <v>9550.35</v>
      </c>
      <c r="S122" s="295">
        <f t="shared" si="28"/>
        <v>3044.7</v>
      </c>
      <c r="T122" s="296">
        <f t="shared" si="29"/>
        <v>1800</v>
      </c>
      <c r="U122" s="295">
        <f t="shared" si="30"/>
        <v>629.75250000000005</v>
      </c>
      <c r="V122" s="295">
        <f t="shared" si="31"/>
        <v>1049.1676649999999</v>
      </c>
      <c r="W122" s="297">
        <f t="shared" si="32"/>
        <v>0</v>
      </c>
      <c r="X122" s="295">
        <f t="shared" si="33"/>
        <v>0</v>
      </c>
      <c r="Y122" s="295">
        <f t="shared" si="34"/>
        <v>67.5</v>
      </c>
      <c r="Z122" s="295">
        <f t="shared" si="49"/>
        <v>16141.470164999999</v>
      </c>
      <c r="AA122" s="298">
        <f t="shared" si="35"/>
        <v>114</v>
      </c>
      <c r="AB122" s="298">
        <f t="shared" si="36"/>
        <v>1727</v>
      </c>
      <c r="AC122" s="335"/>
      <c r="AD122" s="299"/>
      <c r="AE122" s="299"/>
      <c r="AF122" s="295">
        <f t="shared" si="50"/>
        <v>1841</v>
      </c>
      <c r="AG122" s="300">
        <f t="shared" si="37"/>
        <v>14300</v>
      </c>
      <c r="AH122" s="300">
        <v>14300</v>
      </c>
      <c r="AI122" s="300">
        <f t="shared" si="40"/>
        <v>0</v>
      </c>
      <c r="AJ122" s="381">
        <f t="shared" si="41"/>
        <v>491</v>
      </c>
      <c r="AK122" s="381">
        <f t="shared" si="42"/>
        <v>1871</v>
      </c>
      <c r="AL122" s="382">
        <f t="shared" si="43"/>
        <v>562.5</v>
      </c>
      <c r="AM122" s="382"/>
      <c r="AN122" s="382">
        <f t="shared" si="44"/>
        <v>19065.970164999999</v>
      </c>
      <c r="AO122" s="334">
        <v>64103936140</v>
      </c>
    </row>
    <row r="123" spans="1:41" ht="24" customHeight="1" x14ac:dyDescent="0.25">
      <c r="A123" s="290">
        <v>119</v>
      </c>
      <c r="B123" s="334" t="s">
        <v>1666</v>
      </c>
      <c r="C123" s="348">
        <v>4940401168</v>
      </c>
      <c r="D123" s="3">
        <v>101623225533</v>
      </c>
      <c r="E123" s="330" t="s">
        <v>1667</v>
      </c>
      <c r="F123" s="303"/>
      <c r="G123" s="303"/>
      <c r="H123" s="324" t="s">
        <v>1370</v>
      </c>
      <c r="I123" s="294">
        <v>1</v>
      </c>
      <c r="J123" s="295"/>
      <c r="K123" s="295"/>
      <c r="L123" s="295">
        <v>424.46</v>
      </c>
      <c r="M123" s="295">
        <v>135.32</v>
      </c>
      <c r="N123" s="295">
        <v>80</v>
      </c>
      <c r="O123" s="295">
        <f t="shared" si="25"/>
        <v>27.988999999999997</v>
      </c>
      <c r="P123" s="295">
        <f t="shared" si="26"/>
        <v>46.629673999999994</v>
      </c>
      <c r="Q123" s="295">
        <v>3</v>
      </c>
      <c r="R123" s="295">
        <f t="shared" si="27"/>
        <v>424.46</v>
      </c>
      <c r="S123" s="295">
        <f t="shared" si="28"/>
        <v>135.32</v>
      </c>
      <c r="T123" s="296">
        <f t="shared" si="29"/>
        <v>80</v>
      </c>
      <c r="U123" s="295">
        <f t="shared" si="30"/>
        <v>27.988999999999997</v>
      </c>
      <c r="V123" s="295">
        <f t="shared" si="31"/>
        <v>46.629673999999994</v>
      </c>
      <c r="W123" s="297">
        <f t="shared" si="32"/>
        <v>0</v>
      </c>
      <c r="X123" s="295">
        <f t="shared" si="33"/>
        <v>0</v>
      </c>
      <c r="Y123" s="295">
        <f t="shared" si="34"/>
        <v>3</v>
      </c>
      <c r="Z123" s="295">
        <f t="shared" si="49"/>
        <v>717.39867400000003</v>
      </c>
      <c r="AA123" s="298">
        <f t="shared" si="35"/>
        <v>6</v>
      </c>
      <c r="AB123" s="298">
        <f t="shared" si="36"/>
        <v>77</v>
      </c>
      <c r="AC123" s="335"/>
      <c r="AD123" s="299"/>
      <c r="AE123" s="299"/>
      <c r="AF123" s="295">
        <f t="shared" si="50"/>
        <v>83</v>
      </c>
      <c r="AG123" s="300">
        <f t="shared" si="37"/>
        <v>634</v>
      </c>
      <c r="AH123" s="300">
        <v>634</v>
      </c>
      <c r="AI123" s="300">
        <f t="shared" si="40"/>
        <v>0</v>
      </c>
      <c r="AJ123" s="381">
        <f t="shared" si="41"/>
        <v>22</v>
      </c>
      <c r="AK123" s="381">
        <f t="shared" si="42"/>
        <v>83</v>
      </c>
      <c r="AL123" s="382">
        <f t="shared" si="43"/>
        <v>25</v>
      </c>
      <c r="AM123" s="382"/>
      <c r="AN123" s="382">
        <f t="shared" si="44"/>
        <v>847.39867400000003</v>
      </c>
      <c r="AO123" s="336" t="s">
        <v>1668</v>
      </c>
    </row>
    <row r="124" spans="1:41" ht="24" customHeight="1" x14ac:dyDescent="0.25">
      <c r="A124" s="290">
        <v>120</v>
      </c>
      <c r="B124" s="334" t="s">
        <v>1669</v>
      </c>
      <c r="C124" s="348">
        <v>4938268435</v>
      </c>
      <c r="D124" s="3">
        <v>100922122071</v>
      </c>
      <c r="E124" s="330" t="s">
        <v>1670</v>
      </c>
      <c r="F124" s="303"/>
      <c r="G124" s="303"/>
      <c r="H124" s="324" t="s">
        <v>1370</v>
      </c>
      <c r="I124" s="294">
        <v>24</v>
      </c>
      <c r="J124" s="295"/>
      <c r="K124" s="295"/>
      <c r="L124" s="295">
        <v>424.46</v>
      </c>
      <c r="M124" s="295">
        <v>135.32</v>
      </c>
      <c r="N124" s="295"/>
      <c r="O124" s="295">
        <f t="shared" si="25"/>
        <v>27.988999999999997</v>
      </c>
      <c r="P124" s="295">
        <f t="shared" si="26"/>
        <v>46.629673999999994</v>
      </c>
      <c r="Q124" s="295">
        <v>3</v>
      </c>
      <c r="R124" s="295">
        <f t="shared" si="27"/>
        <v>10187.039999999999</v>
      </c>
      <c r="S124" s="295">
        <f t="shared" si="28"/>
        <v>3247.68</v>
      </c>
      <c r="T124" s="296">
        <f t="shared" si="29"/>
        <v>0</v>
      </c>
      <c r="U124" s="295">
        <f t="shared" si="30"/>
        <v>671.73599999999999</v>
      </c>
      <c r="V124" s="295">
        <f t="shared" si="31"/>
        <v>1119.1121759999999</v>
      </c>
      <c r="W124" s="297">
        <f t="shared" si="32"/>
        <v>0</v>
      </c>
      <c r="X124" s="295">
        <f t="shared" si="33"/>
        <v>0</v>
      </c>
      <c r="Y124" s="295">
        <f t="shared" si="34"/>
        <v>72</v>
      </c>
      <c r="Z124" s="295">
        <f t="shared" si="49"/>
        <v>15297.568176000001</v>
      </c>
      <c r="AA124" s="298">
        <f t="shared" si="35"/>
        <v>107</v>
      </c>
      <c r="AB124" s="298">
        <f t="shared" si="36"/>
        <v>1612</v>
      </c>
      <c r="AC124" s="335"/>
      <c r="AD124" s="299"/>
      <c r="AE124" s="299"/>
      <c r="AF124" s="295">
        <f t="shared" si="50"/>
        <v>1719</v>
      </c>
      <c r="AG124" s="300">
        <f t="shared" si="37"/>
        <v>13579</v>
      </c>
      <c r="AH124" s="300">
        <v>13579</v>
      </c>
      <c r="AI124" s="300">
        <f t="shared" si="40"/>
        <v>0</v>
      </c>
      <c r="AJ124" s="381">
        <f t="shared" si="41"/>
        <v>461</v>
      </c>
      <c r="AK124" s="381">
        <f t="shared" si="42"/>
        <v>1747</v>
      </c>
      <c r="AL124" s="382">
        <f t="shared" si="43"/>
        <v>600</v>
      </c>
      <c r="AM124" s="382"/>
      <c r="AN124" s="382">
        <f t="shared" si="44"/>
        <v>18105.568176000001</v>
      </c>
      <c r="AO124" s="336" t="s">
        <v>1671</v>
      </c>
    </row>
    <row r="125" spans="1:41" ht="24" customHeight="1" x14ac:dyDescent="0.25">
      <c r="A125" s="290">
        <v>121</v>
      </c>
      <c r="B125" s="334" t="s">
        <v>1672</v>
      </c>
      <c r="C125" s="348">
        <v>4937928262</v>
      </c>
      <c r="D125" s="3">
        <v>101389527624</v>
      </c>
      <c r="E125" s="330" t="s">
        <v>1673</v>
      </c>
      <c r="F125" s="303"/>
      <c r="G125" s="303"/>
      <c r="H125" s="324" t="s">
        <v>1370</v>
      </c>
      <c r="I125" s="294">
        <v>21</v>
      </c>
      <c r="J125" s="295"/>
      <c r="K125" s="295"/>
      <c r="L125" s="295">
        <v>424.46</v>
      </c>
      <c r="M125" s="295">
        <v>135.32</v>
      </c>
      <c r="N125" s="295">
        <v>80</v>
      </c>
      <c r="O125" s="295">
        <f t="shared" si="25"/>
        <v>27.988999999999997</v>
      </c>
      <c r="P125" s="295">
        <f t="shared" si="26"/>
        <v>46.629673999999994</v>
      </c>
      <c r="Q125" s="295">
        <v>3</v>
      </c>
      <c r="R125" s="295">
        <f t="shared" si="27"/>
        <v>8913.66</v>
      </c>
      <c r="S125" s="295">
        <f t="shared" si="28"/>
        <v>2841.72</v>
      </c>
      <c r="T125" s="296">
        <f t="shared" si="29"/>
        <v>1680</v>
      </c>
      <c r="U125" s="295">
        <f t="shared" si="30"/>
        <v>587.76900000000001</v>
      </c>
      <c r="V125" s="295">
        <f t="shared" si="31"/>
        <v>979.22315399999991</v>
      </c>
      <c r="W125" s="297">
        <f t="shared" si="32"/>
        <v>0</v>
      </c>
      <c r="X125" s="295">
        <f t="shared" si="33"/>
        <v>0</v>
      </c>
      <c r="Y125" s="295">
        <f t="shared" si="34"/>
        <v>63</v>
      </c>
      <c r="Z125" s="295">
        <f t="shared" si="49"/>
        <v>15065.372153999999</v>
      </c>
      <c r="AA125" s="298">
        <f t="shared" si="35"/>
        <v>106</v>
      </c>
      <c r="AB125" s="298">
        <f t="shared" si="36"/>
        <v>1612</v>
      </c>
      <c r="AC125" s="335"/>
      <c r="AD125" s="299"/>
      <c r="AE125" s="299"/>
      <c r="AF125" s="295">
        <f t="shared" si="50"/>
        <v>1718</v>
      </c>
      <c r="AG125" s="300">
        <f t="shared" si="37"/>
        <v>13347</v>
      </c>
      <c r="AH125" s="300">
        <v>13347</v>
      </c>
      <c r="AI125" s="300">
        <f t="shared" si="40"/>
        <v>0</v>
      </c>
      <c r="AJ125" s="381">
        <f t="shared" si="41"/>
        <v>458</v>
      </c>
      <c r="AK125" s="381">
        <f t="shared" si="42"/>
        <v>1747</v>
      </c>
      <c r="AL125" s="382">
        <f t="shared" si="43"/>
        <v>525</v>
      </c>
      <c r="AM125" s="382"/>
      <c r="AN125" s="382">
        <f t="shared" si="44"/>
        <v>17795.372153999997</v>
      </c>
      <c r="AO125" s="336" t="s">
        <v>1674</v>
      </c>
    </row>
    <row r="126" spans="1:41" ht="24" customHeight="1" x14ac:dyDescent="0.25">
      <c r="A126" s="290">
        <v>122</v>
      </c>
      <c r="B126" s="334" t="s">
        <v>1675</v>
      </c>
      <c r="C126" s="348">
        <v>4938350833</v>
      </c>
      <c r="D126" s="3">
        <v>100915645688</v>
      </c>
      <c r="E126" s="330" t="s">
        <v>1676</v>
      </c>
      <c r="F126" s="303"/>
      <c r="G126" s="303"/>
      <c r="H126" s="324" t="s">
        <v>1356</v>
      </c>
      <c r="I126" s="294">
        <v>24</v>
      </c>
      <c r="J126" s="295"/>
      <c r="K126" s="295"/>
      <c r="L126" s="295">
        <v>466.91</v>
      </c>
      <c r="M126" s="295">
        <v>135.32</v>
      </c>
      <c r="N126" s="295">
        <v>40</v>
      </c>
      <c r="O126" s="295">
        <f t="shared" si="25"/>
        <v>30.111500000000003</v>
      </c>
      <c r="P126" s="295">
        <f t="shared" si="26"/>
        <v>50.165759000000001</v>
      </c>
      <c r="Q126" s="295">
        <v>3</v>
      </c>
      <c r="R126" s="295">
        <f t="shared" si="27"/>
        <v>11205.84</v>
      </c>
      <c r="S126" s="295">
        <f t="shared" si="28"/>
        <v>3247.68</v>
      </c>
      <c r="T126" s="296">
        <f t="shared" si="29"/>
        <v>960</v>
      </c>
      <c r="U126" s="295">
        <f t="shared" si="30"/>
        <v>722.67600000000004</v>
      </c>
      <c r="V126" s="295">
        <f t="shared" si="31"/>
        <v>1203.978216</v>
      </c>
      <c r="W126" s="297">
        <f t="shared" si="32"/>
        <v>0</v>
      </c>
      <c r="X126" s="295">
        <f t="shared" si="33"/>
        <v>0</v>
      </c>
      <c r="Y126" s="295">
        <f t="shared" si="34"/>
        <v>72</v>
      </c>
      <c r="Z126" s="295">
        <f t="shared" si="49"/>
        <v>17412.174215999999</v>
      </c>
      <c r="AA126" s="298">
        <f t="shared" si="35"/>
        <v>122</v>
      </c>
      <c r="AB126" s="298">
        <f t="shared" si="36"/>
        <v>1850</v>
      </c>
      <c r="AC126" s="335"/>
      <c r="AD126" s="299"/>
      <c r="AE126" s="299"/>
      <c r="AF126" s="295">
        <f t="shared" si="50"/>
        <v>1972</v>
      </c>
      <c r="AG126" s="300">
        <f t="shared" si="37"/>
        <v>15440</v>
      </c>
      <c r="AH126" s="300">
        <v>15440</v>
      </c>
      <c r="AI126" s="300">
        <f t="shared" si="40"/>
        <v>0</v>
      </c>
      <c r="AJ126" s="381">
        <f t="shared" si="41"/>
        <v>527</v>
      </c>
      <c r="AK126" s="381">
        <f t="shared" si="42"/>
        <v>2004</v>
      </c>
      <c r="AL126" s="382">
        <f t="shared" si="43"/>
        <v>600</v>
      </c>
      <c r="AM126" s="382"/>
      <c r="AN126" s="382">
        <f t="shared" si="44"/>
        <v>20543.174215999999</v>
      </c>
      <c r="AO126" s="334">
        <v>64112140220</v>
      </c>
    </row>
    <row r="127" spans="1:41" ht="24" customHeight="1" x14ac:dyDescent="0.25">
      <c r="A127" s="290">
        <v>123</v>
      </c>
      <c r="B127" s="334" t="s">
        <v>1677</v>
      </c>
      <c r="C127" s="348">
        <v>4941201563</v>
      </c>
      <c r="D127" s="3">
        <v>101933284170</v>
      </c>
      <c r="E127" s="330" t="s">
        <v>1678</v>
      </c>
      <c r="F127" s="303"/>
      <c r="G127" s="303"/>
      <c r="H127" s="324" t="s">
        <v>1370</v>
      </c>
      <c r="I127" s="294">
        <v>23</v>
      </c>
      <c r="J127" s="295"/>
      <c r="K127" s="295"/>
      <c r="L127" s="295">
        <v>424.46</v>
      </c>
      <c r="M127" s="295">
        <v>135.32</v>
      </c>
      <c r="N127" s="295"/>
      <c r="O127" s="295">
        <f t="shared" si="25"/>
        <v>27.988999999999997</v>
      </c>
      <c r="P127" s="295">
        <f t="shared" si="26"/>
        <v>46.629673999999994</v>
      </c>
      <c r="Q127" s="295">
        <v>3</v>
      </c>
      <c r="R127" s="295">
        <f t="shared" si="27"/>
        <v>9762.58</v>
      </c>
      <c r="S127" s="295">
        <f t="shared" si="28"/>
        <v>3112.3599999999997</v>
      </c>
      <c r="T127" s="296">
        <f t="shared" si="29"/>
        <v>0</v>
      </c>
      <c r="U127" s="295">
        <f t="shared" si="30"/>
        <v>643.74699999999996</v>
      </c>
      <c r="V127" s="295">
        <f t="shared" si="31"/>
        <v>1072.4825019999998</v>
      </c>
      <c r="W127" s="297">
        <f t="shared" si="32"/>
        <v>0</v>
      </c>
      <c r="X127" s="295">
        <f t="shared" si="33"/>
        <v>0</v>
      </c>
      <c r="Y127" s="295">
        <f t="shared" si="34"/>
        <v>69</v>
      </c>
      <c r="Z127" s="295">
        <f t="shared" si="49"/>
        <v>14660.169501999997</v>
      </c>
      <c r="AA127" s="298">
        <f t="shared" si="35"/>
        <v>102</v>
      </c>
      <c r="AB127" s="298">
        <f t="shared" si="36"/>
        <v>1545</v>
      </c>
      <c r="AC127" s="335"/>
      <c r="AD127" s="299"/>
      <c r="AE127" s="299"/>
      <c r="AF127" s="295">
        <f t="shared" si="50"/>
        <v>1647</v>
      </c>
      <c r="AG127" s="300">
        <f t="shared" si="37"/>
        <v>13013</v>
      </c>
      <c r="AH127" s="300">
        <v>13013</v>
      </c>
      <c r="AI127" s="300">
        <f t="shared" si="40"/>
        <v>0</v>
      </c>
      <c r="AJ127" s="381">
        <f t="shared" si="41"/>
        <v>442</v>
      </c>
      <c r="AK127" s="381">
        <f t="shared" si="42"/>
        <v>1674</v>
      </c>
      <c r="AL127" s="382">
        <f t="shared" si="43"/>
        <v>575</v>
      </c>
      <c r="AM127" s="382"/>
      <c r="AN127" s="382">
        <f t="shared" si="44"/>
        <v>17351.169501999997</v>
      </c>
      <c r="AO127" s="336" t="s">
        <v>1679</v>
      </c>
    </row>
    <row r="128" spans="1:41" ht="24" customHeight="1" x14ac:dyDescent="0.25">
      <c r="A128" s="290">
        <v>124</v>
      </c>
      <c r="B128" s="334" t="s">
        <v>1680</v>
      </c>
      <c r="C128" s="348">
        <v>4940669263</v>
      </c>
      <c r="D128" s="3">
        <v>101613048153</v>
      </c>
      <c r="E128" s="330" t="s">
        <v>1681</v>
      </c>
      <c r="F128" s="303"/>
      <c r="G128" s="303"/>
      <c r="H128" s="324" t="s">
        <v>1370</v>
      </c>
      <c r="I128" s="294">
        <v>24</v>
      </c>
      <c r="J128" s="295"/>
      <c r="K128" s="295"/>
      <c r="L128" s="295">
        <v>466.91</v>
      </c>
      <c r="M128" s="295">
        <v>135.32</v>
      </c>
      <c r="N128" s="295">
        <v>40</v>
      </c>
      <c r="O128" s="295">
        <f t="shared" si="25"/>
        <v>30.111500000000003</v>
      </c>
      <c r="P128" s="295">
        <f t="shared" si="26"/>
        <v>50.165759000000001</v>
      </c>
      <c r="Q128" s="295">
        <v>3</v>
      </c>
      <c r="R128" s="295">
        <f t="shared" si="27"/>
        <v>11205.84</v>
      </c>
      <c r="S128" s="295">
        <f t="shared" si="28"/>
        <v>3247.68</v>
      </c>
      <c r="T128" s="296">
        <f t="shared" si="29"/>
        <v>960</v>
      </c>
      <c r="U128" s="295">
        <f t="shared" si="30"/>
        <v>722.67600000000004</v>
      </c>
      <c r="V128" s="295">
        <f t="shared" si="31"/>
        <v>1203.978216</v>
      </c>
      <c r="W128" s="297">
        <f t="shared" si="32"/>
        <v>0</v>
      </c>
      <c r="X128" s="295">
        <f t="shared" si="33"/>
        <v>0</v>
      </c>
      <c r="Y128" s="295">
        <f t="shared" si="34"/>
        <v>72</v>
      </c>
      <c r="Z128" s="295">
        <f t="shared" si="49"/>
        <v>17412.174215999999</v>
      </c>
      <c r="AA128" s="298">
        <f t="shared" si="35"/>
        <v>122</v>
      </c>
      <c r="AB128" s="298">
        <f t="shared" si="36"/>
        <v>1850</v>
      </c>
      <c r="AC128" s="335"/>
      <c r="AD128" s="299"/>
      <c r="AE128" s="299"/>
      <c r="AF128" s="295">
        <f t="shared" si="50"/>
        <v>1972</v>
      </c>
      <c r="AG128" s="300">
        <f t="shared" si="37"/>
        <v>15440</v>
      </c>
      <c r="AH128" s="300">
        <v>15440</v>
      </c>
      <c r="AI128" s="300">
        <f t="shared" si="40"/>
        <v>0</v>
      </c>
      <c r="AJ128" s="381">
        <f t="shared" si="41"/>
        <v>527</v>
      </c>
      <c r="AK128" s="381">
        <f t="shared" si="42"/>
        <v>2004</v>
      </c>
      <c r="AL128" s="382">
        <f t="shared" si="43"/>
        <v>600</v>
      </c>
      <c r="AM128" s="382"/>
      <c r="AN128" s="382">
        <f t="shared" si="44"/>
        <v>20543.174215999999</v>
      </c>
      <c r="AO128" s="334">
        <v>64154439922</v>
      </c>
    </row>
    <row r="129" spans="1:41" ht="24" customHeight="1" x14ac:dyDescent="0.25">
      <c r="A129" s="290">
        <v>125</v>
      </c>
      <c r="B129" s="334" t="s">
        <v>1682</v>
      </c>
      <c r="C129" s="348">
        <v>5342999688</v>
      </c>
      <c r="D129" s="3">
        <v>101431987324</v>
      </c>
      <c r="E129" s="330" t="s">
        <v>1683</v>
      </c>
      <c r="F129" s="303"/>
      <c r="G129" s="303"/>
      <c r="H129" s="324" t="s">
        <v>1370</v>
      </c>
      <c r="I129" s="294">
        <v>11</v>
      </c>
      <c r="J129" s="295"/>
      <c r="K129" s="295"/>
      <c r="L129" s="295">
        <v>424.46</v>
      </c>
      <c r="M129" s="295">
        <v>135.32</v>
      </c>
      <c r="N129" s="295"/>
      <c r="O129" s="295">
        <f t="shared" si="25"/>
        <v>27.988999999999997</v>
      </c>
      <c r="P129" s="295">
        <f t="shared" si="26"/>
        <v>46.629673999999994</v>
      </c>
      <c r="Q129" s="295">
        <v>3</v>
      </c>
      <c r="R129" s="295">
        <f t="shared" si="27"/>
        <v>4669.0599999999995</v>
      </c>
      <c r="S129" s="295">
        <f t="shared" si="28"/>
        <v>1488.52</v>
      </c>
      <c r="T129" s="296">
        <f t="shared" si="29"/>
        <v>0</v>
      </c>
      <c r="U129" s="295">
        <f t="shared" si="30"/>
        <v>307.87900000000002</v>
      </c>
      <c r="V129" s="295">
        <f t="shared" si="31"/>
        <v>512.92641399999991</v>
      </c>
      <c r="W129" s="297">
        <f t="shared" si="32"/>
        <v>0</v>
      </c>
      <c r="X129" s="295">
        <f t="shared" si="33"/>
        <v>0</v>
      </c>
      <c r="Y129" s="295">
        <f t="shared" si="34"/>
        <v>33</v>
      </c>
      <c r="Z129" s="295">
        <f t="shared" si="49"/>
        <v>7011.3854139999994</v>
      </c>
      <c r="AA129" s="298">
        <f t="shared" si="35"/>
        <v>49</v>
      </c>
      <c r="AB129" s="298">
        <f t="shared" si="36"/>
        <v>739</v>
      </c>
      <c r="AC129" s="335"/>
      <c r="AD129" s="299"/>
      <c r="AE129" s="299"/>
      <c r="AF129" s="295">
        <f t="shared" si="50"/>
        <v>788</v>
      </c>
      <c r="AG129" s="300">
        <f t="shared" si="37"/>
        <v>6223</v>
      </c>
      <c r="AH129" s="300">
        <v>6223</v>
      </c>
      <c r="AI129" s="300">
        <f t="shared" si="40"/>
        <v>0</v>
      </c>
      <c r="AJ129" s="381">
        <f t="shared" si="41"/>
        <v>212</v>
      </c>
      <c r="AK129" s="381">
        <f t="shared" si="42"/>
        <v>800</v>
      </c>
      <c r="AL129" s="382">
        <f t="shared" si="43"/>
        <v>275</v>
      </c>
      <c r="AM129" s="382"/>
      <c r="AN129" s="382">
        <f t="shared" si="44"/>
        <v>8298.3854140000003</v>
      </c>
      <c r="AO129" s="336" t="s">
        <v>1684</v>
      </c>
    </row>
    <row r="130" spans="1:41" ht="24" customHeight="1" x14ac:dyDescent="0.25">
      <c r="A130" s="290"/>
      <c r="B130" s="334" t="s">
        <v>1682</v>
      </c>
      <c r="C130" s="348">
        <v>5342999688</v>
      </c>
      <c r="D130" s="3">
        <v>101431987324</v>
      </c>
      <c r="E130" s="330" t="s">
        <v>1683</v>
      </c>
      <c r="F130" s="303"/>
      <c r="G130" s="303"/>
      <c r="H130" s="324" t="s">
        <v>1370</v>
      </c>
      <c r="I130" s="294">
        <v>3.9375</v>
      </c>
      <c r="J130" s="295"/>
      <c r="K130" s="295"/>
      <c r="L130" s="295">
        <v>424.46</v>
      </c>
      <c r="M130" s="295">
        <v>135.32</v>
      </c>
      <c r="N130" s="295">
        <v>80</v>
      </c>
      <c r="O130" s="295">
        <f t="shared" si="25"/>
        <v>27.988999999999997</v>
      </c>
      <c r="P130" s="295">
        <f t="shared" si="26"/>
        <v>46.629673999999994</v>
      </c>
      <c r="Q130" s="295">
        <v>3</v>
      </c>
      <c r="R130" s="295">
        <f t="shared" si="27"/>
        <v>1671.31125</v>
      </c>
      <c r="S130" s="295">
        <f t="shared" si="28"/>
        <v>532.82249999999999</v>
      </c>
      <c r="T130" s="296">
        <f t="shared" si="29"/>
        <v>315</v>
      </c>
      <c r="U130" s="295">
        <f t="shared" si="30"/>
        <v>110.20668750000002</v>
      </c>
      <c r="V130" s="295">
        <f t="shared" si="31"/>
        <v>183.60434137499999</v>
      </c>
      <c r="W130" s="297">
        <f t="shared" si="32"/>
        <v>0</v>
      </c>
      <c r="X130" s="295">
        <f t="shared" si="33"/>
        <v>0</v>
      </c>
      <c r="Y130" s="295">
        <f t="shared" si="34"/>
        <v>11.8125</v>
      </c>
      <c r="Z130" s="295">
        <f t="shared" ref="Z130" si="53">SUM(R130:Y130)</f>
        <v>2824.7572788749999</v>
      </c>
      <c r="AA130" s="298">
        <f t="shared" si="35"/>
        <v>20</v>
      </c>
      <c r="AB130" s="298">
        <f t="shared" si="36"/>
        <v>302</v>
      </c>
      <c r="AC130" s="335"/>
      <c r="AD130" s="299"/>
      <c r="AE130" s="299"/>
      <c r="AF130" s="295">
        <f t="shared" ref="AF130" si="54">SUM(AA130:AE130)</f>
        <v>322</v>
      </c>
      <c r="AG130" s="300">
        <f t="shared" si="37"/>
        <v>2503</v>
      </c>
      <c r="AH130" s="300">
        <v>2503</v>
      </c>
      <c r="AI130" s="300">
        <f t="shared" si="40"/>
        <v>0</v>
      </c>
      <c r="AJ130" s="381">
        <f t="shared" si="41"/>
        <v>86</v>
      </c>
      <c r="AK130" s="381">
        <f t="shared" si="42"/>
        <v>327</v>
      </c>
      <c r="AL130" s="382">
        <f t="shared" si="43"/>
        <v>98.4375</v>
      </c>
      <c r="AM130" s="382"/>
      <c r="AN130" s="382">
        <f t="shared" si="44"/>
        <v>3336.1947788749999</v>
      </c>
      <c r="AO130" s="336" t="s">
        <v>1684</v>
      </c>
    </row>
    <row r="131" spans="1:41" ht="24" customHeight="1" x14ac:dyDescent="0.25">
      <c r="A131" s="290">
        <v>126</v>
      </c>
      <c r="B131" s="334" t="s">
        <v>1685</v>
      </c>
      <c r="C131" s="348">
        <v>4941706408</v>
      </c>
      <c r="D131" s="3">
        <v>102122583535</v>
      </c>
      <c r="E131" s="330" t="s">
        <v>1686</v>
      </c>
      <c r="F131" s="303"/>
      <c r="G131" s="303"/>
      <c r="H131" s="324" t="s">
        <v>1370</v>
      </c>
      <c r="I131" s="294">
        <v>24</v>
      </c>
      <c r="J131" s="295"/>
      <c r="K131" s="295"/>
      <c r="L131" s="295">
        <v>424.46</v>
      </c>
      <c r="M131" s="295">
        <v>135.32</v>
      </c>
      <c r="N131" s="295"/>
      <c r="O131" s="295">
        <f t="shared" si="25"/>
        <v>27.988999999999997</v>
      </c>
      <c r="P131" s="295">
        <f t="shared" si="26"/>
        <v>46.629673999999994</v>
      </c>
      <c r="Q131" s="295">
        <v>3</v>
      </c>
      <c r="R131" s="295">
        <f t="shared" si="27"/>
        <v>10187.039999999999</v>
      </c>
      <c r="S131" s="295">
        <f t="shared" si="28"/>
        <v>3247.68</v>
      </c>
      <c r="T131" s="296">
        <f t="shared" si="29"/>
        <v>0</v>
      </c>
      <c r="U131" s="295">
        <f t="shared" si="30"/>
        <v>671.73599999999999</v>
      </c>
      <c r="V131" s="295">
        <f t="shared" si="31"/>
        <v>1119.1121759999999</v>
      </c>
      <c r="W131" s="297">
        <f t="shared" si="32"/>
        <v>0</v>
      </c>
      <c r="X131" s="295">
        <f t="shared" si="33"/>
        <v>0</v>
      </c>
      <c r="Y131" s="295">
        <f t="shared" si="34"/>
        <v>72</v>
      </c>
      <c r="Z131" s="295">
        <f t="shared" si="49"/>
        <v>15297.568176000001</v>
      </c>
      <c r="AA131" s="298">
        <f t="shared" si="35"/>
        <v>107</v>
      </c>
      <c r="AB131" s="298">
        <f t="shared" si="36"/>
        <v>1612</v>
      </c>
      <c r="AC131" s="335"/>
      <c r="AD131" s="299"/>
      <c r="AE131" s="299"/>
      <c r="AF131" s="295">
        <f t="shared" si="50"/>
        <v>1719</v>
      </c>
      <c r="AG131" s="300">
        <f t="shared" si="37"/>
        <v>13579</v>
      </c>
      <c r="AH131" s="300">
        <v>13579</v>
      </c>
      <c r="AI131" s="300">
        <f t="shared" si="40"/>
        <v>0</v>
      </c>
      <c r="AJ131" s="381">
        <f t="shared" si="41"/>
        <v>461</v>
      </c>
      <c r="AK131" s="381">
        <f t="shared" si="42"/>
        <v>1747</v>
      </c>
      <c r="AL131" s="382">
        <f t="shared" si="43"/>
        <v>600</v>
      </c>
      <c r="AM131" s="382"/>
      <c r="AN131" s="382">
        <f t="shared" si="44"/>
        <v>18105.568176000001</v>
      </c>
      <c r="AO131" s="334">
        <v>64209020355</v>
      </c>
    </row>
    <row r="132" spans="1:41" ht="24" customHeight="1" x14ac:dyDescent="0.25">
      <c r="A132" s="290">
        <v>127</v>
      </c>
      <c r="B132" s="334" t="s">
        <v>1687</v>
      </c>
      <c r="C132" s="348">
        <v>4941426228</v>
      </c>
      <c r="D132" s="3">
        <v>102028619237</v>
      </c>
      <c r="E132" s="330" t="s">
        <v>1688</v>
      </c>
      <c r="F132" s="303"/>
      <c r="G132" s="303"/>
      <c r="H132" s="324" t="s">
        <v>1356</v>
      </c>
      <c r="I132" s="294">
        <v>19</v>
      </c>
      <c r="J132" s="295"/>
      <c r="K132" s="295"/>
      <c r="L132" s="295">
        <v>424.46</v>
      </c>
      <c r="M132" s="295">
        <v>135.32</v>
      </c>
      <c r="N132" s="295"/>
      <c r="O132" s="295">
        <f t="shared" si="25"/>
        <v>27.988999999999997</v>
      </c>
      <c r="P132" s="295">
        <f t="shared" si="26"/>
        <v>46.629673999999994</v>
      </c>
      <c r="Q132" s="295">
        <v>3</v>
      </c>
      <c r="R132" s="295">
        <f t="shared" si="27"/>
        <v>8064.74</v>
      </c>
      <c r="S132" s="295">
        <f t="shared" si="28"/>
        <v>2571.08</v>
      </c>
      <c r="T132" s="296">
        <f t="shared" si="29"/>
        <v>0</v>
      </c>
      <c r="U132" s="295">
        <f t="shared" si="30"/>
        <v>531.79100000000005</v>
      </c>
      <c r="V132" s="295">
        <f t="shared" si="31"/>
        <v>885.96380599999986</v>
      </c>
      <c r="W132" s="297">
        <f t="shared" si="32"/>
        <v>0</v>
      </c>
      <c r="X132" s="295">
        <f t="shared" si="33"/>
        <v>0</v>
      </c>
      <c r="Y132" s="295">
        <f t="shared" si="34"/>
        <v>57</v>
      </c>
      <c r="Z132" s="295">
        <f t="shared" si="49"/>
        <v>12110.574805999999</v>
      </c>
      <c r="AA132" s="298">
        <f t="shared" si="35"/>
        <v>85</v>
      </c>
      <c r="AB132" s="298">
        <f t="shared" si="36"/>
        <v>1276</v>
      </c>
      <c r="AC132" s="335"/>
      <c r="AD132" s="299"/>
      <c r="AE132" s="299"/>
      <c r="AF132" s="295">
        <f t="shared" si="50"/>
        <v>1361</v>
      </c>
      <c r="AG132" s="300">
        <f t="shared" si="37"/>
        <v>10750</v>
      </c>
      <c r="AH132" s="300">
        <v>10750</v>
      </c>
      <c r="AI132" s="300">
        <f t="shared" si="40"/>
        <v>0</v>
      </c>
      <c r="AJ132" s="381">
        <f t="shared" si="41"/>
        <v>365</v>
      </c>
      <c r="AK132" s="381">
        <f t="shared" si="42"/>
        <v>1383</v>
      </c>
      <c r="AL132" s="382">
        <f t="shared" si="43"/>
        <v>475</v>
      </c>
      <c r="AM132" s="382"/>
      <c r="AN132" s="382">
        <f t="shared" si="44"/>
        <v>14333.574805999999</v>
      </c>
      <c r="AO132" s="336" t="s">
        <v>1689</v>
      </c>
    </row>
    <row r="133" spans="1:41" ht="24" customHeight="1" x14ac:dyDescent="0.25">
      <c r="A133" s="290">
        <v>128</v>
      </c>
      <c r="B133" s="334" t="s">
        <v>1690</v>
      </c>
      <c r="C133" s="348">
        <v>4941711815</v>
      </c>
      <c r="D133" s="3">
        <v>102122583519</v>
      </c>
      <c r="E133" s="330" t="s">
        <v>1691</v>
      </c>
      <c r="F133" s="303"/>
      <c r="G133" s="303"/>
      <c r="H133" s="324" t="s">
        <v>1370</v>
      </c>
      <c r="I133" s="294">
        <v>23</v>
      </c>
      <c r="J133" s="295"/>
      <c r="K133" s="295"/>
      <c r="L133" s="295">
        <v>424.46</v>
      </c>
      <c r="M133" s="295">
        <v>135.32</v>
      </c>
      <c r="N133" s="295">
        <v>80</v>
      </c>
      <c r="O133" s="295">
        <f t="shared" ref="O133:O196" si="55">(L133+M133)/30*1.5</f>
        <v>27.988999999999997</v>
      </c>
      <c r="P133" s="295">
        <f t="shared" ref="P133:P196" si="56">(L133+M133)*8.33%</f>
        <v>46.629673999999994</v>
      </c>
      <c r="Q133" s="295">
        <v>3</v>
      </c>
      <c r="R133" s="295">
        <f t="shared" ref="R133:R196" si="57">I133*L133</f>
        <v>9762.58</v>
      </c>
      <c r="S133" s="295">
        <f t="shared" ref="S133:S196" si="58">I133*M133</f>
        <v>3112.3599999999997</v>
      </c>
      <c r="T133" s="296">
        <f t="shared" ref="T133:T196" si="59">+I133*N133</f>
        <v>1840</v>
      </c>
      <c r="U133" s="295">
        <f t="shared" ref="U133:U196" si="60">+(R133+S133)*1.3/26</f>
        <v>643.74699999999996</v>
      </c>
      <c r="V133" s="295">
        <f t="shared" ref="V133:V196" si="61">I133*P133</f>
        <v>1072.4825019999998</v>
      </c>
      <c r="W133" s="297">
        <f t="shared" ref="W133:W196" si="62">ROUND((L133+M133+N133+O133+P133)*K133,0)</f>
        <v>0</v>
      </c>
      <c r="X133" s="295">
        <f t="shared" ref="X133:X196" si="63">((L133+M133+N133)*J133)*2</f>
        <v>0</v>
      </c>
      <c r="Y133" s="295">
        <f t="shared" ref="Y133:Y196" si="64">(I133*3)</f>
        <v>69</v>
      </c>
      <c r="Z133" s="295">
        <f t="shared" si="49"/>
        <v>16500.169501999997</v>
      </c>
      <c r="AA133" s="298">
        <f t="shared" ref="AA133:AA196" si="65">ROUNDUP((((I133+K133)*(L133+M133+N133+O133+Q133)+X133)*0.75%),0)</f>
        <v>116</v>
      </c>
      <c r="AB133" s="298">
        <f t="shared" ref="AB133:AB196" si="66">ROUND(((I133+K133)*(L133+M133+N133)*12%),0)</f>
        <v>1766</v>
      </c>
      <c r="AC133" s="335"/>
      <c r="AD133" s="299"/>
      <c r="AE133" s="299"/>
      <c r="AF133" s="295">
        <f t="shared" si="50"/>
        <v>1882</v>
      </c>
      <c r="AG133" s="300">
        <f t="shared" ref="AG133:AG196" si="67">ROUND(Z133-AF133,0)</f>
        <v>14618</v>
      </c>
      <c r="AH133" s="300">
        <v>14618</v>
      </c>
      <c r="AI133" s="300">
        <f t="shared" si="40"/>
        <v>0</v>
      </c>
      <c r="AJ133" s="381">
        <f t="shared" si="41"/>
        <v>502</v>
      </c>
      <c r="AK133" s="381">
        <f t="shared" si="42"/>
        <v>1913</v>
      </c>
      <c r="AL133" s="382">
        <f t="shared" si="43"/>
        <v>575</v>
      </c>
      <c r="AM133" s="382"/>
      <c r="AN133" s="382">
        <f t="shared" si="44"/>
        <v>19490.169501999997</v>
      </c>
      <c r="AO133" s="337">
        <v>42607207530</v>
      </c>
    </row>
    <row r="134" spans="1:41" ht="24" customHeight="1" x14ac:dyDescent="0.25">
      <c r="A134" s="290">
        <v>129</v>
      </c>
      <c r="B134" s="334" t="s">
        <v>1692</v>
      </c>
      <c r="C134" s="348">
        <v>4917196976</v>
      </c>
      <c r="D134" s="3">
        <v>100513153051</v>
      </c>
      <c r="E134" s="330" t="s">
        <v>1693</v>
      </c>
      <c r="F134" s="303"/>
      <c r="G134" s="303"/>
      <c r="H134" s="324" t="s">
        <v>1356</v>
      </c>
      <c r="I134" s="294">
        <v>22</v>
      </c>
      <c r="J134" s="295"/>
      <c r="K134" s="295"/>
      <c r="L134" s="295">
        <v>424.46</v>
      </c>
      <c r="M134" s="295">
        <v>135.32</v>
      </c>
      <c r="N134" s="295"/>
      <c r="O134" s="295">
        <f t="shared" si="55"/>
        <v>27.988999999999997</v>
      </c>
      <c r="P134" s="295">
        <f t="shared" si="56"/>
        <v>46.629673999999994</v>
      </c>
      <c r="Q134" s="295">
        <v>3</v>
      </c>
      <c r="R134" s="295">
        <f t="shared" si="57"/>
        <v>9338.119999999999</v>
      </c>
      <c r="S134" s="295">
        <f t="shared" si="58"/>
        <v>2977.04</v>
      </c>
      <c r="T134" s="296">
        <f t="shared" si="59"/>
        <v>0</v>
      </c>
      <c r="U134" s="295">
        <f t="shared" si="60"/>
        <v>615.75800000000004</v>
      </c>
      <c r="V134" s="295">
        <f t="shared" si="61"/>
        <v>1025.8528279999998</v>
      </c>
      <c r="W134" s="297">
        <f t="shared" si="62"/>
        <v>0</v>
      </c>
      <c r="X134" s="295">
        <f t="shared" si="63"/>
        <v>0</v>
      </c>
      <c r="Y134" s="295">
        <f t="shared" si="64"/>
        <v>66</v>
      </c>
      <c r="Z134" s="295">
        <f t="shared" si="49"/>
        <v>14022.770827999999</v>
      </c>
      <c r="AA134" s="298">
        <f t="shared" si="65"/>
        <v>98</v>
      </c>
      <c r="AB134" s="298">
        <f t="shared" si="66"/>
        <v>1478</v>
      </c>
      <c r="AC134" s="335"/>
      <c r="AD134" s="299"/>
      <c r="AE134" s="299"/>
      <c r="AF134" s="295">
        <f t="shared" si="50"/>
        <v>1576</v>
      </c>
      <c r="AG134" s="300">
        <f t="shared" si="67"/>
        <v>12447</v>
      </c>
      <c r="AH134" s="300">
        <v>12447</v>
      </c>
      <c r="AI134" s="300">
        <f t="shared" ref="AI134:AI197" si="68">AG134-AH134</f>
        <v>0</v>
      </c>
      <c r="AJ134" s="381">
        <f t="shared" ref="AJ134:AJ197" si="69">ROUNDUP((((I134+K134)*(L134+M134+N134+O134+Q134)+X134)*3.25%),0)</f>
        <v>423</v>
      </c>
      <c r="AK134" s="381">
        <f t="shared" ref="AK134:AK197" si="70">ROUND(((I134+K134)*(L134+M134+N134)*13%),0)</f>
        <v>1601</v>
      </c>
      <c r="AL134" s="382">
        <f t="shared" ref="AL134:AL197" si="71">25*I134</f>
        <v>550</v>
      </c>
      <c r="AM134" s="382"/>
      <c r="AN134" s="382">
        <f t="shared" ref="AN134:AN197" si="72">AL134+AK134+AJ134+Z134+AM134</f>
        <v>16596.770828000001</v>
      </c>
      <c r="AO134" s="338">
        <v>520101195624072</v>
      </c>
    </row>
    <row r="135" spans="1:41" ht="24" customHeight="1" x14ac:dyDescent="0.25">
      <c r="A135" s="290">
        <v>130</v>
      </c>
      <c r="B135" s="334" t="s">
        <v>1694</v>
      </c>
      <c r="C135" s="348">
        <v>4920082684</v>
      </c>
      <c r="D135" s="3">
        <v>101140576960</v>
      </c>
      <c r="E135" s="330" t="s">
        <v>1695</v>
      </c>
      <c r="F135" s="303"/>
      <c r="G135" s="303"/>
      <c r="H135" s="324" t="s">
        <v>1356</v>
      </c>
      <c r="I135" s="294">
        <v>23</v>
      </c>
      <c r="J135" s="295"/>
      <c r="K135" s="295"/>
      <c r="L135" s="295">
        <v>424.46</v>
      </c>
      <c r="M135" s="295">
        <v>135.32</v>
      </c>
      <c r="N135" s="295"/>
      <c r="O135" s="295">
        <f t="shared" si="55"/>
        <v>27.988999999999997</v>
      </c>
      <c r="P135" s="295">
        <f t="shared" si="56"/>
        <v>46.629673999999994</v>
      </c>
      <c r="Q135" s="295">
        <v>3</v>
      </c>
      <c r="R135" s="295">
        <f t="shared" si="57"/>
        <v>9762.58</v>
      </c>
      <c r="S135" s="295">
        <f t="shared" si="58"/>
        <v>3112.3599999999997</v>
      </c>
      <c r="T135" s="296">
        <f t="shared" si="59"/>
        <v>0</v>
      </c>
      <c r="U135" s="295">
        <f t="shared" si="60"/>
        <v>643.74699999999996</v>
      </c>
      <c r="V135" s="295">
        <f t="shared" si="61"/>
        <v>1072.4825019999998</v>
      </c>
      <c r="W135" s="297">
        <f t="shared" si="62"/>
        <v>0</v>
      </c>
      <c r="X135" s="295">
        <f t="shared" si="63"/>
        <v>0</v>
      </c>
      <c r="Y135" s="295">
        <f t="shared" si="64"/>
        <v>69</v>
      </c>
      <c r="Z135" s="295">
        <f t="shared" si="49"/>
        <v>14660.169501999997</v>
      </c>
      <c r="AA135" s="298">
        <f t="shared" si="65"/>
        <v>102</v>
      </c>
      <c r="AB135" s="298">
        <f t="shared" si="66"/>
        <v>1545</v>
      </c>
      <c r="AC135" s="335"/>
      <c r="AD135" s="299"/>
      <c r="AE135" s="299"/>
      <c r="AF135" s="295">
        <f t="shared" si="50"/>
        <v>1647</v>
      </c>
      <c r="AG135" s="300">
        <f t="shared" si="67"/>
        <v>13013</v>
      </c>
      <c r="AH135" s="300">
        <v>13013</v>
      </c>
      <c r="AI135" s="300">
        <f t="shared" si="68"/>
        <v>0</v>
      </c>
      <c r="AJ135" s="381">
        <f t="shared" si="69"/>
        <v>442</v>
      </c>
      <c r="AK135" s="381">
        <f t="shared" si="70"/>
        <v>1674</v>
      </c>
      <c r="AL135" s="382">
        <f t="shared" si="71"/>
        <v>575</v>
      </c>
      <c r="AM135" s="382"/>
      <c r="AN135" s="382">
        <f t="shared" si="72"/>
        <v>17351.169501999997</v>
      </c>
      <c r="AO135" s="338">
        <v>59001722803</v>
      </c>
    </row>
    <row r="136" spans="1:41" ht="24" customHeight="1" x14ac:dyDescent="0.25">
      <c r="A136" s="290">
        <v>131</v>
      </c>
      <c r="B136" s="334" t="s">
        <v>1696</v>
      </c>
      <c r="C136" s="348">
        <v>4939823266</v>
      </c>
      <c r="D136" s="3">
        <v>101352912738</v>
      </c>
      <c r="E136" s="330" t="s">
        <v>1697</v>
      </c>
      <c r="F136" s="303"/>
      <c r="G136" s="303"/>
      <c r="H136" s="324" t="s">
        <v>1356</v>
      </c>
      <c r="I136" s="294">
        <v>22</v>
      </c>
      <c r="J136" s="295"/>
      <c r="K136" s="295"/>
      <c r="L136" s="295">
        <v>424.46</v>
      </c>
      <c r="M136" s="295">
        <v>135.32</v>
      </c>
      <c r="N136" s="295"/>
      <c r="O136" s="295">
        <f t="shared" si="55"/>
        <v>27.988999999999997</v>
      </c>
      <c r="P136" s="295">
        <f t="shared" si="56"/>
        <v>46.629673999999994</v>
      </c>
      <c r="Q136" s="295">
        <v>3</v>
      </c>
      <c r="R136" s="295">
        <f t="shared" si="57"/>
        <v>9338.119999999999</v>
      </c>
      <c r="S136" s="295">
        <f t="shared" si="58"/>
        <v>2977.04</v>
      </c>
      <c r="T136" s="296">
        <f t="shared" si="59"/>
        <v>0</v>
      </c>
      <c r="U136" s="295">
        <f t="shared" si="60"/>
        <v>615.75800000000004</v>
      </c>
      <c r="V136" s="295">
        <f t="shared" si="61"/>
        <v>1025.8528279999998</v>
      </c>
      <c r="W136" s="297">
        <f t="shared" si="62"/>
        <v>0</v>
      </c>
      <c r="X136" s="295">
        <f t="shared" si="63"/>
        <v>0</v>
      </c>
      <c r="Y136" s="295">
        <f t="shared" si="64"/>
        <v>66</v>
      </c>
      <c r="Z136" s="295">
        <f t="shared" si="49"/>
        <v>14022.770827999999</v>
      </c>
      <c r="AA136" s="298">
        <f t="shared" si="65"/>
        <v>98</v>
      </c>
      <c r="AB136" s="298">
        <f t="shared" si="66"/>
        <v>1478</v>
      </c>
      <c r="AC136" s="335"/>
      <c r="AD136" s="299"/>
      <c r="AE136" s="299"/>
      <c r="AF136" s="295">
        <f t="shared" si="50"/>
        <v>1576</v>
      </c>
      <c r="AG136" s="300">
        <f t="shared" si="67"/>
        <v>12447</v>
      </c>
      <c r="AH136" s="300">
        <v>12447</v>
      </c>
      <c r="AI136" s="300">
        <f t="shared" si="68"/>
        <v>0</v>
      </c>
      <c r="AJ136" s="381">
        <f t="shared" si="69"/>
        <v>423</v>
      </c>
      <c r="AK136" s="381">
        <f t="shared" si="70"/>
        <v>1601</v>
      </c>
      <c r="AL136" s="382">
        <f t="shared" si="71"/>
        <v>550</v>
      </c>
      <c r="AM136" s="382"/>
      <c r="AN136" s="382">
        <f t="shared" si="72"/>
        <v>16596.770828000001</v>
      </c>
      <c r="AO136" s="338">
        <v>16030100070258</v>
      </c>
    </row>
    <row r="137" spans="1:41" ht="24" customHeight="1" x14ac:dyDescent="0.25">
      <c r="A137" s="290">
        <v>132</v>
      </c>
      <c r="B137" s="334" t="s">
        <v>1698</v>
      </c>
      <c r="C137" s="348">
        <v>4939906954</v>
      </c>
      <c r="D137" s="3">
        <v>101392132251</v>
      </c>
      <c r="E137" s="330" t="s">
        <v>1699</v>
      </c>
      <c r="F137" s="303"/>
      <c r="G137" s="303"/>
      <c r="H137" s="324" t="s">
        <v>1370</v>
      </c>
      <c r="I137" s="294">
        <v>24</v>
      </c>
      <c r="J137" s="295"/>
      <c r="K137" s="295"/>
      <c r="L137" s="295">
        <v>424.46</v>
      </c>
      <c r="M137" s="295">
        <v>135.32</v>
      </c>
      <c r="N137" s="295"/>
      <c r="O137" s="295">
        <f t="shared" si="55"/>
        <v>27.988999999999997</v>
      </c>
      <c r="P137" s="295">
        <f t="shared" si="56"/>
        <v>46.629673999999994</v>
      </c>
      <c r="Q137" s="295">
        <v>3</v>
      </c>
      <c r="R137" s="295">
        <f t="shared" si="57"/>
        <v>10187.039999999999</v>
      </c>
      <c r="S137" s="295">
        <f t="shared" si="58"/>
        <v>3247.68</v>
      </c>
      <c r="T137" s="296">
        <f t="shared" si="59"/>
        <v>0</v>
      </c>
      <c r="U137" s="295">
        <f t="shared" si="60"/>
        <v>671.73599999999999</v>
      </c>
      <c r="V137" s="295">
        <f t="shared" si="61"/>
        <v>1119.1121759999999</v>
      </c>
      <c r="W137" s="297">
        <f t="shared" si="62"/>
        <v>0</v>
      </c>
      <c r="X137" s="295">
        <f t="shared" si="63"/>
        <v>0</v>
      </c>
      <c r="Y137" s="295">
        <f t="shared" si="64"/>
        <v>72</v>
      </c>
      <c r="Z137" s="295">
        <f t="shared" si="49"/>
        <v>15297.568176000001</v>
      </c>
      <c r="AA137" s="298">
        <f t="shared" si="65"/>
        <v>107</v>
      </c>
      <c r="AB137" s="298">
        <f t="shared" si="66"/>
        <v>1612</v>
      </c>
      <c r="AC137" s="335"/>
      <c r="AD137" s="299"/>
      <c r="AE137" s="299"/>
      <c r="AF137" s="295">
        <f t="shared" si="50"/>
        <v>1719</v>
      </c>
      <c r="AG137" s="300">
        <f t="shared" si="67"/>
        <v>13579</v>
      </c>
      <c r="AH137" s="300">
        <v>13579</v>
      </c>
      <c r="AI137" s="300">
        <f t="shared" si="68"/>
        <v>0</v>
      </c>
      <c r="AJ137" s="381">
        <f t="shared" si="69"/>
        <v>461</v>
      </c>
      <c r="AK137" s="381">
        <f t="shared" si="70"/>
        <v>1747</v>
      </c>
      <c r="AL137" s="382">
        <f t="shared" si="71"/>
        <v>600</v>
      </c>
      <c r="AM137" s="382"/>
      <c r="AN137" s="382">
        <f t="shared" si="72"/>
        <v>18105.568176000001</v>
      </c>
      <c r="AO137" s="338">
        <v>1866101017803</v>
      </c>
    </row>
    <row r="138" spans="1:41" ht="24" customHeight="1" x14ac:dyDescent="0.25">
      <c r="A138" s="290">
        <v>133</v>
      </c>
      <c r="B138" s="334" t="s">
        <v>1700</v>
      </c>
      <c r="C138" s="348">
        <v>4940368004</v>
      </c>
      <c r="D138" s="3">
        <v>101297266130</v>
      </c>
      <c r="E138" s="330" t="s">
        <v>1701</v>
      </c>
      <c r="F138" s="303"/>
      <c r="G138" s="303"/>
      <c r="H138" s="324" t="s">
        <v>1356</v>
      </c>
      <c r="I138" s="294">
        <v>5</v>
      </c>
      <c r="J138" s="295"/>
      <c r="K138" s="295"/>
      <c r="L138" s="295">
        <v>424.46</v>
      </c>
      <c r="M138" s="295">
        <v>135.32</v>
      </c>
      <c r="N138" s="295"/>
      <c r="O138" s="295">
        <f t="shared" si="55"/>
        <v>27.988999999999997</v>
      </c>
      <c r="P138" s="295">
        <f t="shared" si="56"/>
        <v>46.629673999999994</v>
      </c>
      <c r="Q138" s="295">
        <v>3</v>
      </c>
      <c r="R138" s="295">
        <f t="shared" si="57"/>
        <v>2122.2999999999997</v>
      </c>
      <c r="S138" s="295">
        <f t="shared" si="58"/>
        <v>676.59999999999991</v>
      </c>
      <c r="T138" s="296">
        <f t="shared" si="59"/>
        <v>0</v>
      </c>
      <c r="U138" s="295">
        <f t="shared" si="60"/>
        <v>139.94499999999999</v>
      </c>
      <c r="V138" s="295">
        <f t="shared" si="61"/>
        <v>233.14836999999997</v>
      </c>
      <c r="W138" s="297">
        <f t="shared" si="62"/>
        <v>0</v>
      </c>
      <c r="X138" s="295">
        <f t="shared" si="63"/>
        <v>0</v>
      </c>
      <c r="Y138" s="295">
        <f t="shared" si="64"/>
        <v>15</v>
      </c>
      <c r="Z138" s="295">
        <f t="shared" si="49"/>
        <v>3186.9933699999997</v>
      </c>
      <c r="AA138" s="298">
        <f t="shared" si="65"/>
        <v>23</v>
      </c>
      <c r="AB138" s="298">
        <f t="shared" si="66"/>
        <v>336</v>
      </c>
      <c r="AC138" s="335"/>
      <c r="AD138" s="299"/>
      <c r="AE138" s="299"/>
      <c r="AF138" s="295">
        <f t="shared" si="50"/>
        <v>359</v>
      </c>
      <c r="AG138" s="300">
        <f t="shared" si="67"/>
        <v>2828</v>
      </c>
      <c r="AH138" s="300">
        <v>2828</v>
      </c>
      <c r="AI138" s="300">
        <f t="shared" si="68"/>
        <v>0</v>
      </c>
      <c r="AJ138" s="381">
        <f t="shared" si="69"/>
        <v>96</v>
      </c>
      <c r="AK138" s="381">
        <f t="shared" si="70"/>
        <v>364</v>
      </c>
      <c r="AL138" s="382">
        <f t="shared" si="71"/>
        <v>125</v>
      </c>
      <c r="AM138" s="382"/>
      <c r="AN138" s="382">
        <f t="shared" si="72"/>
        <v>3771.9933699999997</v>
      </c>
      <c r="AO138" s="336" t="s">
        <v>1702</v>
      </c>
    </row>
    <row r="139" spans="1:41" ht="24" customHeight="1" x14ac:dyDescent="0.25">
      <c r="A139" s="290">
        <v>134</v>
      </c>
      <c r="B139" s="334" t="s">
        <v>1703</v>
      </c>
      <c r="C139" s="348">
        <v>4941721847</v>
      </c>
      <c r="D139" s="3">
        <v>101844544164</v>
      </c>
      <c r="E139" s="330" t="s">
        <v>1704</v>
      </c>
      <c r="F139" s="303"/>
      <c r="G139" s="303"/>
      <c r="H139" s="324" t="s">
        <v>1370</v>
      </c>
      <c r="I139" s="294">
        <v>19</v>
      </c>
      <c r="J139" s="295"/>
      <c r="K139" s="295"/>
      <c r="L139" s="295">
        <v>424.46</v>
      </c>
      <c r="M139" s="295">
        <v>135.32</v>
      </c>
      <c r="N139" s="295"/>
      <c r="O139" s="295">
        <f t="shared" si="55"/>
        <v>27.988999999999997</v>
      </c>
      <c r="P139" s="295">
        <f t="shared" si="56"/>
        <v>46.629673999999994</v>
      </c>
      <c r="Q139" s="295">
        <v>3</v>
      </c>
      <c r="R139" s="295">
        <f t="shared" si="57"/>
        <v>8064.74</v>
      </c>
      <c r="S139" s="295">
        <f t="shared" si="58"/>
        <v>2571.08</v>
      </c>
      <c r="T139" s="296">
        <f t="shared" si="59"/>
        <v>0</v>
      </c>
      <c r="U139" s="295">
        <f t="shared" si="60"/>
        <v>531.79100000000005</v>
      </c>
      <c r="V139" s="295">
        <f t="shared" si="61"/>
        <v>885.96380599999986</v>
      </c>
      <c r="W139" s="297">
        <f t="shared" si="62"/>
        <v>0</v>
      </c>
      <c r="X139" s="295">
        <f t="shared" si="63"/>
        <v>0</v>
      </c>
      <c r="Y139" s="295">
        <f t="shared" si="64"/>
        <v>57</v>
      </c>
      <c r="Z139" s="295">
        <f t="shared" si="49"/>
        <v>12110.574805999999</v>
      </c>
      <c r="AA139" s="298">
        <f t="shared" si="65"/>
        <v>85</v>
      </c>
      <c r="AB139" s="298">
        <f t="shared" si="66"/>
        <v>1276</v>
      </c>
      <c r="AC139" s="335"/>
      <c r="AD139" s="299"/>
      <c r="AE139" s="299"/>
      <c r="AF139" s="295">
        <f t="shared" si="50"/>
        <v>1361</v>
      </c>
      <c r="AG139" s="300">
        <f t="shared" si="67"/>
        <v>10750</v>
      </c>
      <c r="AH139" s="300">
        <v>10750</v>
      </c>
      <c r="AI139" s="300">
        <f t="shared" si="68"/>
        <v>0</v>
      </c>
      <c r="AJ139" s="381">
        <f t="shared" si="69"/>
        <v>365</v>
      </c>
      <c r="AK139" s="381">
        <f t="shared" si="70"/>
        <v>1383</v>
      </c>
      <c r="AL139" s="382">
        <f t="shared" si="71"/>
        <v>475</v>
      </c>
      <c r="AM139" s="382"/>
      <c r="AN139" s="382">
        <f t="shared" si="72"/>
        <v>14333.574805999999</v>
      </c>
      <c r="AO139" s="338">
        <v>110037531227</v>
      </c>
    </row>
    <row r="140" spans="1:41" ht="24" customHeight="1" x14ac:dyDescent="0.25">
      <c r="A140" s="290">
        <v>135</v>
      </c>
      <c r="B140" s="334" t="s">
        <v>1705</v>
      </c>
      <c r="C140" s="348">
        <v>4941669378</v>
      </c>
      <c r="D140" s="3">
        <v>102125455258</v>
      </c>
      <c r="E140" s="330" t="s">
        <v>1706</v>
      </c>
      <c r="F140" s="303"/>
      <c r="G140" s="303"/>
      <c r="H140" s="324" t="s">
        <v>1370</v>
      </c>
      <c r="I140" s="294">
        <v>1</v>
      </c>
      <c r="J140" s="295"/>
      <c r="K140" s="295"/>
      <c r="L140" s="295">
        <v>424.46</v>
      </c>
      <c r="M140" s="295">
        <v>135.32</v>
      </c>
      <c r="N140" s="295"/>
      <c r="O140" s="295">
        <f t="shared" si="55"/>
        <v>27.988999999999997</v>
      </c>
      <c r="P140" s="295">
        <f t="shared" si="56"/>
        <v>46.629673999999994</v>
      </c>
      <c r="Q140" s="295">
        <v>3</v>
      </c>
      <c r="R140" s="295">
        <f t="shared" si="57"/>
        <v>424.46</v>
      </c>
      <c r="S140" s="295">
        <f t="shared" si="58"/>
        <v>135.32</v>
      </c>
      <c r="T140" s="296">
        <f t="shared" si="59"/>
        <v>0</v>
      </c>
      <c r="U140" s="295">
        <f t="shared" si="60"/>
        <v>27.988999999999997</v>
      </c>
      <c r="V140" s="295">
        <f t="shared" si="61"/>
        <v>46.629673999999994</v>
      </c>
      <c r="W140" s="297">
        <f t="shared" si="62"/>
        <v>0</v>
      </c>
      <c r="X140" s="295">
        <f t="shared" si="63"/>
        <v>0</v>
      </c>
      <c r="Y140" s="295">
        <f t="shared" si="64"/>
        <v>3</v>
      </c>
      <c r="Z140" s="295">
        <f t="shared" si="49"/>
        <v>637.39867400000003</v>
      </c>
      <c r="AA140" s="298">
        <f t="shared" si="65"/>
        <v>5</v>
      </c>
      <c r="AB140" s="298">
        <f t="shared" si="66"/>
        <v>67</v>
      </c>
      <c r="AC140" s="335"/>
      <c r="AD140" s="299"/>
      <c r="AE140" s="299"/>
      <c r="AF140" s="295">
        <f t="shared" si="50"/>
        <v>72</v>
      </c>
      <c r="AG140" s="300">
        <f t="shared" si="67"/>
        <v>565</v>
      </c>
      <c r="AH140" s="300">
        <v>565</v>
      </c>
      <c r="AI140" s="300">
        <f t="shared" si="68"/>
        <v>0</v>
      </c>
      <c r="AJ140" s="381">
        <f t="shared" si="69"/>
        <v>20</v>
      </c>
      <c r="AK140" s="381">
        <f t="shared" si="70"/>
        <v>73</v>
      </c>
      <c r="AL140" s="382">
        <f t="shared" si="71"/>
        <v>25</v>
      </c>
      <c r="AM140" s="382"/>
      <c r="AN140" s="382">
        <f t="shared" si="72"/>
        <v>755.39867400000003</v>
      </c>
      <c r="AO140" s="338">
        <v>37487853983</v>
      </c>
    </row>
    <row r="141" spans="1:41" ht="24" customHeight="1" x14ac:dyDescent="0.25">
      <c r="A141" s="290">
        <v>136</v>
      </c>
      <c r="B141" s="334" t="s">
        <v>1707</v>
      </c>
      <c r="C141" s="348">
        <v>4941014937</v>
      </c>
      <c r="D141" s="3">
        <v>101303377559</v>
      </c>
      <c r="E141" s="330" t="s">
        <v>1708</v>
      </c>
      <c r="F141" s="303"/>
      <c r="G141" s="303"/>
      <c r="H141" s="324" t="s">
        <v>1356</v>
      </c>
      <c r="I141" s="294">
        <v>21.5</v>
      </c>
      <c r="J141" s="295"/>
      <c r="K141" s="295"/>
      <c r="L141" s="295">
        <v>424.46</v>
      </c>
      <c r="M141" s="295">
        <v>135.32</v>
      </c>
      <c r="N141" s="295"/>
      <c r="O141" s="295">
        <f t="shared" si="55"/>
        <v>27.988999999999997</v>
      </c>
      <c r="P141" s="295">
        <f t="shared" si="56"/>
        <v>46.629673999999994</v>
      </c>
      <c r="Q141" s="295">
        <v>3</v>
      </c>
      <c r="R141" s="295">
        <f t="shared" si="57"/>
        <v>9125.89</v>
      </c>
      <c r="S141" s="295">
        <f t="shared" si="58"/>
        <v>2909.3799999999997</v>
      </c>
      <c r="T141" s="296">
        <f t="shared" si="59"/>
        <v>0</v>
      </c>
      <c r="U141" s="295">
        <f t="shared" si="60"/>
        <v>601.76349999999991</v>
      </c>
      <c r="V141" s="295">
        <f t="shared" si="61"/>
        <v>1002.5379909999999</v>
      </c>
      <c r="W141" s="297">
        <f t="shared" si="62"/>
        <v>0</v>
      </c>
      <c r="X141" s="295">
        <f t="shared" si="63"/>
        <v>0</v>
      </c>
      <c r="Y141" s="295">
        <f t="shared" si="64"/>
        <v>64.5</v>
      </c>
      <c r="Z141" s="295">
        <f t="shared" si="49"/>
        <v>13704.071490999997</v>
      </c>
      <c r="AA141" s="298">
        <f t="shared" si="65"/>
        <v>96</v>
      </c>
      <c r="AB141" s="298">
        <f t="shared" si="66"/>
        <v>1444</v>
      </c>
      <c r="AC141" s="335"/>
      <c r="AD141" s="299"/>
      <c r="AE141" s="299"/>
      <c r="AF141" s="295">
        <f t="shared" si="50"/>
        <v>1540</v>
      </c>
      <c r="AG141" s="300">
        <f t="shared" si="67"/>
        <v>12164</v>
      </c>
      <c r="AH141" s="300">
        <v>12164</v>
      </c>
      <c r="AI141" s="300">
        <f t="shared" si="68"/>
        <v>0</v>
      </c>
      <c r="AJ141" s="381">
        <f t="shared" si="69"/>
        <v>413</v>
      </c>
      <c r="AK141" s="381">
        <f t="shared" si="70"/>
        <v>1565</v>
      </c>
      <c r="AL141" s="382">
        <f t="shared" si="71"/>
        <v>537.5</v>
      </c>
      <c r="AM141" s="382"/>
      <c r="AN141" s="382">
        <f t="shared" si="72"/>
        <v>16219.571490999997</v>
      </c>
      <c r="AO141" s="336" t="s">
        <v>1709</v>
      </c>
    </row>
    <row r="142" spans="1:41" ht="24" customHeight="1" x14ac:dyDescent="0.25">
      <c r="A142" s="290">
        <v>137</v>
      </c>
      <c r="B142" s="334" t="s">
        <v>1710</v>
      </c>
      <c r="C142" s="348">
        <v>4941722707</v>
      </c>
      <c r="D142" s="3">
        <v>102127315484</v>
      </c>
      <c r="E142" s="330" t="s">
        <v>1711</v>
      </c>
      <c r="F142" s="303"/>
      <c r="G142" s="303"/>
      <c r="H142" s="324" t="s">
        <v>1356</v>
      </c>
      <c r="I142" s="294">
        <v>2</v>
      </c>
      <c r="J142" s="295"/>
      <c r="K142" s="295"/>
      <c r="L142" s="295">
        <v>424.46</v>
      </c>
      <c r="M142" s="295">
        <v>135.32</v>
      </c>
      <c r="N142" s="295"/>
      <c r="O142" s="295">
        <f t="shared" si="55"/>
        <v>27.988999999999997</v>
      </c>
      <c r="P142" s="295">
        <f t="shared" si="56"/>
        <v>46.629673999999994</v>
      </c>
      <c r="Q142" s="295">
        <v>3</v>
      </c>
      <c r="R142" s="295">
        <f t="shared" si="57"/>
        <v>848.92</v>
      </c>
      <c r="S142" s="295">
        <f t="shared" si="58"/>
        <v>270.64</v>
      </c>
      <c r="T142" s="296">
        <f t="shared" si="59"/>
        <v>0</v>
      </c>
      <c r="U142" s="295">
        <f t="shared" si="60"/>
        <v>55.977999999999994</v>
      </c>
      <c r="V142" s="295">
        <f t="shared" si="61"/>
        <v>93.259347999999989</v>
      </c>
      <c r="W142" s="297">
        <f t="shared" si="62"/>
        <v>0</v>
      </c>
      <c r="X142" s="295">
        <f t="shared" si="63"/>
        <v>0</v>
      </c>
      <c r="Y142" s="295">
        <f t="shared" si="64"/>
        <v>6</v>
      </c>
      <c r="Z142" s="295">
        <f t="shared" si="49"/>
        <v>1274.7973480000001</v>
      </c>
      <c r="AA142" s="298">
        <f t="shared" si="65"/>
        <v>9</v>
      </c>
      <c r="AB142" s="298">
        <f t="shared" si="66"/>
        <v>134</v>
      </c>
      <c r="AC142" s="335"/>
      <c r="AD142" s="299"/>
      <c r="AE142" s="299"/>
      <c r="AF142" s="295">
        <f t="shared" si="50"/>
        <v>143</v>
      </c>
      <c r="AG142" s="300">
        <f t="shared" si="67"/>
        <v>1132</v>
      </c>
      <c r="AH142" s="300">
        <v>1132</v>
      </c>
      <c r="AI142" s="300">
        <f t="shared" si="68"/>
        <v>0</v>
      </c>
      <c r="AJ142" s="381">
        <f t="shared" si="69"/>
        <v>39</v>
      </c>
      <c r="AK142" s="381">
        <f t="shared" si="70"/>
        <v>146</v>
      </c>
      <c r="AL142" s="382">
        <f t="shared" si="71"/>
        <v>50</v>
      </c>
      <c r="AM142" s="382"/>
      <c r="AN142" s="382">
        <f t="shared" si="72"/>
        <v>1509.7973480000001</v>
      </c>
      <c r="AO142" s="336" t="s">
        <v>1712</v>
      </c>
    </row>
    <row r="143" spans="1:41" ht="24" customHeight="1" x14ac:dyDescent="0.25">
      <c r="A143" s="290">
        <v>138</v>
      </c>
      <c r="B143" s="334" t="s">
        <v>1713</v>
      </c>
      <c r="C143" s="348">
        <v>4941722744</v>
      </c>
      <c r="D143" s="3">
        <v>102127315450</v>
      </c>
      <c r="E143" s="330" t="s">
        <v>1714</v>
      </c>
      <c r="F143" s="303"/>
      <c r="G143" s="303"/>
      <c r="H143" s="324" t="s">
        <v>1356</v>
      </c>
      <c r="I143" s="294">
        <v>18</v>
      </c>
      <c r="J143" s="295"/>
      <c r="K143" s="295"/>
      <c r="L143" s="295">
        <v>424.46</v>
      </c>
      <c r="M143" s="295">
        <v>135.32</v>
      </c>
      <c r="N143" s="295"/>
      <c r="O143" s="295">
        <f t="shared" si="55"/>
        <v>27.988999999999997</v>
      </c>
      <c r="P143" s="295">
        <f t="shared" si="56"/>
        <v>46.629673999999994</v>
      </c>
      <c r="Q143" s="295">
        <v>3</v>
      </c>
      <c r="R143" s="295">
        <f t="shared" si="57"/>
        <v>7640.28</v>
      </c>
      <c r="S143" s="295">
        <f t="shared" si="58"/>
        <v>2435.7599999999998</v>
      </c>
      <c r="T143" s="296">
        <f t="shared" si="59"/>
        <v>0</v>
      </c>
      <c r="U143" s="295">
        <f t="shared" si="60"/>
        <v>503.80199999999996</v>
      </c>
      <c r="V143" s="295">
        <f t="shared" si="61"/>
        <v>839.33413199999995</v>
      </c>
      <c r="W143" s="297">
        <f t="shared" si="62"/>
        <v>0</v>
      </c>
      <c r="X143" s="295">
        <f t="shared" si="63"/>
        <v>0</v>
      </c>
      <c r="Y143" s="295">
        <f t="shared" si="64"/>
        <v>54</v>
      </c>
      <c r="Z143" s="295">
        <f t="shared" si="49"/>
        <v>11473.176131999999</v>
      </c>
      <c r="AA143" s="298">
        <f t="shared" si="65"/>
        <v>80</v>
      </c>
      <c r="AB143" s="298">
        <f t="shared" si="66"/>
        <v>1209</v>
      </c>
      <c r="AC143" s="306"/>
      <c r="AD143" s="299"/>
      <c r="AE143" s="299"/>
      <c r="AF143" s="295">
        <f t="shared" si="50"/>
        <v>1289</v>
      </c>
      <c r="AG143" s="300">
        <f t="shared" si="67"/>
        <v>10184</v>
      </c>
      <c r="AH143" s="300">
        <v>10184</v>
      </c>
      <c r="AI143" s="300">
        <f t="shared" si="68"/>
        <v>0</v>
      </c>
      <c r="AJ143" s="381">
        <f t="shared" si="69"/>
        <v>346</v>
      </c>
      <c r="AK143" s="381">
        <f t="shared" si="70"/>
        <v>1310</v>
      </c>
      <c r="AL143" s="382">
        <f t="shared" si="71"/>
        <v>450</v>
      </c>
      <c r="AM143" s="382"/>
      <c r="AN143" s="382">
        <f t="shared" si="72"/>
        <v>13579.176131999999</v>
      </c>
      <c r="AO143" s="334">
        <v>64103941424</v>
      </c>
    </row>
    <row r="144" spans="1:41" ht="24" customHeight="1" x14ac:dyDescent="0.25">
      <c r="A144" s="290">
        <v>139</v>
      </c>
      <c r="B144" s="323" t="s">
        <v>1715</v>
      </c>
      <c r="C144" s="348">
        <v>4941196570</v>
      </c>
      <c r="D144" s="339" t="s">
        <v>1716</v>
      </c>
      <c r="E144" s="330" t="s">
        <v>1717</v>
      </c>
      <c r="F144" s="303"/>
      <c r="G144" s="303"/>
      <c r="H144" s="324" t="s">
        <v>1370</v>
      </c>
      <c r="I144" s="294">
        <v>15</v>
      </c>
      <c r="J144" s="295"/>
      <c r="K144" s="295"/>
      <c r="L144" s="295">
        <v>424.46</v>
      </c>
      <c r="M144" s="295">
        <v>135.32</v>
      </c>
      <c r="N144" s="295"/>
      <c r="O144" s="295">
        <f t="shared" si="55"/>
        <v>27.988999999999997</v>
      </c>
      <c r="P144" s="295">
        <f t="shared" si="56"/>
        <v>46.629673999999994</v>
      </c>
      <c r="Q144" s="295">
        <v>3</v>
      </c>
      <c r="R144" s="295">
        <f t="shared" si="57"/>
        <v>6366.9</v>
      </c>
      <c r="S144" s="295">
        <f t="shared" si="58"/>
        <v>2029.8</v>
      </c>
      <c r="T144" s="296">
        <f t="shared" si="59"/>
        <v>0</v>
      </c>
      <c r="U144" s="295">
        <f t="shared" si="60"/>
        <v>419.83499999999998</v>
      </c>
      <c r="V144" s="295">
        <f t="shared" si="61"/>
        <v>699.44510999999989</v>
      </c>
      <c r="W144" s="297">
        <f t="shared" si="62"/>
        <v>0</v>
      </c>
      <c r="X144" s="295">
        <f t="shared" si="63"/>
        <v>0</v>
      </c>
      <c r="Y144" s="295">
        <f t="shared" si="64"/>
        <v>45</v>
      </c>
      <c r="Z144" s="295">
        <f t="shared" si="49"/>
        <v>9560.9801099999986</v>
      </c>
      <c r="AA144" s="298">
        <f t="shared" si="65"/>
        <v>67</v>
      </c>
      <c r="AB144" s="298">
        <f t="shared" si="66"/>
        <v>1008</v>
      </c>
      <c r="AC144" s="340"/>
      <c r="AD144" s="299"/>
      <c r="AE144" s="299"/>
      <c r="AF144" s="295">
        <f t="shared" si="50"/>
        <v>1075</v>
      </c>
      <c r="AG144" s="300">
        <f t="shared" si="67"/>
        <v>8486</v>
      </c>
      <c r="AH144" s="300">
        <v>8486</v>
      </c>
      <c r="AI144" s="300">
        <f t="shared" si="68"/>
        <v>0</v>
      </c>
      <c r="AJ144" s="381">
        <f t="shared" si="69"/>
        <v>288</v>
      </c>
      <c r="AK144" s="381">
        <f t="shared" si="70"/>
        <v>1092</v>
      </c>
      <c r="AL144" s="382">
        <f t="shared" si="71"/>
        <v>375</v>
      </c>
      <c r="AM144" s="382"/>
      <c r="AN144" s="382">
        <f t="shared" si="72"/>
        <v>11315.980109999999</v>
      </c>
      <c r="AO144" s="341" t="s">
        <v>1718</v>
      </c>
    </row>
    <row r="145" spans="1:41" ht="24" customHeight="1" x14ac:dyDescent="0.25">
      <c r="A145" s="290"/>
      <c r="B145" s="323" t="s">
        <v>1715</v>
      </c>
      <c r="C145" s="348">
        <v>4941196570</v>
      </c>
      <c r="D145" s="339" t="s">
        <v>1716</v>
      </c>
      <c r="E145" s="330" t="s">
        <v>1717</v>
      </c>
      <c r="F145" s="303"/>
      <c r="G145" s="303"/>
      <c r="H145" s="324"/>
      <c r="I145" s="294">
        <v>4</v>
      </c>
      <c r="J145" s="295"/>
      <c r="K145" s="295"/>
      <c r="L145" s="295">
        <v>424.46</v>
      </c>
      <c r="M145" s="295">
        <v>135.32</v>
      </c>
      <c r="N145" s="295">
        <v>80</v>
      </c>
      <c r="O145" s="295">
        <f t="shared" si="55"/>
        <v>27.988999999999997</v>
      </c>
      <c r="P145" s="295">
        <f t="shared" si="56"/>
        <v>46.629673999999994</v>
      </c>
      <c r="Q145" s="295">
        <v>3</v>
      </c>
      <c r="R145" s="295">
        <f t="shared" si="57"/>
        <v>1697.84</v>
      </c>
      <c r="S145" s="295">
        <f t="shared" si="58"/>
        <v>541.28</v>
      </c>
      <c r="T145" s="296">
        <f t="shared" si="59"/>
        <v>320</v>
      </c>
      <c r="U145" s="295">
        <f t="shared" si="60"/>
        <v>111.95599999999999</v>
      </c>
      <c r="V145" s="295">
        <f t="shared" si="61"/>
        <v>186.51869599999998</v>
      </c>
      <c r="W145" s="297">
        <f t="shared" si="62"/>
        <v>0</v>
      </c>
      <c r="X145" s="295">
        <f t="shared" si="63"/>
        <v>0</v>
      </c>
      <c r="Y145" s="295">
        <f t="shared" si="64"/>
        <v>12</v>
      </c>
      <c r="Z145" s="295">
        <f t="shared" si="49"/>
        <v>2869.5946960000001</v>
      </c>
      <c r="AA145" s="298">
        <f t="shared" si="65"/>
        <v>21</v>
      </c>
      <c r="AB145" s="298">
        <f t="shared" si="66"/>
        <v>307</v>
      </c>
      <c r="AC145" s="340"/>
      <c r="AD145" s="299"/>
      <c r="AE145" s="299"/>
      <c r="AF145" s="295">
        <f t="shared" si="50"/>
        <v>328</v>
      </c>
      <c r="AG145" s="300">
        <f t="shared" si="67"/>
        <v>2542</v>
      </c>
      <c r="AH145" s="300">
        <v>2542</v>
      </c>
      <c r="AI145" s="300">
        <f t="shared" si="68"/>
        <v>0</v>
      </c>
      <c r="AJ145" s="381">
        <f t="shared" si="69"/>
        <v>88</v>
      </c>
      <c r="AK145" s="381">
        <f t="shared" si="70"/>
        <v>333</v>
      </c>
      <c r="AL145" s="382">
        <f t="shared" si="71"/>
        <v>100</v>
      </c>
      <c r="AM145" s="382"/>
      <c r="AN145" s="382">
        <f t="shared" si="72"/>
        <v>3390.5946960000001</v>
      </c>
      <c r="AO145" s="341" t="s">
        <v>1718</v>
      </c>
    </row>
    <row r="146" spans="1:41" ht="24" customHeight="1" x14ac:dyDescent="0.25">
      <c r="A146" s="290">
        <v>140</v>
      </c>
      <c r="B146" s="323" t="s">
        <v>1719</v>
      </c>
      <c r="C146" s="348">
        <v>4940892066</v>
      </c>
      <c r="D146" s="339" t="s">
        <v>1720</v>
      </c>
      <c r="E146" s="342" t="s">
        <v>1721</v>
      </c>
      <c r="F146" s="303"/>
      <c r="G146" s="303"/>
      <c r="H146" s="343" t="s">
        <v>1370</v>
      </c>
      <c r="I146" s="294">
        <v>23</v>
      </c>
      <c r="J146" s="295"/>
      <c r="K146" s="295"/>
      <c r="L146" s="295">
        <v>424.46</v>
      </c>
      <c r="M146" s="295">
        <v>135.32</v>
      </c>
      <c r="N146" s="295"/>
      <c r="O146" s="295">
        <f t="shared" si="55"/>
        <v>27.988999999999997</v>
      </c>
      <c r="P146" s="295">
        <f t="shared" si="56"/>
        <v>46.629673999999994</v>
      </c>
      <c r="Q146" s="295">
        <v>3</v>
      </c>
      <c r="R146" s="295">
        <f t="shared" si="57"/>
        <v>9762.58</v>
      </c>
      <c r="S146" s="295">
        <f t="shared" si="58"/>
        <v>3112.3599999999997</v>
      </c>
      <c r="T146" s="296">
        <f t="shared" si="59"/>
        <v>0</v>
      </c>
      <c r="U146" s="295">
        <f t="shared" si="60"/>
        <v>643.74699999999996</v>
      </c>
      <c r="V146" s="295">
        <f t="shared" si="61"/>
        <v>1072.4825019999998</v>
      </c>
      <c r="W146" s="297">
        <f t="shared" si="62"/>
        <v>0</v>
      </c>
      <c r="X146" s="295">
        <f t="shared" si="63"/>
        <v>0</v>
      </c>
      <c r="Y146" s="295">
        <f t="shared" si="64"/>
        <v>69</v>
      </c>
      <c r="Z146" s="295">
        <f t="shared" si="49"/>
        <v>14660.169501999997</v>
      </c>
      <c r="AA146" s="298">
        <f t="shared" si="65"/>
        <v>102</v>
      </c>
      <c r="AB146" s="298">
        <f t="shared" si="66"/>
        <v>1545</v>
      </c>
      <c r="AC146" s="340"/>
      <c r="AD146" s="299"/>
      <c r="AE146" s="299"/>
      <c r="AF146" s="295">
        <f t="shared" si="50"/>
        <v>1647</v>
      </c>
      <c r="AG146" s="300">
        <f t="shared" si="67"/>
        <v>13013</v>
      </c>
      <c r="AH146" s="300">
        <v>13013</v>
      </c>
      <c r="AI146" s="300">
        <f t="shared" si="68"/>
        <v>0</v>
      </c>
      <c r="AJ146" s="381">
        <f t="shared" si="69"/>
        <v>442</v>
      </c>
      <c r="AK146" s="381">
        <f t="shared" si="70"/>
        <v>1674</v>
      </c>
      <c r="AL146" s="382">
        <f t="shared" si="71"/>
        <v>575</v>
      </c>
      <c r="AM146" s="382"/>
      <c r="AN146" s="382">
        <f t="shared" si="72"/>
        <v>17351.169501999997</v>
      </c>
      <c r="AO146" s="341" t="s">
        <v>1722</v>
      </c>
    </row>
    <row r="147" spans="1:41" ht="24" customHeight="1" x14ac:dyDescent="0.25">
      <c r="A147" s="290">
        <v>141</v>
      </c>
      <c r="B147" s="323" t="s">
        <v>1723</v>
      </c>
      <c r="C147" s="348">
        <v>5346160025</v>
      </c>
      <c r="D147" s="344">
        <v>101382353396</v>
      </c>
      <c r="E147" s="330" t="s">
        <v>1724</v>
      </c>
      <c r="F147" s="303"/>
      <c r="G147" s="303"/>
      <c r="H147" s="324" t="s">
        <v>1370</v>
      </c>
      <c r="I147" s="294">
        <v>24</v>
      </c>
      <c r="J147" s="295"/>
      <c r="K147" s="295"/>
      <c r="L147" s="295">
        <v>424.46</v>
      </c>
      <c r="M147" s="295">
        <v>135.32</v>
      </c>
      <c r="N147" s="295"/>
      <c r="O147" s="295">
        <f t="shared" si="55"/>
        <v>27.988999999999997</v>
      </c>
      <c r="P147" s="295">
        <f t="shared" si="56"/>
        <v>46.629673999999994</v>
      </c>
      <c r="Q147" s="295">
        <v>3</v>
      </c>
      <c r="R147" s="295">
        <f t="shared" si="57"/>
        <v>10187.039999999999</v>
      </c>
      <c r="S147" s="295">
        <f t="shared" si="58"/>
        <v>3247.68</v>
      </c>
      <c r="T147" s="296">
        <f t="shared" si="59"/>
        <v>0</v>
      </c>
      <c r="U147" s="295">
        <f t="shared" si="60"/>
        <v>671.73599999999999</v>
      </c>
      <c r="V147" s="295">
        <f t="shared" si="61"/>
        <v>1119.1121759999999</v>
      </c>
      <c r="W147" s="297">
        <f t="shared" si="62"/>
        <v>0</v>
      </c>
      <c r="X147" s="295">
        <f t="shared" si="63"/>
        <v>0</v>
      </c>
      <c r="Y147" s="295">
        <f t="shared" si="64"/>
        <v>72</v>
      </c>
      <c r="Z147" s="295">
        <f t="shared" si="49"/>
        <v>15297.568176000001</v>
      </c>
      <c r="AA147" s="298">
        <f t="shared" si="65"/>
        <v>107</v>
      </c>
      <c r="AB147" s="298">
        <f t="shared" si="66"/>
        <v>1612</v>
      </c>
      <c r="AC147" s="340"/>
      <c r="AD147" s="299"/>
      <c r="AE147" s="299"/>
      <c r="AF147" s="295">
        <f t="shared" si="50"/>
        <v>1719</v>
      </c>
      <c r="AG147" s="300">
        <f t="shared" si="67"/>
        <v>13579</v>
      </c>
      <c r="AH147" s="300">
        <v>13579</v>
      </c>
      <c r="AI147" s="300">
        <f t="shared" si="68"/>
        <v>0</v>
      </c>
      <c r="AJ147" s="381">
        <f t="shared" si="69"/>
        <v>461</v>
      </c>
      <c r="AK147" s="381">
        <f t="shared" si="70"/>
        <v>1747</v>
      </c>
      <c r="AL147" s="382">
        <f t="shared" si="71"/>
        <v>600</v>
      </c>
      <c r="AM147" s="382"/>
      <c r="AN147" s="382">
        <f t="shared" si="72"/>
        <v>18105.568176000001</v>
      </c>
      <c r="AO147" s="341" t="s">
        <v>1725</v>
      </c>
    </row>
    <row r="148" spans="1:41" ht="24" customHeight="1" x14ac:dyDescent="0.25">
      <c r="A148" s="290">
        <v>142</v>
      </c>
      <c r="B148" s="323" t="s">
        <v>1726</v>
      </c>
      <c r="C148" s="348">
        <v>4941370911</v>
      </c>
      <c r="D148" s="344">
        <v>102009533138</v>
      </c>
      <c r="E148" s="330" t="s">
        <v>1727</v>
      </c>
      <c r="F148" s="303"/>
      <c r="G148" s="303"/>
      <c r="H148" s="324" t="s">
        <v>1370</v>
      </c>
      <c r="I148" s="294">
        <v>23</v>
      </c>
      <c r="J148" s="295"/>
      <c r="K148" s="295"/>
      <c r="L148" s="295">
        <v>424.46</v>
      </c>
      <c r="M148" s="295">
        <v>135.32</v>
      </c>
      <c r="N148" s="295">
        <v>80</v>
      </c>
      <c r="O148" s="295">
        <f t="shared" si="55"/>
        <v>27.988999999999997</v>
      </c>
      <c r="P148" s="295">
        <f t="shared" si="56"/>
        <v>46.629673999999994</v>
      </c>
      <c r="Q148" s="295">
        <v>3</v>
      </c>
      <c r="R148" s="295">
        <f t="shared" si="57"/>
        <v>9762.58</v>
      </c>
      <c r="S148" s="295">
        <f t="shared" si="58"/>
        <v>3112.3599999999997</v>
      </c>
      <c r="T148" s="296">
        <f t="shared" si="59"/>
        <v>1840</v>
      </c>
      <c r="U148" s="295">
        <f t="shared" si="60"/>
        <v>643.74699999999996</v>
      </c>
      <c r="V148" s="295">
        <f t="shared" si="61"/>
        <v>1072.4825019999998</v>
      </c>
      <c r="W148" s="297">
        <f t="shared" si="62"/>
        <v>0</v>
      </c>
      <c r="X148" s="295">
        <f t="shared" si="63"/>
        <v>0</v>
      </c>
      <c r="Y148" s="295">
        <f t="shared" si="64"/>
        <v>69</v>
      </c>
      <c r="Z148" s="295">
        <f t="shared" si="49"/>
        <v>16500.169501999997</v>
      </c>
      <c r="AA148" s="298">
        <f t="shared" si="65"/>
        <v>116</v>
      </c>
      <c r="AB148" s="298">
        <f t="shared" si="66"/>
        <v>1766</v>
      </c>
      <c r="AC148" s="340"/>
      <c r="AD148" s="299"/>
      <c r="AE148" s="299"/>
      <c r="AF148" s="295">
        <f t="shared" si="50"/>
        <v>1882</v>
      </c>
      <c r="AG148" s="300">
        <f t="shared" si="67"/>
        <v>14618</v>
      </c>
      <c r="AH148" s="300">
        <v>14618</v>
      </c>
      <c r="AI148" s="300">
        <f t="shared" si="68"/>
        <v>0</v>
      </c>
      <c r="AJ148" s="381">
        <f t="shared" si="69"/>
        <v>502</v>
      </c>
      <c r="AK148" s="381">
        <f t="shared" si="70"/>
        <v>1913</v>
      </c>
      <c r="AL148" s="382">
        <f t="shared" si="71"/>
        <v>575</v>
      </c>
      <c r="AM148" s="382"/>
      <c r="AN148" s="382">
        <f t="shared" si="72"/>
        <v>19490.169501999997</v>
      </c>
      <c r="AO148" s="341" t="s">
        <v>1728</v>
      </c>
    </row>
    <row r="149" spans="1:41" ht="24" customHeight="1" x14ac:dyDescent="0.25">
      <c r="A149" s="290">
        <v>143</v>
      </c>
      <c r="B149" s="323" t="s">
        <v>1729</v>
      </c>
      <c r="C149" s="348">
        <v>4941397709</v>
      </c>
      <c r="D149" s="344">
        <v>102015990836</v>
      </c>
      <c r="E149" s="330" t="s">
        <v>1730</v>
      </c>
      <c r="F149" s="303"/>
      <c r="G149" s="303"/>
      <c r="H149" s="324" t="s">
        <v>1370</v>
      </c>
      <c r="I149" s="294">
        <v>20.90625</v>
      </c>
      <c r="J149" s="295"/>
      <c r="K149" s="295"/>
      <c r="L149" s="295">
        <v>424.46</v>
      </c>
      <c r="M149" s="295">
        <v>135.32</v>
      </c>
      <c r="N149" s="295">
        <v>80</v>
      </c>
      <c r="O149" s="295">
        <f t="shared" si="55"/>
        <v>27.988999999999997</v>
      </c>
      <c r="P149" s="295">
        <f t="shared" si="56"/>
        <v>46.629673999999994</v>
      </c>
      <c r="Q149" s="295">
        <v>3</v>
      </c>
      <c r="R149" s="295">
        <f t="shared" si="57"/>
        <v>8873.8668749999997</v>
      </c>
      <c r="S149" s="295">
        <f t="shared" si="58"/>
        <v>2829.0337500000001</v>
      </c>
      <c r="T149" s="296">
        <f t="shared" si="59"/>
        <v>1672.5</v>
      </c>
      <c r="U149" s="295">
        <f t="shared" si="60"/>
        <v>585.14503124999999</v>
      </c>
      <c r="V149" s="295">
        <f t="shared" si="61"/>
        <v>974.85162206249993</v>
      </c>
      <c r="W149" s="297">
        <f t="shared" si="62"/>
        <v>0</v>
      </c>
      <c r="X149" s="295">
        <f t="shared" si="63"/>
        <v>0</v>
      </c>
      <c r="Y149" s="295">
        <f t="shared" si="64"/>
        <v>62.71875</v>
      </c>
      <c r="Z149" s="295">
        <f t="shared" si="49"/>
        <v>14998.116028312501</v>
      </c>
      <c r="AA149" s="298">
        <f t="shared" si="65"/>
        <v>106</v>
      </c>
      <c r="AB149" s="298">
        <f t="shared" si="66"/>
        <v>1605</v>
      </c>
      <c r="AC149" s="340"/>
      <c r="AD149" s="299"/>
      <c r="AE149" s="299"/>
      <c r="AF149" s="295">
        <f t="shared" si="50"/>
        <v>1711</v>
      </c>
      <c r="AG149" s="300">
        <f t="shared" si="67"/>
        <v>13287</v>
      </c>
      <c r="AH149" s="300">
        <v>13287</v>
      </c>
      <c r="AI149" s="300">
        <f t="shared" si="68"/>
        <v>0</v>
      </c>
      <c r="AJ149" s="381">
        <f t="shared" si="69"/>
        <v>456</v>
      </c>
      <c r="AK149" s="381">
        <f t="shared" si="70"/>
        <v>1739</v>
      </c>
      <c r="AL149" s="382">
        <f t="shared" si="71"/>
        <v>522.65625</v>
      </c>
      <c r="AM149" s="382"/>
      <c r="AN149" s="382">
        <f t="shared" si="72"/>
        <v>17715.772278312499</v>
      </c>
      <c r="AO149" s="341" t="s">
        <v>1731</v>
      </c>
    </row>
    <row r="150" spans="1:41" ht="24" customHeight="1" x14ac:dyDescent="0.25">
      <c r="A150" s="290">
        <v>144</v>
      </c>
      <c r="B150" s="345" t="s">
        <v>1732</v>
      </c>
      <c r="C150" s="348">
        <v>4940904127</v>
      </c>
      <c r="D150" s="332">
        <v>101774580514</v>
      </c>
      <c r="E150" s="346" t="s">
        <v>1733</v>
      </c>
      <c r="F150" s="303"/>
      <c r="G150" s="303"/>
      <c r="H150" s="324" t="s">
        <v>1370</v>
      </c>
      <c r="I150" s="294">
        <v>2</v>
      </c>
      <c r="J150" s="295"/>
      <c r="K150" s="295"/>
      <c r="L150" s="295">
        <v>424.46</v>
      </c>
      <c r="M150" s="295">
        <v>135.32</v>
      </c>
      <c r="N150" s="295"/>
      <c r="O150" s="295">
        <f t="shared" si="55"/>
        <v>27.988999999999997</v>
      </c>
      <c r="P150" s="295">
        <f t="shared" si="56"/>
        <v>46.629673999999994</v>
      </c>
      <c r="Q150" s="295">
        <v>3</v>
      </c>
      <c r="R150" s="295">
        <f t="shared" si="57"/>
        <v>848.92</v>
      </c>
      <c r="S150" s="295">
        <f t="shared" si="58"/>
        <v>270.64</v>
      </c>
      <c r="T150" s="296">
        <f t="shared" si="59"/>
        <v>0</v>
      </c>
      <c r="U150" s="295">
        <f t="shared" si="60"/>
        <v>55.977999999999994</v>
      </c>
      <c r="V150" s="295">
        <f t="shared" si="61"/>
        <v>93.259347999999989</v>
      </c>
      <c r="W150" s="297">
        <f t="shared" si="62"/>
        <v>0</v>
      </c>
      <c r="X150" s="295">
        <f t="shared" si="63"/>
        <v>0</v>
      </c>
      <c r="Y150" s="295">
        <f t="shared" si="64"/>
        <v>6</v>
      </c>
      <c r="Z150" s="295">
        <f t="shared" ref="Z150" si="73">SUM(R150:Y150)</f>
        <v>1274.7973480000001</v>
      </c>
      <c r="AA150" s="298">
        <f t="shared" si="65"/>
        <v>9</v>
      </c>
      <c r="AB150" s="298">
        <f t="shared" si="66"/>
        <v>134</v>
      </c>
      <c r="AC150" s="340"/>
      <c r="AD150" s="299"/>
      <c r="AE150" s="299"/>
      <c r="AF150" s="295">
        <f t="shared" ref="AF150" si="74">SUM(AA150:AE150)</f>
        <v>143</v>
      </c>
      <c r="AG150" s="300">
        <f t="shared" si="67"/>
        <v>1132</v>
      </c>
      <c r="AH150" s="300">
        <v>1132</v>
      </c>
      <c r="AI150" s="300">
        <f t="shared" si="68"/>
        <v>0</v>
      </c>
      <c r="AJ150" s="381">
        <f t="shared" si="69"/>
        <v>39</v>
      </c>
      <c r="AK150" s="381">
        <f t="shared" si="70"/>
        <v>146</v>
      </c>
      <c r="AL150" s="382">
        <f t="shared" si="71"/>
        <v>50</v>
      </c>
      <c r="AM150" s="382"/>
      <c r="AN150" s="382">
        <f t="shared" si="72"/>
        <v>1509.7973480000001</v>
      </c>
      <c r="AO150" s="341" t="s">
        <v>1734</v>
      </c>
    </row>
    <row r="151" spans="1:41" ht="24" customHeight="1" x14ac:dyDescent="0.25">
      <c r="A151" s="290">
        <v>145</v>
      </c>
      <c r="B151" s="323" t="s">
        <v>1735</v>
      </c>
      <c r="C151" s="348">
        <v>4941732095</v>
      </c>
      <c r="D151" s="344">
        <v>102133786759</v>
      </c>
      <c r="E151" s="330" t="s">
        <v>1736</v>
      </c>
      <c r="F151" s="303"/>
      <c r="G151" s="303"/>
      <c r="H151" s="324" t="s">
        <v>1370</v>
      </c>
      <c r="I151" s="294">
        <v>21</v>
      </c>
      <c r="J151" s="295"/>
      <c r="K151" s="295"/>
      <c r="L151" s="295">
        <v>424.46</v>
      </c>
      <c r="M151" s="295">
        <v>135.32</v>
      </c>
      <c r="N151" s="295"/>
      <c r="O151" s="295">
        <f t="shared" si="55"/>
        <v>27.988999999999997</v>
      </c>
      <c r="P151" s="295">
        <f t="shared" si="56"/>
        <v>46.629673999999994</v>
      </c>
      <c r="Q151" s="295">
        <v>3</v>
      </c>
      <c r="R151" s="295">
        <f t="shared" si="57"/>
        <v>8913.66</v>
      </c>
      <c r="S151" s="295">
        <f t="shared" si="58"/>
        <v>2841.72</v>
      </c>
      <c r="T151" s="296">
        <f t="shared" si="59"/>
        <v>0</v>
      </c>
      <c r="U151" s="295">
        <f t="shared" si="60"/>
        <v>587.76900000000001</v>
      </c>
      <c r="V151" s="295">
        <f t="shared" si="61"/>
        <v>979.22315399999991</v>
      </c>
      <c r="W151" s="297">
        <f t="shared" si="62"/>
        <v>0</v>
      </c>
      <c r="X151" s="295">
        <f t="shared" si="63"/>
        <v>0</v>
      </c>
      <c r="Y151" s="295">
        <f t="shared" si="64"/>
        <v>63</v>
      </c>
      <c r="Z151" s="295">
        <f t="shared" si="49"/>
        <v>13385.372153999999</v>
      </c>
      <c r="AA151" s="298">
        <f t="shared" si="65"/>
        <v>94</v>
      </c>
      <c r="AB151" s="298">
        <f t="shared" si="66"/>
        <v>1411</v>
      </c>
      <c r="AC151" s="340"/>
      <c r="AD151" s="299"/>
      <c r="AE151" s="299"/>
      <c r="AF151" s="295">
        <f t="shared" si="50"/>
        <v>1505</v>
      </c>
      <c r="AG151" s="300">
        <f t="shared" si="67"/>
        <v>11880</v>
      </c>
      <c r="AH151" s="300">
        <v>11880</v>
      </c>
      <c r="AI151" s="300">
        <f t="shared" si="68"/>
        <v>0</v>
      </c>
      <c r="AJ151" s="381">
        <f t="shared" si="69"/>
        <v>404</v>
      </c>
      <c r="AK151" s="381">
        <f t="shared" si="70"/>
        <v>1528</v>
      </c>
      <c r="AL151" s="382">
        <f t="shared" si="71"/>
        <v>525</v>
      </c>
      <c r="AM151" s="382"/>
      <c r="AN151" s="382">
        <f t="shared" si="72"/>
        <v>15842.372153999999</v>
      </c>
      <c r="AO151" s="341" t="s">
        <v>1737</v>
      </c>
    </row>
    <row r="152" spans="1:41" ht="24" customHeight="1" x14ac:dyDescent="0.25">
      <c r="A152" s="290">
        <v>146</v>
      </c>
      <c r="B152" s="323" t="s">
        <v>1738</v>
      </c>
      <c r="C152" s="348">
        <v>3417346616</v>
      </c>
      <c r="D152" s="344">
        <v>101554842672</v>
      </c>
      <c r="E152" s="342" t="s">
        <v>1739</v>
      </c>
      <c r="F152" s="303"/>
      <c r="G152" s="303"/>
      <c r="H152" s="343" t="s">
        <v>1370</v>
      </c>
      <c r="I152" s="294">
        <v>6</v>
      </c>
      <c r="J152" s="295"/>
      <c r="K152" s="295"/>
      <c r="L152" s="295">
        <v>424.46</v>
      </c>
      <c r="M152" s="295">
        <v>135.32</v>
      </c>
      <c r="N152" s="295"/>
      <c r="O152" s="295">
        <f t="shared" si="55"/>
        <v>27.988999999999997</v>
      </c>
      <c r="P152" s="295">
        <f t="shared" si="56"/>
        <v>46.629673999999994</v>
      </c>
      <c r="Q152" s="295">
        <v>3</v>
      </c>
      <c r="R152" s="295">
        <f t="shared" si="57"/>
        <v>2546.7599999999998</v>
      </c>
      <c r="S152" s="295">
        <f t="shared" si="58"/>
        <v>811.92</v>
      </c>
      <c r="T152" s="296">
        <f t="shared" si="59"/>
        <v>0</v>
      </c>
      <c r="U152" s="295">
        <f t="shared" si="60"/>
        <v>167.934</v>
      </c>
      <c r="V152" s="295">
        <f t="shared" si="61"/>
        <v>279.77804399999997</v>
      </c>
      <c r="W152" s="297">
        <f t="shared" si="62"/>
        <v>0</v>
      </c>
      <c r="X152" s="295">
        <f t="shared" si="63"/>
        <v>0</v>
      </c>
      <c r="Y152" s="295">
        <f t="shared" si="64"/>
        <v>18</v>
      </c>
      <c r="Z152" s="295">
        <f t="shared" si="49"/>
        <v>3824.3920440000002</v>
      </c>
      <c r="AA152" s="298">
        <f t="shared" si="65"/>
        <v>27</v>
      </c>
      <c r="AB152" s="298">
        <f t="shared" si="66"/>
        <v>403</v>
      </c>
      <c r="AC152" s="340"/>
      <c r="AD152" s="299"/>
      <c r="AE152" s="299"/>
      <c r="AF152" s="295">
        <f t="shared" si="50"/>
        <v>430</v>
      </c>
      <c r="AG152" s="300">
        <f t="shared" si="67"/>
        <v>3394</v>
      </c>
      <c r="AH152" s="300">
        <v>3394</v>
      </c>
      <c r="AI152" s="300">
        <f t="shared" si="68"/>
        <v>0</v>
      </c>
      <c r="AJ152" s="381">
        <f t="shared" si="69"/>
        <v>116</v>
      </c>
      <c r="AK152" s="381">
        <f t="shared" si="70"/>
        <v>437</v>
      </c>
      <c r="AL152" s="382">
        <f t="shared" si="71"/>
        <v>150</v>
      </c>
      <c r="AM152" s="382"/>
      <c r="AN152" s="382">
        <f t="shared" si="72"/>
        <v>4527.3920440000002</v>
      </c>
      <c r="AO152" s="347">
        <v>33618142373</v>
      </c>
    </row>
    <row r="153" spans="1:41" ht="24" customHeight="1" x14ac:dyDescent="0.25">
      <c r="A153" s="290">
        <v>147</v>
      </c>
      <c r="B153" s="323" t="s">
        <v>1740</v>
      </c>
      <c r="C153" s="348">
        <v>4941737357</v>
      </c>
      <c r="D153" s="344">
        <v>102059641470</v>
      </c>
      <c r="E153" s="330" t="s">
        <v>1741</v>
      </c>
      <c r="F153" s="303"/>
      <c r="G153" s="303"/>
      <c r="H153" s="324" t="s">
        <v>1370</v>
      </c>
      <c r="I153" s="294">
        <v>6</v>
      </c>
      <c r="J153" s="295"/>
      <c r="K153" s="295"/>
      <c r="L153" s="295">
        <v>424.46</v>
      </c>
      <c r="M153" s="295">
        <v>135.32</v>
      </c>
      <c r="N153" s="295"/>
      <c r="O153" s="295">
        <f t="shared" si="55"/>
        <v>27.988999999999997</v>
      </c>
      <c r="P153" s="295">
        <f t="shared" si="56"/>
        <v>46.629673999999994</v>
      </c>
      <c r="Q153" s="295">
        <v>3</v>
      </c>
      <c r="R153" s="295">
        <f t="shared" si="57"/>
        <v>2546.7599999999998</v>
      </c>
      <c r="S153" s="295">
        <f t="shared" si="58"/>
        <v>811.92</v>
      </c>
      <c r="T153" s="296">
        <f t="shared" si="59"/>
        <v>0</v>
      </c>
      <c r="U153" s="295">
        <f t="shared" si="60"/>
        <v>167.934</v>
      </c>
      <c r="V153" s="295">
        <f t="shared" si="61"/>
        <v>279.77804399999997</v>
      </c>
      <c r="W153" s="297">
        <f t="shared" si="62"/>
        <v>0</v>
      </c>
      <c r="X153" s="295">
        <f t="shared" si="63"/>
        <v>0</v>
      </c>
      <c r="Y153" s="295">
        <f t="shared" si="64"/>
        <v>18</v>
      </c>
      <c r="Z153" s="295">
        <f t="shared" si="49"/>
        <v>3824.3920440000002</v>
      </c>
      <c r="AA153" s="298">
        <f t="shared" si="65"/>
        <v>27</v>
      </c>
      <c r="AB153" s="298">
        <f t="shared" si="66"/>
        <v>403</v>
      </c>
      <c r="AC153" s="340"/>
      <c r="AD153" s="299"/>
      <c r="AE153" s="299"/>
      <c r="AF153" s="295">
        <f t="shared" si="50"/>
        <v>430</v>
      </c>
      <c r="AG153" s="300">
        <f t="shared" si="67"/>
        <v>3394</v>
      </c>
      <c r="AH153" s="300">
        <v>3394</v>
      </c>
      <c r="AI153" s="300">
        <f t="shared" si="68"/>
        <v>0</v>
      </c>
      <c r="AJ153" s="381">
        <f t="shared" si="69"/>
        <v>116</v>
      </c>
      <c r="AK153" s="381">
        <f t="shared" si="70"/>
        <v>437</v>
      </c>
      <c r="AL153" s="382">
        <f t="shared" si="71"/>
        <v>150</v>
      </c>
      <c r="AM153" s="382"/>
      <c r="AN153" s="382">
        <f t="shared" si="72"/>
        <v>4527.3920440000002</v>
      </c>
      <c r="AO153" s="347">
        <v>42540502140</v>
      </c>
    </row>
    <row r="154" spans="1:41" ht="24" customHeight="1" x14ac:dyDescent="0.25">
      <c r="A154" s="290">
        <v>148</v>
      </c>
      <c r="B154" s="323" t="s">
        <v>1742</v>
      </c>
      <c r="C154" s="348">
        <v>4940992117</v>
      </c>
      <c r="D154" s="344">
        <v>101204036709</v>
      </c>
      <c r="E154" s="330" t="s">
        <v>1743</v>
      </c>
      <c r="F154" s="303"/>
      <c r="G154" s="303"/>
      <c r="H154" s="324" t="s">
        <v>1370</v>
      </c>
      <c r="I154" s="294">
        <v>5</v>
      </c>
      <c r="J154" s="295"/>
      <c r="K154" s="295"/>
      <c r="L154" s="295">
        <v>424.46</v>
      </c>
      <c r="M154" s="295">
        <v>135.32</v>
      </c>
      <c r="N154" s="295">
        <v>80</v>
      </c>
      <c r="O154" s="295">
        <f t="shared" si="55"/>
        <v>27.988999999999997</v>
      </c>
      <c r="P154" s="295">
        <f t="shared" si="56"/>
        <v>46.629673999999994</v>
      </c>
      <c r="Q154" s="295">
        <v>3</v>
      </c>
      <c r="R154" s="295">
        <f t="shared" si="57"/>
        <v>2122.2999999999997</v>
      </c>
      <c r="S154" s="295">
        <f t="shared" si="58"/>
        <v>676.59999999999991</v>
      </c>
      <c r="T154" s="296">
        <f t="shared" si="59"/>
        <v>400</v>
      </c>
      <c r="U154" s="295">
        <f t="shared" si="60"/>
        <v>139.94499999999999</v>
      </c>
      <c r="V154" s="295">
        <f t="shared" si="61"/>
        <v>233.14836999999997</v>
      </c>
      <c r="W154" s="297">
        <f t="shared" si="62"/>
        <v>0</v>
      </c>
      <c r="X154" s="295">
        <f t="shared" si="63"/>
        <v>0</v>
      </c>
      <c r="Y154" s="295">
        <f t="shared" si="64"/>
        <v>15</v>
      </c>
      <c r="Z154" s="295">
        <f t="shared" si="49"/>
        <v>3586.9933699999997</v>
      </c>
      <c r="AA154" s="298">
        <f t="shared" si="65"/>
        <v>26</v>
      </c>
      <c r="AB154" s="298">
        <f t="shared" si="66"/>
        <v>384</v>
      </c>
      <c r="AC154" s="340"/>
      <c r="AD154" s="299"/>
      <c r="AE154" s="299"/>
      <c r="AF154" s="295">
        <f t="shared" si="50"/>
        <v>410</v>
      </c>
      <c r="AG154" s="300">
        <f t="shared" si="67"/>
        <v>3177</v>
      </c>
      <c r="AH154" s="300">
        <v>3177</v>
      </c>
      <c r="AI154" s="300">
        <f t="shared" si="68"/>
        <v>0</v>
      </c>
      <c r="AJ154" s="381">
        <f t="shared" si="69"/>
        <v>109</v>
      </c>
      <c r="AK154" s="381">
        <f t="shared" si="70"/>
        <v>416</v>
      </c>
      <c r="AL154" s="382">
        <f t="shared" si="71"/>
        <v>125</v>
      </c>
      <c r="AM154" s="382"/>
      <c r="AN154" s="382">
        <f t="shared" si="72"/>
        <v>4236.9933700000001</v>
      </c>
      <c r="AO154" s="341" t="s">
        <v>1744</v>
      </c>
    </row>
    <row r="155" spans="1:41" ht="24" customHeight="1" x14ac:dyDescent="0.25">
      <c r="A155" s="290">
        <v>149</v>
      </c>
      <c r="B155" s="323" t="s">
        <v>1745</v>
      </c>
      <c r="C155" s="348">
        <v>4939958600</v>
      </c>
      <c r="D155" s="344">
        <v>101300053115</v>
      </c>
      <c r="E155" s="342" t="s">
        <v>1746</v>
      </c>
      <c r="F155" s="303"/>
      <c r="G155" s="303"/>
      <c r="H155" s="343" t="s">
        <v>1370</v>
      </c>
      <c r="I155" s="294">
        <v>23</v>
      </c>
      <c r="J155" s="295"/>
      <c r="K155" s="295"/>
      <c r="L155" s="295">
        <v>424.46</v>
      </c>
      <c r="M155" s="295">
        <v>135.32</v>
      </c>
      <c r="N155" s="295"/>
      <c r="O155" s="295">
        <f t="shared" si="55"/>
        <v>27.988999999999997</v>
      </c>
      <c r="P155" s="295">
        <f t="shared" si="56"/>
        <v>46.629673999999994</v>
      </c>
      <c r="Q155" s="295">
        <v>3</v>
      </c>
      <c r="R155" s="295">
        <f t="shared" si="57"/>
        <v>9762.58</v>
      </c>
      <c r="S155" s="295">
        <f t="shared" si="58"/>
        <v>3112.3599999999997</v>
      </c>
      <c r="T155" s="296">
        <f t="shared" si="59"/>
        <v>0</v>
      </c>
      <c r="U155" s="295">
        <f t="shared" si="60"/>
        <v>643.74699999999996</v>
      </c>
      <c r="V155" s="295">
        <f t="shared" si="61"/>
        <v>1072.4825019999998</v>
      </c>
      <c r="W155" s="297">
        <f t="shared" si="62"/>
        <v>0</v>
      </c>
      <c r="X155" s="295">
        <f t="shared" si="63"/>
        <v>0</v>
      </c>
      <c r="Y155" s="295">
        <f t="shared" si="64"/>
        <v>69</v>
      </c>
      <c r="Z155" s="295">
        <f t="shared" si="49"/>
        <v>14660.169501999997</v>
      </c>
      <c r="AA155" s="298">
        <f t="shared" si="65"/>
        <v>102</v>
      </c>
      <c r="AB155" s="298">
        <f t="shared" si="66"/>
        <v>1545</v>
      </c>
      <c r="AC155" s="340"/>
      <c r="AD155" s="299"/>
      <c r="AE155" s="299"/>
      <c r="AF155" s="295">
        <f t="shared" si="50"/>
        <v>1647</v>
      </c>
      <c r="AG155" s="300">
        <f t="shared" si="67"/>
        <v>13013</v>
      </c>
      <c r="AH155" s="300">
        <v>13013</v>
      </c>
      <c r="AI155" s="300">
        <f t="shared" si="68"/>
        <v>0</v>
      </c>
      <c r="AJ155" s="381">
        <f t="shared" si="69"/>
        <v>442</v>
      </c>
      <c r="AK155" s="381">
        <f t="shared" si="70"/>
        <v>1674</v>
      </c>
      <c r="AL155" s="382">
        <f t="shared" si="71"/>
        <v>575</v>
      </c>
      <c r="AM155" s="382"/>
      <c r="AN155" s="382">
        <f t="shared" si="72"/>
        <v>17351.169501999997</v>
      </c>
      <c r="AO155" s="341" t="s">
        <v>1747</v>
      </c>
    </row>
    <row r="156" spans="1:41" ht="24" customHeight="1" x14ac:dyDescent="0.25">
      <c r="A156" s="290">
        <v>150</v>
      </c>
      <c r="B156" s="323" t="s">
        <v>1748</v>
      </c>
      <c r="C156" s="348">
        <v>5348982447</v>
      </c>
      <c r="D156" s="344">
        <v>100682861419</v>
      </c>
      <c r="E156" s="330" t="s">
        <v>1749</v>
      </c>
      <c r="F156" s="303"/>
      <c r="G156" s="303"/>
      <c r="H156" s="324" t="s">
        <v>1370</v>
      </c>
      <c r="I156" s="294">
        <v>12</v>
      </c>
      <c r="J156" s="295"/>
      <c r="K156" s="295"/>
      <c r="L156" s="295">
        <v>424.46</v>
      </c>
      <c r="M156" s="295">
        <v>135.32</v>
      </c>
      <c r="N156" s="295"/>
      <c r="O156" s="295">
        <f t="shared" si="55"/>
        <v>27.988999999999997</v>
      </c>
      <c r="P156" s="295">
        <f t="shared" si="56"/>
        <v>46.629673999999994</v>
      </c>
      <c r="Q156" s="295">
        <v>3</v>
      </c>
      <c r="R156" s="295">
        <f t="shared" si="57"/>
        <v>5093.5199999999995</v>
      </c>
      <c r="S156" s="295">
        <f t="shared" si="58"/>
        <v>1623.84</v>
      </c>
      <c r="T156" s="296">
        <f t="shared" si="59"/>
        <v>0</v>
      </c>
      <c r="U156" s="295">
        <f t="shared" si="60"/>
        <v>335.86799999999999</v>
      </c>
      <c r="V156" s="295">
        <f t="shared" si="61"/>
        <v>559.55608799999993</v>
      </c>
      <c r="W156" s="297">
        <f t="shared" si="62"/>
        <v>0</v>
      </c>
      <c r="X156" s="295">
        <f t="shared" si="63"/>
        <v>0</v>
      </c>
      <c r="Y156" s="295">
        <f t="shared" si="64"/>
        <v>36</v>
      </c>
      <c r="Z156" s="295">
        <f t="shared" si="49"/>
        <v>7648.7840880000003</v>
      </c>
      <c r="AA156" s="298">
        <f t="shared" si="65"/>
        <v>54</v>
      </c>
      <c r="AB156" s="298">
        <f t="shared" si="66"/>
        <v>806</v>
      </c>
      <c r="AC156" s="340"/>
      <c r="AD156" s="299"/>
      <c r="AE156" s="299"/>
      <c r="AF156" s="295">
        <f t="shared" si="50"/>
        <v>860</v>
      </c>
      <c r="AG156" s="300">
        <f t="shared" si="67"/>
        <v>6789</v>
      </c>
      <c r="AH156" s="300">
        <v>6789</v>
      </c>
      <c r="AI156" s="300">
        <f t="shared" si="68"/>
        <v>0</v>
      </c>
      <c r="AJ156" s="381">
        <f t="shared" si="69"/>
        <v>231</v>
      </c>
      <c r="AK156" s="381">
        <f t="shared" si="70"/>
        <v>873</v>
      </c>
      <c r="AL156" s="382">
        <f t="shared" si="71"/>
        <v>300</v>
      </c>
      <c r="AM156" s="382"/>
      <c r="AN156" s="382">
        <f t="shared" si="72"/>
        <v>9052.7840880000003</v>
      </c>
      <c r="AO156" s="341" t="s">
        <v>1750</v>
      </c>
    </row>
    <row r="157" spans="1:41" ht="24" customHeight="1" x14ac:dyDescent="0.25">
      <c r="A157" s="290"/>
      <c r="B157" s="323" t="s">
        <v>1748</v>
      </c>
      <c r="C157" s="348">
        <v>5348982447</v>
      </c>
      <c r="D157" s="344">
        <v>100682861419</v>
      </c>
      <c r="E157" s="330" t="s">
        <v>1749</v>
      </c>
      <c r="F157" s="303"/>
      <c r="G157" s="303"/>
      <c r="H157" s="324" t="s">
        <v>1370</v>
      </c>
      <c r="I157" s="294">
        <v>4</v>
      </c>
      <c r="J157" s="295"/>
      <c r="K157" s="295"/>
      <c r="L157" s="295">
        <v>424.46</v>
      </c>
      <c r="M157" s="295">
        <v>135.32</v>
      </c>
      <c r="N157" s="295">
        <v>80</v>
      </c>
      <c r="O157" s="295">
        <f t="shared" si="55"/>
        <v>27.988999999999997</v>
      </c>
      <c r="P157" s="295">
        <f t="shared" si="56"/>
        <v>46.629673999999994</v>
      </c>
      <c r="Q157" s="295">
        <v>3</v>
      </c>
      <c r="R157" s="295">
        <f t="shared" si="57"/>
        <v>1697.84</v>
      </c>
      <c r="S157" s="295">
        <f t="shared" si="58"/>
        <v>541.28</v>
      </c>
      <c r="T157" s="296">
        <f t="shared" si="59"/>
        <v>320</v>
      </c>
      <c r="U157" s="295">
        <f t="shared" si="60"/>
        <v>111.95599999999999</v>
      </c>
      <c r="V157" s="295">
        <f t="shared" si="61"/>
        <v>186.51869599999998</v>
      </c>
      <c r="W157" s="297">
        <f t="shared" si="62"/>
        <v>0</v>
      </c>
      <c r="X157" s="295">
        <f t="shared" si="63"/>
        <v>0</v>
      </c>
      <c r="Y157" s="295">
        <f t="shared" si="64"/>
        <v>12</v>
      </c>
      <c r="Z157" s="295">
        <f t="shared" ref="Z157" si="75">SUM(R157:Y157)</f>
        <v>2869.5946960000001</v>
      </c>
      <c r="AA157" s="298">
        <f t="shared" si="65"/>
        <v>21</v>
      </c>
      <c r="AB157" s="298">
        <f t="shared" si="66"/>
        <v>307</v>
      </c>
      <c r="AC157" s="340"/>
      <c r="AD157" s="299"/>
      <c r="AE157" s="299"/>
      <c r="AF157" s="295">
        <f t="shared" ref="AF157" si="76">SUM(AA157:AE157)</f>
        <v>328</v>
      </c>
      <c r="AG157" s="300">
        <f t="shared" si="67"/>
        <v>2542</v>
      </c>
      <c r="AH157" s="300">
        <v>2542</v>
      </c>
      <c r="AI157" s="300">
        <f t="shared" si="68"/>
        <v>0</v>
      </c>
      <c r="AJ157" s="381">
        <f t="shared" si="69"/>
        <v>88</v>
      </c>
      <c r="AK157" s="381">
        <f t="shared" si="70"/>
        <v>333</v>
      </c>
      <c r="AL157" s="382">
        <f t="shared" si="71"/>
        <v>100</v>
      </c>
      <c r="AM157" s="382"/>
      <c r="AN157" s="382">
        <f t="shared" si="72"/>
        <v>3390.5946960000001</v>
      </c>
      <c r="AO157" s="341" t="s">
        <v>1750</v>
      </c>
    </row>
    <row r="158" spans="1:41" ht="24" customHeight="1" x14ac:dyDescent="0.25">
      <c r="A158" s="290">
        <v>151</v>
      </c>
      <c r="B158" s="323" t="s">
        <v>1751</v>
      </c>
      <c r="C158" s="348">
        <v>4941743367</v>
      </c>
      <c r="D158" s="344">
        <v>102133786771</v>
      </c>
      <c r="E158" s="330" t="s">
        <v>1752</v>
      </c>
      <c r="F158" s="303"/>
      <c r="G158" s="303"/>
      <c r="H158" s="324" t="s">
        <v>1370</v>
      </c>
      <c r="I158" s="294">
        <v>18</v>
      </c>
      <c r="J158" s="295"/>
      <c r="K158" s="295"/>
      <c r="L158" s="295">
        <v>424.46</v>
      </c>
      <c r="M158" s="295">
        <v>135.32</v>
      </c>
      <c r="N158" s="295"/>
      <c r="O158" s="295">
        <f t="shared" si="55"/>
        <v>27.988999999999997</v>
      </c>
      <c r="P158" s="295">
        <f t="shared" si="56"/>
        <v>46.629673999999994</v>
      </c>
      <c r="Q158" s="295">
        <v>3</v>
      </c>
      <c r="R158" s="295">
        <f t="shared" si="57"/>
        <v>7640.28</v>
      </c>
      <c r="S158" s="295">
        <f t="shared" si="58"/>
        <v>2435.7599999999998</v>
      </c>
      <c r="T158" s="296">
        <f t="shared" si="59"/>
        <v>0</v>
      </c>
      <c r="U158" s="295">
        <f t="shared" si="60"/>
        <v>503.80199999999996</v>
      </c>
      <c r="V158" s="295">
        <f t="shared" si="61"/>
        <v>839.33413199999995</v>
      </c>
      <c r="W158" s="297">
        <f t="shared" si="62"/>
        <v>0</v>
      </c>
      <c r="X158" s="295">
        <f t="shared" si="63"/>
        <v>0</v>
      </c>
      <c r="Y158" s="295">
        <f t="shared" si="64"/>
        <v>54</v>
      </c>
      <c r="Z158" s="295">
        <f t="shared" si="49"/>
        <v>11473.176131999999</v>
      </c>
      <c r="AA158" s="298">
        <f t="shared" si="65"/>
        <v>80</v>
      </c>
      <c r="AB158" s="298">
        <f t="shared" si="66"/>
        <v>1209</v>
      </c>
      <c r="AC158" s="340"/>
      <c r="AD158" s="299"/>
      <c r="AE158" s="299"/>
      <c r="AF158" s="295">
        <f t="shared" si="50"/>
        <v>1289</v>
      </c>
      <c r="AG158" s="300">
        <f t="shared" si="67"/>
        <v>10184</v>
      </c>
      <c r="AH158" s="300">
        <v>10184</v>
      </c>
      <c r="AI158" s="300">
        <f t="shared" si="68"/>
        <v>0</v>
      </c>
      <c r="AJ158" s="381">
        <f t="shared" si="69"/>
        <v>346</v>
      </c>
      <c r="AK158" s="381">
        <f t="shared" si="70"/>
        <v>1310</v>
      </c>
      <c r="AL158" s="382">
        <f t="shared" si="71"/>
        <v>450</v>
      </c>
      <c r="AM158" s="382"/>
      <c r="AN158" s="382">
        <f t="shared" si="72"/>
        <v>13579.176131999999</v>
      </c>
      <c r="AO158" s="347">
        <v>64177413498</v>
      </c>
    </row>
    <row r="159" spans="1:41" ht="24" customHeight="1" x14ac:dyDescent="0.25">
      <c r="A159" s="290">
        <v>152</v>
      </c>
      <c r="B159" s="323" t="s">
        <v>1753</v>
      </c>
      <c r="C159" s="348">
        <v>4941743738</v>
      </c>
      <c r="D159" s="344">
        <v>102126823566</v>
      </c>
      <c r="E159" s="342" t="s">
        <v>1754</v>
      </c>
      <c r="F159" s="303"/>
      <c r="G159" s="303"/>
      <c r="H159" s="343" t="s">
        <v>1370</v>
      </c>
      <c r="I159" s="294">
        <v>20</v>
      </c>
      <c r="J159" s="295"/>
      <c r="K159" s="295"/>
      <c r="L159" s="295">
        <v>424.46</v>
      </c>
      <c r="M159" s="295">
        <v>135.32</v>
      </c>
      <c r="N159" s="295">
        <v>80</v>
      </c>
      <c r="O159" s="295">
        <f t="shared" si="55"/>
        <v>27.988999999999997</v>
      </c>
      <c r="P159" s="295">
        <f t="shared" si="56"/>
        <v>46.629673999999994</v>
      </c>
      <c r="Q159" s="295">
        <v>3</v>
      </c>
      <c r="R159" s="295">
        <f t="shared" si="57"/>
        <v>8489.1999999999989</v>
      </c>
      <c r="S159" s="295">
        <f t="shared" si="58"/>
        <v>2706.3999999999996</v>
      </c>
      <c r="T159" s="296">
        <f t="shared" si="59"/>
        <v>1600</v>
      </c>
      <c r="U159" s="295">
        <f t="shared" si="60"/>
        <v>559.78</v>
      </c>
      <c r="V159" s="295">
        <f t="shared" si="61"/>
        <v>932.59347999999989</v>
      </c>
      <c r="W159" s="297">
        <f t="shared" si="62"/>
        <v>0</v>
      </c>
      <c r="X159" s="295">
        <f t="shared" si="63"/>
        <v>0</v>
      </c>
      <c r="Y159" s="295">
        <f t="shared" si="64"/>
        <v>60</v>
      </c>
      <c r="Z159" s="295">
        <f t="shared" si="49"/>
        <v>14347.973479999999</v>
      </c>
      <c r="AA159" s="298">
        <f t="shared" si="65"/>
        <v>101</v>
      </c>
      <c r="AB159" s="298">
        <f t="shared" si="66"/>
        <v>1535</v>
      </c>
      <c r="AC159" s="340"/>
      <c r="AD159" s="299"/>
      <c r="AE159" s="299"/>
      <c r="AF159" s="295">
        <f t="shared" si="50"/>
        <v>1636</v>
      </c>
      <c r="AG159" s="300">
        <f t="shared" si="67"/>
        <v>12712</v>
      </c>
      <c r="AH159" s="300">
        <v>12712</v>
      </c>
      <c r="AI159" s="300">
        <f t="shared" si="68"/>
        <v>0</v>
      </c>
      <c r="AJ159" s="381">
        <f t="shared" si="69"/>
        <v>436</v>
      </c>
      <c r="AK159" s="381">
        <f t="shared" si="70"/>
        <v>1663</v>
      </c>
      <c r="AL159" s="382">
        <f t="shared" si="71"/>
        <v>500</v>
      </c>
      <c r="AM159" s="382"/>
      <c r="AN159" s="382">
        <f t="shared" si="72"/>
        <v>16946.973480000001</v>
      </c>
      <c r="AO159" s="341" t="s">
        <v>1755</v>
      </c>
    </row>
    <row r="160" spans="1:41" ht="24" customHeight="1" x14ac:dyDescent="0.25">
      <c r="A160" s="290">
        <v>153</v>
      </c>
      <c r="B160" s="323" t="s">
        <v>1756</v>
      </c>
      <c r="C160" s="348">
        <v>4941748020</v>
      </c>
      <c r="D160" s="344">
        <v>101985715148</v>
      </c>
      <c r="E160" s="330" t="s">
        <v>1730</v>
      </c>
      <c r="F160" s="303"/>
      <c r="G160" s="303"/>
      <c r="H160" s="324" t="s">
        <v>1370</v>
      </c>
      <c r="I160" s="294">
        <v>22</v>
      </c>
      <c r="J160" s="295"/>
      <c r="K160" s="295"/>
      <c r="L160" s="295">
        <v>424.46</v>
      </c>
      <c r="M160" s="295">
        <v>135.32</v>
      </c>
      <c r="N160" s="295"/>
      <c r="O160" s="295">
        <f t="shared" si="55"/>
        <v>27.988999999999997</v>
      </c>
      <c r="P160" s="295">
        <f t="shared" si="56"/>
        <v>46.629673999999994</v>
      </c>
      <c r="Q160" s="295">
        <v>3</v>
      </c>
      <c r="R160" s="295">
        <f t="shared" si="57"/>
        <v>9338.119999999999</v>
      </c>
      <c r="S160" s="295">
        <f t="shared" si="58"/>
        <v>2977.04</v>
      </c>
      <c r="T160" s="296">
        <f t="shared" si="59"/>
        <v>0</v>
      </c>
      <c r="U160" s="295">
        <f t="shared" si="60"/>
        <v>615.75800000000004</v>
      </c>
      <c r="V160" s="295">
        <f t="shared" si="61"/>
        <v>1025.8528279999998</v>
      </c>
      <c r="W160" s="297">
        <f t="shared" si="62"/>
        <v>0</v>
      </c>
      <c r="X160" s="295">
        <f t="shared" si="63"/>
        <v>0</v>
      </c>
      <c r="Y160" s="295">
        <f t="shared" si="64"/>
        <v>66</v>
      </c>
      <c r="Z160" s="295">
        <f t="shared" si="49"/>
        <v>14022.770827999999</v>
      </c>
      <c r="AA160" s="298">
        <f t="shared" si="65"/>
        <v>98</v>
      </c>
      <c r="AB160" s="298">
        <f t="shared" si="66"/>
        <v>1478</v>
      </c>
      <c r="AC160" s="340"/>
      <c r="AD160" s="299"/>
      <c r="AE160" s="299"/>
      <c r="AF160" s="295">
        <f t="shared" si="50"/>
        <v>1576</v>
      </c>
      <c r="AG160" s="300">
        <f t="shared" si="67"/>
        <v>12447</v>
      </c>
      <c r="AH160" s="300">
        <v>12447</v>
      </c>
      <c r="AI160" s="300">
        <f t="shared" si="68"/>
        <v>0</v>
      </c>
      <c r="AJ160" s="381">
        <f t="shared" si="69"/>
        <v>423</v>
      </c>
      <c r="AK160" s="381">
        <f t="shared" si="70"/>
        <v>1601</v>
      </c>
      <c r="AL160" s="382">
        <f t="shared" si="71"/>
        <v>550</v>
      </c>
      <c r="AM160" s="382"/>
      <c r="AN160" s="382">
        <f t="shared" si="72"/>
        <v>16596.770828000001</v>
      </c>
      <c r="AO160" s="347">
        <v>64178231291</v>
      </c>
    </row>
    <row r="161" spans="1:41" ht="24" customHeight="1" x14ac:dyDescent="0.25">
      <c r="A161" s="290">
        <v>154</v>
      </c>
      <c r="B161" s="323" t="s">
        <v>1757</v>
      </c>
      <c r="C161" s="348">
        <v>4941749683</v>
      </c>
      <c r="D161" s="344">
        <v>101470683205</v>
      </c>
      <c r="E161" s="330" t="s">
        <v>1758</v>
      </c>
      <c r="F161" s="303"/>
      <c r="G161" s="303"/>
      <c r="H161" s="324" t="s">
        <v>1370</v>
      </c>
      <c r="I161" s="294">
        <v>21.5</v>
      </c>
      <c r="J161" s="295"/>
      <c r="K161" s="295"/>
      <c r="L161" s="295">
        <v>424.46</v>
      </c>
      <c r="M161" s="295">
        <v>135.32</v>
      </c>
      <c r="N161" s="295"/>
      <c r="O161" s="295">
        <f t="shared" si="55"/>
        <v>27.988999999999997</v>
      </c>
      <c r="P161" s="295">
        <f t="shared" si="56"/>
        <v>46.629673999999994</v>
      </c>
      <c r="Q161" s="295">
        <v>3</v>
      </c>
      <c r="R161" s="295">
        <f t="shared" si="57"/>
        <v>9125.89</v>
      </c>
      <c r="S161" s="295">
        <f t="shared" si="58"/>
        <v>2909.3799999999997</v>
      </c>
      <c r="T161" s="296">
        <f t="shared" si="59"/>
        <v>0</v>
      </c>
      <c r="U161" s="295">
        <f t="shared" si="60"/>
        <v>601.76349999999991</v>
      </c>
      <c r="V161" s="295">
        <f t="shared" si="61"/>
        <v>1002.5379909999999</v>
      </c>
      <c r="W161" s="297">
        <f t="shared" si="62"/>
        <v>0</v>
      </c>
      <c r="X161" s="295">
        <f t="shared" si="63"/>
        <v>0</v>
      </c>
      <c r="Y161" s="295">
        <f t="shared" si="64"/>
        <v>64.5</v>
      </c>
      <c r="Z161" s="295">
        <f t="shared" si="49"/>
        <v>13704.071490999997</v>
      </c>
      <c r="AA161" s="298">
        <f t="shared" si="65"/>
        <v>96</v>
      </c>
      <c r="AB161" s="298">
        <f t="shared" si="66"/>
        <v>1444</v>
      </c>
      <c r="AC161" s="340"/>
      <c r="AD161" s="299"/>
      <c r="AE161" s="299"/>
      <c r="AF161" s="295">
        <f t="shared" si="50"/>
        <v>1540</v>
      </c>
      <c r="AG161" s="300">
        <f t="shared" si="67"/>
        <v>12164</v>
      </c>
      <c r="AH161" s="300">
        <v>12164</v>
      </c>
      <c r="AI161" s="300">
        <f t="shared" si="68"/>
        <v>0</v>
      </c>
      <c r="AJ161" s="381">
        <f t="shared" si="69"/>
        <v>413</v>
      </c>
      <c r="AK161" s="381">
        <f t="shared" si="70"/>
        <v>1565</v>
      </c>
      <c r="AL161" s="382">
        <f t="shared" si="71"/>
        <v>537.5</v>
      </c>
      <c r="AM161" s="382"/>
      <c r="AN161" s="382">
        <f t="shared" si="72"/>
        <v>16219.571490999997</v>
      </c>
      <c r="AO161" s="347">
        <v>64087946653</v>
      </c>
    </row>
    <row r="162" spans="1:41" ht="24" customHeight="1" x14ac:dyDescent="0.25">
      <c r="A162" s="290">
        <v>155</v>
      </c>
      <c r="B162" s="323" t="s">
        <v>1759</v>
      </c>
      <c r="C162" s="348">
        <v>4941753320</v>
      </c>
      <c r="D162" s="344">
        <v>100771508292</v>
      </c>
      <c r="E162" s="330" t="s">
        <v>1760</v>
      </c>
      <c r="F162" s="303"/>
      <c r="G162" s="303"/>
      <c r="H162" s="324" t="s">
        <v>1370</v>
      </c>
      <c r="I162" s="294">
        <v>23</v>
      </c>
      <c r="J162" s="295"/>
      <c r="K162" s="295"/>
      <c r="L162" s="295">
        <v>424.46</v>
      </c>
      <c r="M162" s="295">
        <v>135.32</v>
      </c>
      <c r="N162" s="295">
        <v>20</v>
      </c>
      <c r="O162" s="295">
        <f t="shared" si="55"/>
        <v>27.988999999999997</v>
      </c>
      <c r="P162" s="295">
        <f t="shared" si="56"/>
        <v>46.629673999999994</v>
      </c>
      <c r="Q162" s="295">
        <v>3</v>
      </c>
      <c r="R162" s="295">
        <f t="shared" si="57"/>
        <v>9762.58</v>
      </c>
      <c r="S162" s="295">
        <f t="shared" si="58"/>
        <v>3112.3599999999997</v>
      </c>
      <c r="T162" s="296">
        <f t="shared" si="59"/>
        <v>460</v>
      </c>
      <c r="U162" s="295">
        <f t="shared" si="60"/>
        <v>643.74699999999996</v>
      </c>
      <c r="V162" s="295">
        <f t="shared" si="61"/>
        <v>1072.4825019999998</v>
      </c>
      <c r="W162" s="297">
        <f t="shared" si="62"/>
        <v>0</v>
      </c>
      <c r="X162" s="295">
        <f t="shared" si="63"/>
        <v>0</v>
      </c>
      <c r="Y162" s="295">
        <f t="shared" si="64"/>
        <v>69</v>
      </c>
      <c r="Z162" s="295">
        <f t="shared" si="49"/>
        <v>15120.169501999997</v>
      </c>
      <c r="AA162" s="298">
        <f t="shared" si="65"/>
        <v>106</v>
      </c>
      <c r="AB162" s="298">
        <f t="shared" si="66"/>
        <v>1600</v>
      </c>
      <c r="AC162" s="340"/>
      <c r="AD162" s="299"/>
      <c r="AE162" s="299"/>
      <c r="AF162" s="295">
        <f t="shared" si="50"/>
        <v>1706</v>
      </c>
      <c r="AG162" s="300">
        <f t="shared" si="67"/>
        <v>13414</v>
      </c>
      <c r="AH162" s="300">
        <v>13414</v>
      </c>
      <c r="AI162" s="300">
        <f t="shared" si="68"/>
        <v>0</v>
      </c>
      <c r="AJ162" s="381">
        <f t="shared" si="69"/>
        <v>457</v>
      </c>
      <c r="AK162" s="381">
        <f t="shared" si="70"/>
        <v>1734</v>
      </c>
      <c r="AL162" s="382">
        <f t="shared" si="71"/>
        <v>575</v>
      </c>
      <c r="AM162" s="382"/>
      <c r="AN162" s="382">
        <f t="shared" si="72"/>
        <v>17886.169501999997</v>
      </c>
      <c r="AO162" s="341" t="s">
        <v>1761</v>
      </c>
    </row>
    <row r="163" spans="1:41" ht="24" customHeight="1" x14ac:dyDescent="0.25">
      <c r="A163" s="290">
        <v>156</v>
      </c>
      <c r="B163" s="348" t="s">
        <v>1762</v>
      </c>
      <c r="C163" s="348">
        <v>4941760389</v>
      </c>
      <c r="D163" s="3">
        <v>102029093573</v>
      </c>
      <c r="E163" s="330" t="s">
        <v>1763</v>
      </c>
      <c r="F163" s="303"/>
      <c r="G163" s="303"/>
      <c r="H163" s="324" t="s">
        <v>1370</v>
      </c>
      <c r="I163" s="294">
        <v>16</v>
      </c>
      <c r="J163" s="295"/>
      <c r="K163" s="295"/>
      <c r="L163" s="295">
        <v>424.46</v>
      </c>
      <c r="M163" s="295">
        <v>135.32</v>
      </c>
      <c r="N163" s="295"/>
      <c r="O163" s="295">
        <f t="shared" si="55"/>
        <v>27.988999999999997</v>
      </c>
      <c r="P163" s="295">
        <f t="shared" si="56"/>
        <v>46.629673999999994</v>
      </c>
      <c r="Q163" s="295">
        <v>3</v>
      </c>
      <c r="R163" s="295">
        <f t="shared" si="57"/>
        <v>6791.36</v>
      </c>
      <c r="S163" s="295">
        <f t="shared" si="58"/>
        <v>2165.12</v>
      </c>
      <c r="T163" s="296">
        <f t="shared" si="59"/>
        <v>0</v>
      </c>
      <c r="U163" s="295">
        <f t="shared" si="60"/>
        <v>447.82399999999996</v>
      </c>
      <c r="V163" s="295">
        <f t="shared" si="61"/>
        <v>746.07478399999991</v>
      </c>
      <c r="W163" s="297">
        <f t="shared" si="62"/>
        <v>0</v>
      </c>
      <c r="X163" s="295">
        <f t="shared" si="63"/>
        <v>0</v>
      </c>
      <c r="Y163" s="295">
        <f t="shared" si="64"/>
        <v>48</v>
      </c>
      <c r="Z163" s="295">
        <f t="shared" si="49"/>
        <v>10198.378784</v>
      </c>
      <c r="AA163" s="298">
        <f t="shared" si="65"/>
        <v>71</v>
      </c>
      <c r="AB163" s="298">
        <f t="shared" si="66"/>
        <v>1075</v>
      </c>
      <c r="AC163" s="340"/>
      <c r="AD163" s="299"/>
      <c r="AE163" s="299"/>
      <c r="AF163" s="295">
        <f t="shared" si="50"/>
        <v>1146</v>
      </c>
      <c r="AG163" s="300">
        <f t="shared" si="67"/>
        <v>9052</v>
      </c>
      <c r="AH163" s="300">
        <v>9052</v>
      </c>
      <c r="AI163" s="300">
        <f t="shared" si="68"/>
        <v>0</v>
      </c>
      <c r="AJ163" s="381">
        <f t="shared" si="69"/>
        <v>308</v>
      </c>
      <c r="AK163" s="381">
        <f t="shared" si="70"/>
        <v>1164</v>
      </c>
      <c r="AL163" s="382">
        <f t="shared" si="71"/>
        <v>400</v>
      </c>
      <c r="AM163" s="382"/>
      <c r="AN163" s="382">
        <f t="shared" si="72"/>
        <v>12070.378784</v>
      </c>
      <c r="AO163" s="347">
        <v>33276807107</v>
      </c>
    </row>
    <row r="164" spans="1:41" ht="24" customHeight="1" x14ac:dyDescent="0.25">
      <c r="A164" s="290">
        <v>157</v>
      </c>
      <c r="B164" s="348" t="s">
        <v>1764</v>
      </c>
      <c r="C164" s="348">
        <v>4939384268</v>
      </c>
      <c r="D164" s="3">
        <v>101548195058</v>
      </c>
      <c r="E164" s="330" t="s">
        <v>1765</v>
      </c>
      <c r="F164" s="303"/>
      <c r="G164" s="303"/>
      <c r="H164" s="324" t="s">
        <v>1370</v>
      </c>
      <c r="I164" s="294">
        <v>22.875</v>
      </c>
      <c r="J164" s="295"/>
      <c r="K164" s="295"/>
      <c r="L164" s="295">
        <v>466.91</v>
      </c>
      <c r="M164" s="295">
        <v>135.32</v>
      </c>
      <c r="N164" s="295">
        <v>40</v>
      </c>
      <c r="O164" s="295">
        <f t="shared" si="55"/>
        <v>30.111500000000003</v>
      </c>
      <c r="P164" s="295">
        <f t="shared" si="56"/>
        <v>50.165759000000001</v>
      </c>
      <c r="Q164" s="295">
        <v>3</v>
      </c>
      <c r="R164" s="295">
        <f t="shared" si="57"/>
        <v>10680.56625</v>
      </c>
      <c r="S164" s="295">
        <f t="shared" si="58"/>
        <v>3095.4449999999997</v>
      </c>
      <c r="T164" s="296">
        <f t="shared" si="59"/>
        <v>915</v>
      </c>
      <c r="U164" s="295">
        <f t="shared" si="60"/>
        <v>688.80056249999996</v>
      </c>
      <c r="V164" s="295">
        <f t="shared" si="61"/>
        <v>1147.5417371250001</v>
      </c>
      <c r="W164" s="297">
        <f t="shared" si="62"/>
        <v>0</v>
      </c>
      <c r="X164" s="295">
        <f t="shared" si="63"/>
        <v>0</v>
      </c>
      <c r="Y164" s="295">
        <f t="shared" si="64"/>
        <v>68.625</v>
      </c>
      <c r="Z164" s="295">
        <f t="shared" ref="Z164:Z227" si="77">SUM(R164:Y164)</f>
        <v>16595.978549625001</v>
      </c>
      <c r="AA164" s="298">
        <f t="shared" si="65"/>
        <v>116</v>
      </c>
      <c r="AB164" s="298">
        <f t="shared" si="66"/>
        <v>1763</v>
      </c>
      <c r="AC164" s="349"/>
      <c r="AD164" s="299"/>
      <c r="AE164" s="299"/>
      <c r="AF164" s="295">
        <f t="shared" ref="AF164:AF227" si="78">SUM(AA164:AE164)</f>
        <v>1879</v>
      </c>
      <c r="AG164" s="300">
        <f t="shared" si="67"/>
        <v>14717</v>
      </c>
      <c r="AH164" s="300">
        <v>14717</v>
      </c>
      <c r="AI164" s="300">
        <f t="shared" si="68"/>
        <v>0</v>
      </c>
      <c r="AJ164" s="381">
        <f t="shared" si="69"/>
        <v>503</v>
      </c>
      <c r="AK164" s="381">
        <f t="shared" si="70"/>
        <v>1910</v>
      </c>
      <c r="AL164" s="382">
        <f t="shared" si="71"/>
        <v>571.875</v>
      </c>
      <c r="AM164" s="382"/>
      <c r="AN164" s="382">
        <f t="shared" si="72"/>
        <v>19580.853549625001</v>
      </c>
      <c r="AO164" s="350">
        <v>64106477171</v>
      </c>
    </row>
    <row r="165" spans="1:41" ht="24" customHeight="1" x14ac:dyDescent="0.25">
      <c r="A165" s="290">
        <v>158</v>
      </c>
      <c r="B165" s="348" t="s">
        <v>1766</v>
      </c>
      <c r="C165" s="348">
        <v>4941766986</v>
      </c>
      <c r="D165" s="3">
        <v>100890110535</v>
      </c>
      <c r="E165" s="330" t="s">
        <v>1767</v>
      </c>
      <c r="F165" s="303"/>
      <c r="G165" s="303"/>
      <c r="H165" s="324" t="s">
        <v>1356</v>
      </c>
      <c r="I165" s="294">
        <v>21</v>
      </c>
      <c r="J165" s="295"/>
      <c r="K165" s="295"/>
      <c r="L165" s="295">
        <v>424.46</v>
      </c>
      <c r="M165" s="295">
        <v>135.32</v>
      </c>
      <c r="N165" s="295"/>
      <c r="O165" s="295">
        <f t="shared" si="55"/>
        <v>27.988999999999997</v>
      </c>
      <c r="P165" s="295">
        <f t="shared" si="56"/>
        <v>46.629673999999994</v>
      </c>
      <c r="Q165" s="295">
        <v>3</v>
      </c>
      <c r="R165" s="295">
        <f t="shared" si="57"/>
        <v>8913.66</v>
      </c>
      <c r="S165" s="295">
        <f t="shared" si="58"/>
        <v>2841.72</v>
      </c>
      <c r="T165" s="296">
        <f t="shared" si="59"/>
        <v>0</v>
      </c>
      <c r="U165" s="295">
        <f t="shared" si="60"/>
        <v>587.76900000000001</v>
      </c>
      <c r="V165" s="295">
        <f t="shared" si="61"/>
        <v>979.22315399999991</v>
      </c>
      <c r="W165" s="297">
        <f t="shared" si="62"/>
        <v>0</v>
      </c>
      <c r="X165" s="295">
        <f t="shared" si="63"/>
        <v>0</v>
      </c>
      <c r="Y165" s="295">
        <f t="shared" si="64"/>
        <v>63</v>
      </c>
      <c r="Z165" s="295">
        <f t="shared" si="77"/>
        <v>13385.372153999999</v>
      </c>
      <c r="AA165" s="298">
        <f t="shared" si="65"/>
        <v>94</v>
      </c>
      <c r="AB165" s="298">
        <f t="shared" si="66"/>
        <v>1411</v>
      </c>
      <c r="AC165" s="349"/>
      <c r="AD165" s="299"/>
      <c r="AE165" s="299"/>
      <c r="AF165" s="295">
        <f t="shared" si="78"/>
        <v>1505</v>
      </c>
      <c r="AG165" s="300">
        <f t="shared" si="67"/>
        <v>11880</v>
      </c>
      <c r="AH165" s="300">
        <v>11880</v>
      </c>
      <c r="AI165" s="300">
        <f t="shared" si="68"/>
        <v>0</v>
      </c>
      <c r="AJ165" s="381">
        <f t="shared" si="69"/>
        <v>404</v>
      </c>
      <c r="AK165" s="381">
        <f t="shared" si="70"/>
        <v>1528</v>
      </c>
      <c r="AL165" s="382">
        <f t="shared" si="71"/>
        <v>525</v>
      </c>
      <c r="AM165" s="382"/>
      <c r="AN165" s="382">
        <f t="shared" si="72"/>
        <v>15842.372153999999</v>
      </c>
      <c r="AO165" s="350">
        <v>37321572039</v>
      </c>
    </row>
    <row r="166" spans="1:41" ht="24" customHeight="1" x14ac:dyDescent="0.25">
      <c r="A166" s="290">
        <v>159</v>
      </c>
      <c r="B166" s="348" t="s">
        <v>1768</v>
      </c>
      <c r="C166" s="348">
        <v>4941141660</v>
      </c>
      <c r="D166" s="351">
        <v>101404801930</v>
      </c>
      <c r="E166" s="330" t="s">
        <v>1769</v>
      </c>
      <c r="F166" s="303"/>
      <c r="G166" s="303"/>
      <c r="H166" s="324" t="s">
        <v>1356</v>
      </c>
      <c r="I166" s="294">
        <v>21.5</v>
      </c>
      <c r="J166" s="295"/>
      <c r="K166" s="295"/>
      <c r="L166" s="295">
        <v>424.46</v>
      </c>
      <c r="M166" s="295">
        <v>135.32</v>
      </c>
      <c r="N166" s="295"/>
      <c r="O166" s="295">
        <f t="shared" si="55"/>
        <v>27.988999999999997</v>
      </c>
      <c r="P166" s="295">
        <f t="shared" si="56"/>
        <v>46.629673999999994</v>
      </c>
      <c r="Q166" s="295">
        <v>3</v>
      </c>
      <c r="R166" s="295">
        <f t="shared" si="57"/>
        <v>9125.89</v>
      </c>
      <c r="S166" s="295">
        <f t="shared" si="58"/>
        <v>2909.3799999999997</v>
      </c>
      <c r="T166" s="296">
        <f t="shared" si="59"/>
        <v>0</v>
      </c>
      <c r="U166" s="295">
        <f t="shared" si="60"/>
        <v>601.76349999999991</v>
      </c>
      <c r="V166" s="295">
        <f t="shared" si="61"/>
        <v>1002.5379909999999</v>
      </c>
      <c r="W166" s="297">
        <f t="shared" si="62"/>
        <v>0</v>
      </c>
      <c r="X166" s="295">
        <f t="shared" si="63"/>
        <v>0</v>
      </c>
      <c r="Y166" s="295">
        <f t="shared" si="64"/>
        <v>64.5</v>
      </c>
      <c r="Z166" s="295">
        <f t="shared" si="77"/>
        <v>13704.071490999997</v>
      </c>
      <c r="AA166" s="298">
        <f t="shared" si="65"/>
        <v>96</v>
      </c>
      <c r="AB166" s="298">
        <f t="shared" si="66"/>
        <v>1444</v>
      </c>
      <c r="AC166" s="349"/>
      <c r="AD166" s="299"/>
      <c r="AE166" s="299"/>
      <c r="AF166" s="295">
        <f t="shared" si="78"/>
        <v>1540</v>
      </c>
      <c r="AG166" s="300">
        <f t="shared" si="67"/>
        <v>12164</v>
      </c>
      <c r="AH166" s="300">
        <v>12164</v>
      </c>
      <c r="AI166" s="300">
        <f t="shared" si="68"/>
        <v>0</v>
      </c>
      <c r="AJ166" s="381">
        <f t="shared" si="69"/>
        <v>413</v>
      </c>
      <c r="AK166" s="381">
        <f t="shared" si="70"/>
        <v>1565</v>
      </c>
      <c r="AL166" s="382">
        <f t="shared" si="71"/>
        <v>537.5</v>
      </c>
      <c r="AM166" s="382"/>
      <c r="AN166" s="382">
        <f t="shared" si="72"/>
        <v>16219.571490999997</v>
      </c>
      <c r="AO166" s="352" t="s">
        <v>1770</v>
      </c>
    </row>
    <row r="167" spans="1:41" ht="24" customHeight="1" x14ac:dyDescent="0.25">
      <c r="A167" s="290">
        <v>160</v>
      </c>
      <c r="B167" s="348" t="s">
        <v>1771</v>
      </c>
      <c r="C167" s="348">
        <v>4941125796</v>
      </c>
      <c r="D167" s="3">
        <v>101455029332</v>
      </c>
      <c r="E167" s="330" t="s">
        <v>1772</v>
      </c>
      <c r="F167" s="303"/>
      <c r="G167" s="303"/>
      <c r="H167" s="324" t="s">
        <v>1370</v>
      </c>
      <c r="I167" s="294">
        <v>21</v>
      </c>
      <c r="J167" s="295"/>
      <c r="K167" s="295"/>
      <c r="L167" s="295">
        <v>424.46</v>
      </c>
      <c r="M167" s="295">
        <v>135.32</v>
      </c>
      <c r="N167" s="295"/>
      <c r="O167" s="295">
        <f t="shared" si="55"/>
        <v>27.988999999999997</v>
      </c>
      <c r="P167" s="295">
        <f t="shared" si="56"/>
        <v>46.629673999999994</v>
      </c>
      <c r="Q167" s="295">
        <v>3</v>
      </c>
      <c r="R167" s="295">
        <f t="shared" si="57"/>
        <v>8913.66</v>
      </c>
      <c r="S167" s="295">
        <f t="shared" si="58"/>
        <v>2841.72</v>
      </c>
      <c r="T167" s="296">
        <f t="shared" si="59"/>
        <v>0</v>
      </c>
      <c r="U167" s="295">
        <f t="shared" si="60"/>
        <v>587.76900000000001</v>
      </c>
      <c r="V167" s="295">
        <f t="shared" si="61"/>
        <v>979.22315399999991</v>
      </c>
      <c r="W167" s="297">
        <f t="shared" si="62"/>
        <v>0</v>
      </c>
      <c r="X167" s="295">
        <f t="shared" si="63"/>
        <v>0</v>
      </c>
      <c r="Y167" s="295">
        <f t="shared" si="64"/>
        <v>63</v>
      </c>
      <c r="Z167" s="295">
        <f t="shared" si="77"/>
        <v>13385.372153999999</v>
      </c>
      <c r="AA167" s="298">
        <f t="shared" si="65"/>
        <v>94</v>
      </c>
      <c r="AB167" s="298">
        <f t="shared" si="66"/>
        <v>1411</v>
      </c>
      <c r="AC167" s="349"/>
      <c r="AD167" s="299"/>
      <c r="AE167" s="299"/>
      <c r="AF167" s="295">
        <f t="shared" si="78"/>
        <v>1505</v>
      </c>
      <c r="AG167" s="300">
        <f t="shared" si="67"/>
        <v>11880</v>
      </c>
      <c r="AH167" s="300">
        <v>11880</v>
      </c>
      <c r="AI167" s="300">
        <f t="shared" si="68"/>
        <v>0</v>
      </c>
      <c r="AJ167" s="381">
        <f t="shared" si="69"/>
        <v>404</v>
      </c>
      <c r="AK167" s="381">
        <f t="shared" si="70"/>
        <v>1528</v>
      </c>
      <c r="AL167" s="382">
        <f t="shared" si="71"/>
        <v>525</v>
      </c>
      <c r="AM167" s="382"/>
      <c r="AN167" s="382">
        <f t="shared" si="72"/>
        <v>15842.372153999999</v>
      </c>
      <c r="AO167" s="350">
        <v>64043892084</v>
      </c>
    </row>
    <row r="168" spans="1:41" ht="24" customHeight="1" x14ac:dyDescent="0.25">
      <c r="A168" s="290">
        <v>161</v>
      </c>
      <c r="B168" s="348" t="s">
        <v>1773</v>
      </c>
      <c r="C168" s="348">
        <v>4940972903</v>
      </c>
      <c r="D168" s="3">
        <v>101642453929</v>
      </c>
      <c r="E168" s="330" t="s">
        <v>1774</v>
      </c>
      <c r="F168" s="303"/>
      <c r="G168" s="303"/>
      <c r="H168" s="324" t="s">
        <v>1370</v>
      </c>
      <c r="I168" s="294">
        <v>16.883333333333333</v>
      </c>
      <c r="J168" s="295"/>
      <c r="K168" s="295"/>
      <c r="L168" s="295">
        <v>424.46</v>
      </c>
      <c r="M168" s="295">
        <v>135.32</v>
      </c>
      <c r="N168" s="295">
        <v>80</v>
      </c>
      <c r="O168" s="295">
        <f t="shared" si="55"/>
        <v>27.988999999999997</v>
      </c>
      <c r="P168" s="295">
        <f t="shared" si="56"/>
        <v>46.629673999999994</v>
      </c>
      <c r="Q168" s="295">
        <v>3</v>
      </c>
      <c r="R168" s="295">
        <f t="shared" si="57"/>
        <v>7166.2996666666659</v>
      </c>
      <c r="S168" s="295">
        <f t="shared" si="58"/>
        <v>2284.6526666666664</v>
      </c>
      <c r="T168" s="296">
        <f t="shared" si="59"/>
        <v>1350.6666666666665</v>
      </c>
      <c r="U168" s="295">
        <f t="shared" si="60"/>
        <v>472.54761666666667</v>
      </c>
      <c r="V168" s="295">
        <f t="shared" si="61"/>
        <v>787.26432936666652</v>
      </c>
      <c r="W168" s="297">
        <f t="shared" si="62"/>
        <v>0</v>
      </c>
      <c r="X168" s="295">
        <f t="shared" si="63"/>
        <v>0</v>
      </c>
      <c r="Y168" s="295">
        <f t="shared" si="64"/>
        <v>50.65</v>
      </c>
      <c r="Z168" s="295">
        <f t="shared" si="77"/>
        <v>12112.080946033331</v>
      </c>
      <c r="AA168" s="298">
        <f t="shared" si="65"/>
        <v>85</v>
      </c>
      <c r="AB168" s="298">
        <f t="shared" si="66"/>
        <v>1296</v>
      </c>
      <c r="AC168" s="349"/>
      <c r="AD168" s="299"/>
      <c r="AE168" s="299"/>
      <c r="AF168" s="295">
        <f t="shared" si="78"/>
        <v>1381</v>
      </c>
      <c r="AG168" s="300">
        <f t="shared" si="67"/>
        <v>10731</v>
      </c>
      <c r="AH168" s="300">
        <v>10731</v>
      </c>
      <c r="AI168" s="300">
        <f t="shared" si="68"/>
        <v>0</v>
      </c>
      <c r="AJ168" s="381">
        <f t="shared" si="69"/>
        <v>369</v>
      </c>
      <c r="AK168" s="381">
        <f t="shared" si="70"/>
        <v>1404</v>
      </c>
      <c r="AL168" s="382">
        <f t="shared" si="71"/>
        <v>422.08333333333331</v>
      </c>
      <c r="AM168" s="382"/>
      <c r="AN168" s="382">
        <f t="shared" si="72"/>
        <v>14307.164279366665</v>
      </c>
      <c r="AO168" s="352" t="s">
        <v>1775</v>
      </c>
    </row>
    <row r="169" spans="1:41" ht="24" customHeight="1" x14ac:dyDescent="0.25">
      <c r="A169" s="290">
        <v>162</v>
      </c>
      <c r="B169" s="348" t="s">
        <v>1776</v>
      </c>
      <c r="C169" s="348">
        <v>4941101319</v>
      </c>
      <c r="D169" s="3">
        <v>101895978113</v>
      </c>
      <c r="E169" s="330" t="s">
        <v>1777</v>
      </c>
      <c r="F169" s="303"/>
      <c r="G169" s="303"/>
      <c r="H169" s="324" t="s">
        <v>1370</v>
      </c>
      <c r="I169" s="294">
        <v>12</v>
      </c>
      <c r="J169" s="295"/>
      <c r="K169" s="295"/>
      <c r="L169" s="295">
        <v>424.46</v>
      </c>
      <c r="M169" s="295">
        <v>135.32</v>
      </c>
      <c r="N169" s="295"/>
      <c r="O169" s="295">
        <f t="shared" si="55"/>
        <v>27.988999999999997</v>
      </c>
      <c r="P169" s="295">
        <f t="shared" si="56"/>
        <v>46.629673999999994</v>
      </c>
      <c r="Q169" s="295">
        <v>3</v>
      </c>
      <c r="R169" s="295">
        <f t="shared" si="57"/>
        <v>5093.5199999999995</v>
      </c>
      <c r="S169" s="295">
        <f t="shared" si="58"/>
        <v>1623.84</v>
      </c>
      <c r="T169" s="296">
        <f t="shared" si="59"/>
        <v>0</v>
      </c>
      <c r="U169" s="295">
        <f t="shared" si="60"/>
        <v>335.86799999999999</v>
      </c>
      <c r="V169" s="295">
        <f t="shared" si="61"/>
        <v>559.55608799999993</v>
      </c>
      <c r="W169" s="297">
        <f t="shared" si="62"/>
        <v>0</v>
      </c>
      <c r="X169" s="295">
        <f t="shared" si="63"/>
        <v>0</v>
      </c>
      <c r="Y169" s="295">
        <f t="shared" si="64"/>
        <v>36</v>
      </c>
      <c r="Z169" s="295">
        <f t="shared" si="77"/>
        <v>7648.7840880000003</v>
      </c>
      <c r="AA169" s="298">
        <f t="shared" si="65"/>
        <v>54</v>
      </c>
      <c r="AB169" s="298">
        <f t="shared" si="66"/>
        <v>806</v>
      </c>
      <c r="AC169" s="349"/>
      <c r="AD169" s="299"/>
      <c r="AE169" s="299"/>
      <c r="AF169" s="295">
        <f t="shared" si="78"/>
        <v>860</v>
      </c>
      <c r="AG169" s="300">
        <f t="shared" si="67"/>
        <v>6789</v>
      </c>
      <c r="AH169" s="300">
        <v>6789</v>
      </c>
      <c r="AI169" s="300">
        <f t="shared" si="68"/>
        <v>0</v>
      </c>
      <c r="AJ169" s="381">
        <f t="shared" si="69"/>
        <v>231</v>
      </c>
      <c r="AK169" s="381">
        <f t="shared" si="70"/>
        <v>873</v>
      </c>
      <c r="AL169" s="382">
        <f t="shared" si="71"/>
        <v>300</v>
      </c>
      <c r="AM169" s="382"/>
      <c r="AN169" s="382">
        <f t="shared" si="72"/>
        <v>9052.7840880000003</v>
      </c>
      <c r="AO169" s="350">
        <v>64146655309</v>
      </c>
    </row>
    <row r="170" spans="1:41" ht="24" customHeight="1" x14ac:dyDescent="0.25">
      <c r="A170" s="290">
        <v>163</v>
      </c>
      <c r="B170" s="348" t="s">
        <v>1778</v>
      </c>
      <c r="C170" s="348">
        <v>5348869439</v>
      </c>
      <c r="D170" s="3">
        <v>101953363310</v>
      </c>
      <c r="E170" s="330" t="s">
        <v>1779</v>
      </c>
      <c r="F170" s="303"/>
      <c r="G170" s="303"/>
      <c r="H170" s="324" t="s">
        <v>1370</v>
      </c>
      <c r="I170" s="294">
        <v>12</v>
      </c>
      <c r="J170" s="295"/>
      <c r="K170" s="295"/>
      <c r="L170" s="295">
        <v>424.46</v>
      </c>
      <c r="M170" s="295">
        <v>135.32</v>
      </c>
      <c r="N170" s="295"/>
      <c r="O170" s="295">
        <f t="shared" si="55"/>
        <v>27.988999999999997</v>
      </c>
      <c r="P170" s="295">
        <f t="shared" si="56"/>
        <v>46.629673999999994</v>
      </c>
      <c r="Q170" s="295">
        <v>3</v>
      </c>
      <c r="R170" s="295">
        <f t="shared" si="57"/>
        <v>5093.5199999999995</v>
      </c>
      <c r="S170" s="295">
        <f t="shared" si="58"/>
        <v>1623.84</v>
      </c>
      <c r="T170" s="296">
        <f t="shared" si="59"/>
        <v>0</v>
      </c>
      <c r="U170" s="295">
        <f t="shared" si="60"/>
        <v>335.86799999999999</v>
      </c>
      <c r="V170" s="295">
        <f t="shared" si="61"/>
        <v>559.55608799999993</v>
      </c>
      <c r="W170" s="297">
        <f t="shared" si="62"/>
        <v>0</v>
      </c>
      <c r="X170" s="295">
        <f t="shared" si="63"/>
        <v>0</v>
      </c>
      <c r="Y170" s="295">
        <f t="shared" si="64"/>
        <v>36</v>
      </c>
      <c r="Z170" s="295">
        <f t="shared" si="77"/>
        <v>7648.7840880000003</v>
      </c>
      <c r="AA170" s="298">
        <f t="shared" si="65"/>
        <v>54</v>
      </c>
      <c r="AB170" s="298">
        <f t="shared" si="66"/>
        <v>806</v>
      </c>
      <c r="AC170" s="349"/>
      <c r="AD170" s="299"/>
      <c r="AE170" s="299"/>
      <c r="AF170" s="295">
        <f t="shared" si="78"/>
        <v>860</v>
      </c>
      <c r="AG170" s="300">
        <f t="shared" si="67"/>
        <v>6789</v>
      </c>
      <c r="AH170" s="300">
        <v>6789</v>
      </c>
      <c r="AI170" s="300">
        <f t="shared" si="68"/>
        <v>0</v>
      </c>
      <c r="AJ170" s="381">
        <f t="shared" si="69"/>
        <v>231</v>
      </c>
      <c r="AK170" s="381">
        <f t="shared" si="70"/>
        <v>873</v>
      </c>
      <c r="AL170" s="382">
        <f t="shared" si="71"/>
        <v>300</v>
      </c>
      <c r="AM170" s="382"/>
      <c r="AN170" s="382">
        <f t="shared" si="72"/>
        <v>9052.7840880000003</v>
      </c>
      <c r="AO170" s="352" t="s">
        <v>1780</v>
      </c>
    </row>
    <row r="171" spans="1:41" ht="24" customHeight="1" x14ac:dyDescent="0.25">
      <c r="A171" s="290">
        <v>164</v>
      </c>
      <c r="B171" s="348" t="s">
        <v>1781</v>
      </c>
      <c r="C171" s="348">
        <v>4941769964</v>
      </c>
      <c r="D171" s="3">
        <v>102145112095</v>
      </c>
      <c r="E171" s="330" t="s">
        <v>1782</v>
      </c>
      <c r="F171" s="303"/>
      <c r="G171" s="303"/>
      <c r="H171" s="324" t="s">
        <v>1370</v>
      </c>
      <c r="I171" s="294">
        <v>18.9375</v>
      </c>
      <c r="J171" s="295"/>
      <c r="K171" s="295"/>
      <c r="L171" s="295">
        <v>424.46</v>
      </c>
      <c r="M171" s="295">
        <v>135.32</v>
      </c>
      <c r="N171" s="295"/>
      <c r="O171" s="295">
        <f t="shared" si="55"/>
        <v>27.988999999999997</v>
      </c>
      <c r="P171" s="295">
        <f t="shared" si="56"/>
        <v>46.629673999999994</v>
      </c>
      <c r="Q171" s="295">
        <v>3</v>
      </c>
      <c r="R171" s="295">
        <f t="shared" si="57"/>
        <v>8038.2112499999994</v>
      </c>
      <c r="S171" s="295">
        <f t="shared" si="58"/>
        <v>2562.6224999999999</v>
      </c>
      <c r="T171" s="296">
        <f t="shared" si="59"/>
        <v>0</v>
      </c>
      <c r="U171" s="295">
        <f t="shared" si="60"/>
        <v>530.04168749999997</v>
      </c>
      <c r="V171" s="295">
        <f t="shared" si="61"/>
        <v>883.04945137499988</v>
      </c>
      <c r="W171" s="297">
        <f t="shared" si="62"/>
        <v>0</v>
      </c>
      <c r="X171" s="295">
        <f t="shared" si="63"/>
        <v>0</v>
      </c>
      <c r="Y171" s="295">
        <f t="shared" si="64"/>
        <v>56.8125</v>
      </c>
      <c r="Z171" s="295">
        <f t="shared" si="77"/>
        <v>12070.737388874999</v>
      </c>
      <c r="AA171" s="298">
        <f t="shared" si="65"/>
        <v>84</v>
      </c>
      <c r="AB171" s="298">
        <f t="shared" si="66"/>
        <v>1272</v>
      </c>
      <c r="AC171" s="349"/>
      <c r="AD171" s="299"/>
      <c r="AE171" s="299"/>
      <c r="AF171" s="295">
        <f t="shared" si="78"/>
        <v>1356</v>
      </c>
      <c r="AG171" s="300">
        <f t="shared" si="67"/>
        <v>10715</v>
      </c>
      <c r="AH171" s="300">
        <v>10715</v>
      </c>
      <c r="AI171" s="300">
        <f t="shared" si="68"/>
        <v>0</v>
      </c>
      <c r="AJ171" s="381">
        <f t="shared" si="69"/>
        <v>364</v>
      </c>
      <c r="AK171" s="381">
        <f t="shared" si="70"/>
        <v>1378</v>
      </c>
      <c r="AL171" s="382">
        <f t="shared" si="71"/>
        <v>473.4375</v>
      </c>
      <c r="AM171" s="382"/>
      <c r="AN171" s="382">
        <f t="shared" si="72"/>
        <v>14286.174888874999</v>
      </c>
      <c r="AO171" s="352" t="s">
        <v>1783</v>
      </c>
    </row>
    <row r="172" spans="1:41" ht="24" customHeight="1" x14ac:dyDescent="0.25">
      <c r="A172" s="290">
        <v>165</v>
      </c>
      <c r="B172" s="348" t="s">
        <v>1784</v>
      </c>
      <c r="C172" s="348">
        <v>4941771658</v>
      </c>
      <c r="D172" s="3">
        <v>102145112076</v>
      </c>
      <c r="E172" s="330" t="s">
        <v>1785</v>
      </c>
      <c r="F172" s="303"/>
      <c r="G172" s="303"/>
      <c r="H172" s="324" t="s">
        <v>1370</v>
      </c>
      <c r="I172" s="294">
        <v>23</v>
      </c>
      <c r="J172" s="295"/>
      <c r="K172" s="295"/>
      <c r="L172" s="295">
        <v>424.46</v>
      </c>
      <c r="M172" s="295">
        <v>135.32</v>
      </c>
      <c r="N172" s="295"/>
      <c r="O172" s="295">
        <f t="shared" si="55"/>
        <v>27.988999999999997</v>
      </c>
      <c r="P172" s="295">
        <f t="shared" si="56"/>
        <v>46.629673999999994</v>
      </c>
      <c r="Q172" s="295">
        <v>3</v>
      </c>
      <c r="R172" s="295">
        <f t="shared" si="57"/>
        <v>9762.58</v>
      </c>
      <c r="S172" s="295">
        <f t="shared" si="58"/>
        <v>3112.3599999999997</v>
      </c>
      <c r="T172" s="296">
        <f t="shared" si="59"/>
        <v>0</v>
      </c>
      <c r="U172" s="295">
        <f t="shared" si="60"/>
        <v>643.74699999999996</v>
      </c>
      <c r="V172" s="295">
        <f t="shared" si="61"/>
        <v>1072.4825019999998</v>
      </c>
      <c r="W172" s="297">
        <f t="shared" si="62"/>
        <v>0</v>
      </c>
      <c r="X172" s="295">
        <f t="shared" si="63"/>
        <v>0</v>
      </c>
      <c r="Y172" s="295">
        <f t="shared" si="64"/>
        <v>69</v>
      </c>
      <c r="Z172" s="295">
        <f t="shared" si="77"/>
        <v>14660.169501999997</v>
      </c>
      <c r="AA172" s="298">
        <f t="shared" si="65"/>
        <v>102</v>
      </c>
      <c r="AB172" s="298">
        <f t="shared" si="66"/>
        <v>1545</v>
      </c>
      <c r="AC172" s="349"/>
      <c r="AD172" s="299"/>
      <c r="AE172" s="299"/>
      <c r="AF172" s="295">
        <f t="shared" si="78"/>
        <v>1647</v>
      </c>
      <c r="AG172" s="300">
        <f t="shared" si="67"/>
        <v>13013</v>
      </c>
      <c r="AH172" s="300">
        <v>13013</v>
      </c>
      <c r="AI172" s="300">
        <f t="shared" si="68"/>
        <v>0</v>
      </c>
      <c r="AJ172" s="381">
        <f t="shared" si="69"/>
        <v>442</v>
      </c>
      <c r="AK172" s="381">
        <f t="shared" si="70"/>
        <v>1674</v>
      </c>
      <c r="AL172" s="382">
        <f t="shared" si="71"/>
        <v>575</v>
      </c>
      <c r="AM172" s="382"/>
      <c r="AN172" s="382">
        <f t="shared" si="72"/>
        <v>17351.169501999997</v>
      </c>
      <c r="AO172" s="352" t="s">
        <v>1786</v>
      </c>
    </row>
    <row r="173" spans="1:41" ht="24" customHeight="1" x14ac:dyDescent="0.25">
      <c r="A173" s="290">
        <v>166</v>
      </c>
      <c r="B173" s="345" t="s">
        <v>1787</v>
      </c>
      <c r="C173" s="348">
        <v>4941771658</v>
      </c>
      <c r="D173" s="3">
        <v>102145112069</v>
      </c>
      <c r="E173" s="331" t="s">
        <v>1788</v>
      </c>
      <c r="F173" s="303"/>
      <c r="G173" s="303"/>
      <c r="H173" s="324" t="s">
        <v>1370</v>
      </c>
      <c r="I173" s="294">
        <v>24</v>
      </c>
      <c r="J173" s="295"/>
      <c r="K173" s="295"/>
      <c r="L173" s="295">
        <v>424.46</v>
      </c>
      <c r="M173" s="295">
        <v>135.32</v>
      </c>
      <c r="N173" s="295"/>
      <c r="O173" s="295">
        <f t="shared" si="55"/>
        <v>27.988999999999997</v>
      </c>
      <c r="P173" s="295">
        <f t="shared" si="56"/>
        <v>46.629673999999994</v>
      </c>
      <c r="Q173" s="295">
        <v>3</v>
      </c>
      <c r="R173" s="295">
        <f t="shared" si="57"/>
        <v>10187.039999999999</v>
      </c>
      <c r="S173" s="295">
        <f t="shared" si="58"/>
        <v>3247.68</v>
      </c>
      <c r="T173" s="296">
        <f t="shared" si="59"/>
        <v>0</v>
      </c>
      <c r="U173" s="295">
        <f t="shared" si="60"/>
        <v>671.73599999999999</v>
      </c>
      <c r="V173" s="295">
        <f t="shared" si="61"/>
        <v>1119.1121759999999</v>
      </c>
      <c r="W173" s="297">
        <f t="shared" si="62"/>
        <v>0</v>
      </c>
      <c r="X173" s="295">
        <f t="shared" si="63"/>
        <v>0</v>
      </c>
      <c r="Y173" s="295">
        <f t="shared" si="64"/>
        <v>72</v>
      </c>
      <c r="Z173" s="295">
        <f t="shared" si="77"/>
        <v>15297.568176000001</v>
      </c>
      <c r="AA173" s="298">
        <f t="shared" si="65"/>
        <v>107</v>
      </c>
      <c r="AB173" s="298">
        <f t="shared" si="66"/>
        <v>1612</v>
      </c>
      <c r="AC173" s="349"/>
      <c r="AD173" s="299"/>
      <c r="AE173" s="299"/>
      <c r="AF173" s="295">
        <f t="shared" si="78"/>
        <v>1719</v>
      </c>
      <c r="AG173" s="300">
        <f t="shared" si="67"/>
        <v>13579</v>
      </c>
      <c r="AH173" s="300">
        <v>13579</v>
      </c>
      <c r="AI173" s="300">
        <f t="shared" si="68"/>
        <v>0</v>
      </c>
      <c r="AJ173" s="381">
        <f t="shared" si="69"/>
        <v>461</v>
      </c>
      <c r="AK173" s="381">
        <f t="shared" si="70"/>
        <v>1747</v>
      </c>
      <c r="AL173" s="382">
        <f t="shared" si="71"/>
        <v>600</v>
      </c>
      <c r="AM173" s="382"/>
      <c r="AN173" s="382">
        <f t="shared" si="72"/>
        <v>18105.568176000001</v>
      </c>
      <c r="AO173" s="336" t="s">
        <v>1789</v>
      </c>
    </row>
    <row r="174" spans="1:41" ht="24" customHeight="1" x14ac:dyDescent="0.25">
      <c r="A174" s="290">
        <v>167</v>
      </c>
      <c r="B174" s="348" t="s">
        <v>1790</v>
      </c>
      <c r="C174" s="348">
        <v>4941787759</v>
      </c>
      <c r="D174" s="351">
        <v>102146937861</v>
      </c>
      <c r="E174" s="330" t="s">
        <v>1791</v>
      </c>
      <c r="F174" s="303"/>
      <c r="G174" s="303"/>
      <c r="H174" s="324" t="s">
        <v>1370</v>
      </c>
      <c r="I174" s="294">
        <v>3</v>
      </c>
      <c r="J174" s="295"/>
      <c r="K174" s="295"/>
      <c r="L174" s="295">
        <v>424.46</v>
      </c>
      <c r="M174" s="295">
        <v>135.32</v>
      </c>
      <c r="N174" s="295"/>
      <c r="O174" s="295">
        <f t="shared" si="55"/>
        <v>27.988999999999997</v>
      </c>
      <c r="P174" s="295">
        <f t="shared" si="56"/>
        <v>46.629673999999994</v>
      </c>
      <c r="Q174" s="295">
        <v>3</v>
      </c>
      <c r="R174" s="295">
        <f t="shared" si="57"/>
        <v>1273.3799999999999</v>
      </c>
      <c r="S174" s="295">
        <f t="shared" si="58"/>
        <v>405.96</v>
      </c>
      <c r="T174" s="296">
        <f t="shared" si="59"/>
        <v>0</v>
      </c>
      <c r="U174" s="295">
        <f t="shared" si="60"/>
        <v>83.966999999999999</v>
      </c>
      <c r="V174" s="295">
        <f t="shared" si="61"/>
        <v>139.88902199999998</v>
      </c>
      <c r="W174" s="297">
        <f t="shared" si="62"/>
        <v>0</v>
      </c>
      <c r="X174" s="295">
        <f t="shared" si="63"/>
        <v>0</v>
      </c>
      <c r="Y174" s="295">
        <f t="shared" si="64"/>
        <v>9</v>
      </c>
      <c r="Z174" s="295">
        <f t="shared" si="77"/>
        <v>1912.1960220000001</v>
      </c>
      <c r="AA174" s="298">
        <f t="shared" si="65"/>
        <v>14</v>
      </c>
      <c r="AB174" s="298">
        <f t="shared" si="66"/>
        <v>202</v>
      </c>
      <c r="AC174" s="353"/>
      <c r="AD174" s="299"/>
      <c r="AE174" s="299"/>
      <c r="AF174" s="295">
        <f t="shared" si="78"/>
        <v>216</v>
      </c>
      <c r="AG174" s="300">
        <f t="shared" si="67"/>
        <v>1696</v>
      </c>
      <c r="AH174" s="300">
        <v>1696</v>
      </c>
      <c r="AI174" s="300">
        <f t="shared" si="68"/>
        <v>0</v>
      </c>
      <c r="AJ174" s="381">
        <f t="shared" si="69"/>
        <v>58</v>
      </c>
      <c r="AK174" s="381">
        <f t="shared" si="70"/>
        <v>218</v>
      </c>
      <c r="AL174" s="382">
        <f t="shared" si="71"/>
        <v>75</v>
      </c>
      <c r="AM174" s="382"/>
      <c r="AN174" s="382">
        <f t="shared" si="72"/>
        <v>2263.1960220000001</v>
      </c>
      <c r="AO174" s="352" t="s">
        <v>1792</v>
      </c>
    </row>
    <row r="175" spans="1:41" ht="24" customHeight="1" x14ac:dyDescent="0.25">
      <c r="A175" s="290">
        <v>168</v>
      </c>
      <c r="B175" s="348" t="s">
        <v>1793</v>
      </c>
      <c r="C175" s="348">
        <v>4941530885</v>
      </c>
      <c r="D175" s="302">
        <v>101814440490</v>
      </c>
      <c r="E175" s="330" t="s">
        <v>1794</v>
      </c>
      <c r="F175" s="303"/>
      <c r="G175" s="303"/>
      <c r="H175" s="324" t="s">
        <v>1370</v>
      </c>
      <c r="I175" s="294">
        <v>10</v>
      </c>
      <c r="J175" s="295"/>
      <c r="K175" s="295"/>
      <c r="L175" s="295">
        <v>424.46</v>
      </c>
      <c r="M175" s="295">
        <v>135.32</v>
      </c>
      <c r="N175" s="295">
        <v>80</v>
      </c>
      <c r="O175" s="295">
        <f t="shared" si="55"/>
        <v>27.988999999999997</v>
      </c>
      <c r="P175" s="295">
        <f t="shared" si="56"/>
        <v>46.629673999999994</v>
      </c>
      <c r="Q175" s="295">
        <v>3</v>
      </c>
      <c r="R175" s="295">
        <f t="shared" si="57"/>
        <v>4244.5999999999995</v>
      </c>
      <c r="S175" s="295">
        <f t="shared" si="58"/>
        <v>1353.1999999999998</v>
      </c>
      <c r="T175" s="296">
        <f t="shared" si="59"/>
        <v>800</v>
      </c>
      <c r="U175" s="295">
        <f t="shared" si="60"/>
        <v>279.89</v>
      </c>
      <c r="V175" s="295">
        <f t="shared" si="61"/>
        <v>466.29673999999994</v>
      </c>
      <c r="W175" s="297">
        <f t="shared" si="62"/>
        <v>0</v>
      </c>
      <c r="X175" s="295">
        <f t="shared" si="63"/>
        <v>0</v>
      </c>
      <c r="Y175" s="295">
        <f t="shared" si="64"/>
        <v>30</v>
      </c>
      <c r="Z175" s="295">
        <f t="shared" si="77"/>
        <v>7173.9867399999994</v>
      </c>
      <c r="AA175" s="298">
        <f t="shared" si="65"/>
        <v>51</v>
      </c>
      <c r="AB175" s="298">
        <f t="shared" si="66"/>
        <v>768</v>
      </c>
      <c r="AC175" s="354"/>
      <c r="AD175" s="299"/>
      <c r="AE175" s="299"/>
      <c r="AF175" s="295">
        <f t="shared" si="78"/>
        <v>819</v>
      </c>
      <c r="AG175" s="300">
        <f t="shared" si="67"/>
        <v>6355</v>
      </c>
      <c r="AH175" s="300">
        <v>6355</v>
      </c>
      <c r="AI175" s="300">
        <f t="shared" si="68"/>
        <v>0</v>
      </c>
      <c r="AJ175" s="381">
        <f t="shared" si="69"/>
        <v>218</v>
      </c>
      <c r="AK175" s="381">
        <f t="shared" si="70"/>
        <v>832</v>
      </c>
      <c r="AL175" s="382">
        <f t="shared" si="71"/>
        <v>250</v>
      </c>
      <c r="AM175" s="382"/>
      <c r="AN175" s="382">
        <f t="shared" si="72"/>
        <v>8473.9867400000003</v>
      </c>
      <c r="AO175" s="301" t="s">
        <v>1795</v>
      </c>
    </row>
    <row r="176" spans="1:41" ht="24" customHeight="1" x14ac:dyDescent="0.25">
      <c r="A176" s="290"/>
      <c r="B176" s="348" t="s">
        <v>1793</v>
      </c>
      <c r="C176" s="348">
        <v>4941530885</v>
      </c>
      <c r="D176" s="302">
        <v>101814440490</v>
      </c>
      <c r="E176" s="330" t="s">
        <v>1794</v>
      </c>
      <c r="F176" s="303"/>
      <c r="G176" s="303"/>
      <c r="H176" s="324" t="s">
        <v>1370</v>
      </c>
      <c r="I176" s="294">
        <v>9</v>
      </c>
      <c r="J176" s="295"/>
      <c r="K176" s="295"/>
      <c r="L176" s="295">
        <v>424.46</v>
      </c>
      <c r="M176" s="295">
        <v>135.32</v>
      </c>
      <c r="N176" s="295"/>
      <c r="O176" s="295">
        <f t="shared" si="55"/>
        <v>27.988999999999997</v>
      </c>
      <c r="P176" s="295">
        <f t="shared" si="56"/>
        <v>46.629673999999994</v>
      </c>
      <c r="Q176" s="295">
        <v>3</v>
      </c>
      <c r="R176" s="295">
        <f t="shared" si="57"/>
        <v>3820.14</v>
      </c>
      <c r="S176" s="295">
        <f t="shared" si="58"/>
        <v>1217.8799999999999</v>
      </c>
      <c r="T176" s="296">
        <f t="shared" si="59"/>
        <v>0</v>
      </c>
      <c r="U176" s="295">
        <f t="shared" si="60"/>
        <v>251.90099999999998</v>
      </c>
      <c r="V176" s="295">
        <f t="shared" si="61"/>
        <v>419.66706599999998</v>
      </c>
      <c r="W176" s="297">
        <f t="shared" si="62"/>
        <v>0</v>
      </c>
      <c r="X176" s="295">
        <f t="shared" si="63"/>
        <v>0</v>
      </c>
      <c r="Y176" s="295">
        <f t="shared" si="64"/>
        <v>27</v>
      </c>
      <c r="Z176" s="295">
        <f t="shared" si="77"/>
        <v>5736.5880659999993</v>
      </c>
      <c r="AA176" s="298">
        <f t="shared" si="65"/>
        <v>40</v>
      </c>
      <c r="AB176" s="298">
        <f t="shared" si="66"/>
        <v>605</v>
      </c>
      <c r="AC176" s="354"/>
      <c r="AD176" s="299"/>
      <c r="AE176" s="299"/>
      <c r="AF176" s="295">
        <f t="shared" si="78"/>
        <v>645</v>
      </c>
      <c r="AG176" s="300">
        <f t="shared" si="67"/>
        <v>5092</v>
      </c>
      <c r="AH176" s="300">
        <v>5092</v>
      </c>
      <c r="AI176" s="300">
        <f t="shared" si="68"/>
        <v>0</v>
      </c>
      <c r="AJ176" s="381">
        <f t="shared" si="69"/>
        <v>173</v>
      </c>
      <c r="AK176" s="381">
        <f t="shared" si="70"/>
        <v>655</v>
      </c>
      <c r="AL176" s="382">
        <f t="shared" si="71"/>
        <v>225</v>
      </c>
      <c r="AM176" s="382"/>
      <c r="AN176" s="382">
        <f t="shared" si="72"/>
        <v>6789.5880659999993</v>
      </c>
      <c r="AO176" s="301" t="s">
        <v>1795</v>
      </c>
    </row>
    <row r="177" spans="1:41" ht="24" customHeight="1" x14ac:dyDescent="0.25">
      <c r="A177" s="290">
        <v>169</v>
      </c>
      <c r="B177" s="348" t="s">
        <v>1796</v>
      </c>
      <c r="C177" s="348">
        <v>4941798400</v>
      </c>
      <c r="D177" s="3">
        <v>102013081674</v>
      </c>
      <c r="E177" s="330" t="s">
        <v>1797</v>
      </c>
      <c r="F177" s="303"/>
      <c r="G177" s="303"/>
      <c r="H177" s="324" t="s">
        <v>1370</v>
      </c>
      <c r="I177" s="294">
        <v>14</v>
      </c>
      <c r="J177" s="295"/>
      <c r="K177" s="295"/>
      <c r="L177" s="295">
        <v>424.46</v>
      </c>
      <c r="M177" s="295">
        <v>135.32</v>
      </c>
      <c r="N177" s="295"/>
      <c r="O177" s="295">
        <f t="shared" si="55"/>
        <v>27.988999999999997</v>
      </c>
      <c r="P177" s="295">
        <f t="shared" si="56"/>
        <v>46.629673999999994</v>
      </c>
      <c r="Q177" s="295">
        <v>3</v>
      </c>
      <c r="R177" s="295">
        <f t="shared" si="57"/>
        <v>5942.44</v>
      </c>
      <c r="S177" s="295">
        <f t="shared" si="58"/>
        <v>1894.48</v>
      </c>
      <c r="T177" s="296">
        <f t="shared" si="59"/>
        <v>0</v>
      </c>
      <c r="U177" s="295">
        <f t="shared" si="60"/>
        <v>391.84600000000006</v>
      </c>
      <c r="V177" s="295">
        <f t="shared" si="61"/>
        <v>652.81543599999986</v>
      </c>
      <c r="W177" s="297">
        <f t="shared" si="62"/>
        <v>0</v>
      </c>
      <c r="X177" s="295">
        <f t="shared" si="63"/>
        <v>0</v>
      </c>
      <c r="Y177" s="295">
        <f t="shared" si="64"/>
        <v>42</v>
      </c>
      <c r="Z177" s="295">
        <f t="shared" si="77"/>
        <v>8923.5814360000004</v>
      </c>
      <c r="AA177" s="298">
        <f t="shared" si="65"/>
        <v>63</v>
      </c>
      <c r="AB177" s="298">
        <f t="shared" si="66"/>
        <v>940</v>
      </c>
      <c r="AC177" s="354">
        <v>200</v>
      </c>
      <c r="AD177" s="299"/>
      <c r="AE177" s="299"/>
      <c r="AF177" s="295">
        <f t="shared" si="78"/>
        <v>1203</v>
      </c>
      <c r="AG177" s="300">
        <f t="shared" si="67"/>
        <v>7721</v>
      </c>
      <c r="AH177" s="300">
        <v>7721</v>
      </c>
      <c r="AI177" s="300">
        <f t="shared" si="68"/>
        <v>0</v>
      </c>
      <c r="AJ177" s="381">
        <f t="shared" si="69"/>
        <v>269</v>
      </c>
      <c r="AK177" s="381">
        <f t="shared" si="70"/>
        <v>1019</v>
      </c>
      <c r="AL177" s="382">
        <f t="shared" si="71"/>
        <v>350</v>
      </c>
      <c r="AM177" s="382"/>
      <c r="AN177" s="382">
        <f t="shared" si="72"/>
        <v>10561.581436</v>
      </c>
      <c r="AO177" s="355">
        <v>64104049748</v>
      </c>
    </row>
    <row r="178" spans="1:41" ht="24" customHeight="1" x14ac:dyDescent="0.25">
      <c r="A178" s="290"/>
      <c r="B178" s="348" t="s">
        <v>1796</v>
      </c>
      <c r="C178" s="348">
        <v>4941798400</v>
      </c>
      <c r="D178" s="3">
        <v>102013081674</v>
      </c>
      <c r="E178" s="330" t="s">
        <v>1797</v>
      </c>
      <c r="F178" s="303"/>
      <c r="G178" s="303"/>
      <c r="H178" s="356"/>
      <c r="I178" s="294">
        <v>6</v>
      </c>
      <c r="J178" s="295"/>
      <c r="K178" s="295"/>
      <c r="L178" s="295">
        <v>424.46</v>
      </c>
      <c r="M178" s="295">
        <v>135.32</v>
      </c>
      <c r="N178" s="295">
        <v>80</v>
      </c>
      <c r="O178" s="295">
        <f t="shared" si="55"/>
        <v>27.988999999999997</v>
      </c>
      <c r="P178" s="295">
        <f t="shared" si="56"/>
        <v>46.629673999999994</v>
      </c>
      <c r="Q178" s="295">
        <v>3</v>
      </c>
      <c r="R178" s="295">
        <f t="shared" si="57"/>
        <v>2546.7599999999998</v>
      </c>
      <c r="S178" s="295">
        <f t="shared" si="58"/>
        <v>811.92</v>
      </c>
      <c r="T178" s="296">
        <f t="shared" si="59"/>
        <v>480</v>
      </c>
      <c r="U178" s="295">
        <f t="shared" si="60"/>
        <v>167.934</v>
      </c>
      <c r="V178" s="295">
        <f t="shared" si="61"/>
        <v>279.77804399999997</v>
      </c>
      <c r="W178" s="297">
        <f t="shared" si="62"/>
        <v>0</v>
      </c>
      <c r="X178" s="295">
        <f t="shared" si="63"/>
        <v>0</v>
      </c>
      <c r="Y178" s="295">
        <f t="shared" si="64"/>
        <v>18</v>
      </c>
      <c r="Z178" s="295">
        <f t="shared" si="77"/>
        <v>4304.3920440000002</v>
      </c>
      <c r="AA178" s="298">
        <f t="shared" si="65"/>
        <v>31</v>
      </c>
      <c r="AB178" s="298">
        <f t="shared" si="66"/>
        <v>461</v>
      </c>
      <c r="AC178" s="354"/>
      <c r="AD178" s="299"/>
      <c r="AE178" s="299"/>
      <c r="AF178" s="295">
        <f t="shared" si="78"/>
        <v>492</v>
      </c>
      <c r="AG178" s="300">
        <f t="shared" si="67"/>
        <v>3812</v>
      </c>
      <c r="AH178" s="300">
        <v>3812</v>
      </c>
      <c r="AI178" s="300">
        <f t="shared" si="68"/>
        <v>0</v>
      </c>
      <c r="AJ178" s="381">
        <f t="shared" si="69"/>
        <v>131</v>
      </c>
      <c r="AK178" s="381">
        <f t="shared" si="70"/>
        <v>499</v>
      </c>
      <c r="AL178" s="382">
        <f t="shared" si="71"/>
        <v>150</v>
      </c>
      <c r="AM178" s="382"/>
      <c r="AN178" s="382">
        <f t="shared" si="72"/>
        <v>5084.3920440000002</v>
      </c>
      <c r="AO178" s="355">
        <v>64104049748</v>
      </c>
    </row>
    <row r="179" spans="1:41" ht="24" customHeight="1" x14ac:dyDescent="0.25">
      <c r="A179" s="290">
        <v>171</v>
      </c>
      <c r="B179" s="348" t="s">
        <v>1798</v>
      </c>
      <c r="C179" s="348">
        <v>4941804271</v>
      </c>
      <c r="D179" s="3">
        <v>101338776764</v>
      </c>
      <c r="E179" s="330" t="s">
        <v>1799</v>
      </c>
      <c r="F179" s="303"/>
      <c r="G179" s="303"/>
      <c r="H179" s="356" t="s">
        <v>1370</v>
      </c>
      <c r="I179" s="294">
        <v>9</v>
      </c>
      <c r="J179" s="295"/>
      <c r="K179" s="295"/>
      <c r="L179" s="295">
        <v>424.46</v>
      </c>
      <c r="M179" s="295">
        <v>135.32</v>
      </c>
      <c r="N179" s="295"/>
      <c r="O179" s="295">
        <f t="shared" si="55"/>
        <v>27.988999999999997</v>
      </c>
      <c r="P179" s="295">
        <f t="shared" si="56"/>
        <v>46.629673999999994</v>
      </c>
      <c r="Q179" s="295">
        <v>3</v>
      </c>
      <c r="R179" s="295">
        <f t="shared" si="57"/>
        <v>3820.14</v>
      </c>
      <c r="S179" s="295">
        <f t="shared" si="58"/>
        <v>1217.8799999999999</v>
      </c>
      <c r="T179" s="296">
        <f t="shared" si="59"/>
        <v>0</v>
      </c>
      <c r="U179" s="295">
        <f t="shared" si="60"/>
        <v>251.90099999999998</v>
      </c>
      <c r="V179" s="295">
        <f t="shared" si="61"/>
        <v>419.66706599999998</v>
      </c>
      <c r="W179" s="297">
        <f t="shared" si="62"/>
        <v>0</v>
      </c>
      <c r="X179" s="295">
        <f t="shared" si="63"/>
        <v>0</v>
      </c>
      <c r="Y179" s="295">
        <f t="shared" si="64"/>
        <v>27</v>
      </c>
      <c r="Z179" s="295">
        <f t="shared" si="77"/>
        <v>5736.5880659999993</v>
      </c>
      <c r="AA179" s="298">
        <f t="shared" si="65"/>
        <v>40</v>
      </c>
      <c r="AB179" s="298">
        <f t="shared" si="66"/>
        <v>605</v>
      </c>
      <c r="AC179" s="354">
        <v>200</v>
      </c>
      <c r="AD179" s="299"/>
      <c r="AE179" s="299"/>
      <c r="AF179" s="295">
        <f t="shared" si="78"/>
        <v>845</v>
      </c>
      <c r="AG179" s="300">
        <f t="shared" si="67"/>
        <v>4892</v>
      </c>
      <c r="AH179" s="300">
        <v>4892</v>
      </c>
      <c r="AI179" s="300">
        <f t="shared" si="68"/>
        <v>0</v>
      </c>
      <c r="AJ179" s="381">
        <f t="shared" si="69"/>
        <v>173</v>
      </c>
      <c r="AK179" s="381">
        <f t="shared" si="70"/>
        <v>655</v>
      </c>
      <c r="AL179" s="382">
        <f t="shared" si="71"/>
        <v>225</v>
      </c>
      <c r="AM179" s="382"/>
      <c r="AN179" s="382">
        <f t="shared" si="72"/>
        <v>6789.5880659999993</v>
      </c>
      <c r="AO179" s="355">
        <v>32099151005</v>
      </c>
    </row>
    <row r="180" spans="1:41" ht="24" customHeight="1" x14ac:dyDescent="0.25">
      <c r="A180" s="290">
        <v>172</v>
      </c>
      <c r="B180" s="348" t="s">
        <v>1800</v>
      </c>
      <c r="C180" s="348">
        <v>4941351890</v>
      </c>
      <c r="D180" s="3">
        <v>101990187164</v>
      </c>
      <c r="E180" s="330" t="s">
        <v>1801</v>
      </c>
      <c r="F180" s="303"/>
      <c r="G180" s="303"/>
      <c r="H180" s="356" t="s">
        <v>1356</v>
      </c>
      <c r="I180" s="294">
        <v>23.625</v>
      </c>
      <c r="J180" s="295"/>
      <c r="K180" s="295"/>
      <c r="L180" s="295">
        <v>513.6</v>
      </c>
      <c r="M180" s="295">
        <v>135.32</v>
      </c>
      <c r="N180" s="295"/>
      <c r="O180" s="295">
        <f t="shared" si="55"/>
        <v>32.446000000000005</v>
      </c>
      <c r="P180" s="295">
        <f t="shared" si="56"/>
        <v>54.055036000000008</v>
      </c>
      <c r="Q180" s="295">
        <v>3</v>
      </c>
      <c r="R180" s="295">
        <f t="shared" si="57"/>
        <v>12133.800000000001</v>
      </c>
      <c r="S180" s="295">
        <f t="shared" si="58"/>
        <v>3196.9349999999999</v>
      </c>
      <c r="T180" s="296">
        <f t="shared" si="59"/>
        <v>0</v>
      </c>
      <c r="U180" s="295">
        <f t="shared" si="60"/>
        <v>766.53674999999998</v>
      </c>
      <c r="V180" s="295">
        <f t="shared" si="61"/>
        <v>1277.0502255000001</v>
      </c>
      <c r="W180" s="297">
        <f t="shared" si="62"/>
        <v>0</v>
      </c>
      <c r="X180" s="295">
        <f t="shared" si="63"/>
        <v>0</v>
      </c>
      <c r="Y180" s="295">
        <f t="shared" si="64"/>
        <v>70.875</v>
      </c>
      <c r="Z180" s="295">
        <f t="shared" si="77"/>
        <v>17445.196975499999</v>
      </c>
      <c r="AA180" s="298">
        <f t="shared" si="65"/>
        <v>122</v>
      </c>
      <c r="AB180" s="298">
        <f t="shared" si="66"/>
        <v>1840</v>
      </c>
      <c r="AC180" s="354"/>
      <c r="AD180" s="299"/>
      <c r="AE180" s="299"/>
      <c r="AF180" s="295">
        <f t="shared" si="78"/>
        <v>1962</v>
      </c>
      <c r="AG180" s="300">
        <f t="shared" si="67"/>
        <v>15483</v>
      </c>
      <c r="AH180" s="300">
        <v>15483</v>
      </c>
      <c r="AI180" s="300">
        <f t="shared" si="68"/>
        <v>0</v>
      </c>
      <c r="AJ180" s="381">
        <f t="shared" si="69"/>
        <v>526</v>
      </c>
      <c r="AK180" s="381">
        <f t="shared" si="70"/>
        <v>1993</v>
      </c>
      <c r="AL180" s="382">
        <f t="shared" si="71"/>
        <v>590.625</v>
      </c>
      <c r="AM180" s="382"/>
      <c r="AN180" s="382">
        <f t="shared" si="72"/>
        <v>20554.821975499999</v>
      </c>
      <c r="AO180" s="357" t="s">
        <v>1802</v>
      </c>
    </row>
    <row r="181" spans="1:41" ht="24" customHeight="1" x14ac:dyDescent="0.25">
      <c r="A181" s="290">
        <v>173</v>
      </c>
      <c r="B181" s="348" t="s">
        <v>1803</v>
      </c>
      <c r="C181" s="348">
        <v>4941750819</v>
      </c>
      <c r="D181" s="3">
        <v>102130966040</v>
      </c>
      <c r="E181" s="330" t="s">
        <v>1804</v>
      </c>
      <c r="F181" s="303"/>
      <c r="G181" s="303"/>
      <c r="H181" s="356" t="s">
        <v>1370</v>
      </c>
      <c r="I181" s="294">
        <v>16.5</v>
      </c>
      <c r="J181" s="295"/>
      <c r="K181" s="295"/>
      <c r="L181" s="295">
        <v>424.46</v>
      </c>
      <c r="M181" s="295">
        <v>135.32</v>
      </c>
      <c r="N181" s="295">
        <v>80</v>
      </c>
      <c r="O181" s="295">
        <f t="shared" si="55"/>
        <v>27.988999999999997</v>
      </c>
      <c r="P181" s="295">
        <f t="shared" si="56"/>
        <v>46.629673999999994</v>
      </c>
      <c r="Q181" s="295">
        <v>3</v>
      </c>
      <c r="R181" s="295">
        <f t="shared" si="57"/>
        <v>7003.5899999999992</v>
      </c>
      <c r="S181" s="295">
        <f t="shared" si="58"/>
        <v>2232.7799999999997</v>
      </c>
      <c r="T181" s="296">
        <f t="shared" si="59"/>
        <v>1320</v>
      </c>
      <c r="U181" s="295">
        <f t="shared" si="60"/>
        <v>461.81849999999997</v>
      </c>
      <c r="V181" s="295">
        <f t="shared" si="61"/>
        <v>769.38962099999992</v>
      </c>
      <c r="W181" s="297">
        <f t="shared" si="62"/>
        <v>0</v>
      </c>
      <c r="X181" s="295">
        <f t="shared" si="63"/>
        <v>0</v>
      </c>
      <c r="Y181" s="295">
        <f t="shared" si="64"/>
        <v>49.5</v>
      </c>
      <c r="Z181" s="295">
        <f t="shared" si="77"/>
        <v>11837.078120999999</v>
      </c>
      <c r="AA181" s="298">
        <f t="shared" si="65"/>
        <v>84</v>
      </c>
      <c r="AB181" s="298">
        <f t="shared" si="66"/>
        <v>1267</v>
      </c>
      <c r="AC181" s="354"/>
      <c r="AD181" s="299"/>
      <c r="AE181" s="299"/>
      <c r="AF181" s="295">
        <f t="shared" si="78"/>
        <v>1351</v>
      </c>
      <c r="AG181" s="300">
        <f t="shared" si="67"/>
        <v>10486</v>
      </c>
      <c r="AH181" s="300">
        <v>10486</v>
      </c>
      <c r="AI181" s="300">
        <f t="shared" si="68"/>
        <v>0</v>
      </c>
      <c r="AJ181" s="381">
        <f t="shared" si="69"/>
        <v>360</v>
      </c>
      <c r="AK181" s="381">
        <f t="shared" si="70"/>
        <v>1372</v>
      </c>
      <c r="AL181" s="382">
        <f t="shared" si="71"/>
        <v>412.5</v>
      </c>
      <c r="AM181" s="382"/>
      <c r="AN181" s="382">
        <f t="shared" si="72"/>
        <v>13981.578120999999</v>
      </c>
      <c r="AO181" s="358" t="s">
        <v>1805</v>
      </c>
    </row>
    <row r="182" spans="1:41" ht="24" customHeight="1" x14ac:dyDescent="0.25">
      <c r="A182" s="290">
        <v>174</v>
      </c>
      <c r="B182" s="348" t="s">
        <v>1806</v>
      </c>
      <c r="C182" s="348">
        <v>4941810729</v>
      </c>
      <c r="D182" s="3">
        <v>101886513291</v>
      </c>
      <c r="E182" s="330" t="s">
        <v>1807</v>
      </c>
      <c r="F182" s="303"/>
      <c r="G182" s="303"/>
      <c r="H182" s="356" t="s">
        <v>1370</v>
      </c>
      <c r="I182" s="294">
        <v>20.975000000000001</v>
      </c>
      <c r="J182" s="295"/>
      <c r="K182" s="295"/>
      <c r="L182" s="295">
        <v>424.46</v>
      </c>
      <c r="M182" s="295">
        <v>135.32</v>
      </c>
      <c r="N182" s="295"/>
      <c r="O182" s="295">
        <f t="shared" si="55"/>
        <v>27.988999999999997</v>
      </c>
      <c r="P182" s="295">
        <f t="shared" si="56"/>
        <v>46.629673999999994</v>
      </c>
      <c r="Q182" s="295">
        <v>3</v>
      </c>
      <c r="R182" s="295">
        <f t="shared" si="57"/>
        <v>8903.0485000000008</v>
      </c>
      <c r="S182" s="295">
        <f t="shared" si="58"/>
        <v>2838.337</v>
      </c>
      <c r="T182" s="296">
        <f t="shared" si="59"/>
        <v>0</v>
      </c>
      <c r="U182" s="295">
        <f t="shared" si="60"/>
        <v>587.06927500000006</v>
      </c>
      <c r="V182" s="295">
        <f t="shared" si="61"/>
        <v>978.05741214999989</v>
      </c>
      <c r="W182" s="297">
        <f t="shared" si="62"/>
        <v>0</v>
      </c>
      <c r="X182" s="295">
        <f t="shared" si="63"/>
        <v>0</v>
      </c>
      <c r="Y182" s="295">
        <f t="shared" si="64"/>
        <v>62.925000000000004</v>
      </c>
      <c r="Z182" s="295">
        <f t="shared" si="77"/>
        <v>13369.437187149999</v>
      </c>
      <c r="AA182" s="298">
        <f t="shared" si="65"/>
        <v>93</v>
      </c>
      <c r="AB182" s="298">
        <f t="shared" si="66"/>
        <v>1409</v>
      </c>
      <c r="AC182" s="354"/>
      <c r="AD182" s="299"/>
      <c r="AE182" s="299"/>
      <c r="AF182" s="295">
        <f t="shared" si="78"/>
        <v>1502</v>
      </c>
      <c r="AG182" s="300">
        <f t="shared" si="67"/>
        <v>11867</v>
      </c>
      <c r="AH182" s="300">
        <v>11867</v>
      </c>
      <c r="AI182" s="300">
        <f t="shared" si="68"/>
        <v>0</v>
      </c>
      <c r="AJ182" s="381">
        <f t="shared" si="69"/>
        <v>403</v>
      </c>
      <c r="AK182" s="381">
        <f t="shared" si="70"/>
        <v>1526</v>
      </c>
      <c r="AL182" s="382">
        <f t="shared" si="71"/>
        <v>524.375</v>
      </c>
      <c r="AM182" s="382"/>
      <c r="AN182" s="382">
        <f t="shared" si="72"/>
        <v>15822.812187149999</v>
      </c>
      <c r="AO182" s="359">
        <v>2449655872</v>
      </c>
    </row>
    <row r="183" spans="1:41" ht="24" customHeight="1" x14ac:dyDescent="0.25">
      <c r="A183" s="290">
        <v>175</v>
      </c>
      <c r="B183" s="348" t="s">
        <v>1808</v>
      </c>
      <c r="C183" s="348">
        <v>4941814522</v>
      </c>
      <c r="D183" s="3">
        <v>101914654812</v>
      </c>
      <c r="E183" s="330" t="s">
        <v>1809</v>
      </c>
      <c r="F183" s="303"/>
      <c r="G183" s="303"/>
      <c r="H183" s="356" t="s">
        <v>1370</v>
      </c>
      <c r="I183" s="294">
        <v>20</v>
      </c>
      <c r="J183" s="295"/>
      <c r="K183" s="295"/>
      <c r="L183" s="295">
        <v>424.46</v>
      </c>
      <c r="M183" s="295">
        <v>135.32</v>
      </c>
      <c r="N183" s="295"/>
      <c r="O183" s="295">
        <f t="shared" si="55"/>
        <v>27.988999999999997</v>
      </c>
      <c r="P183" s="295">
        <f t="shared" si="56"/>
        <v>46.629673999999994</v>
      </c>
      <c r="Q183" s="295">
        <v>3</v>
      </c>
      <c r="R183" s="295">
        <f t="shared" si="57"/>
        <v>8489.1999999999989</v>
      </c>
      <c r="S183" s="295">
        <f t="shared" si="58"/>
        <v>2706.3999999999996</v>
      </c>
      <c r="T183" s="296">
        <f t="shared" si="59"/>
        <v>0</v>
      </c>
      <c r="U183" s="295">
        <f t="shared" si="60"/>
        <v>559.78</v>
      </c>
      <c r="V183" s="295">
        <f t="shared" si="61"/>
        <v>932.59347999999989</v>
      </c>
      <c r="W183" s="297">
        <f t="shared" si="62"/>
        <v>0</v>
      </c>
      <c r="X183" s="295">
        <f t="shared" si="63"/>
        <v>0</v>
      </c>
      <c r="Y183" s="295">
        <f t="shared" si="64"/>
        <v>60</v>
      </c>
      <c r="Z183" s="295">
        <f t="shared" si="77"/>
        <v>12747.973479999999</v>
      </c>
      <c r="AA183" s="298">
        <f t="shared" si="65"/>
        <v>89</v>
      </c>
      <c r="AB183" s="298">
        <f t="shared" si="66"/>
        <v>1343</v>
      </c>
      <c r="AC183" s="354">
        <v>1500</v>
      </c>
      <c r="AD183" s="299"/>
      <c r="AE183" s="299"/>
      <c r="AF183" s="295">
        <f t="shared" si="78"/>
        <v>2932</v>
      </c>
      <c r="AG183" s="300">
        <f t="shared" si="67"/>
        <v>9816</v>
      </c>
      <c r="AH183" s="300">
        <v>9816</v>
      </c>
      <c r="AI183" s="300">
        <f t="shared" si="68"/>
        <v>0</v>
      </c>
      <c r="AJ183" s="381">
        <f t="shared" si="69"/>
        <v>384</v>
      </c>
      <c r="AK183" s="381">
        <f t="shared" si="70"/>
        <v>1455</v>
      </c>
      <c r="AL183" s="382">
        <f t="shared" si="71"/>
        <v>500</v>
      </c>
      <c r="AM183" s="382"/>
      <c r="AN183" s="382">
        <f t="shared" si="72"/>
        <v>15086.973479999999</v>
      </c>
      <c r="AO183" s="357" t="s">
        <v>1810</v>
      </c>
    </row>
    <row r="184" spans="1:41" ht="24" customHeight="1" x14ac:dyDescent="0.25">
      <c r="A184" s="290">
        <v>176</v>
      </c>
      <c r="B184" s="348" t="s">
        <v>1811</v>
      </c>
      <c r="C184" s="348">
        <v>4940301356</v>
      </c>
      <c r="D184" s="3">
        <v>101579360476</v>
      </c>
      <c r="E184" s="330" t="s">
        <v>1812</v>
      </c>
      <c r="F184" s="303"/>
      <c r="G184" s="303"/>
      <c r="H184" s="356" t="s">
        <v>1370</v>
      </c>
      <c r="I184" s="294">
        <v>15</v>
      </c>
      <c r="J184" s="295"/>
      <c r="K184" s="295"/>
      <c r="L184" s="295">
        <v>424.46</v>
      </c>
      <c r="M184" s="295">
        <v>135.32</v>
      </c>
      <c r="N184" s="295"/>
      <c r="O184" s="295">
        <f t="shared" si="55"/>
        <v>27.988999999999997</v>
      </c>
      <c r="P184" s="295">
        <f t="shared" si="56"/>
        <v>46.629673999999994</v>
      </c>
      <c r="Q184" s="295">
        <v>3</v>
      </c>
      <c r="R184" s="295">
        <f t="shared" si="57"/>
        <v>6366.9</v>
      </c>
      <c r="S184" s="295">
        <f t="shared" si="58"/>
        <v>2029.8</v>
      </c>
      <c r="T184" s="296">
        <f t="shared" si="59"/>
        <v>0</v>
      </c>
      <c r="U184" s="295">
        <f t="shared" si="60"/>
        <v>419.83499999999998</v>
      </c>
      <c r="V184" s="295">
        <f t="shared" si="61"/>
        <v>699.44510999999989</v>
      </c>
      <c r="W184" s="297">
        <f t="shared" si="62"/>
        <v>0</v>
      </c>
      <c r="X184" s="295">
        <f t="shared" si="63"/>
        <v>0</v>
      </c>
      <c r="Y184" s="295">
        <f t="shared" si="64"/>
        <v>45</v>
      </c>
      <c r="Z184" s="295">
        <f t="shared" si="77"/>
        <v>9560.9801099999986</v>
      </c>
      <c r="AA184" s="298">
        <f t="shared" si="65"/>
        <v>67</v>
      </c>
      <c r="AB184" s="298">
        <f t="shared" si="66"/>
        <v>1008</v>
      </c>
      <c r="AC184" s="354"/>
      <c r="AD184" s="299"/>
      <c r="AE184" s="299"/>
      <c r="AF184" s="295">
        <f t="shared" si="78"/>
        <v>1075</v>
      </c>
      <c r="AG184" s="300">
        <f t="shared" si="67"/>
        <v>8486</v>
      </c>
      <c r="AH184" s="300">
        <v>8486</v>
      </c>
      <c r="AI184" s="300">
        <f t="shared" si="68"/>
        <v>0</v>
      </c>
      <c r="AJ184" s="381">
        <f t="shared" si="69"/>
        <v>288</v>
      </c>
      <c r="AK184" s="381">
        <f t="shared" si="70"/>
        <v>1092</v>
      </c>
      <c r="AL184" s="382">
        <f t="shared" si="71"/>
        <v>375</v>
      </c>
      <c r="AM184" s="382"/>
      <c r="AN184" s="382">
        <f t="shared" si="72"/>
        <v>11315.980109999999</v>
      </c>
      <c r="AO184" s="355">
        <v>39174133182</v>
      </c>
    </row>
    <row r="185" spans="1:41" ht="24" customHeight="1" x14ac:dyDescent="0.25">
      <c r="A185" s="290">
        <v>177</v>
      </c>
      <c r="B185" s="345" t="s">
        <v>1813</v>
      </c>
      <c r="C185" s="348">
        <v>4938227471</v>
      </c>
      <c r="D185" s="3">
        <v>101376848505</v>
      </c>
      <c r="E185" s="346" t="s">
        <v>1814</v>
      </c>
      <c r="F185" s="303"/>
      <c r="G185" s="303"/>
      <c r="H185" s="360" t="s">
        <v>1370</v>
      </c>
      <c r="I185" s="294">
        <v>20</v>
      </c>
      <c r="J185" s="295"/>
      <c r="K185" s="295"/>
      <c r="L185" s="295">
        <v>424.46</v>
      </c>
      <c r="M185" s="295">
        <v>135.32</v>
      </c>
      <c r="N185" s="295"/>
      <c r="O185" s="295">
        <f t="shared" si="55"/>
        <v>27.988999999999997</v>
      </c>
      <c r="P185" s="295">
        <f t="shared" si="56"/>
        <v>46.629673999999994</v>
      </c>
      <c r="Q185" s="295">
        <v>3</v>
      </c>
      <c r="R185" s="295">
        <f t="shared" si="57"/>
        <v>8489.1999999999989</v>
      </c>
      <c r="S185" s="295">
        <f t="shared" si="58"/>
        <v>2706.3999999999996</v>
      </c>
      <c r="T185" s="296">
        <f t="shared" si="59"/>
        <v>0</v>
      </c>
      <c r="U185" s="295">
        <f t="shared" si="60"/>
        <v>559.78</v>
      </c>
      <c r="V185" s="295">
        <f t="shared" si="61"/>
        <v>932.59347999999989</v>
      </c>
      <c r="W185" s="297">
        <f t="shared" si="62"/>
        <v>0</v>
      </c>
      <c r="X185" s="295">
        <f t="shared" si="63"/>
        <v>0</v>
      </c>
      <c r="Y185" s="295">
        <f t="shared" si="64"/>
        <v>60</v>
      </c>
      <c r="Z185" s="295">
        <f t="shared" si="77"/>
        <v>12747.973479999999</v>
      </c>
      <c r="AA185" s="298">
        <f t="shared" si="65"/>
        <v>89</v>
      </c>
      <c r="AB185" s="298">
        <f t="shared" si="66"/>
        <v>1343</v>
      </c>
      <c r="AC185" s="361"/>
      <c r="AD185" s="299"/>
      <c r="AE185" s="299"/>
      <c r="AF185" s="295">
        <f t="shared" si="78"/>
        <v>1432</v>
      </c>
      <c r="AG185" s="300">
        <f t="shared" si="67"/>
        <v>11316</v>
      </c>
      <c r="AH185" s="300">
        <v>11316</v>
      </c>
      <c r="AI185" s="300">
        <f t="shared" si="68"/>
        <v>0</v>
      </c>
      <c r="AJ185" s="381">
        <f t="shared" si="69"/>
        <v>384</v>
      </c>
      <c r="AK185" s="381">
        <f t="shared" si="70"/>
        <v>1455</v>
      </c>
      <c r="AL185" s="382">
        <f t="shared" si="71"/>
        <v>500</v>
      </c>
      <c r="AM185" s="382"/>
      <c r="AN185" s="382">
        <f t="shared" si="72"/>
        <v>15086.973479999999</v>
      </c>
      <c r="AO185" s="334">
        <v>64088570686</v>
      </c>
    </row>
    <row r="186" spans="1:41" ht="24" customHeight="1" x14ac:dyDescent="0.25">
      <c r="A186" s="290"/>
      <c r="B186" s="345" t="s">
        <v>1813</v>
      </c>
      <c r="C186" s="348">
        <v>4938227471</v>
      </c>
      <c r="D186" s="3">
        <v>101376848505</v>
      </c>
      <c r="E186" s="346" t="s">
        <v>1814</v>
      </c>
      <c r="F186" s="303"/>
      <c r="G186" s="303"/>
      <c r="H186" s="360"/>
      <c r="I186" s="294">
        <v>1</v>
      </c>
      <c r="J186" s="295"/>
      <c r="K186" s="295"/>
      <c r="L186" s="295">
        <v>424.46</v>
      </c>
      <c r="M186" s="295">
        <v>135.32</v>
      </c>
      <c r="N186" s="295">
        <v>20</v>
      </c>
      <c r="O186" s="295">
        <f t="shared" si="55"/>
        <v>27.988999999999997</v>
      </c>
      <c r="P186" s="295">
        <f t="shared" si="56"/>
        <v>46.629673999999994</v>
      </c>
      <c r="Q186" s="295">
        <v>3</v>
      </c>
      <c r="R186" s="295">
        <f t="shared" si="57"/>
        <v>424.46</v>
      </c>
      <c r="S186" s="295">
        <f t="shared" si="58"/>
        <v>135.32</v>
      </c>
      <c r="T186" s="296">
        <f t="shared" si="59"/>
        <v>20</v>
      </c>
      <c r="U186" s="295">
        <f t="shared" si="60"/>
        <v>27.988999999999997</v>
      </c>
      <c r="V186" s="295">
        <f t="shared" si="61"/>
        <v>46.629673999999994</v>
      </c>
      <c r="W186" s="297">
        <f t="shared" si="62"/>
        <v>0</v>
      </c>
      <c r="X186" s="295">
        <f t="shared" si="63"/>
        <v>0</v>
      </c>
      <c r="Y186" s="295">
        <f t="shared" si="64"/>
        <v>3</v>
      </c>
      <c r="Z186" s="295">
        <f t="shared" si="77"/>
        <v>657.39867400000003</v>
      </c>
      <c r="AA186" s="298">
        <f t="shared" si="65"/>
        <v>5</v>
      </c>
      <c r="AB186" s="298">
        <f t="shared" si="66"/>
        <v>70</v>
      </c>
      <c r="AC186" s="361"/>
      <c r="AD186" s="299"/>
      <c r="AE186" s="299"/>
      <c r="AF186" s="295">
        <f t="shared" si="78"/>
        <v>75</v>
      </c>
      <c r="AG186" s="300">
        <f t="shared" si="67"/>
        <v>582</v>
      </c>
      <c r="AH186" s="300">
        <v>582</v>
      </c>
      <c r="AI186" s="300">
        <f t="shared" si="68"/>
        <v>0</v>
      </c>
      <c r="AJ186" s="381">
        <f t="shared" si="69"/>
        <v>20</v>
      </c>
      <c r="AK186" s="381">
        <f t="shared" si="70"/>
        <v>75</v>
      </c>
      <c r="AL186" s="382">
        <f t="shared" si="71"/>
        <v>25</v>
      </c>
      <c r="AM186" s="382"/>
      <c r="AN186" s="382">
        <f t="shared" si="72"/>
        <v>777.39867400000003</v>
      </c>
      <c r="AO186" s="334">
        <v>64088570686</v>
      </c>
    </row>
    <row r="187" spans="1:41" ht="24" customHeight="1" x14ac:dyDescent="0.25">
      <c r="A187" s="290">
        <v>178</v>
      </c>
      <c r="B187" s="345" t="s">
        <v>1815</v>
      </c>
      <c r="C187" s="348">
        <v>4941824339</v>
      </c>
      <c r="D187" s="3">
        <v>101927618097</v>
      </c>
      <c r="E187" s="346" t="s">
        <v>1816</v>
      </c>
      <c r="F187" s="303"/>
      <c r="G187" s="303"/>
      <c r="H187" s="360" t="s">
        <v>1370</v>
      </c>
      <c r="I187" s="294">
        <v>21</v>
      </c>
      <c r="J187" s="295"/>
      <c r="K187" s="295"/>
      <c r="L187" s="295">
        <v>424.46</v>
      </c>
      <c r="M187" s="295">
        <v>135.32</v>
      </c>
      <c r="N187" s="295"/>
      <c r="O187" s="295">
        <f t="shared" si="55"/>
        <v>27.988999999999997</v>
      </c>
      <c r="P187" s="295">
        <f t="shared" si="56"/>
        <v>46.629673999999994</v>
      </c>
      <c r="Q187" s="295">
        <v>3</v>
      </c>
      <c r="R187" s="295">
        <f t="shared" si="57"/>
        <v>8913.66</v>
      </c>
      <c r="S187" s="295">
        <f t="shared" si="58"/>
        <v>2841.72</v>
      </c>
      <c r="T187" s="296">
        <f t="shared" si="59"/>
        <v>0</v>
      </c>
      <c r="U187" s="295">
        <f t="shared" si="60"/>
        <v>587.76900000000001</v>
      </c>
      <c r="V187" s="295">
        <f t="shared" si="61"/>
        <v>979.22315399999991</v>
      </c>
      <c r="W187" s="297">
        <f t="shared" si="62"/>
        <v>0</v>
      </c>
      <c r="X187" s="295">
        <f t="shared" si="63"/>
        <v>0</v>
      </c>
      <c r="Y187" s="295">
        <f t="shared" si="64"/>
        <v>63</v>
      </c>
      <c r="Z187" s="295">
        <f t="shared" si="77"/>
        <v>13385.372153999999</v>
      </c>
      <c r="AA187" s="298">
        <f t="shared" si="65"/>
        <v>94</v>
      </c>
      <c r="AB187" s="298">
        <f t="shared" si="66"/>
        <v>1411</v>
      </c>
      <c r="AC187" s="361">
        <v>1500</v>
      </c>
      <c r="AD187" s="299"/>
      <c r="AE187" s="299"/>
      <c r="AF187" s="295">
        <f t="shared" si="78"/>
        <v>3005</v>
      </c>
      <c r="AG187" s="300">
        <f t="shared" si="67"/>
        <v>10380</v>
      </c>
      <c r="AH187" s="300">
        <v>10380</v>
      </c>
      <c r="AI187" s="300">
        <f t="shared" si="68"/>
        <v>0</v>
      </c>
      <c r="AJ187" s="381">
        <f t="shared" si="69"/>
        <v>404</v>
      </c>
      <c r="AK187" s="381">
        <f t="shared" si="70"/>
        <v>1528</v>
      </c>
      <c r="AL187" s="382">
        <f t="shared" si="71"/>
        <v>525</v>
      </c>
      <c r="AM187" s="382"/>
      <c r="AN187" s="382">
        <f t="shared" si="72"/>
        <v>15842.372153999999</v>
      </c>
      <c r="AO187" s="334">
        <v>64179568393</v>
      </c>
    </row>
    <row r="188" spans="1:41" ht="24" customHeight="1" x14ac:dyDescent="0.25">
      <c r="A188" s="290">
        <v>179</v>
      </c>
      <c r="B188" s="345" t="s">
        <v>1817</v>
      </c>
      <c r="C188" s="348">
        <v>4940932721</v>
      </c>
      <c r="D188" s="3">
        <v>101840943826</v>
      </c>
      <c r="E188" s="346" t="s">
        <v>1818</v>
      </c>
      <c r="F188" s="303"/>
      <c r="G188" s="303"/>
      <c r="H188" s="360" t="s">
        <v>1370</v>
      </c>
      <c r="I188" s="294">
        <v>21</v>
      </c>
      <c r="J188" s="295"/>
      <c r="K188" s="295"/>
      <c r="L188" s="295">
        <v>424.46</v>
      </c>
      <c r="M188" s="295">
        <v>135.32</v>
      </c>
      <c r="N188" s="295">
        <v>80</v>
      </c>
      <c r="O188" s="295">
        <f t="shared" si="55"/>
        <v>27.988999999999997</v>
      </c>
      <c r="P188" s="295">
        <f t="shared" si="56"/>
        <v>46.629673999999994</v>
      </c>
      <c r="Q188" s="295">
        <v>3</v>
      </c>
      <c r="R188" s="295">
        <f t="shared" si="57"/>
        <v>8913.66</v>
      </c>
      <c r="S188" s="295">
        <f t="shared" si="58"/>
        <v>2841.72</v>
      </c>
      <c r="T188" s="296">
        <f t="shared" si="59"/>
        <v>1680</v>
      </c>
      <c r="U188" s="295">
        <f t="shared" si="60"/>
        <v>587.76900000000001</v>
      </c>
      <c r="V188" s="295">
        <f t="shared" si="61"/>
        <v>979.22315399999991</v>
      </c>
      <c r="W188" s="297">
        <f t="shared" si="62"/>
        <v>0</v>
      </c>
      <c r="X188" s="295">
        <f t="shared" si="63"/>
        <v>0</v>
      </c>
      <c r="Y188" s="295">
        <f t="shared" si="64"/>
        <v>63</v>
      </c>
      <c r="Z188" s="295">
        <f t="shared" si="77"/>
        <v>15065.372153999999</v>
      </c>
      <c r="AA188" s="298">
        <f t="shared" si="65"/>
        <v>106</v>
      </c>
      <c r="AB188" s="298">
        <f t="shared" si="66"/>
        <v>1612</v>
      </c>
      <c r="AC188" s="361"/>
      <c r="AD188" s="299"/>
      <c r="AE188" s="299"/>
      <c r="AF188" s="295">
        <f t="shared" si="78"/>
        <v>1718</v>
      </c>
      <c r="AG188" s="300">
        <f t="shared" si="67"/>
        <v>13347</v>
      </c>
      <c r="AH188" s="300">
        <v>13347</v>
      </c>
      <c r="AI188" s="300">
        <f t="shared" si="68"/>
        <v>0</v>
      </c>
      <c r="AJ188" s="381">
        <f t="shared" si="69"/>
        <v>458</v>
      </c>
      <c r="AK188" s="381">
        <f t="shared" si="70"/>
        <v>1747</v>
      </c>
      <c r="AL188" s="382">
        <f t="shared" si="71"/>
        <v>525</v>
      </c>
      <c r="AM188" s="382"/>
      <c r="AN188" s="382">
        <f t="shared" si="72"/>
        <v>17795.372153999997</v>
      </c>
      <c r="AO188" s="334">
        <v>64177514134</v>
      </c>
    </row>
    <row r="189" spans="1:41" ht="24" customHeight="1" x14ac:dyDescent="0.25">
      <c r="A189" s="290">
        <v>180</v>
      </c>
      <c r="B189" s="345" t="s">
        <v>1819</v>
      </c>
      <c r="C189" s="348">
        <v>4940991710</v>
      </c>
      <c r="D189" s="3">
        <v>101631755979</v>
      </c>
      <c r="E189" s="346" t="s">
        <v>1820</v>
      </c>
      <c r="F189" s="303"/>
      <c r="G189" s="303"/>
      <c r="H189" s="360" t="s">
        <v>1370</v>
      </c>
      <c r="I189" s="294">
        <v>12.5</v>
      </c>
      <c r="J189" s="295"/>
      <c r="K189" s="295"/>
      <c r="L189" s="295">
        <v>424.46</v>
      </c>
      <c r="M189" s="295">
        <v>135.32</v>
      </c>
      <c r="N189" s="295">
        <v>80</v>
      </c>
      <c r="O189" s="295">
        <f t="shared" si="55"/>
        <v>27.988999999999997</v>
      </c>
      <c r="P189" s="295">
        <f t="shared" si="56"/>
        <v>46.629673999999994</v>
      </c>
      <c r="Q189" s="295">
        <v>3</v>
      </c>
      <c r="R189" s="295">
        <f t="shared" si="57"/>
        <v>5305.75</v>
      </c>
      <c r="S189" s="295">
        <f t="shared" si="58"/>
        <v>1691.5</v>
      </c>
      <c r="T189" s="296">
        <f t="shared" si="59"/>
        <v>1000</v>
      </c>
      <c r="U189" s="295">
        <f t="shared" si="60"/>
        <v>349.86250000000007</v>
      </c>
      <c r="V189" s="295">
        <f t="shared" si="61"/>
        <v>582.87092499999994</v>
      </c>
      <c r="W189" s="297">
        <f t="shared" si="62"/>
        <v>0</v>
      </c>
      <c r="X189" s="295">
        <f t="shared" si="63"/>
        <v>0</v>
      </c>
      <c r="Y189" s="295">
        <f t="shared" si="64"/>
        <v>37.5</v>
      </c>
      <c r="Z189" s="295">
        <f t="shared" si="77"/>
        <v>8967.4834249999985</v>
      </c>
      <c r="AA189" s="298">
        <f t="shared" si="65"/>
        <v>63</v>
      </c>
      <c r="AB189" s="298">
        <f t="shared" si="66"/>
        <v>960</v>
      </c>
      <c r="AC189" s="361">
        <v>200</v>
      </c>
      <c r="AD189" s="299"/>
      <c r="AE189" s="299"/>
      <c r="AF189" s="295">
        <f t="shared" si="78"/>
        <v>1223</v>
      </c>
      <c r="AG189" s="300">
        <f t="shared" si="67"/>
        <v>7744</v>
      </c>
      <c r="AH189" s="300">
        <v>7744</v>
      </c>
      <c r="AI189" s="300">
        <f t="shared" si="68"/>
        <v>0</v>
      </c>
      <c r="AJ189" s="381">
        <f t="shared" si="69"/>
        <v>273</v>
      </c>
      <c r="AK189" s="381">
        <f t="shared" si="70"/>
        <v>1040</v>
      </c>
      <c r="AL189" s="382">
        <f t="shared" si="71"/>
        <v>312.5</v>
      </c>
      <c r="AM189" s="382"/>
      <c r="AN189" s="382">
        <f t="shared" si="72"/>
        <v>10592.983424999999</v>
      </c>
      <c r="AO189" s="336" t="s">
        <v>1821</v>
      </c>
    </row>
    <row r="190" spans="1:41" ht="24" customHeight="1" x14ac:dyDescent="0.25">
      <c r="A190" s="290"/>
      <c r="B190" s="345" t="s">
        <v>1819</v>
      </c>
      <c r="C190" s="348">
        <v>4940991710</v>
      </c>
      <c r="D190" s="3">
        <v>101631755979</v>
      </c>
      <c r="E190" s="346" t="s">
        <v>1820</v>
      </c>
      <c r="F190" s="303"/>
      <c r="G190" s="303"/>
      <c r="H190" s="360" t="s">
        <v>1370</v>
      </c>
      <c r="I190" s="294">
        <v>1</v>
      </c>
      <c r="J190" s="295"/>
      <c r="K190" s="295"/>
      <c r="L190" s="295">
        <v>424.46</v>
      </c>
      <c r="M190" s="295">
        <v>135.32</v>
      </c>
      <c r="N190" s="295"/>
      <c r="O190" s="295">
        <f t="shared" si="55"/>
        <v>27.988999999999997</v>
      </c>
      <c r="P190" s="295">
        <f t="shared" si="56"/>
        <v>46.629673999999994</v>
      </c>
      <c r="Q190" s="295">
        <v>3</v>
      </c>
      <c r="R190" s="295">
        <f t="shared" si="57"/>
        <v>424.46</v>
      </c>
      <c r="S190" s="295">
        <f t="shared" si="58"/>
        <v>135.32</v>
      </c>
      <c r="T190" s="296">
        <f t="shared" si="59"/>
        <v>0</v>
      </c>
      <c r="U190" s="295">
        <f t="shared" si="60"/>
        <v>27.988999999999997</v>
      </c>
      <c r="V190" s="295">
        <f t="shared" si="61"/>
        <v>46.629673999999994</v>
      </c>
      <c r="W190" s="297">
        <f t="shared" si="62"/>
        <v>0</v>
      </c>
      <c r="X190" s="295">
        <f t="shared" si="63"/>
        <v>0</v>
      </c>
      <c r="Y190" s="295">
        <f t="shared" si="64"/>
        <v>3</v>
      </c>
      <c r="Z190" s="295">
        <f t="shared" si="77"/>
        <v>637.39867400000003</v>
      </c>
      <c r="AA190" s="298">
        <f t="shared" si="65"/>
        <v>5</v>
      </c>
      <c r="AB190" s="298">
        <f t="shared" si="66"/>
        <v>67</v>
      </c>
      <c r="AC190" s="361"/>
      <c r="AD190" s="299"/>
      <c r="AE190" s="299"/>
      <c r="AF190" s="295">
        <f t="shared" si="78"/>
        <v>72</v>
      </c>
      <c r="AG190" s="300">
        <f t="shared" si="67"/>
        <v>565</v>
      </c>
      <c r="AH190" s="300">
        <v>565</v>
      </c>
      <c r="AI190" s="300">
        <f t="shared" si="68"/>
        <v>0</v>
      </c>
      <c r="AJ190" s="381">
        <f t="shared" si="69"/>
        <v>20</v>
      </c>
      <c r="AK190" s="381">
        <f t="shared" si="70"/>
        <v>73</v>
      </c>
      <c r="AL190" s="382">
        <f t="shared" si="71"/>
        <v>25</v>
      </c>
      <c r="AM190" s="382"/>
      <c r="AN190" s="382">
        <f t="shared" si="72"/>
        <v>755.39867400000003</v>
      </c>
      <c r="AO190" s="336" t="s">
        <v>1821</v>
      </c>
    </row>
    <row r="191" spans="1:41" ht="24" customHeight="1" x14ac:dyDescent="0.25">
      <c r="A191" s="290">
        <v>181</v>
      </c>
      <c r="B191" s="345" t="s">
        <v>1822</v>
      </c>
      <c r="C191" s="348">
        <v>4939805996</v>
      </c>
      <c r="D191" s="3">
        <v>101182971921</v>
      </c>
      <c r="E191" s="346" t="s">
        <v>1823</v>
      </c>
      <c r="F191" s="303"/>
      <c r="G191" s="303"/>
      <c r="H191" s="360" t="s">
        <v>1370</v>
      </c>
      <c r="I191" s="294">
        <v>12.9375</v>
      </c>
      <c r="J191" s="295"/>
      <c r="K191" s="295"/>
      <c r="L191" s="295">
        <v>424.46</v>
      </c>
      <c r="M191" s="295">
        <v>135.32</v>
      </c>
      <c r="N191" s="295"/>
      <c r="O191" s="295">
        <f t="shared" si="55"/>
        <v>27.988999999999997</v>
      </c>
      <c r="P191" s="295">
        <f t="shared" si="56"/>
        <v>46.629673999999994</v>
      </c>
      <c r="Q191" s="295">
        <v>3</v>
      </c>
      <c r="R191" s="295">
        <f t="shared" si="57"/>
        <v>5491.4512500000001</v>
      </c>
      <c r="S191" s="295">
        <f t="shared" si="58"/>
        <v>1750.7024999999999</v>
      </c>
      <c r="T191" s="296">
        <f t="shared" si="59"/>
        <v>0</v>
      </c>
      <c r="U191" s="295">
        <f t="shared" si="60"/>
        <v>362.10768749999994</v>
      </c>
      <c r="V191" s="295">
        <f t="shared" si="61"/>
        <v>603.27140737499997</v>
      </c>
      <c r="W191" s="297">
        <f t="shared" si="62"/>
        <v>0</v>
      </c>
      <c r="X191" s="295">
        <f t="shared" si="63"/>
        <v>0</v>
      </c>
      <c r="Y191" s="295">
        <f t="shared" si="64"/>
        <v>38.8125</v>
      </c>
      <c r="Z191" s="295">
        <f t="shared" si="77"/>
        <v>8246.3453448749988</v>
      </c>
      <c r="AA191" s="298">
        <f t="shared" si="65"/>
        <v>58</v>
      </c>
      <c r="AB191" s="298">
        <f t="shared" si="66"/>
        <v>869</v>
      </c>
      <c r="AC191" s="361"/>
      <c r="AD191" s="299"/>
      <c r="AE191" s="299"/>
      <c r="AF191" s="295">
        <f t="shared" si="78"/>
        <v>927</v>
      </c>
      <c r="AG191" s="300">
        <f t="shared" si="67"/>
        <v>7319</v>
      </c>
      <c r="AH191" s="300">
        <v>7319</v>
      </c>
      <c r="AI191" s="300">
        <f t="shared" si="68"/>
        <v>0</v>
      </c>
      <c r="AJ191" s="381">
        <f t="shared" si="69"/>
        <v>249</v>
      </c>
      <c r="AK191" s="381">
        <f t="shared" si="70"/>
        <v>941</v>
      </c>
      <c r="AL191" s="382">
        <f t="shared" si="71"/>
        <v>323.4375</v>
      </c>
      <c r="AM191" s="382"/>
      <c r="AN191" s="382">
        <f t="shared" si="72"/>
        <v>9759.7828448749988</v>
      </c>
      <c r="AO191" s="336" t="s">
        <v>1824</v>
      </c>
    </row>
    <row r="192" spans="1:41" ht="24" customHeight="1" x14ac:dyDescent="0.25">
      <c r="A192" s="290">
        <v>182</v>
      </c>
      <c r="B192" s="345" t="s">
        <v>1825</v>
      </c>
      <c r="C192" s="348">
        <v>4937722335</v>
      </c>
      <c r="D192" s="3">
        <v>101268137719</v>
      </c>
      <c r="E192" s="346" t="s">
        <v>1826</v>
      </c>
      <c r="F192" s="303"/>
      <c r="G192" s="303"/>
      <c r="H192" s="360" t="s">
        <v>1370</v>
      </c>
      <c r="I192" s="294">
        <v>10.954166666666666</v>
      </c>
      <c r="J192" s="295"/>
      <c r="K192" s="295"/>
      <c r="L192" s="295">
        <v>424.46</v>
      </c>
      <c r="M192" s="295">
        <v>135.32</v>
      </c>
      <c r="N192" s="295"/>
      <c r="O192" s="295">
        <f t="shared" si="55"/>
        <v>27.988999999999997</v>
      </c>
      <c r="P192" s="295">
        <f t="shared" si="56"/>
        <v>46.629673999999994</v>
      </c>
      <c r="Q192" s="295">
        <v>3</v>
      </c>
      <c r="R192" s="295">
        <f t="shared" si="57"/>
        <v>4649.605583333333</v>
      </c>
      <c r="S192" s="295">
        <f t="shared" si="58"/>
        <v>1482.3178333333331</v>
      </c>
      <c r="T192" s="296">
        <f t="shared" si="59"/>
        <v>0</v>
      </c>
      <c r="U192" s="295">
        <f t="shared" si="60"/>
        <v>306.59617083333336</v>
      </c>
      <c r="V192" s="295">
        <f t="shared" si="61"/>
        <v>510.78922060833321</v>
      </c>
      <c r="W192" s="297">
        <f t="shared" si="62"/>
        <v>0</v>
      </c>
      <c r="X192" s="295">
        <f t="shared" si="63"/>
        <v>0</v>
      </c>
      <c r="Y192" s="295">
        <f t="shared" si="64"/>
        <v>32.862499999999997</v>
      </c>
      <c r="Z192" s="295">
        <f t="shared" si="77"/>
        <v>6982.1713081083335</v>
      </c>
      <c r="AA192" s="298">
        <f t="shared" si="65"/>
        <v>49</v>
      </c>
      <c r="AB192" s="298">
        <f t="shared" si="66"/>
        <v>736</v>
      </c>
      <c r="AC192" s="361"/>
      <c r="AD192" s="299"/>
      <c r="AE192" s="299"/>
      <c r="AF192" s="295">
        <f t="shared" si="78"/>
        <v>785</v>
      </c>
      <c r="AG192" s="300">
        <f t="shared" si="67"/>
        <v>6197</v>
      </c>
      <c r="AH192" s="300">
        <v>6197</v>
      </c>
      <c r="AI192" s="300">
        <f t="shared" si="68"/>
        <v>0</v>
      </c>
      <c r="AJ192" s="381">
        <f t="shared" si="69"/>
        <v>211</v>
      </c>
      <c r="AK192" s="381">
        <f t="shared" si="70"/>
        <v>797</v>
      </c>
      <c r="AL192" s="382">
        <f t="shared" si="71"/>
        <v>273.85416666666663</v>
      </c>
      <c r="AM192" s="382"/>
      <c r="AN192" s="382">
        <f t="shared" si="72"/>
        <v>8264.0254747750005</v>
      </c>
      <c r="AO192" s="336" t="s">
        <v>1827</v>
      </c>
    </row>
    <row r="193" spans="1:41" ht="24" customHeight="1" x14ac:dyDescent="0.25">
      <c r="A193" s="290">
        <v>183</v>
      </c>
      <c r="B193" s="345" t="s">
        <v>1828</v>
      </c>
      <c r="C193" s="348">
        <v>4941834258</v>
      </c>
      <c r="D193" s="3">
        <v>102165566017</v>
      </c>
      <c r="E193" s="346" t="s">
        <v>1829</v>
      </c>
      <c r="F193" s="303"/>
      <c r="G193" s="303"/>
      <c r="H193" s="360" t="s">
        <v>1370</v>
      </c>
      <c r="I193" s="294">
        <v>14.96875</v>
      </c>
      <c r="J193" s="295"/>
      <c r="K193" s="295"/>
      <c r="L193" s="295">
        <v>424.46</v>
      </c>
      <c r="M193" s="295">
        <v>135.32</v>
      </c>
      <c r="N193" s="295"/>
      <c r="O193" s="295">
        <f t="shared" si="55"/>
        <v>27.988999999999997</v>
      </c>
      <c r="P193" s="295">
        <f t="shared" si="56"/>
        <v>46.629673999999994</v>
      </c>
      <c r="Q193" s="295">
        <v>3</v>
      </c>
      <c r="R193" s="295">
        <f t="shared" si="57"/>
        <v>6353.6356249999999</v>
      </c>
      <c r="S193" s="295">
        <f t="shared" si="58"/>
        <v>2025.57125</v>
      </c>
      <c r="T193" s="296">
        <f t="shared" si="59"/>
        <v>0</v>
      </c>
      <c r="U193" s="295">
        <f t="shared" si="60"/>
        <v>418.96034374999999</v>
      </c>
      <c r="V193" s="295">
        <f t="shared" si="61"/>
        <v>697.98793268749989</v>
      </c>
      <c r="W193" s="297">
        <f t="shared" si="62"/>
        <v>0</v>
      </c>
      <c r="X193" s="295">
        <f t="shared" si="63"/>
        <v>0</v>
      </c>
      <c r="Y193" s="295">
        <f t="shared" si="64"/>
        <v>44.90625</v>
      </c>
      <c r="Z193" s="295">
        <f t="shared" si="77"/>
        <v>9541.0614014375005</v>
      </c>
      <c r="AA193" s="298">
        <f t="shared" si="65"/>
        <v>67</v>
      </c>
      <c r="AB193" s="298">
        <f t="shared" si="66"/>
        <v>1006</v>
      </c>
      <c r="AC193" s="361"/>
      <c r="AD193" s="299"/>
      <c r="AE193" s="299"/>
      <c r="AF193" s="295">
        <f t="shared" si="78"/>
        <v>1073</v>
      </c>
      <c r="AG193" s="300">
        <f t="shared" si="67"/>
        <v>8468</v>
      </c>
      <c r="AH193" s="300">
        <v>8468</v>
      </c>
      <c r="AI193" s="300">
        <f t="shared" si="68"/>
        <v>0</v>
      </c>
      <c r="AJ193" s="381">
        <f t="shared" si="69"/>
        <v>288</v>
      </c>
      <c r="AK193" s="381">
        <f t="shared" si="70"/>
        <v>1089</v>
      </c>
      <c r="AL193" s="382">
        <f t="shared" si="71"/>
        <v>374.21875</v>
      </c>
      <c r="AM193" s="382"/>
      <c r="AN193" s="382">
        <f t="shared" si="72"/>
        <v>11292.280151437501</v>
      </c>
      <c r="AO193" s="334">
        <v>64112864708</v>
      </c>
    </row>
    <row r="194" spans="1:41" ht="24" customHeight="1" x14ac:dyDescent="0.25">
      <c r="A194" s="290"/>
      <c r="B194" s="345" t="s">
        <v>1830</v>
      </c>
      <c r="C194" s="348">
        <v>4941834258</v>
      </c>
      <c r="D194" s="3">
        <v>102165566017</v>
      </c>
      <c r="E194" s="346" t="s">
        <v>1829</v>
      </c>
      <c r="F194" s="303"/>
      <c r="G194" s="303"/>
      <c r="H194" s="360"/>
      <c r="I194" s="294">
        <v>2</v>
      </c>
      <c r="J194" s="295"/>
      <c r="K194" s="295"/>
      <c r="L194" s="295">
        <v>424.46</v>
      </c>
      <c r="M194" s="295">
        <v>135.32</v>
      </c>
      <c r="N194" s="295">
        <v>80</v>
      </c>
      <c r="O194" s="295">
        <f t="shared" si="55"/>
        <v>27.988999999999997</v>
      </c>
      <c r="P194" s="295">
        <f t="shared" si="56"/>
        <v>46.629673999999994</v>
      </c>
      <c r="Q194" s="295">
        <v>3</v>
      </c>
      <c r="R194" s="295">
        <f t="shared" si="57"/>
        <v>848.92</v>
      </c>
      <c r="S194" s="295">
        <f t="shared" si="58"/>
        <v>270.64</v>
      </c>
      <c r="T194" s="296">
        <f t="shared" si="59"/>
        <v>160</v>
      </c>
      <c r="U194" s="295">
        <f t="shared" si="60"/>
        <v>55.977999999999994</v>
      </c>
      <c r="V194" s="295">
        <f t="shared" si="61"/>
        <v>93.259347999999989</v>
      </c>
      <c r="W194" s="297">
        <f t="shared" si="62"/>
        <v>0</v>
      </c>
      <c r="X194" s="295">
        <f t="shared" si="63"/>
        <v>0</v>
      </c>
      <c r="Y194" s="295">
        <f t="shared" si="64"/>
        <v>6</v>
      </c>
      <c r="Z194" s="295">
        <f t="shared" si="77"/>
        <v>1434.7973480000001</v>
      </c>
      <c r="AA194" s="298">
        <f t="shared" si="65"/>
        <v>11</v>
      </c>
      <c r="AB194" s="298">
        <f t="shared" si="66"/>
        <v>154</v>
      </c>
      <c r="AC194" s="361"/>
      <c r="AD194" s="299"/>
      <c r="AE194" s="299"/>
      <c r="AF194" s="295">
        <f t="shared" si="78"/>
        <v>165</v>
      </c>
      <c r="AG194" s="300">
        <f t="shared" si="67"/>
        <v>1270</v>
      </c>
      <c r="AH194" s="300">
        <v>1270</v>
      </c>
      <c r="AI194" s="300">
        <f t="shared" si="68"/>
        <v>0</v>
      </c>
      <c r="AJ194" s="381">
        <f t="shared" si="69"/>
        <v>44</v>
      </c>
      <c r="AK194" s="381">
        <f t="shared" si="70"/>
        <v>166</v>
      </c>
      <c r="AL194" s="382">
        <f t="shared" si="71"/>
        <v>50</v>
      </c>
      <c r="AM194" s="382"/>
      <c r="AN194" s="382">
        <f t="shared" si="72"/>
        <v>1694.7973480000001</v>
      </c>
      <c r="AO194" s="334">
        <v>64112864708</v>
      </c>
    </row>
    <row r="195" spans="1:41" ht="24" customHeight="1" x14ac:dyDescent="0.25">
      <c r="A195" s="290">
        <v>184</v>
      </c>
      <c r="B195" s="345" t="s">
        <v>1831</v>
      </c>
      <c r="C195" s="348">
        <v>4941690883</v>
      </c>
      <c r="D195" s="3">
        <v>102075029417</v>
      </c>
      <c r="E195" s="346" t="s">
        <v>1832</v>
      </c>
      <c r="F195" s="303"/>
      <c r="G195" s="303"/>
      <c r="H195" s="360" t="s">
        <v>1370</v>
      </c>
      <c r="I195" s="294">
        <v>11</v>
      </c>
      <c r="J195" s="295"/>
      <c r="K195" s="295"/>
      <c r="L195" s="295">
        <v>424.46</v>
      </c>
      <c r="M195" s="295">
        <v>135.32</v>
      </c>
      <c r="N195" s="295"/>
      <c r="O195" s="295">
        <f t="shared" si="55"/>
        <v>27.988999999999997</v>
      </c>
      <c r="P195" s="295">
        <f t="shared" si="56"/>
        <v>46.629673999999994</v>
      </c>
      <c r="Q195" s="295">
        <v>3</v>
      </c>
      <c r="R195" s="295">
        <f t="shared" si="57"/>
        <v>4669.0599999999995</v>
      </c>
      <c r="S195" s="295">
        <f t="shared" si="58"/>
        <v>1488.52</v>
      </c>
      <c r="T195" s="296">
        <f t="shared" si="59"/>
        <v>0</v>
      </c>
      <c r="U195" s="295">
        <f t="shared" si="60"/>
        <v>307.87900000000002</v>
      </c>
      <c r="V195" s="295">
        <f t="shared" si="61"/>
        <v>512.92641399999991</v>
      </c>
      <c r="W195" s="297">
        <f t="shared" si="62"/>
        <v>0</v>
      </c>
      <c r="X195" s="295">
        <f t="shared" si="63"/>
        <v>0</v>
      </c>
      <c r="Y195" s="295">
        <f t="shared" si="64"/>
        <v>33</v>
      </c>
      <c r="Z195" s="295">
        <f t="shared" si="77"/>
        <v>7011.3854139999994</v>
      </c>
      <c r="AA195" s="298">
        <f t="shared" si="65"/>
        <v>49</v>
      </c>
      <c r="AB195" s="298">
        <f t="shared" si="66"/>
        <v>739</v>
      </c>
      <c r="AC195" s="361"/>
      <c r="AD195" s="299"/>
      <c r="AE195" s="299"/>
      <c r="AF195" s="295">
        <f t="shared" si="78"/>
        <v>788</v>
      </c>
      <c r="AG195" s="300">
        <f t="shared" si="67"/>
        <v>6223</v>
      </c>
      <c r="AH195" s="300">
        <v>6223</v>
      </c>
      <c r="AI195" s="300">
        <f t="shared" si="68"/>
        <v>0</v>
      </c>
      <c r="AJ195" s="381">
        <f t="shared" si="69"/>
        <v>212</v>
      </c>
      <c r="AK195" s="381">
        <f t="shared" si="70"/>
        <v>800</v>
      </c>
      <c r="AL195" s="382">
        <f t="shared" si="71"/>
        <v>275</v>
      </c>
      <c r="AM195" s="382"/>
      <c r="AN195" s="382">
        <f t="shared" si="72"/>
        <v>8298.3854140000003</v>
      </c>
      <c r="AO195" s="336" t="s">
        <v>1833</v>
      </c>
    </row>
    <row r="196" spans="1:41" ht="24" customHeight="1" x14ac:dyDescent="0.25">
      <c r="A196" s="290">
        <v>185</v>
      </c>
      <c r="B196" s="345" t="s">
        <v>1834</v>
      </c>
      <c r="C196" s="348">
        <v>4941778152</v>
      </c>
      <c r="D196" s="3">
        <v>102139713440</v>
      </c>
      <c r="E196" s="346" t="s">
        <v>1835</v>
      </c>
      <c r="F196" s="303"/>
      <c r="G196" s="303"/>
      <c r="H196" s="360" t="s">
        <v>1370</v>
      </c>
      <c r="I196" s="294">
        <v>19</v>
      </c>
      <c r="J196" s="295"/>
      <c r="K196" s="295"/>
      <c r="L196" s="295">
        <v>424.46</v>
      </c>
      <c r="M196" s="295">
        <v>135.32</v>
      </c>
      <c r="N196" s="295"/>
      <c r="O196" s="295">
        <f t="shared" si="55"/>
        <v>27.988999999999997</v>
      </c>
      <c r="P196" s="295">
        <f t="shared" si="56"/>
        <v>46.629673999999994</v>
      </c>
      <c r="Q196" s="295">
        <v>3</v>
      </c>
      <c r="R196" s="295">
        <f t="shared" si="57"/>
        <v>8064.74</v>
      </c>
      <c r="S196" s="295">
        <f t="shared" si="58"/>
        <v>2571.08</v>
      </c>
      <c r="T196" s="296">
        <f t="shared" si="59"/>
        <v>0</v>
      </c>
      <c r="U196" s="295">
        <f t="shared" si="60"/>
        <v>531.79100000000005</v>
      </c>
      <c r="V196" s="295">
        <f t="shared" si="61"/>
        <v>885.96380599999986</v>
      </c>
      <c r="W196" s="297">
        <f t="shared" si="62"/>
        <v>0</v>
      </c>
      <c r="X196" s="295">
        <f t="shared" si="63"/>
        <v>0</v>
      </c>
      <c r="Y196" s="295">
        <f t="shared" si="64"/>
        <v>57</v>
      </c>
      <c r="Z196" s="295">
        <f t="shared" si="77"/>
        <v>12110.574805999999</v>
      </c>
      <c r="AA196" s="298">
        <f t="shared" si="65"/>
        <v>85</v>
      </c>
      <c r="AB196" s="298">
        <f t="shared" si="66"/>
        <v>1276</v>
      </c>
      <c r="AC196" s="361"/>
      <c r="AD196" s="299"/>
      <c r="AE196" s="299"/>
      <c r="AF196" s="295">
        <f t="shared" si="78"/>
        <v>1361</v>
      </c>
      <c r="AG196" s="300">
        <f t="shared" si="67"/>
        <v>10750</v>
      </c>
      <c r="AH196" s="300">
        <v>10750</v>
      </c>
      <c r="AI196" s="300">
        <f t="shared" si="68"/>
        <v>0</v>
      </c>
      <c r="AJ196" s="381">
        <f t="shared" si="69"/>
        <v>365</v>
      </c>
      <c r="AK196" s="381">
        <f t="shared" si="70"/>
        <v>1383</v>
      </c>
      <c r="AL196" s="382">
        <f t="shared" si="71"/>
        <v>475</v>
      </c>
      <c r="AM196" s="382"/>
      <c r="AN196" s="382">
        <f t="shared" si="72"/>
        <v>14333.574805999999</v>
      </c>
      <c r="AO196" s="334">
        <v>64132643117</v>
      </c>
    </row>
    <row r="197" spans="1:41" ht="24" customHeight="1" x14ac:dyDescent="0.25">
      <c r="A197" s="290">
        <v>186</v>
      </c>
      <c r="B197" s="345" t="s">
        <v>1836</v>
      </c>
      <c r="C197" s="348">
        <v>4940136697</v>
      </c>
      <c r="D197" s="3">
        <v>101156141966</v>
      </c>
      <c r="E197" s="346" t="s">
        <v>1837</v>
      </c>
      <c r="F197" s="303"/>
      <c r="G197" s="303"/>
      <c r="H197" s="360" t="s">
        <v>1370</v>
      </c>
      <c r="I197" s="294">
        <v>6</v>
      </c>
      <c r="J197" s="295"/>
      <c r="K197" s="295"/>
      <c r="L197" s="295">
        <v>424.46</v>
      </c>
      <c r="M197" s="295">
        <v>135.32</v>
      </c>
      <c r="N197" s="295"/>
      <c r="O197" s="295">
        <f t="shared" ref="O197:O237" si="79">(L197+M197)/30*1.5</f>
        <v>27.988999999999997</v>
      </c>
      <c r="P197" s="295">
        <f t="shared" ref="P197:P237" si="80">(L197+M197)*8.33%</f>
        <v>46.629673999999994</v>
      </c>
      <c r="Q197" s="295">
        <v>3</v>
      </c>
      <c r="R197" s="295">
        <f t="shared" ref="R197:R237" si="81">I197*L197</f>
        <v>2546.7599999999998</v>
      </c>
      <c r="S197" s="295">
        <f t="shared" ref="S197:S237" si="82">I197*M197</f>
        <v>811.92</v>
      </c>
      <c r="T197" s="296">
        <f t="shared" ref="T197:T237" si="83">+I197*N197</f>
        <v>0</v>
      </c>
      <c r="U197" s="295">
        <f t="shared" ref="U197:U237" si="84">+(R197+S197)*1.3/26</f>
        <v>167.934</v>
      </c>
      <c r="V197" s="295">
        <f t="shared" ref="V197:V237" si="85">I197*P197</f>
        <v>279.77804399999997</v>
      </c>
      <c r="W197" s="297">
        <f t="shared" ref="W197:W237" si="86">ROUND((L197+M197+N197+O197+P197)*K197,0)</f>
        <v>0</v>
      </c>
      <c r="X197" s="295">
        <f t="shared" ref="X197:X237" si="87">((L197+M197+N197)*J197)*2</f>
        <v>0</v>
      </c>
      <c r="Y197" s="295">
        <f t="shared" ref="Y197:Y237" si="88">(I197*3)</f>
        <v>18</v>
      </c>
      <c r="Z197" s="295">
        <f t="shared" si="77"/>
        <v>3824.3920440000002</v>
      </c>
      <c r="AA197" s="298">
        <f t="shared" ref="AA197:AA237" si="89">ROUNDUP((((I197+K197)*(L197+M197+N197+O197+Q197)+X197)*0.75%),0)</f>
        <v>27</v>
      </c>
      <c r="AB197" s="298">
        <f t="shared" ref="AB197:AB237" si="90">ROUND(((I197+K197)*(L197+M197+N197)*12%),0)</f>
        <v>403</v>
      </c>
      <c r="AC197" s="335">
        <v>200</v>
      </c>
      <c r="AD197" s="299"/>
      <c r="AE197" s="299"/>
      <c r="AF197" s="295">
        <f t="shared" si="78"/>
        <v>630</v>
      </c>
      <c r="AG197" s="300">
        <f t="shared" ref="AG197:AG237" si="91">ROUND(Z197-AF197,0)</f>
        <v>3194</v>
      </c>
      <c r="AH197" s="300">
        <v>3194</v>
      </c>
      <c r="AI197" s="300">
        <f t="shared" si="68"/>
        <v>0</v>
      </c>
      <c r="AJ197" s="381">
        <f t="shared" si="69"/>
        <v>116</v>
      </c>
      <c r="AK197" s="381">
        <f t="shared" si="70"/>
        <v>437</v>
      </c>
      <c r="AL197" s="382">
        <f t="shared" si="71"/>
        <v>150</v>
      </c>
      <c r="AM197" s="382"/>
      <c r="AN197" s="382">
        <f t="shared" si="72"/>
        <v>4527.3920440000002</v>
      </c>
      <c r="AO197" s="336" t="s">
        <v>1838</v>
      </c>
    </row>
    <row r="198" spans="1:41" ht="24" customHeight="1" x14ac:dyDescent="0.25">
      <c r="A198" s="290">
        <v>187</v>
      </c>
      <c r="B198" s="348" t="s">
        <v>1839</v>
      </c>
      <c r="C198" s="348">
        <v>4940759507</v>
      </c>
      <c r="D198" s="3">
        <v>101761553952</v>
      </c>
      <c r="E198" s="330" t="s">
        <v>1840</v>
      </c>
      <c r="F198" s="362" t="s">
        <v>1841</v>
      </c>
      <c r="G198" s="330">
        <v>23</v>
      </c>
      <c r="H198" s="360" t="s">
        <v>1370</v>
      </c>
      <c r="I198" s="294">
        <v>23</v>
      </c>
      <c r="J198" s="295"/>
      <c r="K198" s="295"/>
      <c r="L198" s="295">
        <v>466.91</v>
      </c>
      <c r="M198" s="295">
        <v>135.32</v>
      </c>
      <c r="N198" s="295">
        <v>40</v>
      </c>
      <c r="O198" s="295">
        <f t="shared" si="79"/>
        <v>30.111500000000003</v>
      </c>
      <c r="P198" s="295">
        <f t="shared" si="80"/>
        <v>50.165759000000001</v>
      </c>
      <c r="Q198" s="295">
        <v>3</v>
      </c>
      <c r="R198" s="295">
        <f t="shared" si="81"/>
        <v>10738.93</v>
      </c>
      <c r="S198" s="295">
        <f t="shared" si="82"/>
        <v>3112.3599999999997</v>
      </c>
      <c r="T198" s="296">
        <f t="shared" si="83"/>
        <v>920</v>
      </c>
      <c r="U198" s="295">
        <f t="shared" si="84"/>
        <v>692.56450000000018</v>
      </c>
      <c r="V198" s="295">
        <f t="shared" si="85"/>
        <v>1153.812457</v>
      </c>
      <c r="W198" s="297">
        <f t="shared" si="86"/>
        <v>0</v>
      </c>
      <c r="X198" s="295">
        <f t="shared" si="87"/>
        <v>0</v>
      </c>
      <c r="Y198" s="295">
        <f t="shared" si="88"/>
        <v>69</v>
      </c>
      <c r="Z198" s="295">
        <f t="shared" si="77"/>
        <v>16686.666957000001</v>
      </c>
      <c r="AA198" s="298">
        <f t="shared" si="89"/>
        <v>117</v>
      </c>
      <c r="AB198" s="298">
        <f t="shared" si="90"/>
        <v>1773</v>
      </c>
      <c r="AC198" s="335"/>
      <c r="AD198" s="299"/>
      <c r="AE198" s="299"/>
      <c r="AF198" s="295">
        <f t="shared" si="78"/>
        <v>1890</v>
      </c>
      <c r="AG198" s="300">
        <f t="shared" si="91"/>
        <v>14797</v>
      </c>
      <c r="AH198" s="300">
        <v>14797</v>
      </c>
      <c r="AI198" s="300">
        <f t="shared" ref="AI198:AI237" si="92">AG198-AH198</f>
        <v>0</v>
      </c>
      <c r="AJ198" s="381">
        <f t="shared" ref="AJ198:AJ237" si="93">ROUNDUP((((I198+K198)*(L198+M198+N198+O198+Q198)+X198)*3.25%),0)</f>
        <v>505</v>
      </c>
      <c r="AK198" s="381">
        <f t="shared" ref="AK198:AK237" si="94">ROUND(((I198+K198)*(L198+M198+N198)*13%),0)</f>
        <v>1920</v>
      </c>
      <c r="AL198" s="382">
        <f t="shared" ref="AL198:AL237" si="95">25*I198</f>
        <v>575</v>
      </c>
      <c r="AM198" s="382"/>
      <c r="AN198" s="382">
        <f t="shared" ref="AN198:AN237" si="96">AL198+AK198+AJ198+Z198+AM198</f>
        <v>19686.666957000001</v>
      </c>
      <c r="AO198" s="334">
        <v>64110201593</v>
      </c>
    </row>
    <row r="199" spans="1:41" ht="24" customHeight="1" x14ac:dyDescent="0.25">
      <c r="A199" s="290">
        <v>188</v>
      </c>
      <c r="B199" s="348" t="s">
        <v>1842</v>
      </c>
      <c r="C199" s="348">
        <v>4941396490</v>
      </c>
      <c r="D199" s="3">
        <v>102015990843</v>
      </c>
      <c r="E199" s="330" t="s">
        <v>1843</v>
      </c>
      <c r="F199" s="362" t="s">
        <v>1841</v>
      </c>
      <c r="G199" s="330">
        <v>23</v>
      </c>
      <c r="H199" s="360" t="s">
        <v>1370</v>
      </c>
      <c r="I199" s="294">
        <v>23</v>
      </c>
      <c r="J199" s="295"/>
      <c r="K199" s="295"/>
      <c r="L199" s="295">
        <v>424.46</v>
      </c>
      <c r="M199" s="295">
        <v>135.32</v>
      </c>
      <c r="N199" s="295"/>
      <c r="O199" s="295">
        <f t="shared" si="79"/>
        <v>27.988999999999997</v>
      </c>
      <c r="P199" s="295">
        <f t="shared" si="80"/>
        <v>46.629673999999994</v>
      </c>
      <c r="Q199" s="295">
        <v>3</v>
      </c>
      <c r="R199" s="295">
        <f t="shared" si="81"/>
        <v>9762.58</v>
      </c>
      <c r="S199" s="295">
        <f t="shared" si="82"/>
        <v>3112.3599999999997</v>
      </c>
      <c r="T199" s="296">
        <f t="shared" si="83"/>
        <v>0</v>
      </c>
      <c r="U199" s="295">
        <f t="shared" si="84"/>
        <v>643.74699999999996</v>
      </c>
      <c r="V199" s="295">
        <f t="shared" si="85"/>
        <v>1072.4825019999998</v>
      </c>
      <c r="W199" s="297">
        <f t="shared" si="86"/>
        <v>0</v>
      </c>
      <c r="X199" s="295">
        <f t="shared" si="87"/>
        <v>0</v>
      </c>
      <c r="Y199" s="295">
        <f t="shared" si="88"/>
        <v>69</v>
      </c>
      <c r="Z199" s="295">
        <f t="shared" si="77"/>
        <v>14660.169501999997</v>
      </c>
      <c r="AA199" s="298">
        <f t="shared" si="89"/>
        <v>102</v>
      </c>
      <c r="AB199" s="298">
        <f t="shared" si="90"/>
        <v>1545</v>
      </c>
      <c r="AC199" s="335">
        <v>200</v>
      </c>
      <c r="AD199" s="299"/>
      <c r="AE199" s="299"/>
      <c r="AF199" s="295">
        <f t="shared" si="78"/>
        <v>1847</v>
      </c>
      <c r="AG199" s="300">
        <f t="shared" si="91"/>
        <v>12813</v>
      </c>
      <c r="AH199" s="300">
        <v>12813</v>
      </c>
      <c r="AI199" s="300">
        <f t="shared" si="92"/>
        <v>0</v>
      </c>
      <c r="AJ199" s="381">
        <f t="shared" si="93"/>
        <v>442</v>
      </c>
      <c r="AK199" s="381">
        <f t="shared" si="94"/>
        <v>1674</v>
      </c>
      <c r="AL199" s="382">
        <f t="shared" si="95"/>
        <v>575</v>
      </c>
      <c r="AM199" s="382"/>
      <c r="AN199" s="382">
        <f t="shared" si="96"/>
        <v>17351.169501999997</v>
      </c>
      <c r="AO199" s="334">
        <v>64064931789</v>
      </c>
    </row>
    <row r="200" spans="1:41" ht="24" customHeight="1" x14ac:dyDescent="0.25">
      <c r="A200" s="290">
        <v>189</v>
      </c>
      <c r="B200" s="348" t="s">
        <v>1844</v>
      </c>
      <c r="C200" s="348">
        <v>4941377923</v>
      </c>
      <c r="D200" s="3">
        <v>101893268093</v>
      </c>
      <c r="E200" s="330" t="s">
        <v>1845</v>
      </c>
      <c r="F200" s="362" t="s">
        <v>1841</v>
      </c>
      <c r="G200" s="330">
        <v>20</v>
      </c>
      <c r="H200" s="360" t="s">
        <v>1370</v>
      </c>
      <c r="I200" s="294">
        <v>20</v>
      </c>
      <c r="J200" s="295"/>
      <c r="K200" s="295"/>
      <c r="L200" s="295">
        <v>424.46</v>
      </c>
      <c r="M200" s="295">
        <v>135.32</v>
      </c>
      <c r="N200" s="295"/>
      <c r="O200" s="295">
        <f t="shared" si="79"/>
        <v>27.988999999999997</v>
      </c>
      <c r="P200" s="295">
        <f t="shared" si="80"/>
        <v>46.629673999999994</v>
      </c>
      <c r="Q200" s="295">
        <v>3</v>
      </c>
      <c r="R200" s="295">
        <f t="shared" si="81"/>
        <v>8489.1999999999989</v>
      </c>
      <c r="S200" s="295">
        <f t="shared" si="82"/>
        <v>2706.3999999999996</v>
      </c>
      <c r="T200" s="296">
        <f t="shared" si="83"/>
        <v>0</v>
      </c>
      <c r="U200" s="295">
        <f t="shared" si="84"/>
        <v>559.78</v>
      </c>
      <c r="V200" s="295">
        <f t="shared" si="85"/>
        <v>932.59347999999989</v>
      </c>
      <c r="W200" s="297">
        <f t="shared" si="86"/>
        <v>0</v>
      </c>
      <c r="X200" s="295">
        <f t="shared" si="87"/>
        <v>0</v>
      </c>
      <c r="Y200" s="295">
        <f t="shared" si="88"/>
        <v>60</v>
      </c>
      <c r="Z200" s="295">
        <f t="shared" si="77"/>
        <v>12747.973479999999</v>
      </c>
      <c r="AA200" s="298">
        <f t="shared" si="89"/>
        <v>89</v>
      </c>
      <c r="AB200" s="298">
        <f t="shared" si="90"/>
        <v>1343</v>
      </c>
      <c r="AC200" s="335">
        <v>200</v>
      </c>
      <c r="AD200" s="299"/>
      <c r="AE200" s="299"/>
      <c r="AF200" s="295">
        <f t="shared" si="78"/>
        <v>1632</v>
      </c>
      <c r="AG200" s="300">
        <f t="shared" si="91"/>
        <v>11116</v>
      </c>
      <c r="AH200" s="300">
        <v>11116</v>
      </c>
      <c r="AI200" s="300">
        <f t="shared" si="92"/>
        <v>0</v>
      </c>
      <c r="AJ200" s="381">
        <f t="shared" si="93"/>
        <v>384</v>
      </c>
      <c r="AK200" s="381">
        <f t="shared" si="94"/>
        <v>1455</v>
      </c>
      <c r="AL200" s="382">
        <f t="shared" si="95"/>
        <v>500</v>
      </c>
      <c r="AM200" s="382"/>
      <c r="AN200" s="382">
        <f t="shared" si="96"/>
        <v>15086.973479999999</v>
      </c>
      <c r="AO200" s="336" t="s">
        <v>1846</v>
      </c>
    </row>
    <row r="201" spans="1:41" ht="24" customHeight="1" x14ac:dyDescent="0.25">
      <c r="A201" s="290">
        <v>190</v>
      </c>
      <c r="B201" s="348" t="s">
        <v>1847</v>
      </c>
      <c r="C201" s="348">
        <v>4940028904</v>
      </c>
      <c r="D201" s="3">
        <v>101401255371</v>
      </c>
      <c r="E201" s="330" t="s">
        <v>1848</v>
      </c>
      <c r="F201" s="362" t="s">
        <v>1841</v>
      </c>
      <c r="G201" s="330">
        <v>20.5</v>
      </c>
      <c r="H201" s="360" t="s">
        <v>1370</v>
      </c>
      <c r="I201" s="294">
        <v>17.5</v>
      </c>
      <c r="J201" s="295"/>
      <c r="K201" s="295"/>
      <c r="L201" s="295">
        <v>424.46</v>
      </c>
      <c r="M201" s="295">
        <v>135.32</v>
      </c>
      <c r="N201" s="295"/>
      <c r="O201" s="295">
        <f t="shared" si="79"/>
        <v>27.988999999999997</v>
      </c>
      <c r="P201" s="295">
        <f t="shared" si="80"/>
        <v>46.629673999999994</v>
      </c>
      <c r="Q201" s="295">
        <v>3</v>
      </c>
      <c r="R201" s="295">
        <f t="shared" si="81"/>
        <v>7428.0499999999993</v>
      </c>
      <c r="S201" s="295">
        <f t="shared" si="82"/>
        <v>2368.1</v>
      </c>
      <c r="T201" s="296">
        <f t="shared" si="83"/>
        <v>0</v>
      </c>
      <c r="U201" s="295">
        <f t="shared" si="84"/>
        <v>489.8075</v>
      </c>
      <c r="V201" s="295">
        <f t="shared" si="85"/>
        <v>816.01929499999994</v>
      </c>
      <c r="W201" s="297">
        <f t="shared" si="86"/>
        <v>0</v>
      </c>
      <c r="X201" s="295">
        <f t="shared" si="87"/>
        <v>0</v>
      </c>
      <c r="Y201" s="295">
        <f t="shared" si="88"/>
        <v>52.5</v>
      </c>
      <c r="Z201" s="295">
        <f t="shared" si="77"/>
        <v>11154.476795</v>
      </c>
      <c r="AA201" s="298">
        <f t="shared" si="89"/>
        <v>78</v>
      </c>
      <c r="AB201" s="298">
        <f t="shared" si="90"/>
        <v>1176</v>
      </c>
      <c r="AC201" s="335">
        <v>200</v>
      </c>
      <c r="AD201" s="299"/>
      <c r="AE201" s="299"/>
      <c r="AF201" s="295">
        <f t="shared" si="78"/>
        <v>1454</v>
      </c>
      <c r="AG201" s="300">
        <f t="shared" si="91"/>
        <v>9700</v>
      </c>
      <c r="AH201" s="300">
        <v>9700</v>
      </c>
      <c r="AI201" s="300">
        <f t="shared" si="92"/>
        <v>0</v>
      </c>
      <c r="AJ201" s="381">
        <f t="shared" si="93"/>
        <v>336</v>
      </c>
      <c r="AK201" s="381">
        <f t="shared" si="94"/>
        <v>1273</v>
      </c>
      <c r="AL201" s="382">
        <f t="shared" si="95"/>
        <v>437.5</v>
      </c>
      <c r="AM201" s="382"/>
      <c r="AN201" s="382">
        <f t="shared" si="96"/>
        <v>13200.976795</v>
      </c>
      <c r="AO201" s="336" t="s">
        <v>1849</v>
      </c>
    </row>
    <row r="202" spans="1:41" ht="24" customHeight="1" x14ac:dyDescent="0.25">
      <c r="A202" s="290">
        <v>191</v>
      </c>
      <c r="B202" s="348" t="s">
        <v>1847</v>
      </c>
      <c r="C202" s="348">
        <v>4940028904</v>
      </c>
      <c r="D202" s="3">
        <v>101401255371</v>
      </c>
      <c r="E202" s="330" t="s">
        <v>1848</v>
      </c>
      <c r="F202" s="363" t="s">
        <v>1850</v>
      </c>
      <c r="G202" s="330">
        <v>5</v>
      </c>
      <c r="H202" s="360"/>
      <c r="I202" s="294">
        <v>3</v>
      </c>
      <c r="J202" s="295"/>
      <c r="K202" s="295"/>
      <c r="L202" s="295">
        <v>424.46</v>
      </c>
      <c r="M202" s="295">
        <v>135.32</v>
      </c>
      <c r="N202" s="295">
        <v>80</v>
      </c>
      <c r="O202" s="295">
        <f t="shared" si="79"/>
        <v>27.988999999999997</v>
      </c>
      <c r="P202" s="295">
        <f t="shared" si="80"/>
        <v>46.629673999999994</v>
      </c>
      <c r="Q202" s="295">
        <v>3</v>
      </c>
      <c r="R202" s="295">
        <f t="shared" si="81"/>
        <v>1273.3799999999999</v>
      </c>
      <c r="S202" s="295">
        <f t="shared" si="82"/>
        <v>405.96</v>
      </c>
      <c r="T202" s="296">
        <f t="shared" si="83"/>
        <v>240</v>
      </c>
      <c r="U202" s="295">
        <f t="shared" si="84"/>
        <v>83.966999999999999</v>
      </c>
      <c r="V202" s="295">
        <f t="shared" si="85"/>
        <v>139.88902199999998</v>
      </c>
      <c r="W202" s="297">
        <f t="shared" si="86"/>
        <v>0</v>
      </c>
      <c r="X202" s="295">
        <f t="shared" si="87"/>
        <v>0</v>
      </c>
      <c r="Y202" s="295">
        <f t="shared" si="88"/>
        <v>9</v>
      </c>
      <c r="Z202" s="295">
        <f t="shared" si="77"/>
        <v>2152.1960220000001</v>
      </c>
      <c r="AA202" s="298">
        <f t="shared" si="89"/>
        <v>16</v>
      </c>
      <c r="AB202" s="298">
        <f t="shared" si="90"/>
        <v>230</v>
      </c>
      <c r="AC202" s="335"/>
      <c r="AD202" s="299"/>
      <c r="AE202" s="299"/>
      <c r="AF202" s="295">
        <f t="shared" si="78"/>
        <v>246</v>
      </c>
      <c r="AG202" s="300">
        <f t="shared" si="91"/>
        <v>1906</v>
      </c>
      <c r="AH202" s="300">
        <v>1906</v>
      </c>
      <c r="AI202" s="300">
        <f t="shared" si="92"/>
        <v>0</v>
      </c>
      <c r="AJ202" s="381">
        <f t="shared" si="93"/>
        <v>66</v>
      </c>
      <c r="AK202" s="381">
        <f t="shared" si="94"/>
        <v>250</v>
      </c>
      <c r="AL202" s="382">
        <f t="shared" si="95"/>
        <v>75</v>
      </c>
      <c r="AM202" s="382"/>
      <c r="AN202" s="382">
        <f t="shared" si="96"/>
        <v>2543.1960220000001</v>
      </c>
      <c r="AO202" s="336" t="s">
        <v>1849</v>
      </c>
    </row>
    <row r="203" spans="1:41" ht="24" customHeight="1" x14ac:dyDescent="0.25">
      <c r="A203" s="290">
        <v>192</v>
      </c>
      <c r="B203" s="348" t="s">
        <v>1851</v>
      </c>
      <c r="C203" s="348">
        <v>4941856718</v>
      </c>
      <c r="D203" s="3">
        <v>101643526691</v>
      </c>
      <c r="E203" s="330" t="s">
        <v>1852</v>
      </c>
      <c r="F203" s="362" t="s">
        <v>1841</v>
      </c>
      <c r="G203" s="330">
        <v>9</v>
      </c>
      <c r="H203" s="360" t="s">
        <v>1370</v>
      </c>
      <c r="I203" s="294">
        <v>9</v>
      </c>
      <c r="J203" s="295"/>
      <c r="K203" s="295"/>
      <c r="L203" s="295">
        <v>424.46</v>
      </c>
      <c r="M203" s="295">
        <v>135.32</v>
      </c>
      <c r="N203" s="295"/>
      <c r="O203" s="295">
        <f t="shared" si="79"/>
        <v>27.988999999999997</v>
      </c>
      <c r="P203" s="295">
        <f t="shared" si="80"/>
        <v>46.629673999999994</v>
      </c>
      <c r="Q203" s="295">
        <v>3</v>
      </c>
      <c r="R203" s="295">
        <f t="shared" si="81"/>
        <v>3820.14</v>
      </c>
      <c r="S203" s="295">
        <f t="shared" si="82"/>
        <v>1217.8799999999999</v>
      </c>
      <c r="T203" s="296">
        <f t="shared" si="83"/>
        <v>0</v>
      </c>
      <c r="U203" s="295">
        <f t="shared" si="84"/>
        <v>251.90099999999998</v>
      </c>
      <c r="V203" s="295">
        <f t="shared" si="85"/>
        <v>419.66706599999998</v>
      </c>
      <c r="W203" s="297">
        <f t="shared" si="86"/>
        <v>0</v>
      </c>
      <c r="X203" s="295">
        <f t="shared" si="87"/>
        <v>0</v>
      </c>
      <c r="Y203" s="295">
        <f t="shared" si="88"/>
        <v>27</v>
      </c>
      <c r="Z203" s="295">
        <f t="shared" si="77"/>
        <v>5736.5880659999993</v>
      </c>
      <c r="AA203" s="298">
        <f t="shared" si="89"/>
        <v>40</v>
      </c>
      <c r="AB203" s="298">
        <f t="shared" si="90"/>
        <v>605</v>
      </c>
      <c r="AC203" s="335">
        <v>200</v>
      </c>
      <c r="AD203" s="299"/>
      <c r="AE203" s="299"/>
      <c r="AF203" s="295">
        <f t="shared" si="78"/>
        <v>845</v>
      </c>
      <c r="AG203" s="300">
        <f t="shared" si="91"/>
        <v>4892</v>
      </c>
      <c r="AH203" s="300">
        <v>4892</v>
      </c>
      <c r="AI203" s="300">
        <f t="shared" si="92"/>
        <v>0</v>
      </c>
      <c r="AJ203" s="381">
        <f t="shared" si="93"/>
        <v>173</v>
      </c>
      <c r="AK203" s="381">
        <f t="shared" si="94"/>
        <v>655</v>
      </c>
      <c r="AL203" s="382">
        <f t="shared" si="95"/>
        <v>225</v>
      </c>
      <c r="AM203" s="382"/>
      <c r="AN203" s="382">
        <f t="shared" si="96"/>
        <v>6789.5880659999993</v>
      </c>
      <c r="AO203" s="336" t="s">
        <v>1853</v>
      </c>
    </row>
    <row r="204" spans="1:41" ht="24" customHeight="1" x14ac:dyDescent="0.25">
      <c r="A204" s="290">
        <v>193</v>
      </c>
      <c r="B204" s="348" t="s">
        <v>1854</v>
      </c>
      <c r="C204" s="348">
        <v>4940969238</v>
      </c>
      <c r="D204" s="3">
        <v>101848480844</v>
      </c>
      <c r="E204" s="330" t="s">
        <v>1855</v>
      </c>
      <c r="F204" s="362" t="s">
        <v>1841</v>
      </c>
      <c r="G204" s="330">
        <v>5</v>
      </c>
      <c r="H204" s="360" t="s">
        <v>1370</v>
      </c>
      <c r="I204" s="294">
        <v>5</v>
      </c>
      <c r="J204" s="295"/>
      <c r="K204" s="295"/>
      <c r="L204" s="295">
        <v>424.46</v>
      </c>
      <c r="M204" s="295">
        <v>135.32</v>
      </c>
      <c r="N204" s="295"/>
      <c r="O204" s="295">
        <f t="shared" si="79"/>
        <v>27.988999999999997</v>
      </c>
      <c r="P204" s="295">
        <f t="shared" si="80"/>
        <v>46.629673999999994</v>
      </c>
      <c r="Q204" s="295">
        <v>3</v>
      </c>
      <c r="R204" s="295">
        <f t="shared" si="81"/>
        <v>2122.2999999999997</v>
      </c>
      <c r="S204" s="295">
        <f t="shared" si="82"/>
        <v>676.59999999999991</v>
      </c>
      <c r="T204" s="296">
        <f t="shared" si="83"/>
        <v>0</v>
      </c>
      <c r="U204" s="295">
        <f t="shared" si="84"/>
        <v>139.94499999999999</v>
      </c>
      <c r="V204" s="295">
        <f t="shared" si="85"/>
        <v>233.14836999999997</v>
      </c>
      <c r="W204" s="297">
        <f t="shared" si="86"/>
        <v>0</v>
      </c>
      <c r="X204" s="295">
        <f t="shared" si="87"/>
        <v>0</v>
      </c>
      <c r="Y204" s="295">
        <f t="shared" si="88"/>
        <v>15</v>
      </c>
      <c r="Z204" s="295">
        <f t="shared" si="77"/>
        <v>3186.9933699999997</v>
      </c>
      <c r="AA204" s="298">
        <f t="shared" si="89"/>
        <v>23</v>
      </c>
      <c r="AB204" s="298">
        <f t="shared" si="90"/>
        <v>336</v>
      </c>
      <c r="AC204" s="335">
        <v>200</v>
      </c>
      <c r="AD204" s="299"/>
      <c r="AE204" s="299"/>
      <c r="AF204" s="295">
        <f t="shared" si="78"/>
        <v>559</v>
      </c>
      <c r="AG204" s="300">
        <f t="shared" si="91"/>
        <v>2628</v>
      </c>
      <c r="AH204" s="300">
        <v>2628</v>
      </c>
      <c r="AI204" s="300">
        <f t="shared" si="92"/>
        <v>0</v>
      </c>
      <c r="AJ204" s="381">
        <f t="shared" si="93"/>
        <v>96</v>
      </c>
      <c r="AK204" s="381">
        <f t="shared" si="94"/>
        <v>364</v>
      </c>
      <c r="AL204" s="382">
        <f t="shared" si="95"/>
        <v>125</v>
      </c>
      <c r="AM204" s="382"/>
      <c r="AN204" s="382">
        <f t="shared" si="96"/>
        <v>3771.9933699999997</v>
      </c>
      <c r="AO204" s="334">
        <v>64139863952</v>
      </c>
    </row>
    <row r="205" spans="1:41" ht="24" customHeight="1" x14ac:dyDescent="0.25">
      <c r="A205" s="290">
        <v>194</v>
      </c>
      <c r="B205" s="348" t="s">
        <v>1856</v>
      </c>
      <c r="C205" s="348">
        <v>4941860575</v>
      </c>
      <c r="D205" s="3">
        <v>102176622921</v>
      </c>
      <c r="E205" s="364" t="s">
        <v>1857</v>
      </c>
      <c r="F205" s="362" t="s">
        <v>1841</v>
      </c>
      <c r="G205" s="330">
        <v>8</v>
      </c>
      <c r="H205" s="360" t="s">
        <v>1370</v>
      </c>
      <c r="I205" s="294">
        <v>7</v>
      </c>
      <c r="J205" s="295"/>
      <c r="K205" s="295"/>
      <c r="L205" s="295">
        <v>424.46</v>
      </c>
      <c r="M205" s="295">
        <v>135.32</v>
      </c>
      <c r="N205" s="295"/>
      <c r="O205" s="295">
        <f t="shared" si="79"/>
        <v>27.988999999999997</v>
      </c>
      <c r="P205" s="295">
        <f t="shared" si="80"/>
        <v>46.629673999999994</v>
      </c>
      <c r="Q205" s="295">
        <v>3</v>
      </c>
      <c r="R205" s="295">
        <f t="shared" si="81"/>
        <v>2971.22</v>
      </c>
      <c r="S205" s="295">
        <f t="shared" si="82"/>
        <v>947.24</v>
      </c>
      <c r="T205" s="296">
        <f t="shared" si="83"/>
        <v>0</v>
      </c>
      <c r="U205" s="295">
        <f t="shared" si="84"/>
        <v>195.92300000000003</v>
      </c>
      <c r="V205" s="295">
        <f t="shared" si="85"/>
        <v>326.40771799999993</v>
      </c>
      <c r="W205" s="297">
        <f t="shared" si="86"/>
        <v>0</v>
      </c>
      <c r="X205" s="295">
        <f t="shared" si="87"/>
        <v>0</v>
      </c>
      <c r="Y205" s="295">
        <f t="shared" si="88"/>
        <v>21</v>
      </c>
      <c r="Z205" s="295">
        <f t="shared" si="77"/>
        <v>4461.7907180000002</v>
      </c>
      <c r="AA205" s="298">
        <f t="shared" si="89"/>
        <v>32</v>
      </c>
      <c r="AB205" s="298">
        <f t="shared" si="90"/>
        <v>470</v>
      </c>
      <c r="AC205" s="335">
        <v>200</v>
      </c>
      <c r="AD205" s="299"/>
      <c r="AE205" s="299"/>
      <c r="AF205" s="295">
        <f t="shared" si="78"/>
        <v>702</v>
      </c>
      <c r="AG205" s="300">
        <f t="shared" si="91"/>
        <v>3760</v>
      </c>
      <c r="AH205" s="300">
        <v>3760</v>
      </c>
      <c r="AI205" s="300">
        <f t="shared" si="92"/>
        <v>0</v>
      </c>
      <c r="AJ205" s="381">
        <f t="shared" si="93"/>
        <v>135</v>
      </c>
      <c r="AK205" s="381">
        <f t="shared" si="94"/>
        <v>509</v>
      </c>
      <c r="AL205" s="382">
        <f t="shared" si="95"/>
        <v>175</v>
      </c>
      <c r="AM205" s="382"/>
      <c r="AN205" s="382">
        <f t="shared" si="96"/>
        <v>5280.7907180000002</v>
      </c>
      <c r="AO205" s="336" t="s">
        <v>1858</v>
      </c>
    </row>
    <row r="206" spans="1:41" ht="24" customHeight="1" x14ac:dyDescent="0.25">
      <c r="A206" s="290">
        <v>195</v>
      </c>
      <c r="B206" s="348" t="s">
        <v>1856</v>
      </c>
      <c r="C206" s="348">
        <v>4941860575</v>
      </c>
      <c r="D206" s="3">
        <v>102176622921</v>
      </c>
      <c r="E206" s="330" t="s">
        <v>1857</v>
      </c>
      <c r="F206" s="363" t="s">
        <v>1850</v>
      </c>
      <c r="G206" s="330">
        <v>0</v>
      </c>
      <c r="H206" s="360" t="s">
        <v>1370</v>
      </c>
      <c r="I206" s="294">
        <v>1</v>
      </c>
      <c r="J206" s="295"/>
      <c r="K206" s="295"/>
      <c r="L206" s="295">
        <v>424.46</v>
      </c>
      <c r="M206" s="295">
        <v>135.32</v>
      </c>
      <c r="N206" s="295">
        <v>80</v>
      </c>
      <c r="O206" s="295">
        <f t="shared" si="79"/>
        <v>27.988999999999997</v>
      </c>
      <c r="P206" s="295">
        <f t="shared" si="80"/>
        <v>46.629673999999994</v>
      </c>
      <c r="Q206" s="295">
        <v>3</v>
      </c>
      <c r="R206" s="295">
        <f t="shared" si="81"/>
        <v>424.46</v>
      </c>
      <c r="S206" s="295">
        <f t="shared" si="82"/>
        <v>135.32</v>
      </c>
      <c r="T206" s="296">
        <f t="shared" si="83"/>
        <v>80</v>
      </c>
      <c r="U206" s="295">
        <f t="shared" si="84"/>
        <v>27.988999999999997</v>
      </c>
      <c r="V206" s="295">
        <f t="shared" si="85"/>
        <v>46.629673999999994</v>
      </c>
      <c r="W206" s="297">
        <f t="shared" si="86"/>
        <v>0</v>
      </c>
      <c r="X206" s="295">
        <f t="shared" si="87"/>
        <v>0</v>
      </c>
      <c r="Y206" s="295">
        <f t="shared" si="88"/>
        <v>3</v>
      </c>
      <c r="Z206" s="295">
        <f t="shared" si="77"/>
        <v>717.39867400000003</v>
      </c>
      <c r="AA206" s="298">
        <f t="shared" si="89"/>
        <v>6</v>
      </c>
      <c r="AB206" s="298">
        <f t="shared" si="90"/>
        <v>77</v>
      </c>
      <c r="AC206" s="335"/>
      <c r="AD206" s="299"/>
      <c r="AE206" s="299"/>
      <c r="AF206" s="295">
        <f t="shared" si="78"/>
        <v>83</v>
      </c>
      <c r="AG206" s="300">
        <f t="shared" si="91"/>
        <v>634</v>
      </c>
      <c r="AH206" s="300">
        <v>634</v>
      </c>
      <c r="AI206" s="300">
        <f t="shared" si="92"/>
        <v>0</v>
      </c>
      <c r="AJ206" s="381">
        <f t="shared" si="93"/>
        <v>22</v>
      </c>
      <c r="AK206" s="381">
        <f t="shared" si="94"/>
        <v>83</v>
      </c>
      <c r="AL206" s="382">
        <f t="shared" si="95"/>
        <v>25</v>
      </c>
      <c r="AM206" s="382"/>
      <c r="AN206" s="382">
        <f t="shared" si="96"/>
        <v>847.39867400000003</v>
      </c>
      <c r="AO206" s="336" t="s">
        <v>1858</v>
      </c>
    </row>
    <row r="207" spans="1:41" ht="24" customHeight="1" x14ac:dyDescent="0.25">
      <c r="A207" s="290">
        <v>196</v>
      </c>
      <c r="B207" s="348" t="s">
        <v>1859</v>
      </c>
      <c r="C207" s="348">
        <v>4941860647</v>
      </c>
      <c r="D207" s="3">
        <v>102176622932</v>
      </c>
      <c r="E207" s="364" t="s">
        <v>1860</v>
      </c>
      <c r="F207" s="362" t="s">
        <v>1841</v>
      </c>
      <c r="G207" s="330">
        <v>12</v>
      </c>
      <c r="H207" s="360" t="s">
        <v>1370</v>
      </c>
      <c r="I207" s="294">
        <v>10</v>
      </c>
      <c r="J207" s="295"/>
      <c r="K207" s="295"/>
      <c r="L207" s="295">
        <v>424.46</v>
      </c>
      <c r="M207" s="295">
        <v>135.32</v>
      </c>
      <c r="N207" s="295"/>
      <c r="O207" s="295">
        <f t="shared" si="79"/>
        <v>27.988999999999997</v>
      </c>
      <c r="P207" s="295">
        <f t="shared" si="80"/>
        <v>46.629673999999994</v>
      </c>
      <c r="Q207" s="295">
        <v>3</v>
      </c>
      <c r="R207" s="295">
        <f t="shared" si="81"/>
        <v>4244.5999999999995</v>
      </c>
      <c r="S207" s="295">
        <f t="shared" si="82"/>
        <v>1353.1999999999998</v>
      </c>
      <c r="T207" s="296">
        <f t="shared" si="83"/>
        <v>0</v>
      </c>
      <c r="U207" s="295">
        <f t="shared" si="84"/>
        <v>279.89</v>
      </c>
      <c r="V207" s="295">
        <f t="shared" si="85"/>
        <v>466.29673999999994</v>
      </c>
      <c r="W207" s="297">
        <f t="shared" si="86"/>
        <v>0</v>
      </c>
      <c r="X207" s="295">
        <f t="shared" si="87"/>
        <v>0</v>
      </c>
      <c r="Y207" s="295">
        <f t="shared" si="88"/>
        <v>30</v>
      </c>
      <c r="Z207" s="295">
        <f t="shared" si="77"/>
        <v>6373.9867399999994</v>
      </c>
      <c r="AA207" s="298">
        <f t="shared" si="89"/>
        <v>45</v>
      </c>
      <c r="AB207" s="298">
        <f t="shared" si="90"/>
        <v>672</v>
      </c>
      <c r="AC207" s="335">
        <v>200</v>
      </c>
      <c r="AD207" s="299"/>
      <c r="AE207" s="299"/>
      <c r="AF207" s="295">
        <f t="shared" si="78"/>
        <v>917</v>
      </c>
      <c r="AG207" s="300">
        <f t="shared" si="91"/>
        <v>5457</v>
      </c>
      <c r="AH207" s="300">
        <v>5457</v>
      </c>
      <c r="AI207" s="300">
        <f t="shared" si="92"/>
        <v>0</v>
      </c>
      <c r="AJ207" s="381">
        <f t="shared" si="93"/>
        <v>192</v>
      </c>
      <c r="AK207" s="381">
        <f t="shared" si="94"/>
        <v>728</v>
      </c>
      <c r="AL207" s="382">
        <f t="shared" si="95"/>
        <v>250</v>
      </c>
      <c r="AM207" s="382"/>
      <c r="AN207" s="382">
        <f t="shared" si="96"/>
        <v>7543.9867399999994</v>
      </c>
      <c r="AO207" s="334">
        <v>43077880611</v>
      </c>
    </row>
    <row r="208" spans="1:41" ht="24" customHeight="1" x14ac:dyDescent="0.25">
      <c r="A208" s="290">
        <v>197</v>
      </c>
      <c r="B208" s="348" t="s">
        <v>1859</v>
      </c>
      <c r="C208" s="348">
        <v>4941860647</v>
      </c>
      <c r="D208" s="3">
        <v>102176622932</v>
      </c>
      <c r="E208" s="330" t="s">
        <v>1860</v>
      </c>
      <c r="F208" s="363" t="s">
        <v>1850</v>
      </c>
      <c r="G208" s="330">
        <v>0</v>
      </c>
      <c r="H208" s="360"/>
      <c r="I208" s="294">
        <v>2</v>
      </c>
      <c r="J208" s="295"/>
      <c r="K208" s="295"/>
      <c r="L208" s="295">
        <v>424.46</v>
      </c>
      <c r="M208" s="295">
        <v>135.32</v>
      </c>
      <c r="N208" s="295">
        <v>80</v>
      </c>
      <c r="O208" s="295">
        <f t="shared" si="79"/>
        <v>27.988999999999997</v>
      </c>
      <c r="P208" s="295">
        <f t="shared" si="80"/>
        <v>46.629673999999994</v>
      </c>
      <c r="Q208" s="295">
        <v>3</v>
      </c>
      <c r="R208" s="295">
        <f t="shared" si="81"/>
        <v>848.92</v>
      </c>
      <c r="S208" s="295">
        <f t="shared" si="82"/>
        <v>270.64</v>
      </c>
      <c r="T208" s="296">
        <f t="shared" si="83"/>
        <v>160</v>
      </c>
      <c r="U208" s="295">
        <f t="shared" si="84"/>
        <v>55.977999999999994</v>
      </c>
      <c r="V208" s="295">
        <f t="shared" si="85"/>
        <v>93.259347999999989</v>
      </c>
      <c r="W208" s="297">
        <f t="shared" si="86"/>
        <v>0</v>
      </c>
      <c r="X208" s="295">
        <f t="shared" si="87"/>
        <v>0</v>
      </c>
      <c r="Y208" s="295">
        <f t="shared" si="88"/>
        <v>6</v>
      </c>
      <c r="Z208" s="295">
        <f t="shared" si="77"/>
        <v>1434.7973480000001</v>
      </c>
      <c r="AA208" s="298">
        <f t="shared" si="89"/>
        <v>11</v>
      </c>
      <c r="AB208" s="298">
        <f t="shared" si="90"/>
        <v>154</v>
      </c>
      <c r="AC208" s="335"/>
      <c r="AD208" s="299"/>
      <c r="AE208" s="299"/>
      <c r="AF208" s="295">
        <f t="shared" si="78"/>
        <v>165</v>
      </c>
      <c r="AG208" s="300">
        <f t="shared" si="91"/>
        <v>1270</v>
      </c>
      <c r="AH208" s="300">
        <v>1270</v>
      </c>
      <c r="AI208" s="300">
        <f t="shared" si="92"/>
        <v>0</v>
      </c>
      <c r="AJ208" s="381">
        <f t="shared" si="93"/>
        <v>44</v>
      </c>
      <c r="AK208" s="381">
        <f t="shared" si="94"/>
        <v>166</v>
      </c>
      <c r="AL208" s="382">
        <f t="shared" si="95"/>
        <v>50</v>
      </c>
      <c r="AM208" s="382"/>
      <c r="AN208" s="382">
        <f t="shared" si="96"/>
        <v>1694.7973480000001</v>
      </c>
      <c r="AO208" s="334">
        <v>43077880611</v>
      </c>
    </row>
    <row r="209" spans="1:41" ht="24" customHeight="1" x14ac:dyDescent="0.25">
      <c r="A209" s="290">
        <v>198</v>
      </c>
      <c r="B209" s="348" t="s">
        <v>1861</v>
      </c>
      <c r="C209" s="348">
        <v>4938158203</v>
      </c>
      <c r="D209" s="3">
        <v>101603093770</v>
      </c>
      <c r="E209" s="364" t="s">
        <v>1862</v>
      </c>
      <c r="F209" s="362" t="s">
        <v>1841</v>
      </c>
      <c r="G209" s="330">
        <v>15</v>
      </c>
      <c r="H209" s="360" t="s">
        <v>1370</v>
      </c>
      <c r="I209" s="294">
        <v>15</v>
      </c>
      <c r="J209" s="295"/>
      <c r="K209" s="295"/>
      <c r="L209" s="295">
        <v>424.46</v>
      </c>
      <c r="M209" s="295">
        <v>135.32</v>
      </c>
      <c r="N209" s="295"/>
      <c r="O209" s="295">
        <f t="shared" si="79"/>
        <v>27.988999999999997</v>
      </c>
      <c r="P209" s="295">
        <f t="shared" si="80"/>
        <v>46.629673999999994</v>
      </c>
      <c r="Q209" s="295">
        <v>3</v>
      </c>
      <c r="R209" s="295">
        <f t="shared" si="81"/>
        <v>6366.9</v>
      </c>
      <c r="S209" s="295">
        <f t="shared" si="82"/>
        <v>2029.8</v>
      </c>
      <c r="T209" s="296">
        <f t="shared" si="83"/>
        <v>0</v>
      </c>
      <c r="U209" s="295">
        <f t="shared" si="84"/>
        <v>419.83499999999998</v>
      </c>
      <c r="V209" s="295">
        <f t="shared" si="85"/>
        <v>699.44510999999989</v>
      </c>
      <c r="W209" s="297">
        <f t="shared" si="86"/>
        <v>0</v>
      </c>
      <c r="X209" s="295">
        <f t="shared" si="87"/>
        <v>0</v>
      </c>
      <c r="Y209" s="295">
        <f t="shared" si="88"/>
        <v>45</v>
      </c>
      <c r="Z209" s="295">
        <f t="shared" si="77"/>
        <v>9560.9801099999986</v>
      </c>
      <c r="AA209" s="298">
        <f t="shared" si="89"/>
        <v>67</v>
      </c>
      <c r="AB209" s="298">
        <f t="shared" si="90"/>
        <v>1008</v>
      </c>
      <c r="AC209" s="335">
        <v>200</v>
      </c>
      <c r="AD209" s="299"/>
      <c r="AE209" s="299"/>
      <c r="AF209" s="295">
        <f t="shared" si="78"/>
        <v>1275</v>
      </c>
      <c r="AG209" s="300">
        <f t="shared" si="91"/>
        <v>8286</v>
      </c>
      <c r="AH209" s="300">
        <v>8286</v>
      </c>
      <c r="AI209" s="300">
        <f t="shared" si="92"/>
        <v>0</v>
      </c>
      <c r="AJ209" s="381">
        <f t="shared" si="93"/>
        <v>288</v>
      </c>
      <c r="AK209" s="381">
        <f t="shared" si="94"/>
        <v>1092</v>
      </c>
      <c r="AL209" s="382">
        <f t="shared" si="95"/>
        <v>375</v>
      </c>
      <c r="AM209" s="382"/>
      <c r="AN209" s="382">
        <f t="shared" si="96"/>
        <v>11315.980109999999</v>
      </c>
      <c r="AO209" s="336" t="s">
        <v>1863</v>
      </c>
    </row>
    <row r="210" spans="1:41" ht="24" customHeight="1" x14ac:dyDescent="0.25">
      <c r="A210" s="290">
        <v>199</v>
      </c>
      <c r="B210" s="348" t="s">
        <v>1864</v>
      </c>
      <c r="C210" s="348">
        <v>5346778590</v>
      </c>
      <c r="D210" s="3">
        <v>101297312172</v>
      </c>
      <c r="E210" s="364" t="s">
        <v>1865</v>
      </c>
      <c r="F210" s="362" t="s">
        <v>1841</v>
      </c>
      <c r="G210" s="330">
        <v>18.875</v>
      </c>
      <c r="H210" s="360" t="s">
        <v>1370</v>
      </c>
      <c r="I210" s="365">
        <v>18.875</v>
      </c>
      <c r="J210" s="295"/>
      <c r="K210" s="295"/>
      <c r="L210" s="295">
        <v>424.46</v>
      </c>
      <c r="M210" s="295">
        <v>135.32</v>
      </c>
      <c r="N210" s="295">
        <v>80</v>
      </c>
      <c r="O210" s="295">
        <f t="shared" si="79"/>
        <v>27.988999999999997</v>
      </c>
      <c r="P210" s="295">
        <f t="shared" si="80"/>
        <v>46.629673999999994</v>
      </c>
      <c r="Q210" s="295">
        <v>3</v>
      </c>
      <c r="R210" s="295">
        <f t="shared" si="81"/>
        <v>8011.6824999999999</v>
      </c>
      <c r="S210" s="295">
        <f t="shared" si="82"/>
        <v>2554.165</v>
      </c>
      <c r="T210" s="296">
        <f t="shared" si="83"/>
        <v>1510</v>
      </c>
      <c r="U210" s="295">
        <f t="shared" si="84"/>
        <v>528.29237499999999</v>
      </c>
      <c r="V210" s="295">
        <f t="shared" si="85"/>
        <v>880.13509674999989</v>
      </c>
      <c r="W210" s="297">
        <f t="shared" si="86"/>
        <v>0</v>
      </c>
      <c r="X210" s="295">
        <f t="shared" si="87"/>
        <v>0</v>
      </c>
      <c r="Y210" s="295">
        <f t="shared" si="88"/>
        <v>56.625</v>
      </c>
      <c r="Z210" s="295">
        <f t="shared" si="77"/>
        <v>13540.899971750001</v>
      </c>
      <c r="AA210" s="298">
        <f t="shared" si="89"/>
        <v>95</v>
      </c>
      <c r="AB210" s="298">
        <f t="shared" si="90"/>
        <v>1449</v>
      </c>
      <c r="AC210" s="335">
        <v>200</v>
      </c>
      <c r="AD210" s="299"/>
      <c r="AE210" s="299"/>
      <c r="AF210" s="295">
        <f t="shared" si="78"/>
        <v>1744</v>
      </c>
      <c r="AG210" s="300">
        <f t="shared" si="91"/>
        <v>11797</v>
      </c>
      <c r="AH210" s="300">
        <v>11797</v>
      </c>
      <c r="AI210" s="300">
        <f t="shared" si="92"/>
        <v>0</v>
      </c>
      <c r="AJ210" s="381">
        <f t="shared" si="93"/>
        <v>412</v>
      </c>
      <c r="AK210" s="381">
        <f t="shared" si="94"/>
        <v>1570</v>
      </c>
      <c r="AL210" s="382">
        <f t="shared" si="95"/>
        <v>471.875</v>
      </c>
      <c r="AM210" s="382"/>
      <c r="AN210" s="382">
        <f t="shared" si="96"/>
        <v>15994.774971750001</v>
      </c>
      <c r="AO210" s="336" t="s">
        <v>1866</v>
      </c>
    </row>
    <row r="211" spans="1:41" ht="24" customHeight="1" x14ac:dyDescent="0.25">
      <c r="A211" s="290">
        <v>200</v>
      </c>
      <c r="B211" s="348" t="s">
        <v>1867</v>
      </c>
      <c r="C211" s="348">
        <v>4941440812</v>
      </c>
      <c r="D211" s="332">
        <v>101170315145</v>
      </c>
      <c r="E211" s="364" t="s">
        <v>1868</v>
      </c>
      <c r="F211" s="362" t="s">
        <v>1841</v>
      </c>
      <c r="G211" s="330">
        <v>17.9375</v>
      </c>
      <c r="H211" s="360" t="s">
        <v>1370</v>
      </c>
      <c r="I211" s="365">
        <v>17.9375</v>
      </c>
      <c r="J211" s="295"/>
      <c r="K211" s="295"/>
      <c r="L211" s="295">
        <v>424.46</v>
      </c>
      <c r="M211" s="295">
        <v>135.32</v>
      </c>
      <c r="N211" s="295">
        <v>80</v>
      </c>
      <c r="O211" s="295">
        <f t="shared" si="79"/>
        <v>27.988999999999997</v>
      </c>
      <c r="P211" s="295">
        <f t="shared" si="80"/>
        <v>46.629673999999994</v>
      </c>
      <c r="Q211" s="295">
        <v>3</v>
      </c>
      <c r="R211" s="295">
        <f t="shared" si="81"/>
        <v>7613.7512499999993</v>
      </c>
      <c r="S211" s="295">
        <f t="shared" si="82"/>
        <v>2427.3024999999998</v>
      </c>
      <c r="T211" s="296">
        <f t="shared" si="83"/>
        <v>1435</v>
      </c>
      <c r="U211" s="295">
        <f t="shared" si="84"/>
        <v>502.05268749999993</v>
      </c>
      <c r="V211" s="295">
        <f t="shared" si="85"/>
        <v>836.41977737499985</v>
      </c>
      <c r="W211" s="297">
        <f t="shared" si="86"/>
        <v>0</v>
      </c>
      <c r="X211" s="295">
        <f t="shared" si="87"/>
        <v>0</v>
      </c>
      <c r="Y211" s="295">
        <f t="shared" si="88"/>
        <v>53.8125</v>
      </c>
      <c r="Z211" s="295">
        <f t="shared" si="77"/>
        <v>12868.338714874999</v>
      </c>
      <c r="AA211" s="298">
        <f t="shared" si="89"/>
        <v>91</v>
      </c>
      <c r="AB211" s="298">
        <f t="shared" si="90"/>
        <v>1377</v>
      </c>
      <c r="AC211" s="335">
        <v>200</v>
      </c>
      <c r="AD211" s="299"/>
      <c r="AE211" s="299"/>
      <c r="AF211" s="295">
        <f t="shared" si="78"/>
        <v>1668</v>
      </c>
      <c r="AG211" s="300">
        <f t="shared" si="91"/>
        <v>11200</v>
      </c>
      <c r="AH211" s="300">
        <v>11200</v>
      </c>
      <c r="AI211" s="300">
        <f t="shared" si="92"/>
        <v>0</v>
      </c>
      <c r="AJ211" s="381">
        <f t="shared" si="93"/>
        <v>392</v>
      </c>
      <c r="AK211" s="381">
        <f t="shared" si="94"/>
        <v>1492</v>
      </c>
      <c r="AL211" s="382">
        <f t="shared" si="95"/>
        <v>448.4375</v>
      </c>
      <c r="AM211" s="382"/>
      <c r="AN211" s="382">
        <f t="shared" si="96"/>
        <v>15200.776214874999</v>
      </c>
      <c r="AO211" s="336" t="s">
        <v>1869</v>
      </c>
    </row>
    <row r="212" spans="1:41" ht="24" customHeight="1" x14ac:dyDescent="0.25">
      <c r="A212" s="290">
        <v>201</v>
      </c>
      <c r="B212" s="348" t="s">
        <v>1870</v>
      </c>
      <c r="C212" s="348">
        <v>5348858985</v>
      </c>
      <c r="D212" s="3">
        <v>100639889162</v>
      </c>
      <c r="E212" s="364" t="s">
        <v>1871</v>
      </c>
      <c r="F212" s="362" t="s">
        <v>1841</v>
      </c>
      <c r="G212" s="330">
        <v>12.96875</v>
      </c>
      <c r="H212" s="360" t="s">
        <v>1370</v>
      </c>
      <c r="I212" s="365">
        <v>12.96875</v>
      </c>
      <c r="J212" s="295"/>
      <c r="K212" s="295"/>
      <c r="L212" s="295">
        <v>424.46</v>
      </c>
      <c r="M212" s="295">
        <v>135.32</v>
      </c>
      <c r="N212" s="295"/>
      <c r="O212" s="295">
        <f t="shared" si="79"/>
        <v>27.988999999999997</v>
      </c>
      <c r="P212" s="295">
        <f t="shared" si="80"/>
        <v>46.629673999999994</v>
      </c>
      <c r="Q212" s="295">
        <v>3</v>
      </c>
      <c r="R212" s="295">
        <f t="shared" si="81"/>
        <v>5504.7156249999998</v>
      </c>
      <c r="S212" s="295">
        <f t="shared" si="82"/>
        <v>1754.9312499999999</v>
      </c>
      <c r="T212" s="296">
        <f t="shared" si="83"/>
        <v>0</v>
      </c>
      <c r="U212" s="295">
        <f t="shared" si="84"/>
        <v>362.98234374999998</v>
      </c>
      <c r="V212" s="295">
        <f t="shared" si="85"/>
        <v>604.72858468749996</v>
      </c>
      <c r="W212" s="297">
        <f t="shared" si="86"/>
        <v>0</v>
      </c>
      <c r="X212" s="295">
        <f t="shared" si="87"/>
        <v>0</v>
      </c>
      <c r="Y212" s="295">
        <f t="shared" si="88"/>
        <v>38.90625</v>
      </c>
      <c r="Z212" s="295">
        <f t="shared" si="77"/>
        <v>8266.2640534374987</v>
      </c>
      <c r="AA212" s="298">
        <f t="shared" si="89"/>
        <v>58</v>
      </c>
      <c r="AB212" s="298">
        <f t="shared" si="90"/>
        <v>871</v>
      </c>
      <c r="AC212" s="335">
        <v>200</v>
      </c>
      <c r="AD212" s="299"/>
      <c r="AE212" s="299"/>
      <c r="AF212" s="295">
        <f t="shared" si="78"/>
        <v>1129</v>
      </c>
      <c r="AG212" s="300">
        <f t="shared" si="91"/>
        <v>7137</v>
      </c>
      <c r="AH212" s="300">
        <v>7137</v>
      </c>
      <c r="AI212" s="300">
        <f t="shared" si="92"/>
        <v>0</v>
      </c>
      <c r="AJ212" s="381">
        <f t="shared" si="93"/>
        <v>249</v>
      </c>
      <c r="AK212" s="381">
        <f t="shared" si="94"/>
        <v>944</v>
      </c>
      <c r="AL212" s="382">
        <f t="shared" si="95"/>
        <v>324.21875</v>
      </c>
      <c r="AM212" s="382"/>
      <c r="AN212" s="382">
        <f t="shared" si="96"/>
        <v>9783.4828034374987</v>
      </c>
      <c r="AO212" s="336" t="s">
        <v>1872</v>
      </c>
    </row>
    <row r="213" spans="1:41" ht="24" customHeight="1" x14ac:dyDescent="0.25">
      <c r="A213" s="290">
        <v>202</v>
      </c>
      <c r="B213" s="348" t="s">
        <v>1873</v>
      </c>
      <c r="C213" s="348">
        <v>4941865533</v>
      </c>
      <c r="D213" s="3">
        <v>101191432052</v>
      </c>
      <c r="E213" s="330" t="s">
        <v>1874</v>
      </c>
      <c r="F213" s="362" t="s">
        <v>1841</v>
      </c>
      <c r="G213" s="330">
        <v>4</v>
      </c>
      <c r="H213" s="360" t="s">
        <v>1370</v>
      </c>
      <c r="I213" s="294">
        <v>4</v>
      </c>
      <c r="J213" s="295"/>
      <c r="K213" s="295"/>
      <c r="L213" s="295">
        <v>424.46</v>
      </c>
      <c r="M213" s="295">
        <v>135.32</v>
      </c>
      <c r="N213" s="295"/>
      <c r="O213" s="295">
        <f t="shared" si="79"/>
        <v>27.988999999999997</v>
      </c>
      <c r="P213" s="295">
        <f t="shared" si="80"/>
        <v>46.629673999999994</v>
      </c>
      <c r="Q213" s="295">
        <v>3</v>
      </c>
      <c r="R213" s="295">
        <f t="shared" si="81"/>
        <v>1697.84</v>
      </c>
      <c r="S213" s="295">
        <f t="shared" si="82"/>
        <v>541.28</v>
      </c>
      <c r="T213" s="296">
        <f t="shared" si="83"/>
        <v>0</v>
      </c>
      <c r="U213" s="295">
        <f t="shared" si="84"/>
        <v>111.95599999999999</v>
      </c>
      <c r="V213" s="295">
        <f t="shared" si="85"/>
        <v>186.51869599999998</v>
      </c>
      <c r="W213" s="297">
        <f t="shared" si="86"/>
        <v>0</v>
      </c>
      <c r="X213" s="295">
        <f t="shared" si="87"/>
        <v>0</v>
      </c>
      <c r="Y213" s="295">
        <f t="shared" si="88"/>
        <v>12</v>
      </c>
      <c r="Z213" s="295">
        <f t="shared" si="77"/>
        <v>2549.5946960000001</v>
      </c>
      <c r="AA213" s="298">
        <f t="shared" si="89"/>
        <v>18</v>
      </c>
      <c r="AB213" s="298">
        <f t="shared" si="90"/>
        <v>269</v>
      </c>
      <c r="AC213" s="335">
        <v>200</v>
      </c>
      <c r="AD213" s="299"/>
      <c r="AE213" s="299"/>
      <c r="AF213" s="295">
        <f t="shared" si="78"/>
        <v>487</v>
      </c>
      <c r="AG213" s="300">
        <f t="shared" si="91"/>
        <v>2063</v>
      </c>
      <c r="AH213" s="300">
        <v>2063</v>
      </c>
      <c r="AI213" s="300">
        <f t="shared" si="92"/>
        <v>0</v>
      </c>
      <c r="AJ213" s="381">
        <f t="shared" si="93"/>
        <v>77</v>
      </c>
      <c r="AK213" s="381">
        <f t="shared" si="94"/>
        <v>291</v>
      </c>
      <c r="AL213" s="382">
        <f t="shared" si="95"/>
        <v>100</v>
      </c>
      <c r="AM213" s="382"/>
      <c r="AN213" s="382">
        <f t="shared" si="96"/>
        <v>3017.5946960000001</v>
      </c>
      <c r="AO213" s="334">
        <v>37220871156</v>
      </c>
    </row>
    <row r="214" spans="1:41" ht="24" customHeight="1" x14ac:dyDescent="0.25">
      <c r="A214" s="290">
        <v>203</v>
      </c>
      <c r="B214" s="348" t="s">
        <v>1875</v>
      </c>
      <c r="C214" s="348">
        <v>4941869385</v>
      </c>
      <c r="D214" s="3">
        <v>102176622875</v>
      </c>
      <c r="E214" s="330" t="s">
        <v>1876</v>
      </c>
      <c r="F214" s="362" t="s">
        <v>1877</v>
      </c>
      <c r="G214" s="330">
        <v>11</v>
      </c>
      <c r="H214" s="360" t="s">
        <v>1356</v>
      </c>
      <c r="I214" s="294">
        <v>11</v>
      </c>
      <c r="J214" s="295"/>
      <c r="K214" s="295"/>
      <c r="L214" s="295">
        <v>424.46</v>
      </c>
      <c r="M214" s="295">
        <v>135.32</v>
      </c>
      <c r="N214" s="295"/>
      <c r="O214" s="295">
        <f t="shared" si="79"/>
        <v>27.988999999999997</v>
      </c>
      <c r="P214" s="295">
        <f t="shared" si="80"/>
        <v>46.629673999999994</v>
      </c>
      <c r="Q214" s="295">
        <v>3</v>
      </c>
      <c r="R214" s="295">
        <f t="shared" si="81"/>
        <v>4669.0599999999995</v>
      </c>
      <c r="S214" s="295">
        <f t="shared" si="82"/>
        <v>1488.52</v>
      </c>
      <c r="T214" s="296">
        <f t="shared" si="83"/>
        <v>0</v>
      </c>
      <c r="U214" s="295">
        <f t="shared" si="84"/>
        <v>307.87900000000002</v>
      </c>
      <c r="V214" s="295">
        <f t="shared" si="85"/>
        <v>512.92641399999991</v>
      </c>
      <c r="W214" s="297">
        <f t="shared" si="86"/>
        <v>0</v>
      </c>
      <c r="X214" s="295">
        <f t="shared" si="87"/>
        <v>0</v>
      </c>
      <c r="Y214" s="295">
        <f t="shared" si="88"/>
        <v>33</v>
      </c>
      <c r="Z214" s="295">
        <f t="shared" si="77"/>
        <v>7011.3854139999994</v>
      </c>
      <c r="AA214" s="298">
        <f t="shared" si="89"/>
        <v>49</v>
      </c>
      <c r="AB214" s="298">
        <f t="shared" si="90"/>
        <v>739</v>
      </c>
      <c r="AC214" s="335">
        <v>800</v>
      </c>
      <c r="AD214" s="299"/>
      <c r="AE214" s="299"/>
      <c r="AF214" s="295">
        <f t="shared" si="78"/>
        <v>1588</v>
      </c>
      <c r="AG214" s="300">
        <f t="shared" si="91"/>
        <v>5423</v>
      </c>
      <c r="AH214" s="300">
        <v>5423</v>
      </c>
      <c r="AI214" s="300">
        <f t="shared" si="92"/>
        <v>0</v>
      </c>
      <c r="AJ214" s="381">
        <f t="shared" si="93"/>
        <v>212</v>
      </c>
      <c r="AK214" s="381">
        <f t="shared" si="94"/>
        <v>800</v>
      </c>
      <c r="AL214" s="382">
        <f t="shared" si="95"/>
        <v>275</v>
      </c>
      <c r="AM214" s="382"/>
      <c r="AN214" s="382">
        <f t="shared" si="96"/>
        <v>8298.3854140000003</v>
      </c>
      <c r="AO214" s="334">
        <v>43824499672</v>
      </c>
    </row>
    <row r="215" spans="1:41" ht="24" customHeight="1" x14ac:dyDescent="0.25">
      <c r="A215" s="290">
        <v>204</v>
      </c>
      <c r="B215" s="348" t="s">
        <v>1878</v>
      </c>
      <c r="C215" s="348">
        <v>4940594785</v>
      </c>
      <c r="D215" s="3">
        <v>101464286575</v>
      </c>
      <c r="E215" s="330" t="s">
        <v>1879</v>
      </c>
      <c r="F215" s="362" t="s">
        <v>1877</v>
      </c>
      <c r="G215" s="330">
        <v>11</v>
      </c>
      <c r="H215" s="360" t="s">
        <v>1356</v>
      </c>
      <c r="I215" s="294">
        <v>11</v>
      </c>
      <c r="J215" s="295"/>
      <c r="K215" s="295"/>
      <c r="L215" s="295">
        <v>424.46</v>
      </c>
      <c r="M215" s="295">
        <v>135.32</v>
      </c>
      <c r="N215" s="295"/>
      <c r="O215" s="295">
        <f t="shared" si="79"/>
        <v>27.988999999999997</v>
      </c>
      <c r="P215" s="295">
        <f t="shared" si="80"/>
        <v>46.629673999999994</v>
      </c>
      <c r="Q215" s="295">
        <v>3</v>
      </c>
      <c r="R215" s="295">
        <f t="shared" si="81"/>
        <v>4669.0599999999995</v>
      </c>
      <c r="S215" s="295">
        <f t="shared" si="82"/>
        <v>1488.52</v>
      </c>
      <c r="T215" s="296">
        <f t="shared" si="83"/>
        <v>0</v>
      </c>
      <c r="U215" s="295">
        <f t="shared" si="84"/>
        <v>307.87900000000002</v>
      </c>
      <c r="V215" s="295">
        <f t="shared" si="85"/>
        <v>512.92641399999991</v>
      </c>
      <c r="W215" s="297">
        <f t="shared" si="86"/>
        <v>0</v>
      </c>
      <c r="X215" s="295">
        <f t="shared" si="87"/>
        <v>0</v>
      </c>
      <c r="Y215" s="295">
        <f t="shared" si="88"/>
        <v>33</v>
      </c>
      <c r="Z215" s="295">
        <f t="shared" si="77"/>
        <v>7011.3854139999994</v>
      </c>
      <c r="AA215" s="298">
        <f t="shared" si="89"/>
        <v>49</v>
      </c>
      <c r="AB215" s="298">
        <f t="shared" si="90"/>
        <v>739</v>
      </c>
      <c r="AC215" s="335">
        <v>200</v>
      </c>
      <c r="AD215" s="299"/>
      <c r="AE215" s="299"/>
      <c r="AF215" s="295">
        <f t="shared" si="78"/>
        <v>988</v>
      </c>
      <c r="AG215" s="300">
        <f t="shared" si="91"/>
        <v>6023</v>
      </c>
      <c r="AH215" s="300">
        <v>6023</v>
      </c>
      <c r="AI215" s="300">
        <f t="shared" si="92"/>
        <v>0</v>
      </c>
      <c r="AJ215" s="381">
        <f t="shared" si="93"/>
        <v>212</v>
      </c>
      <c r="AK215" s="381">
        <f t="shared" si="94"/>
        <v>800</v>
      </c>
      <c r="AL215" s="382">
        <f t="shared" si="95"/>
        <v>275</v>
      </c>
      <c r="AM215" s="382"/>
      <c r="AN215" s="382">
        <f t="shared" si="96"/>
        <v>8298.3854140000003</v>
      </c>
      <c r="AO215" s="334">
        <v>33394456775</v>
      </c>
    </row>
    <row r="216" spans="1:41" ht="24" customHeight="1" x14ac:dyDescent="0.25">
      <c r="A216" s="290">
        <v>205</v>
      </c>
      <c r="B216" s="348" t="s">
        <v>1880</v>
      </c>
      <c r="C216" s="348">
        <v>4941771908</v>
      </c>
      <c r="D216" s="3">
        <v>102136687601</v>
      </c>
      <c r="E216" s="364" t="s">
        <v>1881</v>
      </c>
      <c r="F216" s="362" t="s">
        <v>1877</v>
      </c>
      <c r="G216" s="330">
        <v>9</v>
      </c>
      <c r="H216" s="360" t="s">
        <v>1356</v>
      </c>
      <c r="I216" s="294">
        <v>9</v>
      </c>
      <c r="J216" s="295"/>
      <c r="K216" s="295"/>
      <c r="L216" s="295">
        <v>424.46</v>
      </c>
      <c r="M216" s="295">
        <v>135.32</v>
      </c>
      <c r="N216" s="295"/>
      <c r="O216" s="295">
        <f t="shared" si="79"/>
        <v>27.988999999999997</v>
      </c>
      <c r="P216" s="295">
        <f t="shared" si="80"/>
        <v>46.629673999999994</v>
      </c>
      <c r="Q216" s="295">
        <v>3</v>
      </c>
      <c r="R216" s="295">
        <f t="shared" si="81"/>
        <v>3820.14</v>
      </c>
      <c r="S216" s="295">
        <f t="shared" si="82"/>
        <v>1217.8799999999999</v>
      </c>
      <c r="T216" s="296">
        <f t="shared" si="83"/>
        <v>0</v>
      </c>
      <c r="U216" s="295">
        <f t="shared" si="84"/>
        <v>251.90099999999998</v>
      </c>
      <c r="V216" s="295">
        <f t="shared" si="85"/>
        <v>419.66706599999998</v>
      </c>
      <c r="W216" s="297">
        <f t="shared" si="86"/>
        <v>0</v>
      </c>
      <c r="X216" s="295">
        <f t="shared" si="87"/>
        <v>0</v>
      </c>
      <c r="Y216" s="295">
        <f t="shared" si="88"/>
        <v>27</v>
      </c>
      <c r="Z216" s="295">
        <f t="shared" si="77"/>
        <v>5736.5880659999993</v>
      </c>
      <c r="AA216" s="298">
        <f t="shared" si="89"/>
        <v>40</v>
      </c>
      <c r="AB216" s="298">
        <f t="shared" si="90"/>
        <v>605</v>
      </c>
      <c r="AC216" s="335">
        <v>800</v>
      </c>
      <c r="AD216" s="299"/>
      <c r="AE216" s="299"/>
      <c r="AF216" s="295">
        <f t="shared" si="78"/>
        <v>1445</v>
      </c>
      <c r="AG216" s="300">
        <f t="shared" si="91"/>
        <v>4292</v>
      </c>
      <c r="AH216" s="300">
        <v>4292</v>
      </c>
      <c r="AI216" s="300">
        <f t="shared" si="92"/>
        <v>0</v>
      </c>
      <c r="AJ216" s="381">
        <f t="shared" si="93"/>
        <v>173</v>
      </c>
      <c r="AK216" s="381">
        <f t="shared" si="94"/>
        <v>655</v>
      </c>
      <c r="AL216" s="382">
        <f t="shared" si="95"/>
        <v>225</v>
      </c>
      <c r="AM216" s="382"/>
      <c r="AN216" s="382">
        <f t="shared" si="96"/>
        <v>6789.5880659999993</v>
      </c>
      <c r="AO216" s="334">
        <v>39027148019</v>
      </c>
    </row>
    <row r="217" spans="1:41" ht="24" customHeight="1" x14ac:dyDescent="0.25">
      <c r="A217" s="290">
        <v>206</v>
      </c>
      <c r="B217" s="348" t="s">
        <v>1882</v>
      </c>
      <c r="C217" s="348">
        <v>4940422948</v>
      </c>
      <c r="D217" s="3">
        <v>101431331618</v>
      </c>
      <c r="E217" s="364" t="s">
        <v>1883</v>
      </c>
      <c r="F217" s="362" t="s">
        <v>1877</v>
      </c>
      <c r="G217" s="330">
        <v>7</v>
      </c>
      <c r="H217" s="360" t="s">
        <v>1356</v>
      </c>
      <c r="I217" s="294">
        <v>7</v>
      </c>
      <c r="J217" s="295"/>
      <c r="K217" s="295"/>
      <c r="L217" s="295">
        <v>424.46</v>
      </c>
      <c r="M217" s="295">
        <v>135.32</v>
      </c>
      <c r="N217" s="295"/>
      <c r="O217" s="295">
        <f t="shared" si="79"/>
        <v>27.988999999999997</v>
      </c>
      <c r="P217" s="295">
        <f t="shared" si="80"/>
        <v>46.629673999999994</v>
      </c>
      <c r="Q217" s="295">
        <v>3</v>
      </c>
      <c r="R217" s="295">
        <f t="shared" si="81"/>
        <v>2971.22</v>
      </c>
      <c r="S217" s="295">
        <f t="shared" si="82"/>
        <v>947.24</v>
      </c>
      <c r="T217" s="296">
        <f t="shared" si="83"/>
        <v>0</v>
      </c>
      <c r="U217" s="295">
        <f t="shared" si="84"/>
        <v>195.92300000000003</v>
      </c>
      <c r="V217" s="295">
        <f t="shared" si="85"/>
        <v>326.40771799999993</v>
      </c>
      <c r="W217" s="297">
        <f t="shared" si="86"/>
        <v>0</v>
      </c>
      <c r="X217" s="295">
        <f t="shared" si="87"/>
        <v>0</v>
      </c>
      <c r="Y217" s="295">
        <f t="shared" si="88"/>
        <v>21</v>
      </c>
      <c r="Z217" s="295">
        <f t="shared" si="77"/>
        <v>4461.7907180000002</v>
      </c>
      <c r="AA217" s="298">
        <f t="shared" si="89"/>
        <v>32</v>
      </c>
      <c r="AB217" s="298">
        <f t="shared" si="90"/>
        <v>470</v>
      </c>
      <c r="AC217" s="335">
        <v>200</v>
      </c>
      <c r="AD217" s="299"/>
      <c r="AE217" s="299"/>
      <c r="AF217" s="295">
        <f t="shared" si="78"/>
        <v>702</v>
      </c>
      <c r="AG217" s="300">
        <f t="shared" si="91"/>
        <v>3760</v>
      </c>
      <c r="AH217" s="300">
        <v>3760</v>
      </c>
      <c r="AI217" s="300">
        <f t="shared" si="92"/>
        <v>0</v>
      </c>
      <c r="AJ217" s="381">
        <f t="shared" si="93"/>
        <v>135</v>
      </c>
      <c r="AK217" s="381">
        <f t="shared" si="94"/>
        <v>509</v>
      </c>
      <c r="AL217" s="382">
        <f t="shared" si="95"/>
        <v>175</v>
      </c>
      <c r="AM217" s="382"/>
      <c r="AN217" s="382">
        <f t="shared" si="96"/>
        <v>5280.7907180000002</v>
      </c>
      <c r="AO217" s="334">
        <v>64120952526</v>
      </c>
    </row>
    <row r="218" spans="1:41" ht="24" customHeight="1" x14ac:dyDescent="0.25">
      <c r="A218" s="290">
        <v>207</v>
      </c>
      <c r="B218" s="348" t="s">
        <v>1884</v>
      </c>
      <c r="C218" s="348">
        <v>4920082824</v>
      </c>
      <c r="D218" s="3">
        <v>101401542344</v>
      </c>
      <c r="E218" s="364" t="s">
        <v>1885</v>
      </c>
      <c r="F218" s="362" t="s">
        <v>1877</v>
      </c>
      <c r="G218" s="330">
        <v>8</v>
      </c>
      <c r="H218" s="360" t="s">
        <v>1356</v>
      </c>
      <c r="I218" s="294">
        <v>8</v>
      </c>
      <c r="J218" s="295"/>
      <c r="K218" s="295"/>
      <c r="L218" s="295">
        <v>424.46</v>
      </c>
      <c r="M218" s="295">
        <v>135.32</v>
      </c>
      <c r="N218" s="295"/>
      <c r="O218" s="295">
        <f t="shared" si="79"/>
        <v>27.988999999999997</v>
      </c>
      <c r="P218" s="295">
        <f t="shared" si="80"/>
        <v>46.629673999999994</v>
      </c>
      <c r="Q218" s="295">
        <v>3</v>
      </c>
      <c r="R218" s="295">
        <f t="shared" si="81"/>
        <v>3395.68</v>
      </c>
      <c r="S218" s="295">
        <f t="shared" si="82"/>
        <v>1082.56</v>
      </c>
      <c r="T218" s="296">
        <f t="shared" si="83"/>
        <v>0</v>
      </c>
      <c r="U218" s="295">
        <f t="shared" si="84"/>
        <v>223.91199999999998</v>
      </c>
      <c r="V218" s="295">
        <f t="shared" si="85"/>
        <v>373.03739199999995</v>
      </c>
      <c r="W218" s="297">
        <f t="shared" si="86"/>
        <v>0</v>
      </c>
      <c r="X218" s="295">
        <f t="shared" si="87"/>
        <v>0</v>
      </c>
      <c r="Y218" s="295">
        <f t="shared" si="88"/>
        <v>24</v>
      </c>
      <c r="Z218" s="295">
        <f t="shared" si="77"/>
        <v>5099.1893920000002</v>
      </c>
      <c r="AA218" s="298">
        <f t="shared" si="89"/>
        <v>36</v>
      </c>
      <c r="AB218" s="298">
        <f t="shared" si="90"/>
        <v>537</v>
      </c>
      <c r="AC218" s="335">
        <v>200</v>
      </c>
      <c r="AD218" s="299"/>
      <c r="AE218" s="299"/>
      <c r="AF218" s="295">
        <f t="shared" si="78"/>
        <v>773</v>
      </c>
      <c r="AG218" s="300">
        <f t="shared" si="91"/>
        <v>4326</v>
      </c>
      <c r="AH218" s="300">
        <v>4326</v>
      </c>
      <c r="AI218" s="300">
        <f t="shared" si="92"/>
        <v>0</v>
      </c>
      <c r="AJ218" s="381">
        <f t="shared" si="93"/>
        <v>154</v>
      </c>
      <c r="AK218" s="381">
        <f t="shared" si="94"/>
        <v>582</v>
      </c>
      <c r="AL218" s="382">
        <f t="shared" si="95"/>
        <v>200</v>
      </c>
      <c r="AM218" s="382"/>
      <c r="AN218" s="382">
        <f t="shared" si="96"/>
        <v>6035.1893920000002</v>
      </c>
      <c r="AO218" s="336" t="s">
        <v>1886</v>
      </c>
    </row>
    <row r="219" spans="1:41" ht="24" customHeight="1" x14ac:dyDescent="0.25">
      <c r="A219" s="290">
        <v>208</v>
      </c>
      <c r="B219" s="348" t="s">
        <v>1887</v>
      </c>
      <c r="C219" s="348">
        <v>4938195651</v>
      </c>
      <c r="D219" s="3">
        <v>101459532782</v>
      </c>
      <c r="E219" s="364" t="s">
        <v>1888</v>
      </c>
      <c r="F219" s="362" t="s">
        <v>1877</v>
      </c>
      <c r="G219" s="330">
        <v>11</v>
      </c>
      <c r="H219" s="360" t="s">
        <v>1356</v>
      </c>
      <c r="I219" s="294">
        <v>11</v>
      </c>
      <c r="J219" s="295"/>
      <c r="K219" s="295"/>
      <c r="L219" s="295">
        <v>424.46</v>
      </c>
      <c r="M219" s="295">
        <v>135.32</v>
      </c>
      <c r="N219" s="295"/>
      <c r="O219" s="295">
        <f t="shared" si="79"/>
        <v>27.988999999999997</v>
      </c>
      <c r="P219" s="295">
        <f t="shared" si="80"/>
        <v>46.629673999999994</v>
      </c>
      <c r="Q219" s="295">
        <v>3</v>
      </c>
      <c r="R219" s="295">
        <f t="shared" si="81"/>
        <v>4669.0599999999995</v>
      </c>
      <c r="S219" s="295">
        <f t="shared" si="82"/>
        <v>1488.52</v>
      </c>
      <c r="T219" s="296">
        <f t="shared" si="83"/>
        <v>0</v>
      </c>
      <c r="U219" s="295">
        <f t="shared" si="84"/>
        <v>307.87900000000002</v>
      </c>
      <c r="V219" s="295">
        <f t="shared" si="85"/>
        <v>512.92641399999991</v>
      </c>
      <c r="W219" s="297">
        <f t="shared" si="86"/>
        <v>0</v>
      </c>
      <c r="X219" s="295">
        <f t="shared" si="87"/>
        <v>0</v>
      </c>
      <c r="Y219" s="295">
        <f t="shared" si="88"/>
        <v>33</v>
      </c>
      <c r="Z219" s="295">
        <f t="shared" si="77"/>
        <v>7011.3854139999994</v>
      </c>
      <c r="AA219" s="298">
        <f t="shared" si="89"/>
        <v>49</v>
      </c>
      <c r="AB219" s="298">
        <f t="shared" si="90"/>
        <v>739</v>
      </c>
      <c r="AC219" s="335">
        <v>200</v>
      </c>
      <c r="AD219" s="299"/>
      <c r="AE219" s="299"/>
      <c r="AF219" s="295">
        <f t="shared" si="78"/>
        <v>988</v>
      </c>
      <c r="AG219" s="300">
        <f t="shared" si="91"/>
        <v>6023</v>
      </c>
      <c r="AH219" s="300">
        <v>6023</v>
      </c>
      <c r="AI219" s="300">
        <f t="shared" si="92"/>
        <v>0</v>
      </c>
      <c r="AJ219" s="381">
        <f t="shared" si="93"/>
        <v>212</v>
      </c>
      <c r="AK219" s="381">
        <f t="shared" si="94"/>
        <v>800</v>
      </c>
      <c r="AL219" s="382">
        <f t="shared" si="95"/>
        <v>275</v>
      </c>
      <c r="AM219" s="382"/>
      <c r="AN219" s="382">
        <f t="shared" si="96"/>
        <v>8298.3854140000003</v>
      </c>
      <c r="AO219" s="336" t="s">
        <v>1889</v>
      </c>
    </row>
    <row r="220" spans="1:41" ht="24" customHeight="1" x14ac:dyDescent="0.25">
      <c r="A220" s="290">
        <v>209</v>
      </c>
      <c r="B220" s="348" t="s">
        <v>1890</v>
      </c>
      <c r="C220" s="348">
        <v>4941215718</v>
      </c>
      <c r="D220" s="3">
        <v>101809890059</v>
      </c>
      <c r="E220" s="364" t="s">
        <v>1891</v>
      </c>
      <c r="F220" s="362" t="s">
        <v>1877</v>
      </c>
      <c r="G220" s="330">
        <v>8</v>
      </c>
      <c r="H220" s="360" t="s">
        <v>1356</v>
      </c>
      <c r="I220" s="294">
        <v>8</v>
      </c>
      <c r="J220" s="295"/>
      <c r="K220" s="295"/>
      <c r="L220" s="295">
        <v>424.46</v>
      </c>
      <c r="M220" s="295">
        <v>135.32</v>
      </c>
      <c r="N220" s="295"/>
      <c r="O220" s="295">
        <f t="shared" si="79"/>
        <v>27.988999999999997</v>
      </c>
      <c r="P220" s="295">
        <f t="shared" si="80"/>
        <v>46.629673999999994</v>
      </c>
      <c r="Q220" s="295">
        <v>3</v>
      </c>
      <c r="R220" s="295">
        <f t="shared" si="81"/>
        <v>3395.68</v>
      </c>
      <c r="S220" s="295">
        <f t="shared" si="82"/>
        <v>1082.56</v>
      </c>
      <c r="T220" s="296">
        <f t="shared" si="83"/>
        <v>0</v>
      </c>
      <c r="U220" s="295">
        <f t="shared" si="84"/>
        <v>223.91199999999998</v>
      </c>
      <c r="V220" s="295">
        <f t="shared" si="85"/>
        <v>373.03739199999995</v>
      </c>
      <c r="W220" s="297">
        <f t="shared" si="86"/>
        <v>0</v>
      </c>
      <c r="X220" s="295">
        <f t="shared" si="87"/>
        <v>0</v>
      </c>
      <c r="Y220" s="295">
        <f t="shared" si="88"/>
        <v>24</v>
      </c>
      <c r="Z220" s="295">
        <f t="shared" si="77"/>
        <v>5099.1893920000002</v>
      </c>
      <c r="AA220" s="298">
        <f t="shared" si="89"/>
        <v>36</v>
      </c>
      <c r="AB220" s="298">
        <f t="shared" si="90"/>
        <v>537</v>
      </c>
      <c r="AC220" s="335">
        <v>200</v>
      </c>
      <c r="AD220" s="299"/>
      <c r="AE220" s="299"/>
      <c r="AF220" s="295">
        <f t="shared" si="78"/>
        <v>773</v>
      </c>
      <c r="AG220" s="300">
        <f t="shared" si="91"/>
        <v>4326</v>
      </c>
      <c r="AH220" s="300">
        <v>4326</v>
      </c>
      <c r="AI220" s="300">
        <f t="shared" si="92"/>
        <v>0</v>
      </c>
      <c r="AJ220" s="381">
        <f t="shared" si="93"/>
        <v>154</v>
      </c>
      <c r="AK220" s="381">
        <f t="shared" si="94"/>
        <v>582</v>
      </c>
      <c r="AL220" s="382">
        <f t="shared" si="95"/>
        <v>200</v>
      </c>
      <c r="AM220" s="382"/>
      <c r="AN220" s="382">
        <f t="shared" si="96"/>
        <v>6035.1893920000002</v>
      </c>
      <c r="AO220" s="336" t="s">
        <v>1892</v>
      </c>
    </row>
    <row r="221" spans="1:41" ht="24" customHeight="1" x14ac:dyDescent="0.25">
      <c r="A221" s="290">
        <v>210</v>
      </c>
      <c r="B221" s="348" t="s">
        <v>1893</v>
      </c>
      <c r="C221" s="348">
        <v>4940359646</v>
      </c>
      <c r="D221" s="3">
        <v>101541144021</v>
      </c>
      <c r="E221" s="364" t="s">
        <v>1894</v>
      </c>
      <c r="F221" s="362" t="s">
        <v>1877</v>
      </c>
      <c r="G221" s="330">
        <v>3</v>
      </c>
      <c r="H221" s="360" t="s">
        <v>1356</v>
      </c>
      <c r="I221" s="294">
        <v>3</v>
      </c>
      <c r="J221" s="295"/>
      <c r="K221" s="295"/>
      <c r="L221" s="295">
        <v>424.46</v>
      </c>
      <c r="M221" s="295">
        <v>135.32</v>
      </c>
      <c r="N221" s="295"/>
      <c r="O221" s="295">
        <f t="shared" si="79"/>
        <v>27.988999999999997</v>
      </c>
      <c r="P221" s="295">
        <f t="shared" si="80"/>
        <v>46.629673999999994</v>
      </c>
      <c r="Q221" s="295">
        <v>3</v>
      </c>
      <c r="R221" s="295">
        <f t="shared" si="81"/>
        <v>1273.3799999999999</v>
      </c>
      <c r="S221" s="295">
        <f t="shared" si="82"/>
        <v>405.96</v>
      </c>
      <c r="T221" s="296">
        <f t="shared" si="83"/>
        <v>0</v>
      </c>
      <c r="U221" s="295">
        <f t="shared" si="84"/>
        <v>83.966999999999999</v>
      </c>
      <c r="V221" s="295">
        <f t="shared" si="85"/>
        <v>139.88902199999998</v>
      </c>
      <c r="W221" s="297">
        <f t="shared" si="86"/>
        <v>0</v>
      </c>
      <c r="X221" s="295">
        <f t="shared" si="87"/>
        <v>0</v>
      </c>
      <c r="Y221" s="295">
        <f t="shared" si="88"/>
        <v>9</v>
      </c>
      <c r="Z221" s="295">
        <f t="shared" si="77"/>
        <v>1912.1960220000001</v>
      </c>
      <c r="AA221" s="298">
        <f t="shared" si="89"/>
        <v>14</v>
      </c>
      <c r="AB221" s="298">
        <f t="shared" si="90"/>
        <v>202</v>
      </c>
      <c r="AC221" s="335">
        <v>800</v>
      </c>
      <c r="AD221" s="299"/>
      <c r="AE221" s="299"/>
      <c r="AF221" s="295">
        <f t="shared" si="78"/>
        <v>1016</v>
      </c>
      <c r="AG221" s="300">
        <f t="shared" si="91"/>
        <v>896</v>
      </c>
      <c r="AH221" s="300">
        <v>896</v>
      </c>
      <c r="AI221" s="300">
        <f t="shared" si="92"/>
        <v>0</v>
      </c>
      <c r="AJ221" s="381">
        <f t="shared" si="93"/>
        <v>58</v>
      </c>
      <c r="AK221" s="381">
        <f t="shared" si="94"/>
        <v>218</v>
      </c>
      <c r="AL221" s="382">
        <f t="shared" si="95"/>
        <v>75</v>
      </c>
      <c r="AM221" s="382"/>
      <c r="AN221" s="382">
        <f t="shared" si="96"/>
        <v>2263.1960220000001</v>
      </c>
      <c r="AO221" s="334">
        <v>64152937533</v>
      </c>
    </row>
    <row r="222" spans="1:41" ht="24" customHeight="1" x14ac:dyDescent="0.25">
      <c r="A222" s="290">
        <v>211</v>
      </c>
      <c r="B222" s="348" t="s">
        <v>1895</v>
      </c>
      <c r="C222" s="348">
        <v>4941114802</v>
      </c>
      <c r="D222" s="3">
        <v>101897722366</v>
      </c>
      <c r="E222" s="364" t="s">
        <v>1896</v>
      </c>
      <c r="F222" s="362" t="s">
        <v>1877</v>
      </c>
      <c r="G222" s="330">
        <v>10</v>
      </c>
      <c r="H222" s="360" t="s">
        <v>1356</v>
      </c>
      <c r="I222" s="294">
        <v>10</v>
      </c>
      <c r="J222" s="295"/>
      <c r="K222" s="295"/>
      <c r="L222" s="295">
        <v>424.46</v>
      </c>
      <c r="M222" s="295">
        <v>135.32</v>
      </c>
      <c r="N222" s="295"/>
      <c r="O222" s="295">
        <f t="shared" si="79"/>
        <v>27.988999999999997</v>
      </c>
      <c r="P222" s="295">
        <f t="shared" si="80"/>
        <v>46.629673999999994</v>
      </c>
      <c r="Q222" s="295">
        <v>3</v>
      </c>
      <c r="R222" s="295">
        <f t="shared" si="81"/>
        <v>4244.5999999999995</v>
      </c>
      <c r="S222" s="295">
        <f t="shared" si="82"/>
        <v>1353.1999999999998</v>
      </c>
      <c r="T222" s="296">
        <f t="shared" si="83"/>
        <v>0</v>
      </c>
      <c r="U222" s="295">
        <f t="shared" si="84"/>
        <v>279.89</v>
      </c>
      <c r="V222" s="295">
        <f t="shared" si="85"/>
        <v>466.29673999999994</v>
      </c>
      <c r="W222" s="297">
        <f t="shared" si="86"/>
        <v>0</v>
      </c>
      <c r="X222" s="295">
        <f t="shared" si="87"/>
        <v>0</v>
      </c>
      <c r="Y222" s="295">
        <f t="shared" si="88"/>
        <v>30</v>
      </c>
      <c r="Z222" s="295">
        <f t="shared" si="77"/>
        <v>6373.9867399999994</v>
      </c>
      <c r="AA222" s="298">
        <f t="shared" si="89"/>
        <v>45</v>
      </c>
      <c r="AB222" s="298">
        <f t="shared" si="90"/>
        <v>672</v>
      </c>
      <c r="AC222" s="366">
        <v>200</v>
      </c>
      <c r="AD222" s="299"/>
      <c r="AE222" s="299"/>
      <c r="AF222" s="295">
        <f t="shared" si="78"/>
        <v>917</v>
      </c>
      <c r="AG222" s="300">
        <f t="shared" si="91"/>
        <v>5457</v>
      </c>
      <c r="AH222" s="377">
        <v>5457</v>
      </c>
      <c r="AI222" s="300">
        <f t="shared" si="92"/>
        <v>0</v>
      </c>
      <c r="AJ222" s="381">
        <f t="shared" si="93"/>
        <v>192</v>
      </c>
      <c r="AK222" s="381">
        <f t="shared" si="94"/>
        <v>728</v>
      </c>
      <c r="AL222" s="382">
        <f t="shared" si="95"/>
        <v>250</v>
      </c>
      <c r="AM222" s="382"/>
      <c r="AN222" s="382">
        <f t="shared" si="96"/>
        <v>7543.9867399999994</v>
      </c>
      <c r="AO222" s="367" t="s">
        <v>1897</v>
      </c>
    </row>
    <row r="223" spans="1:41" ht="24" customHeight="1" x14ac:dyDescent="0.25">
      <c r="A223" s="290">
        <v>212</v>
      </c>
      <c r="B223" s="348" t="s">
        <v>1898</v>
      </c>
      <c r="C223" s="348">
        <v>4938231342</v>
      </c>
      <c r="D223" s="332">
        <v>101236682665</v>
      </c>
      <c r="E223" s="364" t="s">
        <v>1899</v>
      </c>
      <c r="F223" s="362" t="s">
        <v>1877</v>
      </c>
      <c r="G223" s="330">
        <v>11</v>
      </c>
      <c r="H223" s="360" t="s">
        <v>1356</v>
      </c>
      <c r="I223" s="294">
        <v>11</v>
      </c>
      <c r="J223" s="295"/>
      <c r="K223" s="295"/>
      <c r="L223" s="295">
        <v>424.46</v>
      </c>
      <c r="M223" s="295">
        <v>135.32</v>
      </c>
      <c r="N223" s="295"/>
      <c r="O223" s="295">
        <f t="shared" si="79"/>
        <v>27.988999999999997</v>
      </c>
      <c r="P223" s="295">
        <f t="shared" si="80"/>
        <v>46.629673999999994</v>
      </c>
      <c r="Q223" s="295">
        <v>3</v>
      </c>
      <c r="R223" s="295">
        <f t="shared" si="81"/>
        <v>4669.0599999999995</v>
      </c>
      <c r="S223" s="295">
        <f t="shared" si="82"/>
        <v>1488.52</v>
      </c>
      <c r="T223" s="296">
        <f t="shared" si="83"/>
        <v>0</v>
      </c>
      <c r="U223" s="295">
        <f t="shared" si="84"/>
        <v>307.87900000000002</v>
      </c>
      <c r="V223" s="295">
        <f t="shared" si="85"/>
        <v>512.92641399999991</v>
      </c>
      <c r="W223" s="297">
        <f t="shared" si="86"/>
        <v>0</v>
      </c>
      <c r="X223" s="295">
        <f t="shared" si="87"/>
        <v>0</v>
      </c>
      <c r="Y223" s="295">
        <f t="shared" si="88"/>
        <v>33</v>
      </c>
      <c r="Z223" s="295">
        <f t="shared" si="77"/>
        <v>7011.3854139999994</v>
      </c>
      <c r="AA223" s="298">
        <f t="shared" si="89"/>
        <v>49</v>
      </c>
      <c r="AB223" s="298">
        <f t="shared" si="90"/>
        <v>739</v>
      </c>
      <c r="AC223" s="335">
        <v>200</v>
      </c>
      <c r="AD223" s="299"/>
      <c r="AE223" s="299"/>
      <c r="AF223" s="295">
        <f t="shared" si="78"/>
        <v>988</v>
      </c>
      <c r="AG223" s="300">
        <f t="shared" si="91"/>
        <v>6023</v>
      </c>
      <c r="AH223" s="300">
        <v>6023</v>
      </c>
      <c r="AI223" s="300">
        <f t="shared" si="92"/>
        <v>0</v>
      </c>
      <c r="AJ223" s="381">
        <f t="shared" si="93"/>
        <v>212</v>
      </c>
      <c r="AK223" s="381">
        <f t="shared" si="94"/>
        <v>800</v>
      </c>
      <c r="AL223" s="382">
        <f t="shared" si="95"/>
        <v>275</v>
      </c>
      <c r="AM223" s="382"/>
      <c r="AN223" s="382">
        <f t="shared" si="96"/>
        <v>8298.3854140000003</v>
      </c>
      <c r="AO223" s="336" t="s">
        <v>1900</v>
      </c>
    </row>
    <row r="224" spans="1:41" ht="24" customHeight="1" x14ac:dyDescent="0.25">
      <c r="A224" s="290">
        <v>213</v>
      </c>
      <c r="B224" s="348" t="s">
        <v>1901</v>
      </c>
      <c r="C224" s="348">
        <v>4941798251</v>
      </c>
      <c r="D224" s="3">
        <v>102149610134</v>
      </c>
      <c r="E224" s="364" t="s">
        <v>1902</v>
      </c>
      <c r="F224" s="362" t="s">
        <v>1877</v>
      </c>
      <c r="G224" s="330">
        <v>8</v>
      </c>
      <c r="H224" s="360" t="s">
        <v>1356</v>
      </c>
      <c r="I224" s="294">
        <v>8</v>
      </c>
      <c r="J224" s="295"/>
      <c r="K224" s="295"/>
      <c r="L224" s="295">
        <v>424.46</v>
      </c>
      <c r="M224" s="295">
        <v>135.32</v>
      </c>
      <c r="N224" s="295"/>
      <c r="O224" s="295">
        <f t="shared" si="79"/>
        <v>27.988999999999997</v>
      </c>
      <c r="P224" s="295">
        <f t="shared" si="80"/>
        <v>46.629673999999994</v>
      </c>
      <c r="Q224" s="295">
        <v>3</v>
      </c>
      <c r="R224" s="295">
        <f t="shared" si="81"/>
        <v>3395.68</v>
      </c>
      <c r="S224" s="295">
        <f t="shared" si="82"/>
        <v>1082.56</v>
      </c>
      <c r="T224" s="296">
        <f t="shared" si="83"/>
        <v>0</v>
      </c>
      <c r="U224" s="295">
        <f t="shared" si="84"/>
        <v>223.91199999999998</v>
      </c>
      <c r="V224" s="295">
        <f t="shared" si="85"/>
        <v>373.03739199999995</v>
      </c>
      <c r="W224" s="297">
        <f t="shared" si="86"/>
        <v>0</v>
      </c>
      <c r="X224" s="295">
        <f t="shared" si="87"/>
        <v>0</v>
      </c>
      <c r="Y224" s="295">
        <f t="shared" si="88"/>
        <v>24</v>
      </c>
      <c r="Z224" s="295">
        <f t="shared" si="77"/>
        <v>5099.1893920000002</v>
      </c>
      <c r="AA224" s="298">
        <f t="shared" si="89"/>
        <v>36</v>
      </c>
      <c r="AB224" s="298">
        <f t="shared" si="90"/>
        <v>537</v>
      </c>
      <c r="AC224" s="335">
        <v>800</v>
      </c>
      <c r="AD224" s="299"/>
      <c r="AE224" s="299"/>
      <c r="AF224" s="295">
        <f t="shared" si="78"/>
        <v>1373</v>
      </c>
      <c r="AG224" s="300">
        <f t="shared" si="91"/>
        <v>3726</v>
      </c>
      <c r="AH224" s="300">
        <v>3726</v>
      </c>
      <c r="AI224" s="300">
        <f t="shared" si="92"/>
        <v>0</v>
      </c>
      <c r="AJ224" s="381">
        <f t="shared" si="93"/>
        <v>154</v>
      </c>
      <c r="AK224" s="381">
        <f t="shared" si="94"/>
        <v>582</v>
      </c>
      <c r="AL224" s="382">
        <f t="shared" si="95"/>
        <v>200</v>
      </c>
      <c r="AM224" s="382"/>
      <c r="AN224" s="382">
        <f t="shared" si="96"/>
        <v>6035.1893920000002</v>
      </c>
      <c r="AO224" s="336" t="s">
        <v>1903</v>
      </c>
    </row>
    <row r="225" spans="1:41" ht="24" customHeight="1" x14ac:dyDescent="0.25">
      <c r="A225" s="290">
        <v>214</v>
      </c>
      <c r="B225" s="348" t="s">
        <v>1904</v>
      </c>
      <c r="C225" s="348">
        <v>4941529428</v>
      </c>
      <c r="D225" s="3">
        <v>102065328473</v>
      </c>
      <c r="E225" s="364" t="s">
        <v>1905</v>
      </c>
      <c r="F225" s="362" t="s">
        <v>1877</v>
      </c>
      <c r="G225" s="330">
        <v>8</v>
      </c>
      <c r="H225" s="360" t="s">
        <v>1356</v>
      </c>
      <c r="I225" s="294">
        <v>8</v>
      </c>
      <c r="J225" s="295"/>
      <c r="K225" s="295"/>
      <c r="L225" s="295">
        <v>424.46</v>
      </c>
      <c r="M225" s="295">
        <v>135.32</v>
      </c>
      <c r="N225" s="295"/>
      <c r="O225" s="295">
        <f t="shared" si="79"/>
        <v>27.988999999999997</v>
      </c>
      <c r="P225" s="295">
        <f t="shared" si="80"/>
        <v>46.629673999999994</v>
      </c>
      <c r="Q225" s="295">
        <v>3</v>
      </c>
      <c r="R225" s="295">
        <f t="shared" si="81"/>
        <v>3395.68</v>
      </c>
      <c r="S225" s="295">
        <f t="shared" si="82"/>
        <v>1082.56</v>
      </c>
      <c r="T225" s="296">
        <f t="shared" si="83"/>
        <v>0</v>
      </c>
      <c r="U225" s="295">
        <f t="shared" si="84"/>
        <v>223.91199999999998</v>
      </c>
      <c r="V225" s="295">
        <f t="shared" si="85"/>
        <v>373.03739199999995</v>
      </c>
      <c r="W225" s="297">
        <f t="shared" si="86"/>
        <v>0</v>
      </c>
      <c r="X225" s="295">
        <f t="shared" si="87"/>
        <v>0</v>
      </c>
      <c r="Y225" s="295">
        <f t="shared" si="88"/>
        <v>24</v>
      </c>
      <c r="Z225" s="295">
        <f t="shared" si="77"/>
        <v>5099.1893920000002</v>
      </c>
      <c r="AA225" s="298">
        <f t="shared" si="89"/>
        <v>36</v>
      </c>
      <c r="AB225" s="298">
        <f t="shared" si="90"/>
        <v>537</v>
      </c>
      <c r="AC225" s="335">
        <v>200</v>
      </c>
      <c r="AD225" s="299"/>
      <c r="AE225" s="299"/>
      <c r="AF225" s="295">
        <f t="shared" si="78"/>
        <v>773</v>
      </c>
      <c r="AG225" s="300">
        <f t="shared" si="91"/>
        <v>4326</v>
      </c>
      <c r="AH225" s="300">
        <v>4326</v>
      </c>
      <c r="AI225" s="300">
        <f t="shared" si="92"/>
        <v>0</v>
      </c>
      <c r="AJ225" s="381">
        <f t="shared" si="93"/>
        <v>154</v>
      </c>
      <c r="AK225" s="381">
        <f t="shared" si="94"/>
        <v>582</v>
      </c>
      <c r="AL225" s="382">
        <f t="shared" si="95"/>
        <v>200</v>
      </c>
      <c r="AM225" s="382"/>
      <c r="AN225" s="382">
        <f t="shared" si="96"/>
        <v>6035.1893920000002</v>
      </c>
      <c r="AO225" s="334">
        <v>64125782003</v>
      </c>
    </row>
    <row r="226" spans="1:41" ht="24" customHeight="1" x14ac:dyDescent="0.25">
      <c r="A226" s="290">
        <v>215</v>
      </c>
      <c r="B226" s="348" t="s">
        <v>1906</v>
      </c>
      <c r="C226" s="348">
        <v>4941871195</v>
      </c>
      <c r="D226" s="3">
        <v>102176622899</v>
      </c>
      <c r="E226" s="364" t="s">
        <v>1907</v>
      </c>
      <c r="F226" s="362" t="s">
        <v>1877</v>
      </c>
      <c r="G226" s="330">
        <v>3</v>
      </c>
      <c r="H226" s="360" t="s">
        <v>1356</v>
      </c>
      <c r="I226" s="294">
        <v>3</v>
      </c>
      <c r="J226" s="295"/>
      <c r="K226" s="295"/>
      <c r="L226" s="295">
        <v>424.46</v>
      </c>
      <c r="M226" s="295">
        <v>135.32</v>
      </c>
      <c r="N226" s="295"/>
      <c r="O226" s="295">
        <f t="shared" si="79"/>
        <v>27.988999999999997</v>
      </c>
      <c r="P226" s="295">
        <f t="shared" si="80"/>
        <v>46.629673999999994</v>
      </c>
      <c r="Q226" s="295">
        <v>3</v>
      </c>
      <c r="R226" s="295">
        <f t="shared" si="81"/>
        <v>1273.3799999999999</v>
      </c>
      <c r="S226" s="295">
        <f t="shared" si="82"/>
        <v>405.96</v>
      </c>
      <c r="T226" s="296">
        <f t="shared" si="83"/>
        <v>0</v>
      </c>
      <c r="U226" s="295">
        <f t="shared" si="84"/>
        <v>83.966999999999999</v>
      </c>
      <c r="V226" s="295">
        <f t="shared" si="85"/>
        <v>139.88902199999998</v>
      </c>
      <c r="W226" s="297">
        <f t="shared" si="86"/>
        <v>0</v>
      </c>
      <c r="X226" s="295">
        <f t="shared" si="87"/>
        <v>0</v>
      </c>
      <c r="Y226" s="295">
        <f t="shared" si="88"/>
        <v>9</v>
      </c>
      <c r="Z226" s="295">
        <f t="shared" si="77"/>
        <v>1912.1960220000001</v>
      </c>
      <c r="AA226" s="298">
        <f t="shared" si="89"/>
        <v>14</v>
      </c>
      <c r="AB226" s="298">
        <f t="shared" si="90"/>
        <v>202</v>
      </c>
      <c r="AC226" s="335">
        <v>200</v>
      </c>
      <c r="AD226" s="299"/>
      <c r="AE226" s="299"/>
      <c r="AF226" s="295">
        <f t="shared" si="78"/>
        <v>416</v>
      </c>
      <c r="AG226" s="300">
        <f t="shared" si="91"/>
        <v>1496</v>
      </c>
      <c r="AH226" s="300">
        <v>1496</v>
      </c>
      <c r="AI226" s="300">
        <f t="shared" si="92"/>
        <v>0</v>
      </c>
      <c r="AJ226" s="381">
        <f t="shared" si="93"/>
        <v>58</v>
      </c>
      <c r="AK226" s="381">
        <f t="shared" si="94"/>
        <v>218</v>
      </c>
      <c r="AL226" s="382">
        <f t="shared" si="95"/>
        <v>75</v>
      </c>
      <c r="AM226" s="382"/>
      <c r="AN226" s="382">
        <f t="shared" si="96"/>
        <v>2263.1960220000001</v>
      </c>
      <c r="AO226" s="334">
        <v>64176432503</v>
      </c>
    </row>
    <row r="227" spans="1:41" ht="24" customHeight="1" x14ac:dyDescent="0.25">
      <c r="A227" s="290">
        <v>216</v>
      </c>
      <c r="B227" s="348" t="s">
        <v>1908</v>
      </c>
      <c r="C227" s="348">
        <v>4941871174</v>
      </c>
      <c r="D227" s="3">
        <v>102176622945</v>
      </c>
      <c r="E227" s="364" t="s">
        <v>1909</v>
      </c>
      <c r="F227" s="362" t="s">
        <v>1877</v>
      </c>
      <c r="G227" s="330">
        <v>8</v>
      </c>
      <c r="H227" s="360" t="s">
        <v>1356</v>
      </c>
      <c r="I227" s="294">
        <v>8</v>
      </c>
      <c r="J227" s="295"/>
      <c r="K227" s="295"/>
      <c r="L227" s="295">
        <v>424.46</v>
      </c>
      <c r="M227" s="295">
        <v>135.32</v>
      </c>
      <c r="N227" s="295"/>
      <c r="O227" s="295">
        <f t="shared" si="79"/>
        <v>27.988999999999997</v>
      </c>
      <c r="P227" s="295">
        <f t="shared" si="80"/>
        <v>46.629673999999994</v>
      </c>
      <c r="Q227" s="295">
        <v>3</v>
      </c>
      <c r="R227" s="295">
        <f t="shared" si="81"/>
        <v>3395.68</v>
      </c>
      <c r="S227" s="295">
        <f t="shared" si="82"/>
        <v>1082.56</v>
      </c>
      <c r="T227" s="296">
        <f t="shared" si="83"/>
        <v>0</v>
      </c>
      <c r="U227" s="295">
        <f t="shared" si="84"/>
        <v>223.91199999999998</v>
      </c>
      <c r="V227" s="295">
        <f t="shared" si="85"/>
        <v>373.03739199999995</v>
      </c>
      <c r="W227" s="297">
        <f t="shared" si="86"/>
        <v>0</v>
      </c>
      <c r="X227" s="295">
        <f t="shared" si="87"/>
        <v>0</v>
      </c>
      <c r="Y227" s="295">
        <f t="shared" si="88"/>
        <v>24</v>
      </c>
      <c r="Z227" s="295">
        <f t="shared" si="77"/>
        <v>5099.1893920000002</v>
      </c>
      <c r="AA227" s="298">
        <f t="shared" si="89"/>
        <v>36</v>
      </c>
      <c r="AB227" s="298">
        <f t="shared" si="90"/>
        <v>537</v>
      </c>
      <c r="AC227" s="335">
        <v>800</v>
      </c>
      <c r="AD227" s="299"/>
      <c r="AE227" s="299"/>
      <c r="AF227" s="295">
        <f t="shared" si="78"/>
        <v>1373</v>
      </c>
      <c r="AG227" s="300">
        <f t="shared" si="91"/>
        <v>3726</v>
      </c>
      <c r="AH227" s="300">
        <v>3726</v>
      </c>
      <c r="AI227" s="300">
        <f t="shared" si="92"/>
        <v>0</v>
      </c>
      <c r="AJ227" s="381">
        <f t="shared" si="93"/>
        <v>154</v>
      </c>
      <c r="AK227" s="381">
        <f t="shared" si="94"/>
        <v>582</v>
      </c>
      <c r="AL227" s="382">
        <f t="shared" si="95"/>
        <v>200</v>
      </c>
      <c r="AM227" s="382"/>
      <c r="AN227" s="382">
        <f t="shared" si="96"/>
        <v>6035.1893920000002</v>
      </c>
      <c r="AO227" s="336" t="s">
        <v>1910</v>
      </c>
    </row>
    <row r="228" spans="1:41" ht="24" customHeight="1" x14ac:dyDescent="0.25">
      <c r="A228" s="290">
        <v>217</v>
      </c>
      <c r="B228" s="348" t="s">
        <v>1911</v>
      </c>
      <c r="C228" s="348">
        <v>4941871245</v>
      </c>
      <c r="D228" s="3">
        <v>101328309124</v>
      </c>
      <c r="E228" s="364" t="s">
        <v>1912</v>
      </c>
      <c r="F228" s="362" t="s">
        <v>1877</v>
      </c>
      <c r="G228" s="330">
        <v>9</v>
      </c>
      <c r="H228" s="360" t="s">
        <v>1356</v>
      </c>
      <c r="I228" s="294">
        <v>9</v>
      </c>
      <c r="J228" s="295"/>
      <c r="K228" s="295"/>
      <c r="L228" s="295">
        <v>424.46</v>
      </c>
      <c r="M228" s="295">
        <v>135.32</v>
      </c>
      <c r="N228" s="295"/>
      <c r="O228" s="295">
        <f t="shared" si="79"/>
        <v>27.988999999999997</v>
      </c>
      <c r="P228" s="295">
        <f t="shared" si="80"/>
        <v>46.629673999999994</v>
      </c>
      <c r="Q228" s="295">
        <v>3</v>
      </c>
      <c r="R228" s="295">
        <f t="shared" si="81"/>
        <v>3820.14</v>
      </c>
      <c r="S228" s="295">
        <f t="shared" si="82"/>
        <v>1217.8799999999999</v>
      </c>
      <c r="T228" s="296">
        <f t="shared" si="83"/>
        <v>0</v>
      </c>
      <c r="U228" s="295">
        <f t="shared" si="84"/>
        <v>251.90099999999998</v>
      </c>
      <c r="V228" s="295">
        <f t="shared" si="85"/>
        <v>419.66706599999998</v>
      </c>
      <c r="W228" s="297">
        <f t="shared" si="86"/>
        <v>0</v>
      </c>
      <c r="X228" s="295">
        <f t="shared" si="87"/>
        <v>0</v>
      </c>
      <c r="Y228" s="295">
        <f t="shared" si="88"/>
        <v>27</v>
      </c>
      <c r="Z228" s="295">
        <f t="shared" ref="Z228:Z237" si="97">SUM(R228:Y228)</f>
        <v>5736.5880659999993</v>
      </c>
      <c r="AA228" s="298">
        <f t="shared" si="89"/>
        <v>40</v>
      </c>
      <c r="AB228" s="298">
        <f t="shared" si="90"/>
        <v>605</v>
      </c>
      <c r="AC228" s="335">
        <v>800</v>
      </c>
      <c r="AD228" s="299"/>
      <c r="AE228" s="299"/>
      <c r="AF228" s="295">
        <f t="shared" ref="AF228:AF237" si="98">SUM(AA228:AE228)</f>
        <v>1445</v>
      </c>
      <c r="AG228" s="300">
        <f t="shared" si="91"/>
        <v>4292</v>
      </c>
      <c r="AH228" s="300">
        <v>4292</v>
      </c>
      <c r="AI228" s="300">
        <f t="shared" si="92"/>
        <v>0</v>
      </c>
      <c r="AJ228" s="381">
        <f t="shared" si="93"/>
        <v>173</v>
      </c>
      <c r="AK228" s="381">
        <f t="shared" si="94"/>
        <v>655</v>
      </c>
      <c r="AL228" s="382">
        <f t="shared" si="95"/>
        <v>225</v>
      </c>
      <c r="AM228" s="382"/>
      <c r="AN228" s="382">
        <f t="shared" si="96"/>
        <v>6789.5880659999993</v>
      </c>
      <c r="AO228" s="334">
        <v>39954021574</v>
      </c>
    </row>
    <row r="229" spans="1:41" ht="24" customHeight="1" x14ac:dyDescent="0.25">
      <c r="A229" s="290">
        <v>218</v>
      </c>
      <c r="B229" s="348" t="s">
        <v>1913</v>
      </c>
      <c r="C229" s="348">
        <v>4939853438</v>
      </c>
      <c r="D229" s="3">
        <v>101377290968</v>
      </c>
      <c r="E229" s="364" t="s">
        <v>1914</v>
      </c>
      <c r="F229" s="362" t="s">
        <v>1877</v>
      </c>
      <c r="G229" s="330">
        <v>4</v>
      </c>
      <c r="H229" s="360" t="s">
        <v>1356</v>
      </c>
      <c r="I229" s="294">
        <v>4</v>
      </c>
      <c r="J229" s="295"/>
      <c r="K229" s="295"/>
      <c r="L229" s="295">
        <v>424.46</v>
      </c>
      <c r="M229" s="295">
        <v>135.32</v>
      </c>
      <c r="N229" s="295">
        <v>20</v>
      </c>
      <c r="O229" s="295">
        <f t="shared" si="79"/>
        <v>27.988999999999997</v>
      </c>
      <c r="P229" s="295">
        <f t="shared" si="80"/>
        <v>46.629673999999994</v>
      </c>
      <c r="Q229" s="295">
        <v>3</v>
      </c>
      <c r="R229" s="295">
        <f t="shared" si="81"/>
        <v>1697.84</v>
      </c>
      <c r="S229" s="295">
        <f t="shared" si="82"/>
        <v>541.28</v>
      </c>
      <c r="T229" s="296">
        <f t="shared" si="83"/>
        <v>80</v>
      </c>
      <c r="U229" s="295">
        <f t="shared" si="84"/>
        <v>111.95599999999999</v>
      </c>
      <c r="V229" s="295">
        <f t="shared" si="85"/>
        <v>186.51869599999998</v>
      </c>
      <c r="W229" s="297">
        <f t="shared" si="86"/>
        <v>0</v>
      </c>
      <c r="X229" s="295">
        <f t="shared" si="87"/>
        <v>0</v>
      </c>
      <c r="Y229" s="295">
        <f t="shared" si="88"/>
        <v>12</v>
      </c>
      <c r="Z229" s="295">
        <f t="shared" si="97"/>
        <v>2629.5946960000001</v>
      </c>
      <c r="AA229" s="298">
        <f t="shared" si="89"/>
        <v>19</v>
      </c>
      <c r="AB229" s="298">
        <f t="shared" si="90"/>
        <v>278</v>
      </c>
      <c r="AC229" s="335">
        <v>200</v>
      </c>
      <c r="AD229" s="299"/>
      <c r="AE229" s="299"/>
      <c r="AF229" s="295">
        <f t="shared" si="98"/>
        <v>497</v>
      </c>
      <c r="AG229" s="300">
        <f t="shared" si="91"/>
        <v>2133</v>
      </c>
      <c r="AH229" s="300">
        <v>2133</v>
      </c>
      <c r="AI229" s="300">
        <f t="shared" si="92"/>
        <v>0</v>
      </c>
      <c r="AJ229" s="381">
        <f t="shared" si="93"/>
        <v>80</v>
      </c>
      <c r="AK229" s="381">
        <f t="shared" si="94"/>
        <v>301</v>
      </c>
      <c r="AL229" s="382">
        <f t="shared" si="95"/>
        <v>100</v>
      </c>
      <c r="AM229" s="382"/>
      <c r="AN229" s="382">
        <f t="shared" si="96"/>
        <v>3110.5946960000001</v>
      </c>
      <c r="AO229" s="334">
        <v>64170711081</v>
      </c>
    </row>
    <row r="230" spans="1:41" ht="24" customHeight="1" x14ac:dyDescent="0.25">
      <c r="A230" s="290">
        <v>219</v>
      </c>
      <c r="B230" s="348" t="s">
        <v>1915</v>
      </c>
      <c r="C230" s="348">
        <v>5349905953</v>
      </c>
      <c r="D230" s="332">
        <v>100677085512</v>
      </c>
      <c r="E230" s="364" t="s">
        <v>1916</v>
      </c>
      <c r="F230" s="362" t="s">
        <v>1877</v>
      </c>
      <c r="G230" s="330">
        <v>4</v>
      </c>
      <c r="H230" s="360" t="s">
        <v>1356</v>
      </c>
      <c r="I230" s="294">
        <v>4</v>
      </c>
      <c r="J230" s="295"/>
      <c r="K230" s="295"/>
      <c r="L230" s="295">
        <v>424.46</v>
      </c>
      <c r="M230" s="295">
        <v>135.32</v>
      </c>
      <c r="N230" s="295"/>
      <c r="O230" s="295">
        <f t="shared" si="79"/>
        <v>27.988999999999997</v>
      </c>
      <c r="P230" s="295">
        <f t="shared" si="80"/>
        <v>46.629673999999994</v>
      </c>
      <c r="Q230" s="295">
        <v>3</v>
      </c>
      <c r="R230" s="295">
        <f t="shared" si="81"/>
        <v>1697.84</v>
      </c>
      <c r="S230" s="295">
        <f t="shared" si="82"/>
        <v>541.28</v>
      </c>
      <c r="T230" s="296">
        <f t="shared" si="83"/>
        <v>0</v>
      </c>
      <c r="U230" s="295">
        <f t="shared" si="84"/>
        <v>111.95599999999999</v>
      </c>
      <c r="V230" s="295">
        <f t="shared" si="85"/>
        <v>186.51869599999998</v>
      </c>
      <c r="W230" s="297">
        <f t="shared" si="86"/>
        <v>0</v>
      </c>
      <c r="X230" s="295">
        <f t="shared" si="87"/>
        <v>0</v>
      </c>
      <c r="Y230" s="295">
        <f t="shared" si="88"/>
        <v>12</v>
      </c>
      <c r="Z230" s="295">
        <f t="shared" si="97"/>
        <v>2549.5946960000001</v>
      </c>
      <c r="AA230" s="298">
        <f t="shared" si="89"/>
        <v>18</v>
      </c>
      <c r="AB230" s="298">
        <f t="shared" si="90"/>
        <v>269</v>
      </c>
      <c r="AC230" s="335">
        <v>200</v>
      </c>
      <c r="AD230" s="299"/>
      <c r="AE230" s="299"/>
      <c r="AF230" s="295">
        <f t="shared" si="98"/>
        <v>487</v>
      </c>
      <c r="AG230" s="300">
        <f t="shared" si="91"/>
        <v>2063</v>
      </c>
      <c r="AH230" s="300">
        <v>2063</v>
      </c>
      <c r="AI230" s="300">
        <f t="shared" si="92"/>
        <v>0</v>
      </c>
      <c r="AJ230" s="381">
        <f t="shared" si="93"/>
        <v>77</v>
      </c>
      <c r="AK230" s="381">
        <f t="shared" si="94"/>
        <v>291</v>
      </c>
      <c r="AL230" s="382">
        <f t="shared" si="95"/>
        <v>100</v>
      </c>
      <c r="AM230" s="382"/>
      <c r="AN230" s="382">
        <f t="shared" si="96"/>
        <v>3017.5946960000001</v>
      </c>
      <c r="AO230" s="336" t="s">
        <v>1917</v>
      </c>
    </row>
    <row r="231" spans="1:41" ht="24" customHeight="1" x14ac:dyDescent="0.25">
      <c r="A231" s="290">
        <v>220</v>
      </c>
      <c r="B231" s="348" t="s">
        <v>1918</v>
      </c>
      <c r="C231" s="348">
        <v>4941878136</v>
      </c>
      <c r="D231" s="3">
        <v>102176622909</v>
      </c>
      <c r="E231" s="364" t="s">
        <v>1919</v>
      </c>
      <c r="F231" s="362" t="s">
        <v>1877</v>
      </c>
      <c r="G231" s="330">
        <v>4</v>
      </c>
      <c r="H231" s="360" t="s">
        <v>1356</v>
      </c>
      <c r="I231" s="294">
        <v>4</v>
      </c>
      <c r="J231" s="295"/>
      <c r="K231" s="295"/>
      <c r="L231" s="295">
        <v>424.46</v>
      </c>
      <c r="M231" s="295">
        <v>135.32</v>
      </c>
      <c r="N231" s="295"/>
      <c r="O231" s="295">
        <f t="shared" si="79"/>
        <v>27.988999999999997</v>
      </c>
      <c r="P231" s="295">
        <f t="shared" si="80"/>
        <v>46.629673999999994</v>
      </c>
      <c r="Q231" s="295">
        <v>3</v>
      </c>
      <c r="R231" s="295">
        <f t="shared" si="81"/>
        <v>1697.84</v>
      </c>
      <c r="S231" s="295">
        <f t="shared" si="82"/>
        <v>541.28</v>
      </c>
      <c r="T231" s="296">
        <f t="shared" si="83"/>
        <v>0</v>
      </c>
      <c r="U231" s="295">
        <f t="shared" si="84"/>
        <v>111.95599999999999</v>
      </c>
      <c r="V231" s="295">
        <f t="shared" si="85"/>
        <v>186.51869599999998</v>
      </c>
      <c r="W231" s="297">
        <f t="shared" si="86"/>
        <v>0</v>
      </c>
      <c r="X231" s="295">
        <f t="shared" si="87"/>
        <v>0</v>
      </c>
      <c r="Y231" s="295">
        <f t="shared" si="88"/>
        <v>12</v>
      </c>
      <c r="Z231" s="295">
        <f t="shared" si="97"/>
        <v>2549.5946960000001</v>
      </c>
      <c r="AA231" s="298">
        <f t="shared" si="89"/>
        <v>18</v>
      </c>
      <c r="AB231" s="298">
        <f t="shared" si="90"/>
        <v>269</v>
      </c>
      <c r="AC231" s="335">
        <v>800</v>
      </c>
      <c r="AD231" s="299"/>
      <c r="AE231" s="299"/>
      <c r="AF231" s="295">
        <f t="shared" si="98"/>
        <v>1087</v>
      </c>
      <c r="AG231" s="300">
        <f t="shared" si="91"/>
        <v>1463</v>
      </c>
      <c r="AH231" s="300">
        <v>1463</v>
      </c>
      <c r="AI231" s="300">
        <f t="shared" si="92"/>
        <v>0</v>
      </c>
      <c r="AJ231" s="381">
        <f t="shared" si="93"/>
        <v>77</v>
      </c>
      <c r="AK231" s="381">
        <f t="shared" si="94"/>
        <v>291</v>
      </c>
      <c r="AL231" s="382">
        <f t="shared" si="95"/>
        <v>100</v>
      </c>
      <c r="AM231" s="382"/>
      <c r="AN231" s="382">
        <f t="shared" si="96"/>
        <v>3017.5946960000001</v>
      </c>
      <c r="AO231" s="336" t="s">
        <v>1920</v>
      </c>
    </row>
    <row r="232" spans="1:41" ht="24" customHeight="1" x14ac:dyDescent="0.25">
      <c r="A232" s="290">
        <v>221</v>
      </c>
      <c r="B232" s="348" t="s">
        <v>1921</v>
      </c>
      <c r="C232" s="348">
        <v>4941878145</v>
      </c>
      <c r="D232" s="3">
        <v>102176622881</v>
      </c>
      <c r="E232" s="364" t="s">
        <v>1922</v>
      </c>
      <c r="F232" s="362" t="s">
        <v>1877</v>
      </c>
      <c r="G232" s="330">
        <v>4</v>
      </c>
      <c r="H232" s="360" t="s">
        <v>1356</v>
      </c>
      <c r="I232" s="294">
        <v>4</v>
      </c>
      <c r="J232" s="295"/>
      <c r="K232" s="295"/>
      <c r="L232" s="295">
        <v>424.46</v>
      </c>
      <c r="M232" s="295">
        <v>135.32</v>
      </c>
      <c r="N232" s="295"/>
      <c r="O232" s="295">
        <f t="shared" si="79"/>
        <v>27.988999999999997</v>
      </c>
      <c r="P232" s="295">
        <f t="shared" si="80"/>
        <v>46.629673999999994</v>
      </c>
      <c r="Q232" s="295">
        <v>3</v>
      </c>
      <c r="R232" s="295">
        <f t="shared" si="81"/>
        <v>1697.84</v>
      </c>
      <c r="S232" s="295">
        <f t="shared" si="82"/>
        <v>541.28</v>
      </c>
      <c r="T232" s="296">
        <f t="shared" si="83"/>
        <v>0</v>
      </c>
      <c r="U232" s="295">
        <f t="shared" si="84"/>
        <v>111.95599999999999</v>
      </c>
      <c r="V232" s="295">
        <f t="shared" si="85"/>
        <v>186.51869599999998</v>
      </c>
      <c r="W232" s="297">
        <f t="shared" si="86"/>
        <v>0</v>
      </c>
      <c r="X232" s="295">
        <f t="shared" si="87"/>
        <v>0</v>
      </c>
      <c r="Y232" s="295">
        <f t="shared" si="88"/>
        <v>12</v>
      </c>
      <c r="Z232" s="295">
        <f t="shared" si="97"/>
        <v>2549.5946960000001</v>
      </c>
      <c r="AA232" s="298">
        <f t="shared" si="89"/>
        <v>18</v>
      </c>
      <c r="AB232" s="298">
        <f t="shared" si="90"/>
        <v>269</v>
      </c>
      <c r="AC232" s="335">
        <v>800</v>
      </c>
      <c r="AD232" s="299"/>
      <c r="AE232" s="299"/>
      <c r="AF232" s="295">
        <f t="shared" si="98"/>
        <v>1087</v>
      </c>
      <c r="AG232" s="300">
        <f t="shared" si="91"/>
        <v>1463</v>
      </c>
      <c r="AH232" s="300">
        <v>1463</v>
      </c>
      <c r="AI232" s="300">
        <f t="shared" si="92"/>
        <v>0</v>
      </c>
      <c r="AJ232" s="381">
        <f t="shared" si="93"/>
        <v>77</v>
      </c>
      <c r="AK232" s="381">
        <f t="shared" si="94"/>
        <v>291</v>
      </c>
      <c r="AL232" s="382">
        <f t="shared" si="95"/>
        <v>100</v>
      </c>
      <c r="AM232" s="382"/>
      <c r="AN232" s="382">
        <f t="shared" si="96"/>
        <v>3017.5946960000001</v>
      </c>
      <c r="AO232" s="334">
        <v>37072508653</v>
      </c>
    </row>
    <row r="233" spans="1:41" ht="24" customHeight="1" x14ac:dyDescent="0.25">
      <c r="A233" s="290">
        <v>222</v>
      </c>
      <c r="B233" s="348" t="s">
        <v>1923</v>
      </c>
      <c r="C233" s="348">
        <v>4941878148</v>
      </c>
      <c r="D233" s="3">
        <v>102176622868</v>
      </c>
      <c r="E233" s="364" t="s">
        <v>1924</v>
      </c>
      <c r="F233" s="362" t="s">
        <v>1877</v>
      </c>
      <c r="G233" s="330">
        <v>4</v>
      </c>
      <c r="H233" s="360" t="s">
        <v>1356</v>
      </c>
      <c r="I233" s="294">
        <v>4</v>
      </c>
      <c r="J233" s="295"/>
      <c r="K233" s="295"/>
      <c r="L233" s="295">
        <v>424.46</v>
      </c>
      <c r="M233" s="295">
        <v>135.32</v>
      </c>
      <c r="N233" s="295"/>
      <c r="O233" s="295">
        <f t="shared" si="79"/>
        <v>27.988999999999997</v>
      </c>
      <c r="P233" s="295">
        <f t="shared" si="80"/>
        <v>46.629673999999994</v>
      </c>
      <c r="Q233" s="295">
        <v>3</v>
      </c>
      <c r="R233" s="295">
        <f t="shared" si="81"/>
        <v>1697.84</v>
      </c>
      <c r="S233" s="295">
        <f t="shared" si="82"/>
        <v>541.28</v>
      </c>
      <c r="T233" s="296">
        <f t="shared" si="83"/>
        <v>0</v>
      </c>
      <c r="U233" s="295">
        <f t="shared" si="84"/>
        <v>111.95599999999999</v>
      </c>
      <c r="V233" s="295">
        <f t="shared" si="85"/>
        <v>186.51869599999998</v>
      </c>
      <c r="W233" s="297">
        <f t="shared" si="86"/>
        <v>0</v>
      </c>
      <c r="X233" s="295">
        <f t="shared" si="87"/>
        <v>0</v>
      </c>
      <c r="Y233" s="295">
        <f t="shared" si="88"/>
        <v>12</v>
      </c>
      <c r="Z233" s="295">
        <f t="shared" si="97"/>
        <v>2549.5946960000001</v>
      </c>
      <c r="AA233" s="298">
        <f t="shared" si="89"/>
        <v>18</v>
      </c>
      <c r="AB233" s="298">
        <f t="shared" si="90"/>
        <v>269</v>
      </c>
      <c r="AC233" s="335">
        <v>800</v>
      </c>
      <c r="AD233" s="299"/>
      <c r="AE233" s="299"/>
      <c r="AF233" s="295">
        <f t="shared" si="98"/>
        <v>1087</v>
      </c>
      <c r="AG233" s="300">
        <f t="shared" si="91"/>
        <v>1463</v>
      </c>
      <c r="AH233" s="300">
        <v>1463</v>
      </c>
      <c r="AI233" s="300">
        <f t="shared" si="92"/>
        <v>0</v>
      </c>
      <c r="AJ233" s="381">
        <f t="shared" si="93"/>
        <v>77</v>
      </c>
      <c r="AK233" s="381">
        <f t="shared" si="94"/>
        <v>291</v>
      </c>
      <c r="AL233" s="382">
        <f t="shared" si="95"/>
        <v>100</v>
      </c>
      <c r="AM233" s="382"/>
      <c r="AN233" s="382">
        <f t="shared" si="96"/>
        <v>3017.5946960000001</v>
      </c>
      <c r="AO233" s="334">
        <v>64120668464</v>
      </c>
    </row>
    <row r="234" spans="1:41" ht="24" customHeight="1" x14ac:dyDescent="0.25">
      <c r="A234" s="290">
        <v>223</v>
      </c>
      <c r="B234" s="348" t="s">
        <v>1925</v>
      </c>
      <c r="C234" s="348">
        <v>4941878149</v>
      </c>
      <c r="D234" s="3">
        <v>101912942220</v>
      </c>
      <c r="E234" s="364" t="s">
        <v>1926</v>
      </c>
      <c r="F234" s="362" t="s">
        <v>1877</v>
      </c>
      <c r="G234" s="330">
        <v>1</v>
      </c>
      <c r="H234" s="360" t="s">
        <v>1356</v>
      </c>
      <c r="I234" s="294">
        <v>1</v>
      </c>
      <c r="J234" s="295"/>
      <c r="K234" s="295"/>
      <c r="L234" s="295">
        <v>424.46</v>
      </c>
      <c r="M234" s="295">
        <v>135.32</v>
      </c>
      <c r="N234" s="295"/>
      <c r="O234" s="295">
        <f t="shared" si="79"/>
        <v>27.988999999999997</v>
      </c>
      <c r="P234" s="295">
        <f t="shared" si="80"/>
        <v>46.629673999999994</v>
      </c>
      <c r="Q234" s="295">
        <v>3</v>
      </c>
      <c r="R234" s="295">
        <f t="shared" si="81"/>
        <v>424.46</v>
      </c>
      <c r="S234" s="295">
        <f t="shared" si="82"/>
        <v>135.32</v>
      </c>
      <c r="T234" s="296">
        <f t="shared" si="83"/>
        <v>0</v>
      </c>
      <c r="U234" s="295">
        <f t="shared" si="84"/>
        <v>27.988999999999997</v>
      </c>
      <c r="V234" s="295">
        <f t="shared" si="85"/>
        <v>46.629673999999994</v>
      </c>
      <c r="W234" s="297">
        <f t="shared" si="86"/>
        <v>0</v>
      </c>
      <c r="X234" s="295">
        <f t="shared" si="87"/>
        <v>0</v>
      </c>
      <c r="Y234" s="295">
        <f t="shared" si="88"/>
        <v>3</v>
      </c>
      <c r="Z234" s="295">
        <f t="shared" si="97"/>
        <v>637.39867400000003</v>
      </c>
      <c r="AA234" s="298">
        <f t="shared" si="89"/>
        <v>5</v>
      </c>
      <c r="AB234" s="298">
        <f t="shared" si="90"/>
        <v>67</v>
      </c>
      <c r="AC234" s="335">
        <v>560</v>
      </c>
      <c r="AD234" s="299"/>
      <c r="AE234" s="299"/>
      <c r="AF234" s="295">
        <f t="shared" si="98"/>
        <v>632</v>
      </c>
      <c r="AG234" s="300">
        <f t="shared" si="91"/>
        <v>5</v>
      </c>
      <c r="AH234" s="300">
        <v>5</v>
      </c>
      <c r="AI234" s="300">
        <f t="shared" si="92"/>
        <v>0</v>
      </c>
      <c r="AJ234" s="381">
        <f t="shared" si="93"/>
        <v>20</v>
      </c>
      <c r="AK234" s="381">
        <f t="shared" si="94"/>
        <v>73</v>
      </c>
      <c r="AL234" s="382">
        <f t="shared" si="95"/>
        <v>25</v>
      </c>
      <c r="AM234" s="382"/>
      <c r="AN234" s="382">
        <f t="shared" si="96"/>
        <v>755.39867400000003</v>
      </c>
      <c r="AO234" s="334">
        <v>30305437612</v>
      </c>
    </row>
    <row r="235" spans="1:41" ht="24" customHeight="1" x14ac:dyDescent="0.25">
      <c r="A235" s="290">
        <v>224</v>
      </c>
      <c r="B235" s="348" t="s">
        <v>1927</v>
      </c>
      <c r="C235" s="348">
        <v>4941754098</v>
      </c>
      <c r="D235" s="3">
        <v>102132536825</v>
      </c>
      <c r="E235" s="364" t="s">
        <v>1928</v>
      </c>
      <c r="F235" s="362" t="s">
        <v>1877</v>
      </c>
      <c r="G235" s="330">
        <v>3</v>
      </c>
      <c r="H235" s="360" t="s">
        <v>1356</v>
      </c>
      <c r="I235" s="294">
        <v>3</v>
      </c>
      <c r="J235" s="295"/>
      <c r="K235" s="295"/>
      <c r="L235" s="295">
        <v>424.46</v>
      </c>
      <c r="M235" s="295">
        <v>135.32</v>
      </c>
      <c r="N235" s="295"/>
      <c r="O235" s="295">
        <f t="shared" si="79"/>
        <v>27.988999999999997</v>
      </c>
      <c r="P235" s="295">
        <f t="shared" si="80"/>
        <v>46.629673999999994</v>
      </c>
      <c r="Q235" s="295">
        <v>3</v>
      </c>
      <c r="R235" s="295">
        <f t="shared" si="81"/>
        <v>1273.3799999999999</v>
      </c>
      <c r="S235" s="295">
        <f t="shared" si="82"/>
        <v>405.96</v>
      </c>
      <c r="T235" s="296">
        <f t="shared" si="83"/>
        <v>0</v>
      </c>
      <c r="U235" s="295">
        <f t="shared" si="84"/>
        <v>83.966999999999999</v>
      </c>
      <c r="V235" s="295">
        <f t="shared" si="85"/>
        <v>139.88902199999998</v>
      </c>
      <c r="W235" s="297">
        <f t="shared" si="86"/>
        <v>0</v>
      </c>
      <c r="X235" s="295">
        <f t="shared" si="87"/>
        <v>0</v>
      </c>
      <c r="Y235" s="295">
        <f t="shared" si="88"/>
        <v>9</v>
      </c>
      <c r="Z235" s="295">
        <f t="shared" si="97"/>
        <v>1912.1960220000001</v>
      </c>
      <c r="AA235" s="298">
        <f t="shared" si="89"/>
        <v>14</v>
      </c>
      <c r="AB235" s="298">
        <f t="shared" si="90"/>
        <v>202</v>
      </c>
      <c r="AC235" s="335">
        <v>800</v>
      </c>
      <c r="AD235" s="299"/>
      <c r="AE235" s="299"/>
      <c r="AF235" s="295">
        <f t="shared" si="98"/>
        <v>1016</v>
      </c>
      <c r="AG235" s="300">
        <f t="shared" si="91"/>
        <v>896</v>
      </c>
      <c r="AH235" s="300">
        <v>896</v>
      </c>
      <c r="AI235" s="300">
        <f t="shared" si="92"/>
        <v>0</v>
      </c>
      <c r="AJ235" s="381">
        <f t="shared" si="93"/>
        <v>58</v>
      </c>
      <c r="AK235" s="381">
        <f t="shared" si="94"/>
        <v>218</v>
      </c>
      <c r="AL235" s="382">
        <f t="shared" si="95"/>
        <v>75</v>
      </c>
      <c r="AM235" s="382"/>
      <c r="AN235" s="382">
        <f t="shared" si="96"/>
        <v>2263.1960220000001</v>
      </c>
      <c r="AO235" s="334">
        <v>32841338558</v>
      </c>
    </row>
    <row r="236" spans="1:41" ht="24" customHeight="1" x14ac:dyDescent="0.25">
      <c r="A236" s="290">
        <v>225</v>
      </c>
      <c r="B236" s="348" t="s">
        <v>1929</v>
      </c>
      <c r="C236" s="348">
        <v>4941878272</v>
      </c>
      <c r="D236" s="3">
        <v>102176622913</v>
      </c>
      <c r="E236" s="364" t="s">
        <v>1930</v>
      </c>
      <c r="F236" s="362" t="s">
        <v>1877</v>
      </c>
      <c r="G236" s="330">
        <v>4</v>
      </c>
      <c r="H236" s="360" t="s">
        <v>1356</v>
      </c>
      <c r="I236" s="294">
        <v>4</v>
      </c>
      <c r="J236" s="295"/>
      <c r="K236" s="295"/>
      <c r="L236" s="295">
        <v>424.46</v>
      </c>
      <c r="M236" s="295">
        <v>135.32</v>
      </c>
      <c r="N236" s="295"/>
      <c r="O236" s="295">
        <f t="shared" si="79"/>
        <v>27.988999999999997</v>
      </c>
      <c r="P236" s="295">
        <f t="shared" si="80"/>
        <v>46.629673999999994</v>
      </c>
      <c r="Q236" s="295">
        <v>3</v>
      </c>
      <c r="R236" s="295">
        <f t="shared" si="81"/>
        <v>1697.84</v>
      </c>
      <c r="S236" s="295">
        <f t="shared" si="82"/>
        <v>541.28</v>
      </c>
      <c r="T236" s="296">
        <f t="shared" si="83"/>
        <v>0</v>
      </c>
      <c r="U236" s="295">
        <f t="shared" si="84"/>
        <v>111.95599999999999</v>
      </c>
      <c r="V236" s="295">
        <f t="shared" si="85"/>
        <v>186.51869599999998</v>
      </c>
      <c r="W236" s="297">
        <f t="shared" si="86"/>
        <v>0</v>
      </c>
      <c r="X236" s="295">
        <f t="shared" si="87"/>
        <v>0</v>
      </c>
      <c r="Y236" s="295">
        <f t="shared" si="88"/>
        <v>12</v>
      </c>
      <c r="Z236" s="295">
        <f t="shared" si="97"/>
        <v>2549.5946960000001</v>
      </c>
      <c r="AA236" s="298">
        <f t="shared" si="89"/>
        <v>18</v>
      </c>
      <c r="AB236" s="298">
        <f t="shared" si="90"/>
        <v>269</v>
      </c>
      <c r="AC236" s="335">
        <v>800</v>
      </c>
      <c r="AD236" s="299"/>
      <c r="AE236" s="299"/>
      <c r="AF236" s="295">
        <f t="shared" si="98"/>
        <v>1087</v>
      </c>
      <c r="AG236" s="300">
        <f t="shared" si="91"/>
        <v>1463</v>
      </c>
      <c r="AH236" s="300">
        <v>1463</v>
      </c>
      <c r="AI236" s="300">
        <f t="shared" si="92"/>
        <v>0</v>
      </c>
      <c r="AJ236" s="381">
        <f t="shared" si="93"/>
        <v>77</v>
      </c>
      <c r="AK236" s="381">
        <f t="shared" si="94"/>
        <v>291</v>
      </c>
      <c r="AL236" s="382">
        <f t="shared" si="95"/>
        <v>100</v>
      </c>
      <c r="AM236" s="382"/>
      <c r="AN236" s="382">
        <f t="shared" si="96"/>
        <v>3017.5946960000001</v>
      </c>
      <c r="AO236" s="336" t="s">
        <v>1931</v>
      </c>
    </row>
    <row r="237" spans="1:41" ht="24" customHeight="1" x14ac:dyDescent="0.25">
      <c r="A237" s="290">
        <v>226</v>
      </c>
      <c r="B237" s="348" t="s">
        <v>1932</v>
      </c>
      <c r="C237" s="348">
        <v>4941800365</v>
      </c>
      <c r="D237" s="3">
        <v>101610489984</v>
      </c>
      <c r="E237" s="364" t="s">
        <v>1933</v>
      </c>
      <c r="F237" s="362" t="s">
        <v>1877</v>
      </c>
      <c r="G237" s="330">
        <v>2</v>
      </c>
      <c r="H237" s="360" t="s">
        <v>1356</v>
      </c>
      <c r="I237" s="294">
        <v>2</v>
      </c>
      <c r="J237" s="295"/>
      <c r="K237" s="295"/>
      <c r="L237" s="295">
        <v>424.46</v>
      </c>
      <c r="M237" s="295">
        <v>135.32</v>
      </c>
      <c r="N237" s="295"/>
      <c r="O237" s="295">
        <f t="shared" si="79"/>
        <v>27.988999999999997</v>
      </c>
      <c r="P237" s="295">
        <f t="shared" si="80"/>
        <v>46.629673999999994</v>
      </c>
      <c r="Q237" s="295">
        <v>3</v>
      </c>
      <c r="R237" s="295">
        <f t="shared" si="81"/>
        <v>848.92</v>
      </c>
      <c r="S237" s="295">
        <f t="shared" si="82"/>
        <v>270.64</v>
      </c>
      <c r="T237" s="296">
        <f t="shared" si="83"/>
        <v>0</v>
      </c>
      <c r="U237" s="295">
        <f t="shared" si="84"/>
        <v>55.977999999999994</v>
      </c>
      <c r="V237" s="295">
        <f t="shared" si="85"/>
        <v>93.259347999999989</v>
      </c>
      <c r="W237" s="297">
        <f t="shared" si="86"/>
        <v>0</v>
      </c>
      <c r="X237" s="295">
        <f t="shared" si="87"/>
        <v>0</v>
      </c>
      <c r="Y237" s="295">
        <f t="shared" si="88"/>
        <v>6</v>
      </c>
      <c r="Z237" s="295">
        <f t="shared" si="97"/>
        <v>1274.7973480000001</v>
      </c>
      <c r="AA237" s="298">
        <f t="shared" si="89"/>
        <v>9</v>
      </c>
      <c r="AB237" s="298">
        <f t="shared" si="90"/>
        <v>134</v>
      </c>
      <c r="AC237" s="368">
        <v>200</v>
      </c>
      <c r="AD237" s="299"/>
      <c r="AE237" s="299"/>
      <c r="AF237" s="295">
        <f t="shared" si="98"/>
        <v>343</v>
      </c>
      <c r="AG237" s="300">
        <f t="shared" si="91"/>
        <v>932</v>
      </c>
      <c r="AH237" s="378">
        <v>932</v>
      </c>
      <c r="AI237" s="300">
        <f t="shared" si="92"/>
        <v>0</v>
      </c>
      <c r="AJ237" s="381">
        <f t="shared" si="93"/>
        <v>39</v>
      </c>
      <c r="AK237" s="381">
        <f t="shared" si="94"/>
        <v>146</v>
      </c>
      <c r="AL237" s="382">
        <f t="shared" si="95"/>
        <v>50</v>
      </c>
      <c r="AM237" s="382"/>
      <c r="AN237" s="382">
        <f t="shared" si="96"/>
        <v>1509.7973480000001</v>
      </c>
      <c r="AO237" s="333" t="s">
        <v>1934</v>
      </c>
    </row>
    <row r="238" spans="1:41" ht="24" customHeight="1" x14ac:dyDescent="0.2">
      <c r="A238" s="305"/>
      <c r="B238" s="305"/>
      <c r="C238" s="305"/>
      <c r="D238" s="305"/>
      <c r="E238" s="369"/>
      <c r="F238" s="369"/>
      <c r="G238" s="369"/>
      <c r="H238" s="369"/>
      <c r="I238" s="297">
        <f>SUM(I5:I237)</f>
        <v>3692.95</v>
      </c>
      <c r="J238" s="297">
        <f>SUM(J5:J237)</f>
        <v>2</v>
      </c>
      <c r="K238" s="297">
        <f>SUM(K5:K237)</f>
        <v>0</v>
      </c>
      <c r="L238" s="370"/>
      <c r="M238" s="370"/>
      <c r="N238" s="370"/>
      <c r="O238" s="370"/>
      <c r="P238" s="370"/>
      <c r="Q238" s="370"/>
      <c r="R238" s="371">
        <f t="shared" ref="R238:AF238" si="99">SUM(R5:R237)</f>
        <v>1580193.4988749989</v>
      </c>
      <c r="S238" s="371">
        <f t="shared" si="99"/>
        <v>499729.99400000018</v>
      </c>
      <c r="T238" s="371">
        <f t="shared" si="99"/>
        <v>52940.666666666664</v>
      </c>
      <c r="U238" s="371">
        <f t="shared" si="99"/>
        <v>103996.17464375011</v>
      </c>
      <c r="V238" s="371">
        <f t="shared" si="99"/>
        <v>173257.62695648748</v>
      </c>
      <c r="W238" s="371">
        <f t="shared" si="99"/>
        <v>0</v>
      </c>
      <c r="X238" s="371">
        <f t="shared" si="99"/>
        <v>2239.12</v>
      </c>
      <c r="Y238" s="371">
        <f t="shared" si="99"/>
        <v>11078.849999999999</v>
      </c>
      <c r="Z238" s="371">
        <f t="shared" si="99"/>
        <v>2423435.9311419087</v>
      </c>
      <c r="AA238" s="371">
        <f t="shared" si="99"/>
        <v>16994</v>
      </c>
      <c r="AB238" s="371">
        <f t="shared" si="99"/>
        <v>255946</v>
      </c>
      <c r="AC238" s="371">
        <f t="shared" si="99"/>
        <v>19160</v>
      </c>
      <c r="AD238" s="371">
        <f t="shared" si="99"/>
        <v>0</v>
      </c>
      <c r="AE238" s="371">
        <f t="shared" si="99"/>
        <v>0</v>
      </c>
      <c r="AF238" s="371">
        <f t="shared" si="99"/>
        <v>292100</v>
      </c>
      <c r="AG238" s="371">
        <f>SUM(AG5:AG237)</f>
        <v>2131336</v>
      </c>
      <c r="AH238" s="371"/>
      <c r="AI238" s="371">
        <f t="shared" ref="AI238:AN238" si="100">SUM(AI5:AI237)</f>
        <v>0</v>
      </c>
      <c r="AJ238" s="371">
        <f t="shared" si="100"/>
        <v>73225</v>
      </c>
      <c r="AK238" s="371">
        <f t="shared" si="100"/>
        <v>277279</v>
      </c>
      <c r="AL238" s="371">
        <f t="shared" si="100"/>
        <v>92323.75</v>
      </c>
      <c r="AM238" s="371">
        <f t="shared" si="100"/>
        <v>0</v>
      </c>
      <c r="AN238" s="371">
        <f t="shared" si="100"/>
        <v>2866263.6811419092</v>
      </c>
      <c r="AO238" s="296"/>
    </row>
    <row r="239" spans="1:41" x14ac:dyDescent="0.2">
      <c r="AB239" s="372"/>
      <c r="AN239" s="191">
        <v>2866163.5352499997</v>
      </c>
    </row>
    <row r="240" spans="1:41" x14ac:dyDescent="0.2">
      <c r="E240" s="194"/>
      <c r="F240" s="194"/>
      <c r="G240" s="194"/>
      <c r="I240" s="373"/>
      <c r="K240" s="374"/>
      <c r="L240" s="373"/>
      <c r="AA240" s="375"/>
      <c r="AB240" s="372"/>
      <c r="AC240" s="375"/>
      <c r="AE240" s="375"/>
      <c r="AG240" s="375"/>
      <c r="AH240" s="375"/>
      <c r="AI240" s="375"/>
      <c r="AJ240" s="375"/>
      <c r="AK240" s="375"/>
      <c r="AL240" s="375"/>
      <c r="AM240" s="375"/>
      <c r="AN240" s="375">
        <f>AN239-AN238</f>
        <v>-100.14589190948755</v>
      </c>
    </row>
    <row r="241" spans="1:27" ht="10.5" x14ac:dyDescent="0.15">
      <c r="A241" s="191"/>
      <c r="B241" s="191"/>
      <c r="C241" s="191"/>
      <c r="D241" s="191"/>
      <c r="E241" s="194"/>
      <c r="F241" s="194"/>
      <c r="G241" s="194"/>
      <c r="I241" s="373"/>
      <c r="J241" s="373"/>
      <c r="L241" s="373"/>
      <c r="AA241" s="376"/>
    </row>
    <row r="242" spans="1:27" ht="10.5" x14ac:dyDescent="0.15">
      <c r="A242" s="191"/>
      <c r="B242" s="191"/>
      <c r="C242" s="191"/>
      <c r="D242" s="191"/>
      <c r="I242" s="373"/>
      <c r="K242" s="374"/>
      <c r="L242" s="374"/>
      <c r="AA242" s="376"/>
    </row>
    <row r="243" spans="1:27" ht="10.5" x14ac:dyDescent="0.15">
      <c r="A243" s="191"/>
      <c r="B243" s="191"/>
      <c r="C243" s="191"/>
      <c r="D243" s="191"/>
      <c r="E243" s="194"/>
      <c r="F243" s="194"/>
      <c r="G243" s="194"/>
      <c r="I243" s="373"/>
    </row>
    <row r="244" spans="1:27" ht="10.5" x14ac:dyDescent="0.15">
      <c r="A244" s="191"/>
      <c r="B244" s="191"/>
      <c r="C244" s="191"/>
      <c r="D244" s="191"/>
      <c r="E244" s="194"/>
      <c r="F244" s="194"/>
      <c r="G244" s="194"/>
    </row>
    <row r="245" spans="1:27" ht="10.5" x14ac:dyDescent="0.15">
      <c r="A245" s="191"/>
      <c r="B245" s="191"/>
      <c r="C245" s="191"/>
      <c r="D245" s="191"/>
      <c r="E245" s="194"/>
      <c r="F245" s="194"/>
      <c r="G245" s="194"/>
    </row>
    <row r="246" spans="1:27" ht="10.5" x14ac:dyDescent="0.15">
      <c r="A246" s="191"/>
      <c r="B246" s="191"/>
      <c r="C246" s="191"/>
      <c r="D246" s="191"/>
    </row>
    <row r="247" spans="1:27" ht="10.5" x14ac:dyDescent="0.15">
      <c r="A247" s="191"/>
      <c r="B247" s="191"/>
      <c r="C247" s="191"/>
      <c r="D247" s="191"/>
    </row>
    <row r="248" spans="1:27" ht="10.5" x14ac:dyDescent="0.15">
      <c r="A248" s="191"/>
      <c r="B248" s="191"/>
      <c r="C248" s="191"/>
      <c r="D248" s="191"/>
    </row>
    <row r="249" spans="1:27" ht="10.5" x14ac:dyDescent="0.15">
      <c r="A249" s="191"/>
      <c r="B249" s="191"/>
      <c r="C249" s="191"/>
      <c r="D249" s="191"/>
    </row>
    <row r="250" spans="1:27" ht="10.5" x14ac:dyDescent="0.15">
      <c r="A250" s="191"/>
      <c r="B250" s="191"/>
      <c r="C250" s="191"/>
      <c r="D250" s="191"/>
    </row>
    <row r="251" spans="1:27" ht="10.5" x14ac:dyDescent="0.15">
      <c r="A251" s="191"/>
      <c r="B251" s="191"/>
      <c r="C251" s="191"/>
      <c r="D251" s="191"/>
    </row>
    <row r="252" spans="1:27" ht="10.5" x14ac:dyDescent="0.15">
      <c r="A252" s="191"/>
      <c r="B252" s="191"/>
      <c r="C252" s="191"/>
      <c r="D252" s="191"/>
    </row>
    <row r="253" spans="1:27" ht="10.5" x14ac:dyDescent="0.15">
      <c r="A253" s="191"/>
      <c r="B253" s="191"/>
      <c r="C253" s="191"/>
      <c r="D253" s="191"/>
    </row>
    <row r="254" spans="1:27" ht="10.5" x14ac:dyDescent="0.15">
      <c r="A254" s="191"/>
      <c r="B254" s="191"/>
      <c r="C254" s="191"/>
      <c r="D254" s="191"/>
    </row>
    <row r="255" spans="1:27" ht="10.5" x14ac:dyDescent="0.15">
      <c r="A255" s="191"/>
      <c r="B255" s="191"/>
      <c r="C255" s="191"/>
      <c r="D255" s="191"/>
    </row>
    <row r="256" spans="1:27" ht="10.5" x14ac:dyDescent="0.15">
      <c r="A256" s="191"/>
      <c r="B256" s="191"/>
      <c r="C256" s="191"/>
      <c r="D256" s="191"/>
    </row>
  </sheetData>
  <mergeCells count="3">
    <mergeCell ref="A1:AO1"/>
    <mergeCell ref="A2:AO2"/>
    <mergeCell ref="A3:AO3"/>
  </mergeCells>
  <printOptions horizontalCentered="1"/>
  <pageMargins left="0.70866141732283472" right="0.70866141732283472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D94"/>
  <sheetViews>
    <sheetView tabSelected="1" zoomScaleNormal="100" workbookViewId="0">
      <pane xSplit="3" ySplit="1" topLeftCell="AU80" activePane="bottomRight" state="frozen"/>
      <selection pane="topRight" activeCell="D1" sqref="D1"/>
      <selection pane="bottomLeft" activeCell="A5" sqref="A5"/>
      <selection pane="bottomRight" activeCell="BC103" sqref="BC103"/>
    </sheetView>
  </sheetViews>
  <sheetFormatPr defaultColWidth="9.140625" defaultRowHeight="15" x14ac:dyDescent="0.25"/>
  <cols>
    <col min="1" max="1" width="5.5703125" style="2" bestFit="1" customWidth="1"/>
    <col min="2" max="2" width="8.42578125" style="52" bestFit="1" customWidth="1"/>
    <col min="3" max="3" width="20.5703125" style="52" customWidth="1"/>
    <col min="4" max="4" width="12.28515625" style="52" customWidth="1"/>
    <col min="5" max="5" width="12.140625" style="29" customWidth="1"/>
    <col min="6" max="6" width="8.7109375" style="29" customWidth="1"/>
    <col min="7" max="8" width="7.140625" style="52" customWidth="1"/>
    <col min="9" max="9" width="7.85546875" style="52" customWidth="1"/>
    <col min="10" max="14" width="4.7109375" style="55" customWidth="1"/>
    <col min="15" max="15" width="4.7109375" style="56" customWidth="1"/>
    <col min="16" max="21" width="4.7109375" style="55" customWidth="1"/>
    <col min="22" max="22" width="4.7109375" style="56" customWidth="1"/>
    <col min="23" max="24" width="4.7109375" style="55" customWidth="1"/>
    <col min="25" max="25" width="4.7109375" style="56" customWidth="1"/>
    <col min="26" max="28" width="4.7109375" style="55" customWidth="1"/>
    <col min="29" max="29" width="4.7109375" style="56" customWidth="1"/>
    <col min="30" max="35" width="4.7109375" style="55" customWidth="1"/>
    <col min="36" max="36" width="4.7109375" style="56" customWidth="1"/>
    <col min="37" max="37" width="4.7109375" style="55" customWidth="1"/>
    <col min="38" max="38" width="10.42578125" style="2" customWidth="1"/>
    <col min="39" max="39" width="15.28515625" style="2" customWidth="1"/>
    <col min="40" max="40" width="11.28515625" style="2" bestFit="1" customWidth="1"/>
    <col min="41" max="41" width="15.28515625" style="2" bestFit="1" customWidth="1"/>
    <col min="42" max="42" width="11.28515625" style="2" bestFit="1" customWidth="1"/>
    <col min="43" max="43" width="18.42578125" style="29" bestFit="1" customWidth="1"/>
    <col min="44" max="45" width="11" style="1" customWidth="1"/>
    <col min="46" max="46" width="12.140625" style="1" customWidth="1"/>
    <col min="47" max="47" width="16" style="1" customWidth="1"/>
    <col min="48" max="48" width="10.5703125" style="1" customWidth="1"/>
    <col min="49" max="49" width="13.5703125" style="1" customWidth="1"/>
    <col min="50" max="50" width="10.140625" style="1" customWidth="1"/>
    <col min="51" max="52" width="12.85546875" style="1" customWidth="1"/>
    <col min="53" max="53" width="11.7109375" style="1" bestFit="1" customWidth="1"/>
    <col min="54" max="54" width="9.85546875" style="1" bestFit="1" customWidth="1"/>
    <col min="55" max="55" width="11.5703125" style="1" customWidth="1"/>
    <col min="56" max="56" width="12" style="1" customWidth="1"/>
    <col min="57" max="16384" width="9.140625" style="1"/>
  </cols>
  <sheetData>
    <row r="1" spans="1:56" x14ac:dyDescent="0.25">
      <c r="A1" s="466"/>
      <c r="B1" s="467"/>
      <c r="C1" s="467"/>
      <c r="D1" s="467"/>
      <c r="E1" s="468"/>
      <c r="F1" s="468"/>
      <c r="G1" s="467"/>
      <c r="H1" s="467"/>
      <c r="I1" s="467"/>
      <c r="J1" s="469"/>
      <c r="K1" s="469"/>
      <c r="L1" s="469"/>
      <c r="M1" s="469"/>
      <c r="N1" s="469"/>
      <c r="O1" s="470"/>
      <c r="P1" s="469"/>
      <c r="Q1" s="469"/>
      <c r="R1" s="469"/>
      <c r="S1" s="469"/>
      <c r="T1" s="469"/>
      <c r="U1" s="469"/>
      <c r="V1" s="470"/>
      <c r="W1" s="469"/>
      <c r="X1" s="469"/>
      <c r="Y1" s="470"/>
      <c r="Z1" s="469"/>
      <c r="AA1" s="469"/>
      <c r="AB1" s="469"/>
      <c r="AC1" s="470"/>
      <c r="AD1" s="469"/>
      <c r="AE1" s="469"/>
      <c r="AF1" s="469"/>
      <c r="AG1" s="469"/>
      <c r="AH1" s="469"/>
      <c r="AI1" s="469"/>
      <c r="AJ1" s="470"/>
      <c r="AK1" s="469"/>
      <c r="AL1" s="466"/>
      <c r="AM1" s="466"/>
      <c r="AN1" s="466"/>
      <c r="AO1" s="466"/>
      <c r="AP1" s="466"/>
      <c r="AQ1" s="468"/>
      <c r="AR1" s="466"/>
      <c r="AS1" s="466"/>
      <c r="AT1" s="466"/>
      <c r="AU1" s="466"/>
      <c r="AV1" s="466"/>
      <c r="AW1" s="466"/>
      <c r="AX1" s="466"/>
    </row>
    <row r="2" spans="1:56" ht="22.5" customHeight="1" x14ac:dyDescent="0.25">
      <c r="A2" s="526" t="s">
        <v>2448</v>
      </c>
      <c r="B2" s="526"/>
      <c r="C2" s="526"/>
      <c r="D2" s="526"/>
      <c r="E2" s="526"/>
      <c r="F2" s="526"/>
      <c r="G2" s="526"/>
      <c r="H2" s="526"/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526"/>
      <c r="AA2" s="526"/>
      <c r="AB2" s="526"/>
      <c r="AC2" s="526"/>
      <c r="AD2" s="526"/>
      <c r="AE2" s="526"/>
      <c r="AF2" s="526"/>
      <c r="AG2" s="526"/>
      <c r="AH2" s="526"/>
      <c r="AI2" s="526"/>
      <c r="AJ2" s="526"/>
      <c r="AK2" s="526"/>
      <c r="AL2" s="526"/>
      <c r="AM2" s="526"/>
      <c r="AN2" s="526"/>
      <c r="AO2" s="526"/>
      <c r="AP2" s="526"/>
      <c r="AQ2" s="526"/>
      <c r="AR2" s="526"/>
      <c r="AS2" s="526"/>
      <c r="AT2" s="526"/>
      <c r="AU2" s="526"/>
      <c r="AV2" s="526"/>
      <c r="AW2" s="526"/>
      <c r="AX2" s="526"/>
      <c r="AY2" s="471"/>
      <c r="AZ2" s="471"/>
    </row>
    <row r="3" spans="1:56" s="10" customFormat="1" ht="39" customHeight="1" x14ac:dyDescent="0.25">
      <c r="A3" s="527" t="s">
        <v>2449</v>
      </c>
      <c r="B3" s="528" t="s">
        <v>2450</v>
      </c>
      <c r="C3" s="528" t="s">
        <v>22</v>
      </c>
      <c r="D3" s="528" t="s">
        <v>2451</v>
      </c>
      <c r="E3" s="527" t="s">
        <v>2452</v>
      </c>
      <c r="F3" s="530" t="s">
        <v>169</v>
      </c>
      <c r="G3" s="532" t="s">
        <v>2453</v>
      </c>
      <c r="H3" s="532" t="s">
        <v>2454</v>
      </c>
      <c r="I3" s="534" t="s">
        <v>2455</v>
      </c>
      <c r="J3" s="472">
        <v>1</v>
      </c>
      <c r="K3" s="472">
        <v>2</v>
      </c>
      <c r="L3" s="472">
        <v>3</v>
      </c>
      <c r="M3" s="472">
        <v>4</v>
      </c>
      <c r="N3" s="472">
        <v>5</v>
      </c>
      <c r="O3" s="473">
        <v>6</v>
      </c>
      <c r="P3" s="472">
        <v>7</v>
      </c>
      <c r="Q3" s="472">
        <v>8</v>
      </c>
      <c r="R3" s="472">
        <v>9</v>
      </c>
      <c r="S3" s="472">
        <v>10</v>
      </c>
      <c r="T3" s="472">
        <v>11</v>
      </c>
      <c r="U3" s="472">
        <v>12</v>
      </c>
      <c r="V3" s="473">
        <v>13</v>
      </c>
      <c r="W3" s="472">
        <v>14</v>
      </c>
      <c r="X3" s="472">
        <v>15</v>
      </c>
      <c r="Y3" s="473">
        <v>16</v>
      </c>
      <c r="Z3" s="472">
        <v>17</v>
      </c>
      <c r="AA3" s="472">
        <v>18</v>
      </c>
      <c r="AB3" s="472">
        <v>19</v>
      </c>
      <c r="AC3" s="473">
        <v>20</v>
      </c>
      <c r="AD3" s="472">
        <v>21</v>
      </c>
      <c r="AE3" s="472">
        <v>22</v>
      </c>
      <c r="AF3" s="472">
        <v>23</v>
      </c>
      <c r="AG3" s="472">
        <v>24</v>
      </c>
      <c r="AH3" s="472">
        <v>25</v>
      </c>
      <c r="AI3" s="472">
        <v>26</v>
      </c>
      <c r="AJ3" s="473">
        <v>27</v>
      </c>
      <c r="AK3" s="472">
        <v>28</v>
      </c>
      <c r="AL3" s="524" t="s">
        <v>2456</v>
      </c>
      <c r="AM3" s="524" t="s">
        <v>2457</v>
      </c>
      <c r="AN3" s="524" t="s">
        <v>2458</v>
      </c>
      <c r="AO3" s="524" t="s">
        <v>2459</v>
      </c>
      <c r="AP3" s="524" t="s">
        <v>2460</v>
      </c>
      <c r="AQ3" s="525" t="s">
        <v>2461</v>
      </c>
      <c r="AR3" s="524" t="s">
        <v>2</v>
      </c>
      <c r="AS3" s="524"/>
      <c r="AT3" s="524"/>
      <c r="AU3" s="524"/>
      <c r="AV3" s="524"/>
      <c r="AW3" s="524" t="s">
        <v>2462</v>
      </c>
      <c r="AX3" s="524" t="s">
        <v>2463</v>
      </c>
      <c r="AY3" s="524" t="s">
        <v>2464</v>
      </c>
      <c r="AZ3" s="524" t="s">
        <v>2465</v>
      </c>
      <c r="BA3" s="524" t="s">
        <v>2466</v>
      </c>
      <c r="BB3" s="523" t="s">
        <v>2736</v>
      </c>
      <c r="BC3" s="523" t="s">
        <v>2734</v>
      </c>
      <c r="BD3" s="523" t="s">
        <v>2735</v>
      </c>
    </row>
    <row r="4" spans="1:56" s="10" customFormat="1" ht="15" customHeight="1" x14ac:dyDescent="0.25">
      <c r="A4" s="527"/>
      <c r="B4" s="529"/>
      <c r="C4" s="529"/>
      <c r="D4" s="529"/>
      <c r="E4" s="527"/>
      <c r="F4" s="531"/>
      <c r="G4" s="533"/>
      <c r="H4" s="533"/>
      <c r="I4" s="534"/>
      <c r="J4" s="472"/>
      <c r="K4" s="472"/>
      <c r="L4" s="472"/>
      <c r="M4" s="472"/>
      <c r="N4" s="472"/>
      <c r="O4" s="473"/>
      <c r="P4" s="472"/>
      <c r="Q4" s="472"/>
      <c r="R4" s="472"/>
      <c r="S4" s="472"/>
      <c r="T4" s="472"/>
      <c r="U4" s="472"/>
      <c r="V4" s="473"/>
      <c r="W4" s="472"/>
      <c r="X4" s="472"/>
      <c r="Y4" s="473"/>
      <c r="Z4" s="472"/>
      <c r="AA4" s="472"/>
      <c r="AB4" s="472"/>
      <c r="AC4" s="473"/>
      <c r="AD4" s="472"/>
      <c r="AE4" s="472"/>
      <c r="AF4" s="472"/>
      <c r="AG4" s="472"/>
      <c r="AH4" s="472"/>
      <c r="AI4" s="472"/>
      <c r="AJ4" s="473"/>
      <c r="AK4" s="472"/>
      <c r="AL4" s="524"/>
      <c r="AM4" s="524"/>
      <c r="AN4" s="524" t="s">
        <v>2467</v>
      </c>
      <c r="AO4" s="524" t="s">
        <v>2467</v>
      </c>
      <c r="AP4" s="524" t="s">
        <v>2467</v>
      </c>
      <c r="AQ4" s="525"/>
      <c r="AR4" s="474" t="s">
        <v>2468</v>
      </c>
      <c r="AS4" s="474" t="s">
        <v>2469</v>
      </c>
      <c r="AT4" s="474" t="s">
        <v>2470</v>
      </c>
      <c r="AU4" s="474" t="s">
        <v>2471</v>
      </c>
      <c r="AV4" s="474" t="s">
        <v>67</v>
      </c>
      <c r="AW4" s="524"/>
      <c r="AX4" s="524"/>
      <c r="AY4" s="524"/>
      <c r="AZ4" s="524"/>
      <c r="BA4" s="524"/>
      <c r="BB4" s="523"/>
      <c r="BC4" s="523"/>
      <c r="BD4" s="523"/>
    </row>
    <row r="5" spans="1:56" s="65" customFormat="1" ht="18" customHeight="1" x14ac:dyDescent="0.2">
      <c r="A5" s="475">
        <v>1</v>
      </c>
      <c r="B5" s="476" t="s">
        <v>2472</v>
      </c>
      <c r="C5" s="477" t="s">
        <v>2473</v>
      </c>
      <c r="D5" s="477" t="s">
        <v>2474</v>
      </c>
      <c r="E5" s="476" t="s">
        <v>2475</v>
      </c>
      <c r="F5" s="478"/>
      <c r="G5" s="476" t="s">
        <v>2476</v>
      </c>
      <c r="H5" s="476"/>
      <c r="I5" s="476">
        <v>14830</v>
      </c>
      <c r="J5" s="479">
        <v>0</v>
      </c>
      <c r="K5" s="479">
        <v>1</v>
      </c>
      <c r="L5" s="479">
        <v>0</v>
      </c>
      <c r="M5" s="479">
        <v>0</v>
      </c>
      <c r="N5" s="479">
        <v>1</v>
      </c>
      <c r="O5" s="479">
        <v>0</v>
      </c>
      <c r="P5" s="479">
        <v>0</v>
      </c>
      <c r="Q5" s="479">
        <v>0</v>
      </c>
      <c r="R5" s="479">
        <v>0</v>
      </c>
      <c r="S5" s="479">
        <v>1</v>
      </c>
      <c r="T5" s="479">
        <v>1</v>
      </c>
      <c r="U5" s="479">
        <v>1</v>
      </c>
      <c r="V5" s="479">
        <v>1</v>
      </c>
      <c r="W5" s="479">
        <v>1</v>
      </c>
      <c r="X5" s="479">
        <v>1</v>
      </c>
      <c r="Y5" s="479">
        <v>1</v>
      </c>
      <c r="Z5" s="479">
        <v>1</v>
      </c>
      <c r="AA5" s="479">
        <v>1</v>
      </c>
      <c r="AB5" s="479">
        <v>0</v>
      </c>
      <c r="AC5" s="479">
        <v>0</v>
      </c>
      <c r="AD5" s="479">
        <v>0</v>
      </c>
      <c r="AE5" s="479">
        <v>0</v>
      </c>
      <c r="AF5" s="479">
        <v>0</v>
      </c>
      <c r="AG5" s="479">
        <v>0</v>
      </c>
      <c r="AH5" s="479">
        <v>0</v>
      </c>
      <c r="AI5" s="479">
        <v>0</v>
      </c>
      <c r="AJ5" s="479">
        <v>0</v>
      </c>
      <c r="AK5" s="479">
        <v>0</v>
      </c>
      <c r="AL5" s="480">
        <f t="shared" ref="AL5:AL36" si="0">SUM(J5:AK5)</f>
        <v>11</v>
      </c>
      <c r="AM5" s="481">
        <f t="shared" ref="AM5:AM68" si="1">ROUND(I5/28*AL5,2)</f>
        <v>5826.07</v>
      </c>
      <c r="AN5" s="482"/>
      <c r="AO5" s="483">
        <f t="shared" ref="AO5:AO68" si="2">I5/31/8*AN5*2</f>
        <v>0</v>
      </c>
      <c r="AP5" s="481">
        <v>0</v>
      </c>
      <c r="AQ5" s="484">
        <f t="shared" ref="AQ5:AQ15" si="3">AM5+AO5+AP5</f>
        <v>5826.07</v>
      </c>
      <c r="AR5" s="482">
        <v>0</v>
      </c>
      <c r="AS5" s="484">
        <v>0</v>
      </c>
      <c r="AT5" s="484">
        <v>0</v>
      </c>
      <c r="AU5" s="484">
        <v>0</v>
      </c>
      <c r="AV5" s="484">
        <f t="shared" ref="AV5:AV68" si="4">+AR5+AS5+AT5+AU5</f>
        <v>0</v>
      </c>
      <c r="AW5" s="485">
        <f t="shared" ref="AW5:AW22" si="5">+AQ5-AV5</f>
        <v>5826.07</v>
      </c>
      <c r="AX5" s="486"/>
      <c r="AY5" s="485"/>
      <c r="AZ5" s="487"/>
      <c r="BA5" s="487">
        <v>5826</v>
      </c>
      <c r="BB5" s="516"/>
      <c r="BC5" s="516">
        <f>BB5+BA5</f>
        <v>5826</v>
      </c>
      <c r="BD5" s="516">
        <f>AW5-BC5</f>
        <v>6.9999999999708962E-2</v>
      </c>
    </row>
    <row r="6" spans="1:56" s="65" customFormat="1" ht="18" customHeight="1" x14ac:dyDescent="0.2">
      <c r="A6" s="475">
        <v>2</v>
      </c>
      <c r="B6" s="476" t="s">
        <v>2477</v>
      </c>
      <c r="C6" s="477" t="s">
        <v>2478</v>
      </c>
      <c r="D6" s="477" t="s">
        <v>2474</v>
      </c>
      <c r="E6" s="476" t="s">
        <v>2479</v>
      </c>
      <c r="F6" s="478"/>
      <c r="G6" s="476" t="s">
        <v>2476</v>
      </c>
      <c r="H6" s="476"/>
      <c r="I6" s="476">
        <v>14830</v>
      </c>
      <c r="J6" s="479">
        <v>0</v>
      </c>
      <c r="K6" s="479">
        <v>1</v>
      </c>
      <c r="L6" s="479">
        <v>0</v>
      </c>
      <c r="M6" s="479">
        <v>1</v>
      </c>
      <c r="N6" s="479">
        <v>1</v>
      </c>
      <c r="O6" s="479">
        <v>1</v>
      </c>
      <c r="P6" s="479">
        <v>1</v>
      </c>
      <c r="Q6" s="479">
        <v>1</v>
      </c>
      <c r="R6" s="479">
        <v>1</v>
      </c>
      <c r="S6" s="479">
        <v>1</v>
      </c>
      <c r="T6" s="479">
        <v>1</v>
      </c>
      <c r="U6" s="479">
        <v>1</v>
      </c>
      <c r="V6" s="479">
        <v>1</v>
      </c>
      <c r="W6" s="479">
        <v>1</v>
      </c>
      <c r="X6" s="479">
        <v>1</v>
      </c>
      <c r="Y6" s="479">
        <v>1</v>
      </c>
      <c r="Z6" s="479">
        <v>1</v>
      </c>
      <c r="AA6" s="479">
        <v>1</v>
      </c>
      <c r="AB6" s="479">
        <v>1</v>
      </c>
      <c r="AC6" s="479">
        <v>1</v>
      </c>
      <c r="AD6" s="479">
        <v>1</v>
      </c>
      <c r="AE6" s="479">
        <v>1</v>
      </c>
      <c r="AF6" s="479">
        <v>1</v>
      </c>
      <c r="AG6" s="479">
        <v>1</v>
      </c>
      <c r="AH6" s="479">
        <v>0</v>
      </c>
      <c r="AI6" s="479">
        <v>1</v>
      </c>
      <c r="AJ6" s="479">
        <v>1</v>
      </c>
      <c r="AK6" s="479">
        <v>1</v>
      </c>
      <c r="AL6" s="480">
        <f t="shared" si="0"/>
        <v>25</v>
      </c>
      <c r="AM6" s="481">
        <f t="shared" si="1"/>
        <v>13241.07</v>
      </c>
      <c r="AN6" s="482"/>
      <c r="AO6" s="483">
        <f t="shared" si="2"/>
        <v>0</v>
      </c>
      <c r="AP6" s="481">
        <v>0</v>
      </c>
      <c r="AQ6" s="484">
        <f t="shared" si="3"/>
        <v>13241.07</v>
      </c>
      <c r="AR6" s="482">
        <v>0</v>
      </c>
      <c r="AS6" s="484">
        <v>0</v>
      </c>
      <c r="AT6" s="484">
        <v>0</v>
      </c>
      <c r="AU6" s="484">
        <v>0</v>
      </c>
      <c r="AV6" s="484">
        <f t="shared" si="4"/>
        <v>0</v>
      </c>
      <c r="AW6" s="485">
        <f t="shared" si="5"/>
        <v>13241.07</v>
      </c>
      <c r="AX6" s="486"/>
      <c r="AY6" s="485"/>
      <c r="AZ6" s="487"/>
      <c r="BA6" s="487">
        <v>13241</v>
      </c>
      <c r="BB6" s="516"/>
      <c r="BC6" s="516">
        <f t="shared" ref="BC6:BC28" si="6">BB6+BA6</f>
        <v>13241</v>
      </c>
      <c r="BD6" s="516">
        <f t="shared" ref="BD6:BD69" si="7">AW6-BC6</f>
        <v>6.9999999999708962E-2</v>
      </c>
    </row>
    <row r="7" spans="1:56" s="65" customFormat="1" ht="18" customHeight="1" x14ac:dyDescent="0.2">
      <c r="A7" s="475">
        <v>3</v>
      </c>
      <c r="B7" s="489" t="s">
        <v>2480</v>
      </c>
      <c r="C7" s="477" t="s">
        <v>2481</v>
      </c>
      <c r="D7" s="477" t="s">
        <v>2474</v>
      </c>
      <c r="E7" s="476" t="s">
        <v>2482</v>
      </c>
      <c r="F7" s="478"/>
      <c r="G7" s="476" t="s">
        <v>2476</v>
      </c>
      <c r="H7" s="476"/>
      <c r="I7" s="476">
        <v>14830</v>
      </c>
      <c r="J7" s="479">
        <v>1</v>
      </c>
      <c r="K7" s="479">
        <v>1</v>
      </c>
      <c r="L7" s="479">
        <v>1</v>
      </c>
      <c r="M7" s="479">
        <v>0</v>
      </c>
      <c r="N7" s="479">
        <v>1</v>
      </c>
      <c r="O7" s="479">
        <v>1</v>
      </c>
      <c r="P7" s="479">
        <v>1</v>
      </c>
      <c r="Q7" s="479">
        <v>0</v>
      </c>
      <c r="R7" s="479">
        <v>1</v>
      </c>
      <c r="S7" s="479">
        <v>1</v>
      </c>
      <c r="T7" s="479">
        <v>0</v>
      </c>
      <c r="U7" s="479">
        <v>1</v>
      </c>
      <c r="V7" s="479">
        <v>0</v>
      </c>
      <c r="W7" s="479">
        <v>0</v>
      </c>
      <c r="X7" s="479">
        <v>0</v>
      </c>
      <c r="Y7" s="479">
        <v>1</v>
      </c>
      <c r="Z7" s="479">
        <v>1</v>
      </c>
      <c r="AA7" s="479">
        <v>1</v>
      </c>
      <c r="AB7" s="479">
        <v>1</v>
      </c>
      <c r="AC7" s="479">
        <v>0</v>
      </c>
      <c r="AD7" s="479">
        <v>1</v>
      </c>
      <c r="AE7" s="479">
        <v>1</v>
      </c>
      <c r="AF7" s="479">
        <v>1</v>
      </c>
      <c r="AG7" s="479">
        <v>0</v>
      </c>
      <c r="AH7" s="479">
        <v>0</v>
      </c>
      <c r="AI7" s="479">
        <v>0</v>
      </c>
      <c r="AJ7" s="479">
        <v>1</v>
      </c>
      <c r="AK7" s="479">
        <v>1</v>
      </c>
      <c r="AL7" s="480">
        <f t="shared" si="0"/>
        <v>18</v>
      </c>
      <c r="AM7" s="481">
        <f t="shared" si="1"/>
        <v>9533.57</v>
      </c>
      <c r="AN7" s="482"/>
      <c r="AO7" s="483">
        <f t="shared" si="2"/>
        <v>0</v>
      </c>
      <c r="AP7" s="481">
        <v>0</v>
      </c>
      <c r="AQ7" s="484">
        <f t="shared" si="3"/>
        <v>9533.57</v>
      </c>
      <c r="AR7" s="482">
        <v>0</v>
      </c>
      <c r="AS7" s="484">
        <v>0</v>
      </c>
      <c r="AT7" s="484">
        <v>0</v>
      </c>
      <c r="AU7" s="484">
        <v>0</v>
      </c>
      <c r="AV7" s="484">
        <f t="shared" si="4"/>
        <v>0</v>
      </c>
      <c r="AW7" s="485">
        <f t="shared" si="5"/>
        <v>9533.57</v>
      </c>
      <c r="AX7" s="486"/>
      <c r="AY7" s="485"/>
      <c r="AZ7" s="487"/>
      <c r="BA7" s="487">
        <v>9534</v>
      </c>
      <c r="BB7" s="516"/>
      <c r="BC7" s="516">
        <f t="shared" si="6"/>
        <v>9534</v>
      </c>
      <c r="BD7" s="516">
        <f t="shared" si="7"/>
        <v>-0.43000000000029104</v>
      </c>
    </row>
    <row r="8" spans="1:56" s="65" customFormat="1" ht="18" customHeight="1" x14ac:dyDescent="0.2">
      <c r="A8" s="475">
        <v>4</v>
      </c>
      <c r="B8" s="489" t="s">
        <v>2483</v>
      </c>
      <c r="C8" s="477" t="s">
        <v>2484</v>
      </c>
      <c r="D8" s="477" t="s">
        <v>2474</v>
      </c>
      <c r="E8" s="476" t="s">
        <v>2485</v>
      </c>
      <c r="F8" s="478"/>
      <c r="G8" s="476" t="s">
        <v>2476</v>
      </c>
      <c r="H8" s="476"/>
      <c r="I8" s="476">
        <v>14830</v>
      </c>
      <c r="J8" s="479">
        <v>1</v>
      </c>
      <c r="K8" s="479">
        <v>1</v>
      </c>
      <c r="L8" s="479">
        <v>1</v>
      </c>
      <c r="M8" s="479">
        <v>1</v>
      </c>
      <c r="N8" s="479">
        <v>1</v>
      </c>
      <c r="O8" s="479">
        <v>1</v>
      </c>
      <c r="P8" s="479">
        <v>1</v>
      </c>
      <c r="Q8" s="479">
        <v>1</v>
      </c>
      <c r="R8" s="479">
        <v>1</v>
      </c>
      <c r="S8" s="479">
        <v>1</v>
      </c>
      <c r="T8" s="479">
        <v>1</v>
      </c>
      <c r="U8" s="479">
        <v>1</v>
      </c>
      <c r="V8" s="479">
        <v>1</v>
      </c>
      <c r="W8" s="479">
        <v>1</v>
      </c>
      <c r="X8" s="479">
        <v>1</v>
      </c>
      <c r="Y8" s="479">
        <v>1</v>
      </c>
      <c r="Z8" s="479">
        <v>0</v>
      </c>
      <c r="AA8" s="479">
        <v>1</v>
      </c>
      <c r="AB8" s="479">
        <v>1</v>
      </c>
      <c r="AC8" s="479">
        <v>1</v>
      </c>
      <c r="AD8" s="479">
        <v>1</v>
      </c>
      <c r="AE8" s="479">
        <v>1</v>
      </c>
      <c r="AF8" s="479">
        <v>1</v>
      </c>
      <c r="AG8" s="479">
        <v>1</v>
      </c>
      <c r="AH8" s="479">
        <v>1</v>
      </c>
      <c r="AI8" s="479">
        <v>1</v>
      </c>
      <c r="AJ8" s="479">
        <v>1</v>
      </c>
      <c r="AK8" s="479">
        <v>1</v>
      </c>
      <c r="AL8" s="480">
        <f t="shared" si="0"/>
        <v>27</v>
      </c>
      <c r="AM8" s="481">
        <f t="shared" si="1"/>
        <v>14300.36</v>
      </c>
      <c r="AN8" s="482"/>
      <c r="AO8" s="483">
        <f t="shared" si="2"/>
        <v>0</v>
      </c>
      <c r="AP8" s="481">
        <v>0</v>
      </c>
      <c r="AQ8" s="484">
        <f t="shared" si="3"/>
        <v>14300.36</v>
      </c>
      <c r="AR8" s="482">
        <v>0</v>
      </c>
      <c r="AS8" s="484">
        <v>0</v>
      </c>
      <c r="AT8" s="484">
        <v>0</v>
      </c>
      <c r="AU8" s="484">
        <v>0</v>
      </c>
      <c r="AV8" s="484">
        <f t="shared" si="4"/>
        <v>0</v>
      </c>
      <c r="AW8" s="485">
        <f t="shared" si="5"/>
        <v>14300.36</v>
      </c>
      <c r="AX8" s="486"/>
      <c r="AY8" s="485"/>
      <c r="AZ8" s="487"/>
      <c r="BA8" s="487">
        <v>14300</v>
      </c>
      <c r="BB8" s="516"/>
      <c r="BC8" s="516">
        <f t="shared" si="6"/>
        <v>14300</v>
      </c>
      <c r="BD8" s="516">
        <f t="shared" si="7"/>
        <v>0.36000000000058208</v>
      </c>
    </row>
    <row r="9" spans="1:56" s="65" customFormat="1" ht="18" customHeight="1" x14ac:dyDescent="0.2">
      <c r="A9" s="475">
        <v>5</v>
      </c>
      <c r="B9" s="476" t="s">
        <v>2486</v>
      </c>
      <c r="C9" s="477" t="s">
        <v>2487</v>
      </c>
      <c r="D9" s="477" t="s">
        <v>2474</v>
      </c>
      <c r="E9" s="476" t="s">
        <v>2488</v>
      </c>
      <c r="F9" s="478"/>
      <c r="G9" s="476" t="s">
        <v>2476</v>
      </c>
      <c r="H9" s="476"/>
      <c r="I9" s="476">
        <v>14830</v>
      </c>
      <c r="J9" s="479">
        <v>0</v>
      </c>
      <c r="K9" s="479">
        <v>0</v>
      </c>
      <c r="L9" s="479">
        <v>0</v>
      </c>
      <c r="M9" s="479">
        <v>1</v>
      </c>
      <c r="N9" s="479">
        <v>1</v>
      </c>
      <c r="O9" s="479">
        <v>0</v>
      </c>
      <c r="P9" s="479">
        <v>1</v>
      </c>
      <c r="Q9" s="479">
        <v>0</v>
      </c>
      <c r="R9" s="479">
        <v>0</v>
      </c>
      <c r="S9" s="479">
        <v>0</v>
      </c>
      <c r="T9" s="479">
        <v>0</v>
      </c>
      <c r="U9" s="479">
        <v>0</v>
      </c>
      <c r="V9" s="479">
        <v>0</v>
      </c>
      <c r="W9" s="479">
        <v>0</v>
      </c>
      <c r="X9" s="479">
        <v>0</v>
      </c>
      <c r="Y9" s="479">
        <v>0</v>
      </c>
      <c r="Z9" s="479">
        <v>0</v>
      </c>
      <c r="AA9" s="479">
        <v>0</v>
      </c>
      <c r="AB9" s="479">
        <v>0</v>
      </c>
      <c r="AC9" s="479">
        <v>0</v>
      </c>
      <c r="AD9" s="479">
        <v>0</v>
      </c>
      <c r="AE9" s="479">
        <v>0</v>
      </c>
      <c r="AF9" s="479">
        <v>0</v>
      </c>
      <c r="AG9" s="479">
        <v>0</v>
      </c>
      <c r="AH9" s="479">
        <v>0</v>
      </c>
      <c r="AI9" s="479">
        <v>0</v>
      </c>
      <c r="AJ9" s="479">
        <v>0</v>
      </c>
      <c r="AK9" s="479">
        <v>0</v>
      </c>
      <c r="AL9" s="480">
        <f t="shared" si="0"/>
        <v>3</v>
      </c>
      <c r="AM9" s="481">
        <f t="shared" si="1"/>
        <v>1588.93</v>
      </c>
      <c r="AN9" s="482"/>
      <c r="AO9" s="483">
        <f t="shared" si="2"/>
        <v>0</v>
      </c>
      <c r="AP9" s="481">
        <v>0</v>
      </c>
      <c r="AQ9" s="484">
        <f t="shared" si="3"/>
        <v>1588.93</v>
      </c>
      <c r="AR9" s="482">
        <v>0</v>
      </c>
      <c r="AS9" s="484">
        <v>0</v>
      </c>
      <c r="AT9" s="484">
        <v>0</v>
      </c>
      <c r="AU9" s="484">
        <v>0</v>
      </c>
      <c r="AV9" s="484">
        <f t="shared" si="4"/>
        <v>0</v>
      </c>
      <c r="AW9" s="485">
        <f t="shared" si="5"/>
        <v>1588.93</v>
      </c>
      <c r="AX9" s="486"/>
      <c r="AY9" s="485"/>
      <c r="AZ9" s="487"/>
      <c r="BA9" s="487">
        <v>1589</v>
      </c>
      <c r="BB9" s="516"/>
      <c r="BC9" s="516">
        <f t="shared" si="6"/>
        <v>1589</v>
      </c>
      <c r="BD9" s="516">
        <f t="shared" si="7"/>
        <v>-6.9999999999936335E-2</v>
      </c>
    </row>
    <row r="10" spans="1:56" s="65" customFormat="1" ht="18" customHeight="1" x14ac:dyDescent="0.2">
      <c r="A10" s="475">
        <v>6</v>
      </c>
      <c r="B10" s="489" t="s">
        <v>2489</v>
      </c>
      <c r="C10" s="477" t="s">
        <v>2490</v>
      </c>
      <c r="D10" s="477" t="s">
        <v>2491</v>
      </c>
      <c r="E10" s="476" t="s">
        <v>2492</v>
      </c>
      <c r="F10" s="478"/>
      <c r="G10" s="476" t="s">
        <v>2493</v>
      </c>
      <c r="H10" s="476"/>
      <c r="I10" s="476">
        <v>14830</v>
      </c>
      <c r="J10" s="479">
        <v>1</v>
      </c>
      <c r="K10" s="479">
        <v>1</v>
      </c>
      <c r="L10" s="479">
        <v>1</v>
      </c>
      <c r="M10" s="479">
        <v>1</v>
      </c>
      <c r="N10" s="479">
        <v>1</v>
      </c>
      <c r="O10" s="479">
        <v>1</v>
      </c>
      <c r="P10" s="479">
        <v>1</v>
      </c>
      <c r="Q10" s="479">
        <v>1</v>
      </c>
      <c r="R10" s="479">
        <v>1</v>
      </c>
      <c r="S10" s="479">
        <v>1</v>
      </c>
      <c r="T10" s="479">
        <v>1</v>
      </c>
      <c r="U10" s="479">
        <v>0.5</v>
      </c>
      <c r="V10" s="479">
        <v>1</v>
      </c>
      <c r="W10" s="479">
        <v>1</v>
      </c>
      <c r="X10" s="479">
        <v>1</v>
      </c>
      <c r="Y10" s="479">
        <v>1</v>
      </c>
      <c r="Z10" s="479">
        <v>1</v>
      </c>
      <c r="AA10" s="479">
        <v>1</v>
      </c>
      <c r="AB10" s="479">
        <v>1</v>
      </c>
      <c r="AC10" s="479">
        <v>1</v>
      </c>
      <c r="AD10" s="479">
        <v>1</v>
      </c>
      <c r="AE10" s="479">
        <v>1</v>
      </c>
      <c r="AF10" s="479">
        <v>1</v>
      </c>
      <c r="AG10" s="479">
        <v>1</v>
      </c>
      <c r="AH10" s="479">
        <v>1</v>
      </c>
      <c r="AI10" s="479">
        <v>1</v>
      </c>
      <c r="AJ10" s="479">
        <v>1</v>
      </c>
      <c r="AK10" s="479">
        <v>1</v>
      </c>
      <c r="AL10" s="480">
        <f t="shared" si="0"/>
        <v>27.5</v>
      </c>
      <c r="AM10" s="481">
        <f t="shared" si="1"/>
        <v>14565.18</v>
      </c>
      <c r="AN10" s="482"/>
      <c r="AO10" s="483">
        <f t="shared" si="2"/>
        <v>0</v>
      </c>
      <c r="AP10" s="481">
        <v>0</v>
      </c>
      <c r="AQ10" s="484">
        <f t="shared" si="3"/>
        <v>14565.18</v>
      </c>
      <c r="AR10" s="482">
        <v>0</v>
      </c>
      <c r="AS10" s="484">
        <v>0</v>
      </c>
      <c r="AT10" s="484">
        <v>0</v>
      </c>
      <c r="AU10" s="484">
        <v>0</v>
      </c>
      <c r="AV10" s="484">
        <f t="shared" si="4"/>
        <v>0</v>
      </c>
      <c r="AW10" s="485">
        <f t="shared" si="5"/>
        <v>14565.18</v>
      </c>
      <c r="AX10" s="486"/>
      <c r="AY10" s="485"/>
      <c r="AZ10" s="487"/>
      <c r="BA10" s="487">
        <v>14565</v>
      </c>
      <c r="BB10" s="516"/>
      <c r="BC10" s="516">
        <f t="shared" si="6"/>
        <v>14565</v>
      </c>
      <c r="BD10" s="516">
        <f t="shared" si="7"/>
        <v>0.18000000000029104</v>
      </c>
    </row>
    <row r="11" spans="1:56" s="65" customFormat="1" ht="18" customHeight="1" x14ac:dyDescent="0.2">
      <c r="A11" s="475">
        <v>7</v>
      </c>
      <c r="B11" s="489" t="s">
        <v>2494</v>
      </c>
      <c r="C11" s="477" t="s">
        <v>2495</v>
      </c>
      <c r="D11" s="477" t="s">
        <v>2474</v>
      </c>
      <c r="E11" s="476" t="s">
        <v>2496</v>
      </c>
      <c r="F11" s="478"/>
      <c r="G11" s="476" t="s">
        <v>2493</v>
      </c>
      <c r="H11" s="476"/>
      <c r="I11" s="476">
        <v>14830</v>
      </c>
      <c r="J11" s="479">
        <v>1</v>
      </c>
      <c r="K11" s="479">
        <v>1</v>
      </c>
      <c r="L11" s="479">
        <v>1</v>
      </c>
      <c r="M11" s="479">
        <v>1</v>
      </c>
      <c r="N11" s="479">
        <v>1</v>
      </c>
      <c r="O11" s="479">
        <v>1</v>
      </c>
      <c r="P11" s="479">
        <v>1</v>
      </c>
      <c r="Q11" s="479">
        <v>1</v>
      </c>
      <c r="R11" s="479">
        <v>1</v>
      </c>
      <c r="S11" s="479">
        <v>1</v>
      </c>
      <c r="T11" s="479">
        <v>1</v>
      </c>
      <c r="U11" s="479">
        <v>1</v>
      </c>
      <c r="V11" s="479">
        <v>1</v>
      </c>
      <c r="W11" s="479">
        <v>1</v>
      </c>
      <c r="X11" s="479">
        <v>1</v>
      </c>
      <c r="Y11" s="479">
        <v>1</v>
      </c>
      <c r="Z11" s="479">
        <v>1</v>
      </c>
      <c r="AA11" s="479">
        <v>0.5</v>
      </c>
      <c r="AB11" s="479">
        <v>1</v>
      </c>
      <c r="AC11" s="479">
        <v>1</v>
      </c>
      <c r="AD11" s="479">
        <v>1</v>
      </c>
      <c r="AE11" s="479">
        <v>1</v>
      </c>
      <c r="AF11" s="479">
        <v>1</v>
      </c>
      <c r="AG11" s="479">
        <v>1</v>
      </c>
      <c r="AH11" s="479">
        <v>1</v>
      </c>
      <c r="AI11" s="479">
        <v>1</v>
      </c>
      <c r="AJ11" s="479">
        <v>1</v>
      </c>
      <c r="AK11" s="479">
        <v>1</v>
      </c>
      <c r="AL11" s="480">
        <f t="shared" si="0"/>
        <v>27.5</v>
      </c>
      <c r="AM11" s="481">
        <f t="shared" si="1"/>
        <v>14565.18</v>
      </c>
      <c r="AN11" s="482"/>
      <c r="AO11" s="483">
        <f t="shared" si="2"/>
        <v>0</v>
      </c>
      <c r="AP11" s="481">
        <v>0</v>
      </c>
      <c r="AQ11" s="484">
        <f t="shared" si="3"/>
        <v>14565.18</v>
      </c>
      <c r="AR11" s="482">
        <v>0</v>
      </c>
      <c r="AS11" s="484">
        <v>0</v>
      </c>
      <c r="AT11" s="484">
        <v>0</v>
      </c>
      <c r="AU11" s="484">
        <v>0</v>
      </c>
      <c r="AV11" s="484">
        <f t="shared" si="4"/>
        <v>0</v>
      </c>
      <c r="AW11" s="485">
        <f t="shared" si="5"/>
        <v>14565.18</v>
      </c>
      <c r="AX11" s="486"/>
      <c r="AY11" s="485"/>
      <c r="AZ11" s="487"/>
      <c r="BA11" s="487">
        <v>14565</v>
      </c>
      <c r="BB11" s="516"/>
      <c r="BC11" s="516">
        <f t="shared" si="6"/>
        <v>14565</v>
      </c>
      <c r="BD11" s="516">
        <f t="shared" si="7"/>
        <v>0.18000000000029104</v>
      </c>
    </row>
    <row r="12" spans="1:56" s="65" customFormat="1" ht="18" customHeight="1" x14ac:dyDescent="0.2">
      <c r="A12" s="475">
        <v>8</v>
      </c>
      <c r="B12" s="476" t="s">
        <v>2497</v>
      </c>
      <c r="C12" s="477" t="s">
        <v>2498</v>
      </c>
      <c r="D12" s="477" t="s">
        <v>2499</v>
      </c>
      <c r="E12" s="476" t="s">
        <v>2500</v>
      </c>
      <c r="F12" s="478"/>
      <c r="G12" s="476" t="s">
        <v>2476</v>
      </c>
      <c r="H12" s="476"/>
      <c r="I12" s="490">
        <v>16116</v>
      </c>
      <c r="J12" s="479">
        <v>1</v>
      </c>
      <c r="K12" s="479">
        <v>1</v>
      </c>
      <c r="L12" s="479">
        <v>0</v>
      </c>
      <c r="M12" s="479">
        <v>1</v>
      </c>
      <c r="N12" s="479">
        <v>1</v>
      </c>
      <c r="O12" s="479">
        <v>1</v>
      </c>
      <c r="P12" s="479">
        <v>1</v>
      </c>
      <c r="Q12" s="479">
        <v>1</v>
      </c>
      <c r="R12" s="479">
        <v>1</v>
      </c>
      <c r="S12" s="479">
        <v>1</v>
      </c>
      <c r="T12" s="479">
        <v>1</v>
      </c>
      <c r="U12" s="479">
        <v>1</v>
      </c>
      <c r="V12" s="479">
        <v>1</v>
      </c>
      <c r="W12" s="479">
        <v>1</v>
      </c>
      <c r="X12" s="479">
        <v>1</v>
      </c>
      <c r="Y12" s="479">
        <v>1</v>
      </c>
      <c r="Z12" s="479">
        <v>1</v>
      </c>
      <c r="AA12" s="479">
        <v>1</v>
      </c>
      <c r="AB12" s="479">
        <v>1</v>
      </c>
      <c r="AC12" s="479">
        <v>1</v>
      </c>
      <c r="AD12" s="479">
        <v>1</v>
      </c>
      <c r="AE12" s="479">
        <v>1</v>
      </c>
      <c r="AF12" s="479">
        <v>1</v>
      </c>
      <c r="AG12" s="479">
        <v>0.44374999999999998</v>
      </c>
      <c r="AH12" s="479">
        <v>1</v>
      </c>
      <c r="AI12" s="479">
        <v>1</v>
      </c>
      <c r="AJ12" s="479">
        <v>0</v>
      </c>
      <c r="AK12" s="479">
        <v>0</v>
      </c>
      <c r="AL12" s="480">
        <f t="shared" si="0"/>
        <v>24.443750000000001</v>
      </c>
      <c r="AM12" s="481">
        <f t="shared" si="1"/>
        <v>14069.12</v>
      </c>
      <c r="AN12" s="482"/>
      <c r="AO12" s="483">
        <f t="shared" si="2"/>
        <v>0</v>
      </c>
      <c r="AP12" s="481">
        <v>0</v>
      </c>
      <c r="AQ12" s="484">
        <f t="shared" si="3"/>
        <v>14069.12</v>
      </c>
      <c r="AR12" s="482">
        <v>0</v>
      </c>
      <c r="AS12" s="484">
        <v>0</v>
      </c>
      <c r="AT12" s="484">
        <v>0</v>
      </c>
      <c r="AU12" s="484">
        <v>0</v>
      </c>
      <c r="AV12" s="484">
        <f t="shared" si="4"/>
        <v>0</v>
      </c>
      <c r="AW12" s="485">
        <f t="shared" si="5"/>
        <v>14069.12</v>
      </c>
      <c r="AX12" s="486"/>
      <c r="AY12" s="485"/>
      <c r="AZ12" s="487"/>
      <c r="BA12" s="487">
        <v>14069</v>
      </c>
      <c r="BB12" s="516"/>
      <c r="BC12" s="516">
        <f t="shared" si="6"/>
        <v>14069</v>
      </c>
      <c r="BD12" s="516">
        <f t="shared" si="7"/>
        <v>0.12000000000080036</v>
      </c>
    </row>
    <row r="13" spans="1:56" s="65" customFormat="1" ht="18" customHeight="1" x14ac:dyDescent="0.2">
      <c r="A13" s="475">
        <v>9</v>
      </c>
      <c r="B13" s="489" t="s">
        <v>2501</v>
      </c>
      <c r="C13" s="477" t="s">
        <v>2502</v>
      </c>
      <c r="D13" s="477" t="s">
        <v>2491</v>
      </c>
      <c r="E13" s="476" t="s">
        <v>2503</v>
      </c>
      <c r="F13" s="478"/>
      <c r="G13" s="476" t="s">
        <v>2476</v>
      </c>
      <c r="H13" s="476"/>
      <c r="I13" s="476">
        <v>14830</v>
      </c>
      <c r="J13" s="479">
        <v>1</v>
      </c>
      <c r="K13" s="479">
        <v>1</v>
      </c>
      <c r="L13" s="479">
        <v>1</v>
      </c>
      <c r="M13" s="479">
        <v>1</v>
      </c>
      <c r="N13" s="479">
        <v>1</v>
      </c>
      <c r="O13" s="479">
        <v>1</v>
      </c>
      <c r="P13" s="479">
        <v>1</v>
      </c>
      <c r="Q13" s="479">
        <v>1</v>
      </c>
      <c r="R13" s="479">
        <v>1</v>
      </c>
      <c r="S13" s="479">
        <v>1</v>
      </c>
      <c r="T13" s="479">
        <v>1</v>
      </c>
      <c r="U13" s="479">
        <v>1</v>
      </c>
      <c r="V13" s="479">
        <v>1</v>
      </c>
      <c r="W13" s="479">
        <v>1</v>
      </c>
      <c r="X13" s="479">
        <v>1</v>
      </c>
      <c r="Y13" s="479">
        <v>1</v>
      </c>
      <c r="Z13" s="479">
        <v>1</v>
      </c>
      <c r="AA13" s="479">
        <v>1</v>
      </c>
      <c r="AB13" s="479">
        <v>1</v>
      </c>
      <c r="AC13" s="479">
        <v>1</v>
      </c>
      <c r="AD13" s="479">
        <v>1</v>
      </c>
      <c r="AE13" s="479">
        <v>0</v>
      </c>
      <c r="AF13" s="479">
        <v>1</v>
      </c>
      <c r="AG13" s="479">
        <v>0.8</v>
      </c>
      <c r="AH13" s="479">
        <v>1</v>
      </c>
      <c r="AI13" s="479">
        <v>1</v>
      </c>
      <c r="AJ13" s="479">
        <v>1</v>
      </c>
      <c r="AK13" s="479">
        <v>1</v>
      </c>
      <c r="AL13" s="480">
        <f t="shared" si="0"/>
        <v>26.8</v>
      </c>
      <c r="AM13" s="481">
        <f t="shared" si="1"/>
        <v>14194.43</v>
      </c>
      <c r="AN13" s="482"/>
      <c r="AO13" s="483">
        <f t="shared" si="2"/>
        <v>0</v>
      </c>
      <c r="AP13" s="481">
        <v>0</v>
      </c>
      <c r="AQ13" s="484">
        <f t="shared" si="3"/>
        <v>14194.43</v>
      </c>
      <c r="AR13" s="482">
        <v>0</v>
      </c>
      <c r="AS13" s="484">
        <v>0</v>
      </c>
      <c r="AT13" s="484">
        <v>0</v>
      </c>
      <c r="AU13" s="484">
        <v>0</v>
      </c>
      <c r="AV13" s="484">
        <f t="shared" si="4"/>
        <v>0</v>
      </c>
      <c r="AW13" s="485">
        <f t="shared" si="5"/>
        <v>14194.43</v>
      </c>
      <c r="AX13" s="486"/>
      <c r="AY13" s="485"/>
      <c r="AZ13" s="487"/>
      <c r="BA13" s="487">
        <v>14194</v>
      </c>
      <c r="BB13" s="516"/>
      <c r="BC13" s="516">
        <f t="shared" si="6"/>
        <v>14194</v>
      </c>
      <c r="BD13" s="516">
        <f t="shared" si="7"/>
        <v>0.43000000000029104</v>
      </c>
    </row>
    <row r="14" spans="1:56" s="65" customFormat="1" ht="18" customHeight="1" x14ac:dyDescent="0.2">
      <c r="A14" s="475">
        <v>10</v>
      </c>
      <c r="B14" s="489" t="s">
        <v>2504</v>
      </c>
      <c r="C14" s="477" t="s">
        <v>2505</v>
      </c>
      <c r="D14" s="477" t="s">
        <v>2474</v>
      </c>
      <c r="E14" s="476" t="s">
        <v>2506</v>
      </c>
      <c r="F14" s="478"/>
      <c r="G14" s="476" t="s">
        <v>2476</v>
      </c>
      <c r="H14" s="476"/>
      <c r="I14" s="490">
        <v>16116</v>
      </c>
      <c r="J14" s="479">
        <v>1</v>
      </c>
      <c r="K14" s="479">
        <v>1</v>
      </c>
      <c r="L14" s="479">
        <v>1</v>
      </c>
      <c r="M14" s="479">
        <v>1</v>
      </c>
      <c r="N14" s="479">
        <v>1</v>
      </c>
      <c r="O14" s="479">
        <v>1</v>
      </c>
      <c r="P14" s="479">
        <v>1</v>
      </c>
      <c r="Q14" s="479">
        <v>1</v>
      </c>
      <c r="R14" s="479">
        <v>1</v>
      </c>
      <c r="S14" s="479">
        <v>1</v>
      </c>
      <c r="T14" s="479">
        <v>1</v>
      </c>
      <c r="U14" s="479">
        <v>1</v>
      </c>
      <c r="V14" s="479">
        <v>1</v>
      </c>
      <c r="W14" s="479">
        <v>1</v>
      </c>
      <c r="X14" s="479">
        <v>1</v>
      </c>
      <c r="Y14" s="479">
        <v>1</v>
      </c>
      <c r="Z14" s="479">
        <v>1</v>
      </c>
      <c r="AA14" s="479">
        <v>1</v>
      </c>
      <c r="AB14" s="479">
        <v>1</v>
      </c>
      <c r="AC14" s="479">
        <v>1</v>
      </c>
      <c r="AD14" s="479">
        <v>1</v>
      </c>
      <c r="AE14" s="479">
        <v>1</v>
      </c>
      <c r="AF14" s="479">
        <v>1</v>
      </c>
      <c r="AG14" s="479">
        <v>1</v>
      </c>
      <c r="AH14" s="479">
        <v>1</v>
      </c>
      <c r="AI14" s="479">
        <v>1</v>
      </c>
      <c r="AJ14" s="479">
        <v>1</v>
      </c>
      <c r="AK14" s="479">
        <v>1</v>
      </c>
      <c r="AL14" s="480">
        <f t="shared" si="0"/>
        <v>28</v>
      </c>
      <c r="AM14" s="481">
        <f t="shared" si="1"/>
        <v>16116</v>
      </c>
      <c r="AN14" s="482"/>
      <c r="AO14" s="483">
        <f t="shared" si="2"/>
        <v>0</v>
      </c>
      <c r="AP14" s="481">
        <v>0</v>
      </c>
      <c r="AQ14" s="484">
        <f t="shared" si="3"/>
        <v>16116</v>
      </c>
      <c r="AR14" s="482">
        <v>0</v>
      </c>
      <c r="AS14" s="484">
        <v>0</v>
      </c>
      <c r="AT14" s="484">
        <v>0</v>
      </c>
      <c r="AU14" s="484">
        <v>0</v>
      </c>
      <c r="AV14" s="484">
        <f t="shared" si="4"/>
        <v>0</v>
      </c>
      <c r="AW14" s="485">
        <f t="shared" si="5"/>
        <v>16116</v>
      </c>
      <c r="AX14" s="486"/>
      <c r="AY14" s="485"/>
      <c r="AZ14" s="487"/>
      <c r="BA14" s="487">
        <v>16116</v>
      </c>
      <c r="BB14" s="516"/>
      <c r="BC14" s="516">
        <f t="shared" si="6"/>
        <v>16116</v>
      </c>
      <c r="BD14" s="516">
        <f t="shared" si="7"/>
        <v>0</v>
      </c>
    </row>
    <row r="15" spans="1:56" s="65" customFormat="1" ht="18" customHeight="1" x14ac:dyDescent="0.2">
      <c r="A15" s="475">
        <v>11</v>
      </c>
      <c r="B15" s="489" t="s">
        <v>2507</v>
      </c>
      <c r="C15" s="477" t="s">
        <v>2508</v>
      </c>
      <c r="D15" s="477" t="s">
        <v>2491</v>
      </c>
      <c r="E15" s="476" t="s">
        <v>2509</v>
      </c>
      <c r="F15" s="478"/>
      <c r="G15" s="476" t="s">
        <v>2476</v>
      </c>
      <c r="H15" s="476"/>
      <c r="I15" s="476">
        <v>14830</v>
      </c>
      <c r="J15" s="479">
        <v>1</v>
      </c>
      <c r="K15" s="479">
        <v>1</v>
      </c>
      <c r="L15" s="479">
        <v>1</v>
      </c>
      <c r="M15" s="479">
        <v>1</v>
      </c>
      <c r="N15" s="479">
        <v>0</v>
      </c>
      <c r="O15" s="479">
        <v>1</v>
      </c>
      <c r="P15" s="479">
        <v>1</v>
      </c>
      <c r="Q15" s="479">
        <v>1</v>
      </c>
      <c r="R15" s="479">
        <v>1</v>
      </c>
      <c r="S15" s="479">
        <v>1</v>
      </c>
      <c r="T15" s="479">
        <v>1</v>
      </c>
      <c r="U15" s="479">
        <v>1</v>
      </c>
      <c r="V15" s="479">
        <v>1</v>
      </c>
      <c r="W15" s="479">
        <v>1</v>
      </c>
      <c r="X15" s="479">
        <v>1</v>
      </c>
      <c r="Y15" s="479">
        <v>1</v>
      </c>
      <c r="Z15" s="479">
        <v>1</v>
      </c>
      <c r="AA15" s="479">
        <v>1</v>
      </c>
      <c r="AB15" s="479">
        <v>1</v>
      </c>
      <c r="AC15" s="479">
        <v>1</v>
      </c>
      <c r="AD15" s="479">
        <v>1</v>
      </c>
      <c r="AE15" s="479">
        <v>0</v>
      </c>
      <c r="AF15" s="479">
        <v>1</v>
      </c>
      <c r="AG15" s="479">
        <v>1</v>
      </c>
      <c r="AH15" s="479">
        <v>1</v>
      </c>
      <c r="AI15" s="479">
        <v>0.5</v>
      </c>
      <c r="AJ15" s="479">
        <v>1</v>
      </c>
      <c r="AK15" s="479">
        <v>1</v>
      </c>
      <c r="AL15" s="480">
        <f t="shared" si="0"/>
        <v>25.5</v>
      </c>
      <c r="AM15" s="481">
        <f t="shared" si="1"/>
        <v>13505.89</v>
      </c>
      <c r="AN15" s="482"/>
      <c r="AO15" s="483">
        <f t="shared" si="2"/>
        <v>0</v>
      </c>
      <c r="AP15" s="481">
        <v>0</v>
      </c>
      <c r="AQ15" s="484">
        <f t="shared" si="3"/>
        <v>13505.89</v>
      </c>
      <c r="AR15" s="482">
        <v>0</v>
      </c>
      <c r="AS15" s="484">
        <v>0</v>
      </c>
      <c r="AT15" s="484">
        <v>0</v>
      </c>
      <c r="AU15" s="484">
        <v>0</v>
      </c>
      <c r="AV15" s="484">
        <f t="shared" si="4"/>
        <v>0</v>
      </c>
      <c r="AW15" s="485">
        <f t="shared" si="5"/>
        <v>13505.89</v>
      </c>
      <c r="AX15" s="486"/>
      <c r="AY15" s="485"/>
      <c r="AZ15" s="487"/>
      <c r="BA15" s="487">
        <v>10394</v>
      </c>
      <c r="BB15" s="516"/>
      <c r="BC15" s="516">
        <f t="shared" si="6"/>
        <v>10394</v>
      </c>
      <c r="BD15" s="516">
        <f t="shared" si="7"/>
        <v>3111.8899999999994</v>
      </c>
    </row>
    <row r="16" spans="1:56" s="65" customFormat="1" ht="18" customHeight="1" x14ac:dyDescent="0.2">
      <c r="A16" s="475">
        <v>12</v>
      </c>
      <c r="B16" s="489" t="s">
        <v>2510</v>
      </c>
      <c r="C16" s="477" t="s">
        <v>2511</v>
      </c>
      <c r="D16" s="477" t="s">
        <v>2512</v>
      </c>
      <c r="E16" s="476" t="s">
        <v>2513</v>
      </c>
      <c r="F16" s="478"/>
      <c r="G16" s="476" t="s">
        <v>2476</v>
      </c>
      <c r="H16" s="476"/>
      <c r="I16" s="490">
        <v>16116</v>
      </c>
      <c r="J16" s="479">
        <v>1</v>
      </c>
      <c r="K16" s="479">
        <v>1</v>
      </c>
      <c r="L16" s="479">
        <v>1</v>
      </c>
      <c r="M16" s="479">
        <v>1</v>
      </c>
      <c r="N16" s="479">
        <v>1</v>
      </c>
      <c r="O16" s="479">
        <v>1</v>
      </c>
      <c r="P16" s="479">
        <v>1</v>
      </c>
      <c r="Q16" s="479">
        <v>1</v>
      </c>
      <c r="R16" s="479">
        <v>1</v>
      </c>
      <c r="S16" s="479">
        <v>1</v>
      </c>
      <c r="T16" s="479">
        <v>1</v>
      </c>
      <c r="U16" s="479">
        <v>1</v>
      </c>
      <c r="V16" s="479">
        <v>1</v>
      </c>
      <c r="W16" s="479">
        <v>1</v>
      </c>
      <c r="X16" s="479">
        <v>1</v>
      </c>
      <c r="Y16" s="479">
        <v>1</v>
      </c>
      <c r="Z16" s="479">
        <v>1</v>
      </c>
      <c r="AA16" s="479">
        <v>1</v>
      </c>
      <c r="AB16" s="479">
        <v>1</v>
      </c>
      <c r="AC16" s="479">
        <v>1</v>
      </c>
      <c r="AD16" s="479">
        <v>1</v>
      </c>
      <c r="AE16" s="479">
        <v>0.5</v>
      </c>
      <c r="AF16" s="479">
        <v>1</v>
      </c>
      <c r="AG16" s="479">
        <v>1</v>
      </c>
      <c r="AH16" s="479">
        <v>1</v>
      </c>
      <c r="AI16" s="479">
        <v>1</v>
      </c>
      <c r="AJ16" s="479">
        <v>1</v>
      </c>
      <c r="AK16" s="479">
        <v>1</v>
      </c>
      <c r="AL16" s="480">
        <f t="shared" si="0"/>
        <v>27.5</v>
      </c>
      <c r="AM16" s="481">
        <f t="shared" si="1"/>
        <v>15828.21</v>
      </c>
      <c r="AN16" s="482"/>
      <c r="AO16" s="483">
        <f t="shared" si="2"/>
        <v>0</v>
      </c>
      <c r="AP16" s="491">
        <v>0</v>
      </c>
      <c r="AQ16" s="484">
        <f>AM16+AO16+AP16</f>
        <v>15828.21</v>
      </c>
      <c r="AR16" s="482">
        <v>0</v>
      </c>
      <c r="AS16" s="484">
        <v>0</v>
      </c>
      <c r="AT16" s="484">
        <v>0</v>
      </c>
      <c r="AU16" s="484">
        <v>0</v>
      </c>
      <c r="AV16" s="484">
        <f t="shared" si="4"/>
        <v>0</v>
      </c>
      <c r="AW16" s="485">
        <f t="shared" si="5"/>
        <v>15828.21</v>
      </c>
      <c r="AX16" s="486"/>
      <c r="AY16" s="485"/>
      <c r="AZ16" s="487"/>
      <c r="BA16" s="487">
        <v>15828</v>
      </c>
      <c r="BB16" s="516"/>
      <c r="BC16" s="516">
        <f t="shared" si="6"/>
        <v>15828</v>
      </c>
      <c r="BD16" s="516">
        <f t="shared" si="7"/>
        <v>0.20999999999912689</v>
      </c>
    </row>
    <row r="17" spans="1:56" s="65" customFormat="1" ht="18" customHeight="1" x14ac:dyDescent="0.2">
      <c r="A17" s="475">
        <v>13</v>
      </c>
      <c r="B17" s="489" t="s">
        <v>2514</v>
      </c>
      <c r="C17" s="477" t="s">
        <v>2515</v>
      </c>
      <c r="D17" s="477" t="s">
        <v>2516</v>
      </c>
      <c r="E17" s="492" t="s">
        <v>2517</v>
      </c>
      <c r="F17" s="492">
        <v>45192</v>
      </c>
      <c r="G17" s="476" t="s">
        <v>2493</v>
      </c>
      <c r="H17" s="476"/>
      <c r="I17" s="490">
        <v>16116</v>
      </c>
      <c r="J17" s="479">
        <v>1</v>
      </c>
      <c r="K17" s="479">
        <v>1</v>
      </c>
      <c r="L17" s="479">
        <v>1</v>
      </c>
      <c r="M17" s="479">
        <v>1</v>
      </c>
      <c r="N17" s="479">
        <v>1</v>
      </c>
      <c r="O17" s="479">
        <v>1</v>
      </c>
      <c r="P17" s="479">
        <v>1</v>
      </c>
      <c r="Q17" s="479">
        <v>1</v>
      </c>
      <c r="R17" s="479">
        <v>1</v>
      </c>
      <c r="S17" s="479">
        <v>1</v>
      </c>
      <c r="T17" s="479">
        <v>1</v>
      </c>
      <c r="U17" s="479">
        <v>1</v>
      </c>
      <c r="V17" s="479">
        <v>1</v>
      </c>
      <c r="W17" s="479">
        <v>1</v>
      </c>
      <c r="X17" s="479">
        <v>0</v>
      </c>
      <c r="Y17" s="479">
        <v>1</v>
      </c>
      <c r="Z17" s="479">
        <v>1</v>
      </c>
      <c r="AA17" s="479">
        <v>0.75</v>
      </c>
      <c r="AB17" s="479">
        <v>0</v>
      </c>
      <c r="AC17" s="479">
        <v>1</v>
      </c>
      <c r="AD17" s="479">
        <v>1</v>
      </c>
      <c r="AE17" s="479">
        <v>1</v>
      </c>
      <c r="AF17" s="479">
        <v>1</v>
      </c>
      <c r="AG17" s="479">
        <v>1</v>
      </c>
      <c r="AH17" s="479">
        <v>1</v>
      </c>
      <c r="AI17" s="479">
        <v>1</v>
      </c>
      <c r="AJ17" s="479">
        <v>1</v>
      </c>
      <c r="AK17" s="479">
        <v>1</v>
      </c>
      <c r="AL17" s="480">
        <f t="shared" si="0"/>
        <v>25.75</v>
      </c>
      <c r="AM17" s="481">
        <f t="shared" si="1"/>
        <v>14820.96</v>
      </c>
      <c r="AN17" s="482"/>
      <c r="AO17" s="483">
        <f t="shared" si="2"/>
        <v>0</v>
      </c>
      <c r="AP17" s="481">
        <v>0</v>
      </c>
      <c r="AQ17" s="484">
        <f t="shared" ref="AQ17:AQ22" si="8">AM17+AO17+AP17</f>
        <v>14820.96</v>
      </c>
      <c r="AR17" s="482">
        <v>0</v>
      </c>
      <c r="AS17" s="484">
        <v>0</v>
      </c>
      <c r="AT17" s="484">
        <v>0</v>
      </c>
      <c r="AU17" s="484">
        <v>0</v>
      </c>
      <c r="AV17" s="484">
        <f t="shared" si="4"/>
        <v>0</v>
      </c>
      <c r="AW17" s="485">
        <f t="shared" si="5"/>
        <v>14820.96</v>
      </c>
      <c r="AX17" s="486"/>
      <c r="AY17" s="485"/>
      <c r="AZ17" s="487"/>
      <c r="BA17" s="487">
        <v>14821</v>
      </c>
      <c r="BB17" s="516"/>
      <c r="BC17" s="516">
        <f t="shared" si="6"/>
        <v>14821</v>
      </c>
      <c r="BD17" s="516">
        <f t="shared" si="7"/>
        <v>-4.0000000000873115E-2</v>
      </c>
    </row>
    <row r="18" spans="1:56" s="65" customFormat="1" ht="18" customHeight="1" x14ac:dyDescent="0.2">
      <c r="A18" s="475">
        <v>14</v>
      </c>
      <c r="B18" s="489" t="s">
        <v>2518</v>
      </c>
      <c r="C18" s="477" t="s">
        <v>2519</v>
      </c>
      <c r="D18" s="477" t="s">
        <v>2520</v>
      </c>
      <c r="E18" s="492" t="s">
        <v>2521</v>
      </c>
      <c r="F18" s="492">
        <v>45194</v>
      </c>
      <c r="G18" s="476" t="s">
        <v>2476</v>
      </c>
      <c r="H18" s="476"/>
      <c r="I18" s="490">
        <v>16116</v>
      </c>
      <c r="J18" s="479">
        <v>1</v>
      </c>
      <c r="K18" s="479">
        <v>1</v>
      </c>
      <c r="L18" s="479">
        <v>1</v>
      </c>
      <c r="M18" s="479">
        <v>1</v>
      </c>
      <c r="N18" s="479">
        <v>1</v>
      </c>
      <c r="O18" s="479">
        <v>1</v>
      </c>
      <c r="P18" s="479">
        <v>1</v>
      </c>
      <c r="Q18" s="479">
        <v>1</v>
      </c>
      <c r="R18" s="479">
        <v>1</v>
      </c>
      <c r="S18" s="479">
        <v>1</v>
      </c>
      <c r="T18" s="479">
        <v>1</v>
      </c>
      <c r="U18" s="479">
        <v>1</v>
      </c>
      <c r="V18" s="479">
        <v>1</v>
      </c>
      <c r="W18" s="479">
        <v>1</v>
      </c>
      <c r="X18" s="479">
        <v>1</v>
      </c>
      <c r="Y18" s="479">
        <v>1</v>
      </c>
      <c r="Z18" s="479">
        <v>1</v>
      </c>
      <c r="AA18" s="479">
        <v>0</v>
      </c>
      <c r="AB18" s="479">
        <v>0</v>
      </c>
      <c r="AC18" s="479">
        <v>1</v>
      </c>
      <c r="AD18" s="479">
        <v>1</v>
      </c>
      <c r="AE18" s="479">
        <v>1</v>
      </c>
      <c r="AF18" s="479">
        <v>1</v>
      </c>
      <c r="AG18" s="479">
        <v>1</v>
      </c>
      <c r="AH18" s="479">
        <v>1</v>
      </c>
      <c r="AI18" s="479">
        <v>1</v>
      </c>
      <c r="AJ18" s="479">
        <v>1</v>
      </c>
      <c r="AK18" s="479">
        <v>1</v>
      </c>
      <c r="AL18" s="480">
        <f t="shared" si="0"/>
        <v>26</v>
      </c>
      <c r="AM18" s="481">
        <f t="shared" si="1"/>
        <v>14964.86</v>
      </c>
      <c r="AN18" s="482"/>
      <c r="AO18" s="483">
        <f t="shared" si="2"/>
        <v>0</v>
      </c>
      <c r="AP18" s="481">
        <v>0</v>
      </c>
      <c r="AQ18" s="484">
        <f t="shared" si="8"/>
        <v>14964.86</v>
      </c>
      <c r="AR18" s="482">
        <v>0</v>
      </c>
      <c r="AS18" s="484">
        <v>0</v>
      </c>
      <c r="AT18" s="484">
        <v>0</v>
      </c>
      <c r="AU18" s="484">
        <v>0</v>
      </c>
      <c r="AV18" s="484">
        <f t="shared" si="4"/>
        <v>0</v>
      </c>
      <c r="AW18" s="485">
        <f t="shared" si="5"/>
        <v>14964.86</v>
      </c>
      <c r="AX18" s="486"/>
      <c r="AY18" s="485"/>
      <c r="AZ18" s="487"/>
      <c r="BA18" s="487">
        <v>14965</v>
      </c>
      <c r="BB18" s="516"/>
      <c r="BC18" s="516">
        <f t="shared" si="6"/>
        <v>14965</v>
      </c>
      <c r="BD18" s="516">
        <f t="shared" si="7"/>
        <v>-0.13999999999941792</v>
      </c>
    </row>
    <row r="19" spans="1:56" s="65" customFormat="1" ht="18" customHeight="1" x14ac:dyDescent="0.2">
      <c r="A19" s="475">
        <v>15</v>
      </c>
      <c r="B19" s="489" t="s">
        <v>2522</v>
      </c>
      <c r="C19" s="477" t="s">
        <v>2523</v>
      </c>
      <c r="D19" s="477" t="s">
        <v>2474</v>
      </c>
      <c r="E19" s="492" t="s">
        <v>2524</v>
      </c>
      <c r="F19" s="492">
        <v>45194</v>
      </c>
      <c r="G19" s="476" t="s">
        <v>2493</v>
      </c>
      <c r="H19" s="476"/>
      <c r="I19" s="476">
        <v>14830</v>
      </c>
      <c r="J19" s="479">
        <v>1</v>
      </c>
      <c r="K19" s="479">
        <v>1</v>
      </c>
      <c r="L19" s="479">
        <v>1</v>
      </c>
      <c r="M19" s="479">
        <v>1</v>
      </c>
      <c r="N19" s="479">
        <v>1</v>
      </c>
      <c r="O19" s="479">
        <v>1</v>
      </c>
      <c r="P19" s="479">
        <v>1</v>
      </c>
      <c r="Q19" s="479">
        <v>1</v>
      </c>
      <c r="R19" s="479">
        <v>1</v>
      </c>
      <c r="S19" s="479">
        <v>1</v>
      </c>
      <c r="T19" s="479">
        <v>1</v>
      </c>
      <c r="U19" s="479">
        <v>1</v>
      </c>
      <c r="V19" s="479">
        <v>1</v>
      </c>
      <c r="W19" s="479">
        <v>1</v>
      </c>
      <c r="X19" s="479">
        <v>1</v>
      </c>
      <c r="Y19" s="479">
        <v>1</v>
      </c>
      <c r="Z19" s="479">
        <v>1</v>
      </c>
      <c r="AA19" s="479">
        <v>1</v>
      </c>
      <c r="AB19" s="479">
        <v>1</v>
      </c>
      <c r="AC19" s="479">
        <v>1</v>
      </c>
      <c r="AD19" s="479">
        <v>1</v>
      </c>
      <c r="AE19" s="479">
        <v>1</v>
      </c>
      <c r="AF19" s="479">
        <v>1</v>
      </c>
      <c r="AG19" s="479">
        <v>0.98333333333333328</v>
      </c>
      <c r="AH19" s="479">
        <v>1</v>
      </c>
      <c r="AI19" s="479">
        <v>1</v>
      </c>
      <c r="AJ19" s="479">
        <v>0</v>
      </c>
      <c r="AK19" s="479">
        <v>1</v>
      </c>
      <c r="AL19" s="480">
        <f t="shared" si="0"/>
        <v>26.983333333333334</v>
      </c>
      <c r="AM19" s="481">
        <f t="shared" si="1"/>
        <v>14291.53</v>
      </c>
      <c r="AN19" s="482"/>
      <c r="AO19" s="483">
        <f t="shared" si="2"/>
        <v>0</v>
      </c>
      <c r="AP19" s="481">
        <v>0</v>
      </c>
      <c r="AQ19" s="484">
        <f t="shared" si="8"/>
        <v>14291.53</v>
      </c>
      <c r="AR19" s="482">
        <v>0</v>
      </c>
      <c r="AS19" s="484">
        <v>0</v>
      </c>
      <c r="AT19" s="484">
        <v>0</v>
      </c>
      <c r="AU19" s="484">
        <v>0</v>
      </c>
      <c r="AV19" s="484">
        <f t="shared" si="4"/>
        <v>0</v>
      </c>
      <c r="AW19" s="485">
        <f t="shared" si="5"/>
        <v>14291.53</v>
      </c>
      <c r="AX19" s="486"/>
      <c r="AY19" s="485"/>
      <c r="AZ19" s="487"/>
      <c r="BA19" s="487">
        <v>14292</v>
      </c>
      <c r="BB19" s="516"/>
      <c r="BC19" s="516">
        <f t="shared" si="6"/>
        <v>14292</v>
      </c>
      <c r="BD19" s="516">
        <f t="shared" si="7"/>
        <v>-0.46999999999934516</v>
      </c>
    </row>
    <row r="20" spans="1:56" s="65" customFormat="1" ht="18" customHeight="1" x14ac:dyDescent="0.2">
      <c r="A20" s="475">
        <v>16</v>
      </c>
      <c r="B20" s="489" t="s">
        <v>2525</v>
      </c>
      <c r="C20" s="477" t="s">
        <v>2526</v>
      </c>
      <c r="D20" s="477" t="s">
        <v>2474</v>
      </c>
      <c r="E20" s="492" t="s">
        <v>2527</v>
      </c>
      <c r="F20" s="492">
        <v>45196</v>
      </c>
      <c r="G20" s="476" t="s">
        <v>2476</v>
      </c>
      <c r="H20" s="476"/>
      <c r="I20" s="476">
        <v>14830</v>
      </c>
      <c r="J20" s="479">
        <v>0</v>
      </c>
      <c r="K20" s="479">
        <v>0</v>
      </c>
      <c r="L20" s="479">
        <v>0</v>
      </c>
      <c r="M20" s="479">
        <v>0</v>
      </c>
      <c r="N20" s="479">
        <v>0</v>
      </c>
      <c r="O20" s="479">
        <v>1</v>
      </c>
      <c r="P20" s="479">
        <v>1</v>
      </c>
      <c r="Q20" s="479">
        <v>0</v>
      </c>
      <c r="R20" s="479">
        <v>1</v>
      </c>
      <c r="S20" s="479">
        <v>1</v>
      </c>
      <c r="T20" s="479">
        <v>0</v>
      </c>
      <c r="U20" s="479">
        <v>1</v>
      </c>
      <c r="V20" s="479">
        <v>1</v>
      </c>
      <c r="W20" s="479">
        <v>1</v>
      </c>
      <c r="X20" s="479">
        <v>1</v>
      </c>
      <c r="Y20" s="479">
        <v>1</v>
      </c>
      <c r="Z20" s="479">
        <v>1</v>
      </c>
      <c r="AA20" s="479">
        <v>1</v>
      </c>
      <c r="AB20" s="479">
        <v>1</v>
      </c>
      <c r="AC20" s="479">
        <v>1</v>
      </c>
      <c r="AD20" s="479">
        <v>1</v>
      </c>
      <c r="AE20" s="479">
        <v>1</v>
      </c>
      <c r="AF20" s="479">
        <v>1</v>
      </c>
      <c r="AG20" s="479">
        <v>1</v>
      </c>
      <c r="AH20" s="479">
        <v>1</v>
      </c>
      <c r="AI20" s="479">
        <v>0</v>
      </c>
      <c r="AJ20" s="479">
        <v>1</v>
      </c>
      <c r="AK20" s="479">
        <v>0</v>
      </c>
      <c r="AL20" s="480">
        <f t="shared" si="0"/>
        <v>19</v>
      </c>
      <c r="AM20" s="481">
        <f t="shared" si="1"/>
        <v>10063.209999999999</v>
      </c>
      <c r="AN20" s="482"/>
      <c r="AO20" s="483">
        <f t="shared" si="2"/>
        <v>0</v>
      </c>
      <c r="AP20" s="481">
        <v>0</v>
      </c>
      <c r="AQ20" s="484">
        <f t="shared" si="8"/>
        <v>10063.209999999999</v>
      </c>
      <c r="AR20" s="482">
        <v>0</v>
      </c>
      <c r="AS20" s="484">
        <v>0</v>
      </c>
      <c r="AT20" s="484">
        <v>0</v>
      </c>
      <c r="AU20" s="484">
        <v>0</v>
      </c>
      <c r="AV20" s="484">
        <f t="shared" si="4"/>
        <v>0</v>
      </c>
      <c r="AW20" s="485">
        <f t="shared" si="5"/>
        <v>10063.209999999999</v>
      </c>
      <c r="AX20" s="486"/>
      <c r="AY20" s="485"/>
      <c r="AZ20" s="487"/>
      <c r="BA20" s="487">
        <v>10063</v>
      </c>
      <c r="BB20" s="516"/>
      <c r="BC20" s="516">
        <f t="shared" si="6"/>
        <v>10063</v>
      </c>
      <c r="BD20" s="516">
        <f t="shared" si="7"/>
        <v>0.20999999999912689</v>
      </c>
    </row>
    <row r="21" spans="1:56" s="65" customFormat="1" ht="18" customHeight="1" x14ac:dyDescent="0.2">
      <c r="A21" s="475">
        <v>17</v>
      </c>
      <c r="B21" s="489" t="s">
        <v>2528</v>
      </c>
      <c r="C21" s="477" t="s">
        <v>2529</v>
      </c>
      <c r="D21" s="477" t="s">
        <v>2474</v>
      </c>
      <c r="E21" s="492" t="s">
        <v>2530</v>
      </c>
      <c r="F21" s="492">
        <v>45197</v>
      </c>
      <c r="G21" s="476" t="s">
        <v>2493</v>
      </c>
      <c r="H21" s="476"/>
      <c r="I21" s="476">
        <v>14830</v>
      </c>
      <c r="J21" s="479">
        <v>1</v>
      </c>
      <c r="K21" s="479">
        <v>1</v>
      </c>
      <c r="L21" s="479">
        <v>1</v>
      </c>
      <c r="M21" s="479">
        <v>1</v>
      </c>
      <c r="N21" s="479">
        <v>1</v>
      </c>
      <c r="O21" s="479">
        <v>1</v>
      </c>
      <c r="P21" s="479">
        <v>1</v>
      </c>
      <c r="Q21" s="479">
        <v>1</v>
      </c>
      <c r="R21" s="479">
        <v>1</v>
      </c>
      <c r="S21" s="479">
        <v>1</v>
      </c>
      <c r="T21" s="479">
        <v>1</v>
      </c>
      <c r="U21" s="479">
        <v>1</v>
      </c>
      <c r="V21" s="479">
        <v>1</v>
      </c>
      <c r="W21" s="479">
        <v>1</v>
      </c>
      <c r="X21" s="479">
        <v>1</v>
      </c>
      <c r="Y21" s="479">
        <v>1</v>
      </c>
      <c r="Z21" s="479">
        <v>1</v>
      </c>
      <c r="AA21" s="479">
        <v>1</v>
      </c>
      <c r="AB21" s="479">
        <v>1</v>
      </c>
      <c r="AC21" s="479">
        <v>1</v>
      </c>
      <c r="AD21" s="479">
        <v>1</v>
      </c>
      <c r="AE21" s="479">
        <v>1</v>
      </c>
      <c r="AF21" s="479">
        <v>1</v>
      </c>
      <c r="AG21" s="479">
        <v>1</v>
      </c>
      <c r="AH21" s="479">
        <v>1</v>
      </c>
      <c r="AI21" s="479">
        <v>1</v>
      </c>
      <c r="AJ21" s="479">
        <v>1</v>
      </c>
      <c r="AK21" s="479">
        <v>1</v>
      </c>
      <c r="AL21" s="480">
        <f t="shared" si="0"/>
        <v>28</v>
      </c>
      <c r="AM21" s="481">
        <f t="shared" si="1"/>
        <v>14830</v>
      </c>
      <c r="AN21" s="482"/>
      <c r="AO21" s="483">
        <f t="shared" si="2"/>
        <v>0</v>
      </c>
      <c r="AP21" s="481">
        <v>0</v>
      </c>
      <c r="AQ21" s="484">
        <f t="shared" si="8"/>
        <v>14830</v>
      </c>
      <c r="AR21" s="482">
        <v>0</v>
      </c>
      <c r="AS21" s="484">
        <v>0</v>
      </c>
      <c r="AT21" s="484">
        <v>0</v>
      </c>
      <c r="AU21" s="484">
        <v>0</v>
      </c>
      <c r="AV21" s="484">
        <f t="shared" si="4"/>
        <v>0</v>
      </c>
      <c r="AW21" s="485">
        <f t="shared" si="5"/>
        <v>14830</v>
      </c>
      <c r="AX21" s="486"/>
      <c r="AY21" s="485"/>
      <c r="AZ21" s="487"/>
      <c r="BA21" s="487">
        <v>14830</v>
      </c>
      <c r="BB21" s="516"/>
      <c r="BC21" s="516">
        <f t="shared" si="6"/>
        <v>14830</v>
      </c>
      <c r="BD21" s="516">
        <f t="shared" si="7"/>
        <v>0</v>
      </c>
    </row>
    <row r="22" spans="1:56" s="65" customFormat="1" ht="18" customHeight="1" x14ac:dyDescent="0.2">
      <c r="A22" s="475">
        <v>18</v>
      </c>
      <c r="B22" s="489" t="s">
        <v>2531</v>
      </c>
      <c r="C22" s="477" t="s">
        <v>2532</v>
      </c>
      <c r="D22" s="477" t="s">
        <v>2474</v>
      </c>
      <c r="E22" s="492" t="s">
        <v>2533</v>
      </c>
      <c r="F22" s="493">
        <v>45199</v>
      </c>
      <c r="G22" s="476" t="s">
        <v>2476</v>
      </c>
      <c r="H22" s="476"/>
      <c r="I22" s="476">
        <v>14830</v>
      </c>
      <c r="J22" s="479">
        <v>1</v>
      </c>
      <c r="K22" s="479">
        <v>1</v>
      </c>
      <c r="L22" s="479">
        <v>1</v>
      </c>
      <c r="M22" s="479">
        <v>1</v>
      </c>
      <c r="N22" s="479">
        <v>1</v>
      </c>
      <c r="O22" s="479">
        <v>1</v>
      </c>
      <c r="P22" s="479">
        <v>1</v>
      </c>
      <c r="Q22" s="479">
        <v>1</v>
      </c>
      <c r="R22" s="479">
        <v>1</v>
      </c>
      <c r="S22" s="479">
        <v>1</v>
      </c>
      <c r="T22" s="479">
        <v>0</v>
      </c>
      <c r="U22" s="479">
        <v>1</v>
      </c>
      <c r="V22" s="479">
        <v>0</v>
      </c>
      <c r="W22" s="479">
        <v>1</v>
      </c>
      <c r="X22" s="479">
        <v>1</v>
      </c>
      <c r="Y22" s="479">
        <v>1</v>
      </c>
      <c r="Z22" s="479">
        <v>1</v>
      </c>
      <c r="AA22" s="479">
        <v>1</v>
      </c>
      <c r="AB22" s="479">
        <v>0</v>
      </c>
      <c r="AC22" s="479">
        <v>0</v>
      </c>
      <c r="AD22" s="479">
        <v>0</v>
      </c>
      <c r="AE22" s="479">
        <v>0</v>
      </c>
      <c r="AF22" s="479">
        <v>0</v>
      </c>
      <c r="AG22" s="479">
        <v>0</v>
      </c>
      <c r="AH22" s="479">
        <v>0</v>
      </c>
      <c r="AI22" s="479">
        <v>0</v>
      </c>
      <c r="AJ22" s="479">
        <v>0</v>
      </c>
      <c r="AK22" s="479">
        <v>0</v>
      </c>
      <c r="AL22" s="480">
        <f t="shared" si="0"/>
        <v>16</v>
      </c>
      <c r="AM22" s="481">
        <f t="shared" si="1"/>
        <v>8474.2900000000009</v>
      </c>
      <c r="AN22" s="482"/>
      <c r="AO22" s="483">
        <f t="shared" si="2"/>
        <v>0</v>
      </c>
      <c r="AP22" s="481">
        <v>0</v>
      </c>
      <c r="AQ22" s="484">
        <f t="shared" si="8"/>
        <v>8474.2900000000009</v>
      </c>
      <c r="AR22" s="482">
        <v>0</v>
      </c>
      <c r="AS22" s="484">
        <v>0</v>
      </c>
      <c r="AT22" s="484">
        <v>0</v>
      </c>
      <c r="AU22" s="484">
        <v>0</v>
      </c>
      <c r="AV22" s="484">
        <f t="shared" si="4"/>
        <v>0</v>
      </c>
      <c r="AW22" s="485">
        <f t="shared" si="5"/>
        <v>8474.2900000000009</v>
      </c>
      <c r="AX22" s="486"/>
      <c r="AY22" s="485"/>
      <c r="AZ22" s="487"/>
      <c r="BA22" s="487">
        <v>8474</v>
      </c>
      <c r="BB22" s="516"/>
      <c r="BC22" s="516">
        <f t="shared" si="6"/>
        <v>8474</v>
      </c>
      <c r="BD22" s="516">
        <f t="shared" si="7"/>
        <v>0.29000000000087311</v>
      </c>
    </row>
    <row r="23" spans="1:56" s="65" customFormat="1" ht="18" customHeight="1" x14ac:dyDescent="0.2">
      <c r="A23" s="475">
        <v>20</v>
      </c>
      <c r="B23" s="489" t="s">
        <v>2534</v>
      </c>
      <c r="C23" s="477" t="s">
        <v>2535</v>
      </c>
      <c r="D23" s="477" t="s">
        <v>2474</v>
      </c>
      <c r="E23" s="492" t="s">
        <v>2536</v>
      </c>
      <c r="F23" s="493">
        <v>45202</v>
      </c>
      <c r="G23" s="476" t="s">
        <v>2493</v>
      </c>
      <c r="H23" s="476"/>
      <c r="I23" s="490">
        <v>16116</v>
      </c>
      <c r="J23" s="479">
        <v>1</v>
      </c>
      <c r="K23" s="479">
        <v>1</v>
      </c>
      <c r="L23" s="479">
        <v>1</v>
      </c>
      <c r="M23" s="479">
        <v>1</v>
      </c>
      <c r="N23" s="479">
        <v>0</v>
      </c>
      <c r="O23" s="479">
        <v>1</v>
      </c>
      <c r="P23" s="479">
        <v>1</v>
      </c>
      <c r="Q23" s="479">
        <v>1</v>
      </c>
      <c r="R23" s="479">
        <v>1</v>
      </c>
      <c r="S23" s="479">
        <v>1</v>
      </c>
      <c r="T23" s="479">
        <v>1</v>
      </c>
      <c r="U23" s="479">
        <v>1</v>
      </c>
      <c r="V23" s="479">
        <v>1</v>
      </c>
      <c r="W23" s="479">
        <v>1</v>
      </c>
      <c r="X23" s="479">
        <v>1</v>
      </c>
      <c r="Y23" s="479">
        <v>1</v>
      </c>
      <c r="Z23" s="479">
        <v>1</v>
      </c>
      <c r="AA23" s="479">
        <v>1</v>
      </c>
      <c r="AB23" s="479">
        <v>0</v>
      </c>
      <c r="AC23" s="479">
        <v>1</v>
      </c>
      <c r="AD23" s="479">
        <v>1</v>
      </c>
      <c r="AE23" s="479">
        <v>1</v>
      </c>
      <c r="AF23" s="479">
        <v>1</v>
      </c>
      <c r="AG23" s="479">
        <v>1</v>
      </c>
      <c r="AH23" s="479">
        <v>1</v>
      </c>
      <c r="AI23" s="479">
        <v>0</v>
      </c>
      <c r="AJ23" s="479">
        <v>0</v>
      </c>
      <c r="AK23" s="479">
        <v>0</v>
      </c>
      <c r="AL23" s="480">
        <f t="shared" si="0"/>
        <v>23</v>
      </c>
      <c r="AM23" s="481">
        <f t="shared" si="1"/>
        <v>13238.14</v>
      </c>
      <c r="AN23" s="482"/>
      <c r="AO23" s="483">
        <f t="shared" si="2"/>
        <v>0</v>
      </c>
      <c r="AP23" s="481">
        <v>0</v>
      </c>
      <c r="AQ23" s="484">
        <f>AM23+AO23+AP23</f>
        <v>13238.14</v>
      </c>
      <c r="AR23" s="482">
        <v>0</v>
      </c>
      <c r="AS23" s="484">
        <v>0</v>
      </c>
      <c r="AT23" s="484">
        <v>0</v>
      </c>
      <c r="AU23" s="484">
        <v>0</v>
      </c>
      <c r="AV23" s="484">
        <f>+AR23+AS23+AT23+AU23</f>
        <v>0</v>
      </c>
      <c r="AW23" s="485">
        <f>+AQ23-AV23</f>
        <v>13238.14</v>
      </c>
      <c r="AX23" s="486"/>
      <c r="AY23" s="485"/>
      <c r="AZ23" s="487"/>
      <c r="BA23" s="487">
        <v>13238</v>
      </c>
      <c r="BB23" s="516"/>
      <c r="BC23" s="516">
        <f t="shared" si="6"/>
        <v>13238</v>
      </c>
      <c r="BD23" s="516">
        <f t="shared" si="7"/>
        <v>0.13999999999941792</v>
      </c>
    </row>
    <row r="24" spans="1:56" s="65" customFormat="1" ht="18" customHeight="1" x14ac:dyDescent="0.2">
      <c r="A24" s="475">
        <v>19</v>
      </c>
      <c r="B24" s="489" t="s">
        <v>2537</v>
      </c>
      <c r="C24" s="477" t="s">
        <v>2538</v>
      </c>
      <c r="D24" s="477" t="s">
        <v>2539</v>
      </c>
      <c r="E24" s="492" t="s">
        <v>2540</v>
      </c>
      <c r="F24" s="493">
        <v>45202</v>
      </c>
      <c r="G24" s="476" t="s">
        <v>2493</v>
      </c>
      <c r="H24" s="476" t="s">
        <v>2541</v>
      </c>
      <c r="I24" s="494">
        <v>25000</v>
      </c>
      <c r="J24" s="479">
        <v>1</v>
      </c>
      <c r="K24" s="479">
        <v>1</v>
      </c>
      <c r="L24" s="479">
        <v>1</v>
      </c>
      <c r="M24" s="479">
        <v>1</v>
      </c>
      <c r="N24" s="479">
        <v>1</v>
      </c>
      <c r="O24" s="479">
        <v>1</v>
      </c>
      <c r="P24" s="479">
        <v>1</v>
      </c>
      <c r="Q24" s="479">
        <v>1</v>
      </c>
      <c r="R24" s="479">
        <v>1</v>
      </c>
      <c r="S24" s="479">
        <v>1</v>
      </c>
      <c r="T24" s="479">
        <v>1</v>
      </c>
      <c r="U24" s="479">
        <v>1</v>
      </c>
      <c r="V24" s="479">
        <v>1</v>
      </c>
      <c r="W24" s="479">
        <v>1</v>
      </c>
      <c r="X24" s="479">
        <v>0.5</v>
      </c>
      <c r="Y24" s="479">
        <v>1</v>
      </c>
      <c r="Z24" s="479">
        <v>1</v>
      </c>
      <c r="AA24" s="479">
        <v>1</v>
      </c>
      <c r="AB24" s="479">
        <v>1</v>
      </c>
      <c r="AC24" s="479">
        <v>1</v>
      </c>
      <c r="AD24" s="479">
        <v>1</v>
      </c>
      <c r="AE24" s="479">
        <v>0</v>
      </c>
      <c r="AF24" s="479">
        <v>1</v>
      </c>
      <c r="AG24" s="479">
        <v>0.7729166666666667</v>
      </c>
      <c r="AH24" s="479">
        <v>1</v>
      </c>
      <c r="AI24" s="479">
        <v>1</v>
      </c>
      <c r="AJ24" s="479">
        <v>1</v>
      </c>
      <c r="AK24" s="479">
        <v>1</v>
      </c>
      <c r="AL24" s="480">
        <f t="shared" si="0"/>
        <v>26.272916666666667</v>
      </c>
      <c r="AM24" s="481">
        <f t="shared" si="1"/>
        <v>23457.96</v>
      </c>
      <c r="AN24" s="482"/>
      <c r="AO24" s="483">
        <f t="shared" si="2"/>
        <v>0</v>
      </c>
      <c r="AP24" s="481">
        <v>0</v>
      </c>
      <c r="AQ24" s="484">
        <f t="shared" ref="AQ24:AQ82" si="9">AM24+AO24+AP24</f>
        <v>23457.96</v>
      </c>
      <c r="AR24" s="482">
        <v>0</v>
      </c>
      <c r="AS24" s="484">
        <v>0</v>
      </c>
      <c r="AT24" s="484">
        <v>0</v>
      </c>
      <c r="AU24" s="484">
        <v>0</v>
      </c>
      <c r="AV24" s="484">
        <f t="shared" si="4"/>
        <v>0</v>
      </c>
      <c r="AW24" s="485">
        <f t="shared" ref="AW24:AW82" si="10">+AQ24-AV24</f>
        <v>23457.96</v>
      </c>
      <c r="AX24" s="486"/>
      <c r="AY24" s="485"/>
      <c r="AZ24" s="487"/>
      <c r="BA24" s="487">
        <v>23458</v>
      </c>
      <c r="BB24" s="516"/>
      <c r="BC24" s="516">
        <f t="shared" si="6"/>
        <v>23458</v>
      </c>
      <c r="BD24" s="516">
        <f t="shared" si="7"/>
        <v>-4.0000000000873115E-2</v>
      </c>
    </row>
    <row r="25" spans="1:56" s="65" customFormat="1" ht="18" customHeight="1" x14ac:dyDescent="0.2">
      <c r="A25" s="475">
        <v>21</v>
      </c>
      <c r="B25" s="489" t="s">
        <v>2542</v>
      </c>
      <c r="C25" s="477" t="s">
        <v>2543</v>
      </c>
      <c r="D25" s="477" t="s">
        <v>2544</v>
      </c>
      <c r="E25" s="492" t="s">
        <v>2545</v>
      </c>
      <c r="F25" s="492">
        <v>45218</v>
      </c>
      <c r="G25" s="476" t="s">
        <v>2476</v>
      </c>
      <c r="H25" s="476"/>
      <c r="I25" s="476">
        <v>14830</v>
      </c>
      <c r="J25" s="479">
        <v>1</v>
      </c>
      <c r="K25" s="479">
        <v>1</v>
      </c>
      <c r="L25" s="479">
        <v>1</v>
      </c>
      <c r="M25" s="479">
        <v>1</v>
      </c>
      <c r="N25" s="479">
        <v>1</v>
      </c>
      <c r="O25" s="479">
        <v>1</v>
      </c>
      <c r="P25" s="479">
        <v>1</v>
      </c>
      <c r="Q25" s="479">
        <v>1</v>
      </c>
      <c r="R25" s="479">
        <v>1</v>
      </c>
      <c r="S25" s="479">
        <v>1</v>
      </c>
      <c r="T25" s="479">
        <v>1</v>
      </c>
      <c r="U25" s="479">
        <v>1</v>
      </c>
      <c r="V25" s="479">
        <v>1</v>
      </c>
      <c r="W25" s="479">
        <v>0.90625</v>
      </c>
      <c r="X25" s="479">
        <v>1</v>
      </c>
      <c r="Y25" s="479">
        <v>1</v>
      </c>
      <c r="Z25" s="479">
        <v>1</v>
      </c>
      <c r="AA25" s="479">
        <v>0</v>
      </c>
      <c r="AB25" s="479">
        <v>0</v>
      </c>
      <c r="AC25" s="479">
        <v>0</v>
      </c>
      <c r="AD25" s="479">
        <v>0</v>
      </c>
      <c r="AE25" s="479">
        <v>0</v>
      </c>
      <c r="AF25" s="479">
        <v>0</v>
      </c>
      <c r="AG25" s="479">
        <v>0</v>
      </c>
      <c r="AH25" s="479">
        <v>0</v>
      </c>
      <c r="AI25" s="479">
        <v>0</v>
      </c>
      <c r="AJ25" s="479">
        <v>0</v>
      </c>
      <c r="AK25" s="479">
        <v>0</v>
      </c>
      <c r="AL25" s="480">
        <f t="shared" si="0"/>
        <v>16.90625</v>
      </c>
      <c r="AM25" s="481">
        <f t="shared" si="1"/>
        <v>8954.27</v>
      </c>
      <c r="AN25" s="482"/>
      <c r="AO25" s="483">
        <f t="shared" si="2"/>
        <v>0</v>
      </c>
      <c r="AP25" s="481">
        <v>0</v>
      </c>
      <c r="AQ25" s="484">
        <f t="shared" si="9"/>
        <v>8954.27</v>
      </c>
      <c r="AR25" s="482">
        <v>0</v>
      </c>
      <c r="AS25" s="484">
        <v>0</v>
      </c>
      <c r="AT25" s="484">
        <v>0</v>
      </c>
      <c r="AU25" s="484">
        <v>0</v>
      </c>
      <c r="AV25" s="484">
        <f t="shared" si="4"/>
        <v>0</v>
      </c>
      <c r="AW25" s="485">
        <f t="shared" si="10"/>
        <v>8954.27</v>
      </c>
      <c r="AX25" s="486"/>
      <c r="AY25" s="485"/>
      <c r="AZ25" s="487">
        <v>3395.52</v>
      </c>
      <c r="BA25" s="487"/>
      <c r="BB25" s="516">
        <v>1058</v>
      </c>
      <c r="BC25" s="516">
        <f>BB25+AZ25</f>
        <v>4453.5200000000004</v>
      </c>
      <c r="BD25" s="516">
        <f t="shared" si="7"/>
        <v>4500.75</v>
      </c>
    </row>
    <row r="26" spans="1:56" s="65" customFormat="1" ht="18" customHeight="1" x14ac:dyDescent="0.2">
      <c r="A26" s="475">
        <v>22</v>
      </c>
      <c r="B26" s="489" t="s">
        <v>2546</v>
      </c>
      <c r="C26" s="477" t="s">
        <v>2547</v>
      </c>
      <c r="D26" s="477" t="s">
        <v>2474</v>
      </c>
      <c r="E26" s="492" t="s">
        <v>2548</v>
      </c>
      <c r="F26" s="492">
        <v>45240</v>
      </c>
      <c r="G26" s="476" t="s">
        <v>2476</v>
      </c>
      <c r="H26" s="476"/>
      <c r="I26" s="476">
        <v>14830</v>
      </c>
      <c r="J26" s="479">
        <v>1</v>
      </c>
      <c r="K26" s="479">
        <v>1</v>
      </c>
      <c r="L26" s="479">
        <v>1</v>
      </c>
      <c r="M26" s="479">
        <v>1</v>
      </c>
      <c r="N26" s="479">
        <v>1</v>
      </c>
      <c r="O26" s="479">
        <v>1</v>
      </c>
      <c r="P26" s="479">
        <v>1</v>
      </c>
      <c r="Q26" s="479">
        <v>1</v>
      </c>
      <c r="R26" s="479">
        <v>1</v>
      </c>
      <c r="S26" s="479">
        <v>1</v>
      </c>
      <c r="T26" s="479">
        <v>1</v>
      </c>
      <c r="U26" s="479">
        <v>1</v>
      </c>
      <c r="V26" s="479">
        <v>1</v>
      </c>
      <c r="W26" s="479">
        <v>1</v>
      </c>
      <c r="X26" s="479">
        <v>1</v>
      </c>
      <c r="Y26" s="479">
        <v>1</v>
      </c>
      <c r="Z26" s="479">
        <v>1</v>
      </c>
      <c r="AA26" s="479">
        <v>1</v>
      </c>
      <c r="AB26" s="479">
        <v>1</v>
      </c>
      <c r="AC26" s="479">
        <v>1</v>
      </c>
      <c r="AD26" s="479">
        <v>1</v>
      </c>
      <c r="AE26" s="479">
        <v>1</v>
      </c>
      <c r="AF26" s="479">
        <v>1</v>
      </c>
      <c r="AG26" s="479">
        <v>1</v>
      </c>
      <c r="AH26" s="479">
        <v>1</v>
      </c>
      <c r="AI26" s="479">
        <v>1</v>
      </c>
      <c r="AJ26" s="479">
        <v>1</v>
      </c>
      <c r="AK26" s="479">
        <v>1</v>
      </c>
      <c r="AL26" s="480">
        <f t="shared" si="0"/>
        <v>28</v>
      </c>
      <c r="AM26" s="481">
        <f t="shared" si="1"/>
        <v>14830</v>
      </c>
      <c r="AN26" s="495"/>
      <c r="AO26" s="483">
        <f t="shared" si="2"/>
        <v>0</v>
      </c>
      <c r="AP26" s="496">
        <v>0</v>
      </c>
      <c r="AQ26" s="497">
        <f t="shared" si="9"/>
        <v>14830</v>
      </c>
      <c r="AR26" s="495">
        <v>0</v>
      </c>
      <c r="AS26" s="497">
        <v>0</v>
      </c>
      <c r="AT26" s="497">
        <v>0</v>
      </c>
      <c r="AU26" s="497">
        <v>0</v>
      </c>
      <c r="AV26" s="497">
        <f t="shared" si="4"/>
        <v>0</v>
      </c>
      <c r="AW26" s="498">
        <f t="shared" si="10"/>
        <v>14830</v>
      </c>
      <c r="AX26" s="486"/>
      <c r="AY26" s="485"/>
      <c r="AZ26" s="487"/>
      <c r="BA26" s="487">
        <v>14598</v>
      </c>
      <c r="BB26" s="516"/>
      <c r="BC26" s="516">
        <f t="shared" si="6"/>
        <v>14598</v>
      </c>
      <c r="BD26" s="516">
        <f t="shared" si="7"/>
        <v>232</v>
      </c>
    </row>
    <row r="27" spans="1:56" s="65" customFormat="1" ht="18" customHeight="1" x14ac:dyDescent="0.2">
      <c r="A27" s="475">
        <v>23</v>
      </c>
      <c r="B27" s="489" t="s">
        <v>2549</v>
      </c>
      <c r="C27" s="477" t="s">
        <v>2550</v>
      </c>
      <c r="D27" s="477" t="s">
        <v>2551</v>
      </c>
      <c r="E27" s="492" t="s">
        <v>2552</v>
      </c>
      <c r="F27" s="492">
        <v>45239</v>
      </c>
      <c r="G27" s="476" t="s">
        <v>2476</v>
      </c>
      <c r="H27" s="476"/>
      <c r="I27" s="476">
        <v>14830</v>
      </c>
      <c r="J27" s="479">
        <v>1</v>
      </c>
      <c r="K27" s="479">
        <v>1</v>
      </c>
      <c r="L27" s="479">
        <v>1</v>
      </c>
      <c r="M27" s="479">
        <v>1</v>
      </c>
      <c r="N27" s="479">
        <v>0</v>
      </c>
      <c r="O27" s="479">
        <v>1</v>
      </c>
      <c r="P27" s="479">
        <v>1</v>
      </c>
      <c r="Q27" s="479">
        <v>1</v>
      </c>
      <c r="R27" s="479">
        <v>1</v>
      </c>
      <c r="S27" s="479">
        <v>1</v>
      </c>
      <c r="T27" s="479">
        <v>1</v>
      </c>
      <c r="U27" s="479">
        <v>1</v>
      </c>
      <c r="V27" s="479">
        <v>1</v>
      </c>
      <c r="W27" s="479">
        <v>1</v>
      </c>
      <c r="X27" s="479">
        <v>1</v>
      </c>
      <c r="Y27" s="479">
        <v>1</v>
      </c>
      <c r="Z27" s="479">
        <v>1</v>
      </c>
      <c r="AA27" s="479">
        <v>1</v>
      </c>
      <c r="AB27" s="479">
        <v>1</v>
      </c>
      <c r="AC27" s="479">
        <v>1</v>
      </c>
      <c r="AD27" s="479">
        <v>1</v>
      </c>
      <c r="AE27" s="479">
        <v>1</v>
      </c>
      <c r="AF27" s="479">
        <v>1</v>
      </c>
      <c r="AG27" s="479">
        <v>1</v>
      </c>
      <c r="AH27" s="479">
        <v>1</v>
      </c>
      <c r="AI27" s="479">
        <v>1</v>
      </c>
      <c r="AJ27" s="479">
        <v>1</v>
      </c>
      <c r="AK27" s="479">
        <v>1</v>
      </c>
      <c r="AL27" s="480">
        <f t="shared" si="0"/>
        <v>27</v>
      </c>
      <c r="AM27" s="481">
        <f t="shared" si="1"/>
        <v>14300.36</v>
      </c>
      <c r="AN27" s="495"/>
      <c r="AO27" s="483">
        <f t="shared" si="2"/>
        <v>0</v>
      </c>
      <c r="AP27" s="496">
        <v>0</v>
      </c>
      <c r="AQ27" s="497">
        <f t="shared" si="9"/>
        <v>14300.36</v>
      </c>
      <c r="AR27" s="495">
        <v>0</v>
      </c>
      <c r="AS27" s="497">
        <v>0</v>
      </c>
      <c r="AT27" s="497">
        <v>0</v>
      </c>
      <c r="AU27" s="497">
        <v>0</v>
      </c>
      <c r="AV27" s="497">
        <f t="shared" si="4"/>
        <v>0</v>
      </c>
      <c r="AW27" s="498">
        <f t="shared" si="10"/>
        <v>14300.36</v>
      </c>
      <c r="AX27" s="486"/>
      <c r="AY27" s="485"/>
      <c r="AZ27" s="487"/>
      <c r="BA27" s="487">
        <v>14068</v>
      </c>
      <c r="BB27" s="516"/>
      <c r="BC27" s="516">
        <f t="shared" si="6"/>
        <v>14068</v>
      </c>
      <c r="BD27" s="516">
        <f t="shared" si="7"/>
        <v>232.36000000000058</v>
      </c>
    </row>
    <row r="28" spans="1:56" s="65" customFormat="1" ht="18" customHeight="1" x14ac:dyDescent="0.2">
      <c r="A28" s="475">
        <v>24</v>
      </c>
      <c r="B28" s="489" t="s">
        <v>2553</v>
      </c>
      <c r="C28" s="477" t="s">
        <v>2554</v>
      </c>
      <c r="D28" s="477" t="s">
        <v>2474</v>
      </c>
      <c r="E28" s="492" t="s">
        <v>2555</v>
      </c>
      <c r="F28" s="492">
        <v>45239</v>
      </c>
      <c r="G28" s="476" t="s">
        <v>2476</v>
      </c>
      <c r="H28" s="476" t="s">
        <v>2541</v>
      </c>
      <c r="I28" s="476">
        <v>25000</v>
      </c>
      <c r="J28" s="479">
        <v>1</v>
      </c>
      <c r="K28" s="479">
        <v>1</v>
      </c>
      <c r="L28" s="479">
        <v>1</v>
      </c>
      <c r="M28" s="479">
        <v>1</v>
      </c>
      <c r="N28" s="479">
        <v>1</v>
      </c>
      <c r="O28" s="479">
        <v>1</v>
      </c>
      <c r="P28" s="479">
        <v>1</v>
      </c>
      <c r="Q28" s="479">
        <v>1</v>
      </c>
      <c r="R28" s="479">
        <v>1</v>
      </c>
      <c r="S28" s="479">
        <v>1</v>
      </c>
      <c r="T28" s="479">
        <v>1</v>
      </c>
      <c r="U28" s="479">
        <v>1</v>
      </c>
      <c r="V28" s="479">
        <v>1</v>
      </c>
      <c r="W28" s="479">
        <v>1</v>
      </c>
      <c r="X28" s="479">
        <v>1</v>
      </c>
      <c r="Y28" s="479">
        <v>1</v>
      </c>
      <c r="Z28" s="479">
        <v>1</v>
      </c>
      <c r="AA28" s="479">
        <v>1</v>
      </c>
      <c r="AB28" s="479">
        <v>1</v>
      </c>
      <c r="AC28" s="479">
        <v>1</v>
      </c>
      <c r="AD28" s="479">
        <v>1</v>
      </c>
      <c r="AE28" s="479">
        <v>1</v>
      </c>
      <c r="AF28" s="479">
        <v>1</v>
      </c>
      <c r="AG28" s="479">
        <v>1</v>
      </c>
      <c r="AH28" s="479">
        <v>1</v>
      </c>
      <c r="AI28" s="479">
        <v>1</v>
      </c>
      <c r="AJ28" s="479">
        <v>1</v>
      </c>
      <c r="AK28" s="479">
        <v>1</v>
      </c>
      <c r="AL28" s="480">
        <f t="shared" si="0"/>
        <v>28</v>
      </c>
      <c r="AM28" s="481">
        <f t="shared" si="1"/>
        <v>25000</v>
      </c>
      <c r="AN28" s="495"/>
      <c r="AO28" s="483">
        <f t="shared" si="2"/>
        <v>0</v>
      </c>
      <c r="AP28" s="481">
        <v>0</v>
      </c>
      <c r="AQ28" s="484">
        <f t="shared" si="9"/>
        <v>25000</v>
      </c>
      <c r="AR28" s="495">
        <v>0</v>
      </c>
      <c r="AS28" s="497">
        <v>0</v>
      </c>
      <c r="AT28" s="497">
        <v>0</v>
      </c>
      <c r="AU28" s="497">
        <v>0</v>
      </c>
      <c r="AV28" s="497">
        <f t="shared" si="4"/>
        <v>0</v>
      </c>
      <c r="AW28" s="498">
        <f t="shared" si="10"/>
        <v>25000</v>
      </c>
      <c r="AX28" s="486"/>
      <c r="AY28" s="485"/>
      <c r="AZ28" s="487"/>
      <c r="BA28" s="487">
        <v>24696</v>
      </c>
      <c r="BB28" s="516"/>
      <c r="BC28" s="516">
        <f t="shared" si="6"/>
        <v>24696</v>
      </c>
      <c r="BD28" s="516">
        <f t="shared" si="7"/>
        <v>304</v>
      </c>
    </row>
    <row r="29" spans="1:56" s="65" customFormat="1" ht="18" customHeight="1" x14ac:dyDescent="0.2">
      <c r="A29" s="475">
        <v>25</v>
      </c>
      <c r="B29" s="489" t="s">
        <v>2556</v>
      </c>
      <c r="C29" s="477" t="s">
        <v>2557</v>
      </c>
      <c r="D29" s="477" t="s">
        <v>2551</v>
      </c>
      <c r="E29" s="492" t="s">
        <v>2558</v>
      </c>
      <c r="F29" s="492">
        <v>45446</v>
      </c>
      <c r="G29" s="476" t="s">
        <v>2476</v>
      </c>
      <c r="H29" s="476" t="s">
        <v>2559</v>
      </c>
      <c r="I29" s="476">
        <v>14830</v>
      </c>
      <c r="J29" s="479">
        <v>1</v>
      </c>
      <c r="K29" s="479">
        <v>1</v>
      </c>
      <c r="L29" s="479">
        <v>1</v>
      </c>
      <c r="M29" s="479">
        <v>1</v>
      </c>
      <c r="N29" s="479">
        <v>1</v>
      </c>
      <c r="O29" s="479">
        <v>1</v>
      </c>
      <c r="P29" s="479">
        <v>0</v>
      </c>
      <c r="Q29" s="479">
        <v>1</v>
      </c>
      <c r="R29" s="479">
        <v>1</v>
      </c>
      <c r="S29" s="479">
        <v>1</v>
      </c>
      <c r="T29" s="479">
        <v>1</v>
      </c>
      <c r="U29" s="479">
        <v>1</v>
      </c>
      <c r="V29" s="479">
        <v>1</v>
      </c>
      <c r="W29" s="479">
        <v>1</v>
      </c>
      <c r="X29" s="479">
        <v>1</v>
      </c>
      <c r="Y29" s="479">
        <v>1</v>
      </c>
      <c r="Z29" s="479">
        <v>1</v>
      </c>
      <c r="AA29" s="479">
        <v>1</v>
      </c>
      <c r="AB29" s="479">
        <v>1</v>
      </c>
      <c r="AC29" s="479">
        <v>1</v>
      </c>
      <c r="AD29" s="479">
        <v>1</v>
      </c>
      <c r="AE29" s="479">
        <v>1</v>
      </c>
      <c r="AF29" s="479">
        <v>1</v>
      </c>
      <c r="AG29" s="479">
        <v>1</v>
      </c>
      <c r="AH29" s="479">
        <v>0</v>
      </c>
      <c r="AI29" s="479">
        <v>1</v>
      </c>
      <c r="AJ29" s="479">
        <v>1</v>
      </c>
      <c r="AK29" s="479">
        <v>1</v>
      </c>
      <c r="AL29" s="480">
        <f t="shared" si="0"/>
        <v>26</v>
      </c>
      <c r="AM29" s="481">
        <f t="shared" si="1"/>
        <v>13770.71</v>
      </c>
      <c r="AN29" s="495"/>
      <c r="AO29" s="483">
        <f t="shared" si="2"/>
        <v>0</v>
      </c>
      <c r="AP29" s="481">
        <f>SUM(AP5:AP28)</f>
        <v>0</v>
      </c>
      <c r="AQ29" s="484">
        <f t="shared" si="9"/>
        <v>13770.71</v>
      </c>
      <c r="AR29" s="495">
        <v>0</v>
      </c>
      <c r="AS29" s="497">
        <v>0</v>
      </c>
      <c r="AT29" s="497">
        <v>0</v>
      </c>
      <c r="AU29" s="497">
        <v>0</v>
      </c>
      <c r="AV29" s="497">
        <f t="shared" si="4"/>
        <v>0</v>
      </c>
      <c r="AW29" s="485">
        <f t="shared" si="10"/>
        <v>13770.71</v>
      </c>
      <c r="AX29" s="486"/>
      <c r="AY29" s="485"/>
      <c r="AZ29" s="487">
        <v>10771</v>
      </c>
      <c r="BA29" s="487"/>
      <c r="BB29" s="516">
        <v>1500</v>
      </c>
      <c r="BC29" s="516">
        <f t="shared" ref="BC29:BC34" si="11">BB29+AZ29</f>
        <v>12271</v>
      </c>
      <c r="BD29" s="516">
        <f t="shared" si="7"/>
        <v>1499.7099999999991</v>
      </c>
    </row>
    <row r="30" spans="1:56" s="65" customFormat="1" ht="18" customHeight="1" x14ac:dyDescent="0.2">
      <c r="A30" s="475">
        <v>26</v>
      </c>
      <c r="B30" s="489" t="s">
        <v>2560</v>
      </c>
      <c r="C30" s="477" t="s">
        <v>2561</v>
      </c>
      <c r="D30" s="477" t="s">
        <v>2499</v>
      </c>
      <c r="E30" s="492" t="s">
        <v>2562</v>
      </c>
      <c r="F30" s="492">
        <v>45447</v>
      </c>
      <c r="G30" s="476" t="s">
        <v>2476</v>
      </c>
      <c r="H30" s="476" t="s">
        <v>2559</v>
      </c>
      <c r="I30" s="476">
        <v>14830</v>
      </c>
      <c r="J30" s="479">
        <v>1</v>
      </c>
      <c r="K30" s="479">
        <v>1</v>
      </c>
      <c r="L30" s="479">
        <v>1</v>
      </c>
      <c r="M30" s="479">
        <v>1</v>
      </c>
      <c r="N30" s="479">
        <v>1</v>
      </c>
      <c r="O30" s="479">
        <v>1</v>
      </c>
      <c r="P30" s="479">
        <v>1</v>
      </c>
      <c r="Q30" s="479">
        <v>1</v>
      </c>
      <c r="R30" s="479">
        <v>1</v>
      </c>
      <c r="S30" s="479">
        <v>1</v>
      </c>
      <c r="T30" s="479">
        <v>1</v>
      </c>
      <c r="U30" s="479">
        <v>1</v>
      </c>
      <c r="V30" s="479">
        <v>1</v>
      </c>
      <c r="W30" s="479">
        <v>1</v>
      </c>
      <c r="X30" s="479">
        <v>1</v>
      </c>
      <c r="Y30" s="479">
        <v>1</v>
      </c>
      <c r="Z30" s="479">
        <v>1</v>
      </c>
      <c r="AA30" s="479">
        <v>1</v>
      </c>
      <c r="AB30" s="479">
        <v>1</v>
      </c>
      <c r="AC30" s="479">
        <v>1</v>
      </c>
      <c r="AD30" s="479">
        <v>1</v>
      </c>
      <c r="AE30" s="479">
        <v>1</v>
      </c>
      <c r="AF30" s="479">
        <v>1</v>
      </c>
      <c r="AG30" s="479">
        <v>1</v>
      </c>
      <c r="AH30" s="479">
        <v>1</v>
      </c>
      <c r="AI30" s="479">
        <v>1</v>
      </c>
      <c r="AJ30" s="479">
        <v>1</v>
      </c>
      <c r="AK30" s="479">
        <v>1</v>
      </c>
      <c r="AL30" s="480">
        <f t="shared" si="0"/>
        <v>28</v>
      </c>
      <c r="AM30" s="481">
        <f t="shared" si="1"/>
        <v>14830</v>
      </c>
      <c r="AN30" s="495"/>
      <c r="AO30" s="483">
        <f t="shared" si="2"/>
        <v>0</v>
      </c>
      <c r="AP30" s="481">
        <f>SUM(AP5:AP29)</f>
        <v>0</v>
      </c>
      <c r="AQ30" s="484">
        <f t="shared" si="9"/>
        <v>14830</v>
      </c>
      <c r="AR30" s="495">
        <v>0</v>
      </c>
      <c r="AS30" s="497">
        <v>0</v>
      </c>
      <c r="AT30" s="497">
        <v>0</v>
      </c>
      <c r="AU30" s="497">
        <v>0</v>
      </c>
      <c r="AV30" s="497">
        <f t="shared" si="4"/>
        <v>0</v>
      </c>
      <c r="AW30" s="485">
        <f t="shared" si="10"/>
        <v>14830</v>
      </c>
      <c r="AX30" s="486"/>
      <c r="AY30" s="485"/>
      <c r="AZ30" s="487">
        <v>8830</v>
      </c>
      <c r="BA30" s="487"/>
      <c r="BB30" s="516">
        <v>1500</v>
      </c>
      <c r="BC30" s="516">
        <f t="shared" si="11"/>
        <v>10330</v>
      </c>
      <c r="BD30" s="516">
        <f t="shared" si="7"/>
        <v>4500</v>
      </c>
    </row>
    <row r="31" spans="1:56" s="65" customFormat="1" ht="18" customHeight="1" x14ac:dyDescent="0.2">
      <c r="A31" s="475">
        <v>27</v>
      </c>
      <c r="B31" s="489" t="s">
        <v>2563</v>
      </c>
      <c r="C31" s="477" t="s">
        <v>2564</v>
      </c>
      <c r="D31" s="477" t="s">
        <v>2474</v>
      </c>
      <c r="E31" s="492" t="s">
        <v>2565</v>
      </c>
      <c r="F31" s="492">
        <v>45464</v>
      </c>
      <c r="G31" s="476" t="s">
        <v>2493</v>
      </c>
      <c r="H31" s="476" t="s">
        <v>2559</v>
      </c>
      <c r="I31" s="476">
        <v>14830</v>
      </c>
      <c r="J31" s="479">
        <v>1</v>
      </c>
      <c r="K31" s="479">
        <v>1</v>
      </c>
      <c r="L31" s="479">
        <v>1</v>
      </c>
      <c r="M31" s="479">
        <v>1</v>
      </c>
      <c r="N31" s="479">
        <v>1</v>
      </c>
      <c r="O31" s="479">
        <v>1</v>
      </c>
      <c r="P31" s="479">
        <v>1</v>
      </c>
      <c r="Q31" s="479">
        <v>1</v>
      </c>
      <c r="R31" s="479">
        <v>1</v>
      </c>
      <c r="S31" s="479">
        <v>1</v>
      </c>
      <c r="T31" s="479">
        <v>0</v>
      </c>
      <c r="U31" s="479">
        <v>1</v>
      </c>
      <c r="V31" s="479">
        <v>1</v>
      </c>
      <c r="W31" s="479">
        <v>1</v>
      </c>
      <c r="X31" s="479">
        <v>1</v>
      </c>
      <c r="Y31" s="479">
        <v>1</v>
      </c>
      <c r="Z31" s="479">
        <v>0</v>
      </c>
      <c r="AA31" s="479">
        <v>1</v>
      </c>
      <c r="AB31" s="479">
        <v>0.5</v>
      </c>
      <c r="AC31" s="479">
        <v>0</v>
      </c>
      <c r="AD31" s="479">
        <v>0</v>
      </c>
      <c r="AE31" s="479">
        <v>0</v>
      </c>
      <c r="AF31" s="479">
        <v>0</v>
      </c>
      <c r="AG31" s="479">
        <v>0</v>
      </c>
      <c r="AH31" s="479">
        <v>0</v>
      </c>
      <c r="AI31" s="479">
        <v>0</v>
      </c>
      <c r="AJ31" s="479">
        <v>0</v>
      </c>
      <c r="AK31" s="479">
        <v>0</v>
      </c>
      <c r="AL31" s="480">
        <f t="shared" si="0"/>
        <v>16.5</v>
      </c>
      <c r="AM31" s="481">
        <f t="shared" si="1"/>
        <v>8739.11</v>
      </c>
      <c r="AN31" s="495"/>
      <c r="AO31" s="483">
        <f t="shared" si="2"/>
        <v>0</v>
      </c>
      <c r="AP31" s="481">
        <f>SUM(AP5:AP30)</f>
        <v>0</v>
      </c>
      <c r="AQ31" s="484">
        <f t="shared" si="9"/>
        <v>8739.11</v>
      </c>
      <c r="AR31" s="495">
        <v>0</v>
      </c>
      <c r="AS31" s="497">
        <v>0</v>
      </c>
      <c r="AT31" s="497">
        <v>0</v>
      </c>
      <c r="AU31" s="497">
        <v>0</v>
      </c>
      <c r="AV31" s="497">
        <f t="shared" si="4"/>
        <v>0</v>
      </c>
      <c r="AW31" s="485">
        <f t="shared" si="10"/>
        <v>8739.11</v>
      </c>
      <c r="AX31" s="486"/>
      <c r="AY31" s="485"/>
      <c r="AZ31" s="487">
        <v>3312.12</v>
      </c>
      <c r="BA31" s="487"/>
      <c r="BB31" s="516">
        <v>927</v>
      </c>
      <c r="BC31" s="516">
        <f t="shared" si="11"/>
        <v>4239.12</v>
      </c>
      <c r="BD31" s="516">
        <f t="shared" si="7"/>
        <v>4499.9900000000007</v>
      </c>
    </row>
    <row r="32" spans="1:56" s="65" customFormat="1" ht="18" customHeight="1" x14ac:dyDescent="0.2">
      <c r="A32" s="475">
        <v>28</v>
      </c>
      <c r="B32" s="489" t="s">
        <v>2566</v>
      </c>
      <c r="C32" s="477" t="s">
        <v>2567</v>
      </c>
      <c r="D32" s="477" t="s">
        <v>2474</v>
      </c>
      <c r="E32" s="492" t="s">
        <v>2568</v>
      </c>
      <c r="F32" s="492">
        <v>45476</v>
      </c>
      <c r="G32" s="476" t="s">
        <v>2493</v>
      </c>
      <c r="H32" s="476" t="s">
        <v>2559</v>
      </c>
      <c r="I32" s="476">
        <v>14830</v>
      </c>
      <c r="J32" s="479">
        <v>1</v>
      </c>
      <c r="K32" s="479">
        <v>1</v>
      </c>
      <c r="L32" s="479">
        <v>1</v>
      </c>
      <c r="M32" s="479">
        <v>1</v>
      </c>
      <c r="N32" s="479">
        <v>1</v>
      </c>
      <c r="O32" s="479">
        <v>1</v>
      </c>
      <c r="P32" s="479">
        <v>1</v>
      </c>
      <c r="Q32" s="479">
        <v>1</v>
      </c>
      <c r="R32" s="479">
        <v>1</v>
      </c>
      <c r="S32" s="479">
        <v>1</v>
      </c>
      <c r="T32" s="479">
        <v>1</v>
      </c>
      <c r="U32" s="479">
        <v>1</v>
      </c>
      <c r="V32" s="479">
        <v>1</v>
      </c>
      <c r="W32" s="479">
        <v>1</v>
      </c>
      <c r="X32" s="479">
        <v>1</v>
      </c>
      <c r="Y32" s="479">
        <v>1</v>
      </c>
      <c r="Z32" s="479">
        <v>1</v>
      </c>
      <c r="AA32" s="479">
        <v>1</v>
      </c>
      <c r="AB32" s="479">
        <v>1</v>
      </c>
      <c r="AC32" s="479">
        <v>1</v>
      </c>
      <c r="AD32" s="479">
        <v>1</v>
      </c>
      <c r="AE32" s="479">
        <v>1</v>
      </c>
      <c r="AF32" s="479">
        <v>1</v>
      </c>
      <c r="AG32" s="479">
        <v>1</v>
      </c>
      <c r="AH32" s="479">
        <v>1</v>
      </c>
      <c r="AI32" s="479">
        <v>1</v>
      </c>
      <c r="AJ32" s="479">
        <v>1</v>
      </c>
      <c r="AK32" s="479">
        <v>1</v>
      </c>
      <c r="AL32" s="480">
        <f t="shared" si="0"/>
        <v>28</v>
      </c>
      <c r="AM32" s="481">
        <f t="shared" si="1"/>
        <v>14830</v>
      </c>
      <c r="AN32" s="495"/>
      <c r="AO32" s="483">
        <f t="shared" si="2"/>
        <v>0</v>
      </c>
      <c r="AP32" s="481">
        <f>SUM(AP5:AP31)</f>
        <v>0</v>
      </c>
      <c r="AQ32" s="484">
        <f t="shared" si="9"/>
        <v>14830</v>
      </c>
      <c r="AR32" s="495">
        <v>0</v>
      </c>
      <c r="AS32" s="497">
        <v>0</v>
      </c>
      <c r="AT32" s="497">
        <v>0</v>
      </c>
      <c r="AU32" s="497">
        <v>0</v>
      </c>
      <c r="AV32" s="497">
        <f t="shared" si="4"/>
        <v>0</v>
      </c>
      <c r="AW32" s="485">
        <f t="shared" si="10"/>
        <v>14830</v>
      </c>
      <c r="AX32" s="486"/>
      <c r="AY32" s="485"/>
      <c r="AZ32" s="487">
        <v>8830</v>
      </c>
      <c r="BA32" s="487"/>
      <c r="BB32" s="516">
        <v>1500</v>
      </c>
      <c r="BC32" s="516">
        <f t="shared" si="11"/>
        <v>10330</v>
      </c>
      <c r="BD32" s="516">
        <f t="shared" si="7"/>
        <v>4500</v>
      </c>
    </row>
    <row r="33" spans="1:56" s="65" customFormat="1" ht="18" customHeight="1" x14ac:dyDescent="0.2">
      <c r="A33" s="475">
        <v>29</v>
      </c>
      <c r="B33" s="489" t="s">
        <v>2569</v>
      </c>
      <c r="C33" s="477" t="s">
        <v>2570</v>
      </c>
      <c r="D33" s="477" t="s">
        <v>2474</v>
      </c>
      <c r="E33" s="492" t="s">
        <v>2571</v>
      </c>
      <c r="F33" s="492">
        <v>45477</v>
      </c>
      <c r="G33" s="476" t="s">
        <v>2476</v>
      </c>
      <c r="H33" s="476" t="s">
        <v>2559</v>
      </c>
      <c r="I33" s="476">
        <v>14830</v>
      </c>
      <c r="J33" s="479">
        <v>0</v>
      </c>
      <c r="K33" s="479">
        <v>1</v>
      </c>
      <c r="L33" s="479">
        <v>1</v>
      </c>
      <c r="M33" s="479">
        <v>1</v>
      </c>
      <c r="N33" s="479">
        <v>1</v>
      </c>
      <c r="O33" s="479">
        <v>1</v>
      </c>
      <c r="P33" s="479">
        <v>1</v>
      </c>
      <c r="Q33" s="479">
        <v>0</v>
      </c>
      <c r="R33" s="479">
        <v>1</v>
      </c>
      <c r="S33" s="479">
        <v>1</v>
      </c>
      <c r="T33" s="479">
        <v>1</v>
      </c>
      <c r="U33" s="479">
        <v>1</v>
      </c>
      <c r="V33" s="479">
        <v>1</v>
      </c>
      <c r="W33" s="479">
        <v>1</v>
      </c>
      <c r="X33" s="479">
        <v>1</v>
      </c>
      <c r="Y33" s="479">
        <v>1</v>
      </c>
      <c r="Z33" s="479">
        <v>1</v>
      </c>
      <c r="AA33" s="479">
        <v>1</v>
      </c>
      <c r="AB33" s="479">
        <v>1</v>
      </c>
      <c r="AC33" s="479">
        <v>1</v>
      </c>
      <c r="AD33" s="479">
        <v>1</v>
      </c>
      <c r="AE33" s="479">
        <v>1</v>
      </c>
      <c r="AF33" s="479">
        <v>1</v>
      </c>
      <c r="AG33" s="479">
        <v>1</v>
      </c>
      <c r="AH33" s="479">
        <v>1</v>
      </c>
      <c r="AI33" s="479">
        <v>1</v>
      </c>
      <c r="AJ33" s="479">
        <v>1</v>
      </c>
      <c r="AK33" s="479">
        <v>1</v>
      </c>
      <c r="AL33" s="480">
        <f t="shared" si="0"/>
        <v>26</v>
      </c>
      <c r="AM33" s="481">
        <f t="shared" si="1"/>
        <v>13770.71</v>
      </c>
      <c r="AN33" s="495"/>
      <c r="AO33" s="483">
        <f t="shared" si="2"/>
        <v>0</v>
      </c>
      <c r="AP33" s="481">
        <f>SUM(AP5:AP32)</f>
        <v>0</v>
      </c>
      <c r="AQ33" s="484">
        <f t="shared" si="9"/>
        <v>13770.71</v>
      </c>
      <c r="AR33" s="495">
        <v>0</v>
      </c>
      <c r="AS33" s="497">
        <v>0</v>
      </c>
      <c r="AT33" s="497">
        <v>0</v>
      </c>
      <c r="AU33" s="497">
        <v>0</v>
      </c>
      <c r="AV33" s="497">
        <f t="shared" si="4"/>
        <v>0</v>
      </c>
      <c r="AW33" s="485">
        <f t="shared" si="10"/>
        <v>13770.71</v>
      </c>
      <c r="AX33" s="486"/>
      <c r="AY33" s="485"/>
      <c r="AZ33" s="487">
        <v>7771</v>
      </c>
      <c r="BA33" s="487"/>
      <c r="BB33" s="516">
        <v>1500</v>
      </c>
      <c r="BC33" s="516">
        <f t="shared" si="11"/>
        <v>9271</v>
      </c>
      <c r="BD33" s="516">
        <f t="shared" si="7"/>
        <v>4499.7099999999991</v>
      </c>
    </row>
    <row r="34" spans="1:56" s="65" customFormat="1" ht="18" customHeight="1" x14ac:dyDescent="0.2">
      <c r="A34" s="475">
        <v>30</v>
      </c>
      <c r="B34" s="489" t="s">
        <v>2572</v>
      </c>
      <c r="C34" s="477" t="s">
        <v>2573</v>
      </c>
      <c r="D34" s="477" t="s">
        <v>2491</v>
      </c>
      <c r="E34" s="492" t="s">
        <v>2574</v>
      </c>
      <c r="F34" s="492">
        <v>45485</v>
      </c>
      <c r="G34" s="476" t="s">
        <v>2476</v>
      </c>
      <c r="H34" s="476" t="s">
        <v>2559</v>
      </c>
      <c r="I34" s="476">
        <v>14830</v>
      </c>
      <c r="J34" s="479">
        <v>1</v>
      </c>
      <c r="K34" s="479">
        <v>1</v>
      </c>
      <c r="L34" s="479">
        <v>1</v>
      </c>
      <c r="M34" s="479">
        <v>1</v>
      </c>
      <c r="N34" s="479">
        <v>1</v>
      </c>
      <c r="O34" s="479">
        <v>1</v>
      </c>
      <c r="P34" s="479">
        <v>1</v>
      </c>
      <c r="Q34" s="479">
        <v>1</v>
      </c>
      <c r="R34" s="479">
        <v>1</v>
      </c>
      <c r="S34" s="479">
        <v>1</v>
      </c>
      <c r="T34" s="479">
        <v>1</v>
      </c>
      <c r="U34" s="479">
        <v>1</v>
      </c>
      <c r="V34" s="479">
        <v>1</v>
      </c>
      <c r="W34" s="479">
        <v>1</v>
      </c>
      <c r="X34" s="479">
        <v>1</v>
      </c>
      <c r="Y34" s="479">
        <v>1</v>
      </c>
      <c r="Z34" s="479">
        <v>1</v>
      </c>
      <c r="AA34" s="479">
        <v>1</v>
      </c>
      <c r="AB34" s="479">
        <v>1</v>
      </c>
      <c r="AC34" s="479">
        <v>1</v>
      </c>
      <c r="AD34" s="479">
        <v>1</v>
      </c>
      <c r="AE34" s="479">
        <v>1</v>
      </c>
      <c r="AF34" s="479">
        <v>1</v>
      </c>
      <c r="AG34" s="479">
        <v>1</v>
      </c>
      <c r="AH34" s="479">
        <v>1</v>
      </c>
      <c r="AI34" s="479">
        <v>1</v>
      </c>
      <c r="AJ34" s="479">
        <v>1</v>
      </c>
      <c r="AK34" s="479">
        <v>1</v>
      </c>
      <c r="AL34" s="480">
        <f t="shared" si="0"/>
        <v>28</v>
      </c>
      <c r="AM34" s="481">
        <f t="shared" si="1"/>
        <v>14830</v>
      </c>
      <c r="AN34" s="495"/>
      <c r="AO34" s="483">
        <f t="shared" si="2"/>
        <v>0</v>
      </c>
      <c r="AP34" s="481">
        <f>SUM(AP5:AP33)</f>
        <v>0</v>
      </c>
      <c r="AQ34" s="484">
        <f t="shared" si="9"/>
        <v>14830</v>
      </c>
      <c r="AR34" s="495">
        <v>0</v>
      </c>
      <c r="AS34" s="497">
        <v>0</v>
      </c>
      <c r="AT34" s="497">
        <v>0</v>
      </c>
      <c r="AU34" s="497">
        <v>0</v>
      </c>
      <c r="AV34" s="497">
        <f t="shared" si="4"/>
        <v>0</v>
      </c>
      <c r="AW34" s="485">
        <f t="shared" si="10"/>
        <v>14830</v>
      </c>
      <c r="AX34" s="486"/>
      <c r="AY34" s="485"/>
      <c r="AZ34" s="487">
        <v>8830</v>
      </c>
      <c r="BA34" s="487"/>
      <c r="BB34" s="516">
        <v>1500</v>
      </c>
      <c r="BC34" s="516">
        <f t="shared" si="11"/>
        <v>10330</v>
      </c>
      <c r="BD34" s="516">
        <f t="shared" si="7"/>
        <v>4500</v>
      </c>
    </row>
    <row r="35" spans="1:56" s="65" customFormat="1" ht="18" customHeight="1" x14ac:dyDescent="0.2">
      <c r="A35" s="475">
        <v>31</v>
      </c>
      <c r="B35" s="489" t="s">
        <v>2575</v>
      </c>
      <c r="C35" s="477" t="s">
        <v>2576</v>
      </c>
      <c r="D35" s="477" t="s">
        <v>2539</v>
      </c>
      <c r="E35" s="492" t="s">
        <v>2577</v>
      </c>
      <c r="F35" s="492">
        <v>45506</v>
      </c>
      <c r="G35" s="476" t="s">
        <v>2493</v>
      </c>
      <c r="H35" s="476" t="s">
        <v>2578</v>
      </c>
      <c r="I35" s="476">
        <v>25000</v>
      </c>
      <c r="J35" s="479">
        <v>1</v>
      </c>
      <c r="K35" s="479">
        <v>1</v>
      </c>
      <c r="L35" s="479">
        <v>0.9770833333333333</v>
      </c>
      <c r="M35" s="479">
        <v>1</v>
      </c>
      <c r="N35" s="479">
        <v>0.94791666666666663</v>
      </c>
      <c r="O35" s="479">
        <v>1</v>
      </c>
      <c r="P35" s="479">
        <v>1</v>
      </c>
      <c r="Q35" s="479">
        <v>1</v>
      </c>
      <c r="R35" s="479">
        <v>1</v>
      </c>
      <c r="S35" s="479">
        <v>0.97916666666666663</v>
      </c>
      <c r="T35" s="479">
        <v>1</v>
      </c>
      <c r="U35" s="479">
        <v>1</v>
      </c>
      <c r="V35" s="479">
        <v>1</v>
      </c>
      <c r="W35" s="479">
        <v>1</v>
      </c>
      <c r="X35" s="479">
        <v>0</v>
      </c>
      <c r="Y35" s="479">
        <v>1</v>
      </c>
      <c r="Z35" s="479">
        <v>0</v>
      </c>
      <c r="AA35" s="479">
        <v>0.94791666666666663</v>
      </c>
      <c r="AB35" s="479">
        <v>1</v>
      </c>
      <c r="AC35" s="479">
        <v>1</v>
      </c>
      <c r="AD35" s="479">
        <v>1</v>
      </c>
      <c r="AE35" s="479">
        <v>1</v>
      </c>
      <c r="AF35" s="479">
        <v>1</v>
      </c>
      <c r="AG35" s="479">
        <v>1</v>
      </c>
      <c r="AH35" s="479">
        <v>0.85624999999999996</v>
      </c>
      <c r="AI35" s="479">
        <v>1</v>
      </c>
      <c r="AJ35" s="479">
        <v>1</v>
      </c>
      <c r="AK35" s="479">
        <v>1</v>
      </c>
      <c r="AL35" s="480">
        <f t="shared" si="0"/>
        <v>25.708333333333332</v>
      </c>
      <c r="AM35" s="481">
        <f t="shared" si="1"/>
        <v>22953.87</v>
      </c>
      <c r="AN35" s="495"/>
      <c r="AO35" s="483">
        <f t="shared" si="2"/>
        <v>0</v>
      </c>
      <c r="AP35" s="481">
        <f>SUM(AP5:AP34)</f>
        <v>0</v>
      </c>
      <c r="AQ35" s="484">
        <f t="shared" si="9"/>
        <v>22953.87</v>
      </c>
      <c r="AR35" s="495">
        <v>0</v>
      </c>
      <c r="AS35" s="497">
        <v>0</v>
      </c>
      <c r="AT35" s="497">
        <v>0</v>
      </c>
      <c r="AU35" s="497">
        <v>0</v>
      </c>
      <c r="AV35" s="497">
        <f t="shared" si="4"/>
        <v>0</v>
      </c>
      <c r="AW35" s="485">
        <f t="shared" si="10"/>
        <v>22953.87</v>
      </c>
      <c r="AX35" s="486"/>
      <c r="AY35" s="485"/>
      <c r="AZ35" s="487"/>
      <c r="BA35" s="487">
        <v>18454</v>
      </c>
      <c r="BB35" s="516"/>
      <c r="BC35" s="516">
        <f t="shared" ref="BC35" si="12">BB35+BA35</f>
        <v>18454</v>
      </c>
      <c r="BD35" s="516">
        <f t="shared" si="7"/>
        <v>4499.869999999999</v>
      </c>
    </row>
    <row r="36" spans="1:56" s="65" customFormat="1" ht="18" customHeight="1" x14ac:dyDescent="0.2">
      <c r="A36" s="475">
        <v>32</v>
      </c>
      <c r="B36" s="489" t="s">
        <v>2579</v>
      </c>
      <c r="C36" s="477" t="s">
        <v>2580</v>
      </c>
      <c r="D36" s="477" t="s">
        <v>2539</v>
      </c>
      <c r="E36" s="492" t="s">
        <v>2581</v>
      </c>
      <c r="F36" s="492">
        <v>45518</v>
      </c>
      <c r="G36" s="476" t="s">
        <v>2476</v>
      </c>
      <c r="H36" s="476" t="s">
        <v>2582</v>
      </c>
      <c r="I36" s="476">
        <v>14830</v>
      </c>
      <c r="J36" s="479">
        <v>0</v>
      </c>
      <c r="K36" s="479">
        <v>1</v>
      </c>
      <c r="L36" s="479">
        <v>1</v>
      </c>
      <c r="M36" s="479">
        <v>1</v>
      </c>
      <c r="N36" s="479">
        <v>1</v>
      </c>
      <c r="O36" s="479">
        <v>1</v>
      </c>
      <c r="P36" s="479">
        <v>1</v>
      </c>
      <c r="Q36" s="479">
        <v>1</v>
      </c>
      <c r="R36" s="479">
        <v>1</v>
      </c>
      <c r="S36" s="479">
        <v>1</v>
      </c>
      <c r="T36" s="479">
        <v>1</v>
      </c>
      <c r="U36" s="479">
        <v>1</v>
      </c>
      <c r="V36" s="479">
        <v>1</v>
      </c>
      <c r="W36" s="479">
        <v>1</v>
      </c>
      <c r="X36" s="479">
        <v>0</v>
      </c>
      <c r="Y36" s="479">
        <v>1</v>
      </c>
      <c r="Z36" s="479">
        <v>1</v>
      </c>
      <c r="AA36" s="479">
        <v>1</v>
      </c>
      <c r="AB36" s="479">
        <v>1</v>
      </c>
      <c r="AC36" s="479">
        <v>1</v>
      </c>
      <c r="AD36" s="479">
        <v>1</v>
      </c>
      <c r="AE36" s="479">
        <v>1</v>
      </c>
      <c r="AF36" s="479">
        <v>1</v>
      </c>
      <c r="AG36" s="479">
        <v>1</v>
      </c>
      <c r="AH36" s="479">
        <v>1</v>
      </c>
      <c r="AI36" s="479">
        <v>1</v>
      </c>
      <c r="AJ36" s="479">
        <v>1</v>
      </c>
      <c r="AK36" s="479">
        <v>1</v>
      </c>
      <c r="AL36" s="480">
        <f t="shared" si="0"/>
        <v>26</v>
      </c>
      <c r="AM36" s="481">
        <f t="shared" si="1"/>
        <v>13770.71</v>
      </c>
      <c r="AN36" s="495"/>
      <c r="AO36" s="483">
        <f t="shared" si="2"/>
        <v>0</v>
      </c>
      <c r="AP36" s="481">
        <f>SUM(AP5:AP35)</f>
        <v>0</v>
      </c>
      <c r="AQ36" s="484">
        <f t="shared" si="9"/>
        <v>13770.71</v>
      </c>
      <c r="AR36" s="495">
        <v>0</v>
      </c>
      <c r="AS36" s="497">
        <v>0</v>
      </c>
      <c r="AT36" s="497">
        <v>0</v>
      </c>
      <c r="AU36" s="497">
        <v>0</v>
      </c>
      <c r="AV36" s="497">
        <f t="shared" si="4"/>
        <v>0</v>
      </c>
      <c r="AW36" s="485">
        <f t="shared" si="10"/>
        <v>13770.71</v>
      </c>
      <c r="AX36" s="486"/>
      <c r="AY36" s="485"/>
      <c r="AZ36" s="487">
        <v>8079.3</v>
      </c>
      <c r="BA36" s="487"/>
      <c r="BB36" s="516">
        <v>1192</v>
      </c>
      <c r="BC36" s="516">
        <f>BB36+AZ36</f>
        <v>9271.2999999999993</v>
      </c>
      <c r="BD36" s="516">
        <f t="shared" si="7"/>
        <v>4499.41</v>
      </c>
    </row>
    <row r="37" spans="1:56" s="65" customFormat="1" ht="18" customHeight="1" x14ac:dyDescent="0.2">
      <c r="A37" s="475">
        <v>33</v>
      </c>
      <c r="B37" s="489" t="s">
        <v>2583</v>
      </c>
      <c r="C37" s="477" t="s">
        <v>2584</v>
      </c>
      <c r="D37" s="477" t="s">
        <v>2474</v>
      </c>
      <c r="E37" s="492" t="s">
        <v>2585</v>
      </c>
      <c r="F37" s="492">
        <v>45531</v>
      </c>
      <c r="G37" s="476" t="s">
        <v>2476</v>
      </c>
      <c r="H37" s="476" t="s">
        <v>2586</v>
      </c>
      <c r="I37" s="476">
        <v>14830</v>
      </c>
      <c r="J37" s="479">
        <v>1</v>
      </c>
      <c r="K37" s="479">
        <v>1</v>
      </c>
      <c r="L37" s="479">
        <v>1</v>
      </c>
      <c r="M37" s="479">
        <v>1</v>
      </c>
      <c r="N37" s="479">
        <v>1</v>
      </c>
      <c r="O37" s="479">
        <v>1</v>
      </c>
      <c r="P37" s="479">
        <v>1</v>
      </c>
      <c r="Q37" s="479">
        <v>1</v>
      </c>
      <c r="R37" s="479">
        <v>1</v>
      </c>
      <c r="S37" s="479">
        <v>0</v>
      </c>
      <c r="T37" s="479">
        <v>1</v>
      </c>
      <c r="U37" s="479">
        <v>1</v>
      </c>
      <c r="V37" s="479">
        <v>1</v>
      </c>
      <c r="W37" s="479">
        <v>0</v>
      </c>
      <c r="X37" s="479">
        <v>1</v>
      </c>
      <c r="Y37" s="479">
        <v>1</v>
      </c>
      <c r="Z37" s="479">
        <v>1</v>
      </c>
      <c r="AA37" s="479">
        <v>1</v>
      </c>
      <c r="AB37" s="479">
        <v>1</v>
      </c>
      <c r="AC37" s="479">
        <v>1</v>
      </c>
      <c r="AD37" s="479">
        <v>1</v>
      </c>
      <c r="AE37" s="479">
        <v>1</v>
      </c>
      <c r="AF37" s="479">
        <v>1</v>
      </c>
      <c r="AG37" s="479">
        <v>1</v>
      </c>
      <c r="AH37" s="479">
        <v>1</v>
      </c>
      <c r="AI37" s="479">
        <v>1</v>
      </c>
      <c r="AJ37" s="479">
        <v>1</v>
      </c>
      <c r="AK37" s="479">
        <v>1</v>
      </c>
      <c r="AL37" s="480">
        <f t="shared" ref="AL37:AL82" si="13">SUM(J37:AK37)</f>
        <v>26</v>
      </c>
      <c r="AM37" s="481">
        <f t="shared" si="1"/>
        <v>13770.71</v>
      </c>
      <c r="AN37" s="495"/>
      <c r="AO37" s="483">
        <f t="shared" si="2"/>
        <v>0</v>
      </c>
      <c r="AP37" s="481">
        <f>SUM(AP5:AP36)</f>
        <v>0</v>
      </c>
      <c r="AQ37" s="484">
        <f t="shared" si="9"/>
        <v>13770.71</v>
      </c>
      <c r="AR37" s="495">
        <v>0</v>
      </c>
      <c r="AS37" s="497">
        <v>0</v>
      </c>
      <c r="AT37" s="497">
        <v>0</v>
      </c>
      <c r="AU37" s="497">
        <v>0</v>
      </c>
      <c r="AV37" s="497">
        <f t="shared" si="4"/>
        <v>0</v>
      </c>
      <c r="AW37" s="485">
        <f t="shared" si="10"/>
        <v>13770.71</v>
      </c>
      <c r="AX37" s="486"/>
      <c r="AY37" s="485"/>
      <c r="AZ37" s="487">
        <v>7771</v>
      </c>
      <c r="BA37" s="487"/>
      <c r="BB37" s="516">
        <v>1500</v>
      </c>
      <c r="BC37" s="516">
        <f>BB37+AZ37</f>
        <v>9271</v>
      </c>
      <c r="BD37" s="516">
        <f t="shared" si="7"/>
        <v>4499.7099999999991</v>
      </c>
    </row>
    <row r="38" spans="1:56" s="65" customFormat="1" ht="18" customHeight="1" x14ac:dyDescent="0.2">
      <c r="A38" s="475">
        <v>34</v>
      </c>
      <c r="B38" s="489" t="s">
        <v>2587</v>
      </c>
      <c r="C38" s="477" t="s">
        <v>2588</v>
      </c>
      <c r="D38" s="477" t="s">
        <v>2474</v>
      </c>
      <c r="E38" s="492" t="s">
        <v>2589</v>
      </c>
      <c r="F38" s="492">
        <v>45548</v>
      </c>
      <c r="G38" s="476" t="s">
        <v>2476</v>
      </c>
      <c r="H38" s="476" t="s">
        <v>2586</v>
      </c>
      <c r="I38" s="476">
        <v>14830</v>
      </c>
      <c r="J38" s="479">
        <v>1</v>
      </c>
      <c r="K38" s="479">
        <v>1</v>
      </c>
      <c r="L38" s="479">
        <v>1</v>
      </c>
      <c r="M38" s="479">
        <v>1</v>
      </c>
      <c r="N38" s="479">
        <v>1</v>
      </c>
      <c r="O38" s="479">
        <v>1</v>
      </c>
      <c r="P38" s="479">
        <v>1</v>
      </c>
      <c r="Q38" s="479">
        <v>1</v>
      </c>
      <c r="R38" s="479">
        <v>1</v>
      </c>
      <c r="S38" s="479">
        <v>1</v>
      </c>
      <c r="T38" s="479">
        <v>1</v>
      </c>
      <c r="U38" s="479">
        <v>1</v>
      </c>
      <c r="V38" s="479">
        <v>0</v>
      </c>
      <c r="W38" s="479">
        <v>1</v>
      </c>
      <c r="X38" s="479">
        <v>1</v>
      </c>
      <c r="Y38" s="479">
        <v>1</v>
      </c>
      <c r="Z38" s="479">
        <v>1</v>
      </c>
      <c r="AA38" s="479">
        <v>1</v>
      </c>
      <c r="AB38" s="479">
        <v>1</v>
      </c>
      <c r="AC38" s="479">
        <v>1</v>
      </c>
      <c r="AD38" s="479">
        <v>1</v>
      </c>
      <c r="AE38" s="479">
        <v>1</v>
      </c>
      <c r="AF38" s="479">
        <v>1</v>
      </c>
      <c r="AG38" s="479">
        <v>1</v>
      </c>
      <c r="AH38" s="479">
        <v>1</v>
      </c>
      <c r="AI38" s="479">
        <v>1</v>
      </c>
      <c r="AJ38" s="479">
        <v>1</v>
      </c>
      <c r="AK38" s="479">
        <v>1</v>
      </c>
      <c r="AL38" s="480">
        <f t="shared" si="13"/>
        <v>27</v>
      </c>
      <c r="AM38" s="481">
        <f t="shared" si="1"/>
        <v>14300.36</v>
      </c>
      <c r="AN38" s="495"/>
      <c r="AO38" s="483">
        <f t="shared" si="2"/>
        <v>0</v>
      </c>
      <c r="AP38" s="481">
        <f>SUM(AP7:AP37)</f>
        <v>0</v>
      </c>
      <c r="AQ38" s="484">
        <f t="shared" si="9"/>
        <v>14300.36</v>
      </c>
      <c r="AR38" s="495">
        <v>0</v>
      </c>
      <c r="AS38" s="497">
        <v>0</v>
      </c>
      <c r="AT38" s="497">
        <v>0</v>
      </c>
      <c r="AU38" s="497">
        <v>0</v>
      </c>
      <c r="AV38" s="497">
        <f t="shared" si="4"/>
        <v>0</v>
      </c>
      <c r="AW38" s="485">
        <f t="shared" si="10"/>
        <v>14300.36</v>
      </c>
      <c r="AX38" s="486"/>
      <c r="AY38" s="485"/>
      <c r="AZ38" s="487">
        <v>9800</v>
      </c>
      <c r="BA38" s="487"/>
      <c r="BB38" s="516">
        <v>1500</v>
      </c>
      <c r="BC38" s="516">
        <f t="shared" ref="BC38:BC74" si="14">BB38+AZ38</f>
        <v>11300</v>
      </c>
      <c r="BD38" s="516">
        <f t="shared" si="7"/>
        <v>3000.3600000000006</v>
      </c>
    </row>
    <row r="39" spans="1:56" s="65" customFormat="1" ht="18" customHeight="1" x14ac:dyDescent="0.2">
      <c r="A39" s="475">
        <v>35</v>
      </c>
      <c r="B39" s="489" t="s">
        <v>2590</v>
      </c>
      <c r="C39" s="477" t="s">
        <v>2591</v>
      </c>
      <c r="D39" s="477" t="s">
        <v>2539</v>
      </c>
      <c r="E39" s="492" t="s">
        <v>2592</v>
      </c>
      <c r="F39" s="492">
        <v>45558</v>
      </c>
      <c r="G39" s="476" t="s">
        <v>2476</v>
      </c>
      <c r="H39" s="476" t="s">
        <v>2586</v>
      </c>
      <c r="I39" s="476">
        <v>14830</v>
      </c>
      <c r="J39" s="479">
        <v>1</v>
      </c>
      <c r="K39" s="479">
        <v>1</v>
      </c>
      <c r="L39" s="479">
        <v>1</v>
      </c>
      <c r="M39" s="479">
        <v>1</v>
      </c>
      <c r="N39" s="479">
        <v>0</v>
      </c>
      <c r="O39" s="479">
        <v>1</v>
      </c>
      <c r="P39" s="479">
        <v>1</v>
      </c>
      <c r="Q39" s="479">
        <v>1</v>
      </c>
      <c r="R39" s="479">
        <v>1</v>
      </c>
      <c r="S39" s="479">
        <v>0.82291666666666663</v>
      </c>
      <c r="T39" s="479">
        <v>0.6875</v>
      </c>
      <c r="U39" s="479">
        <v>1</v>
      </c>
      <c r="V39" s="479">
        <v>1</v>
      </c>
      <c r="W39" s="479">
        <v>0.8125</v>
      </c>
      <c r="X39" s="479">
        <v>0</v>
      </c>
      <c r="Y39" s="479">
        <v>1</v>
      </c>
      <c r="Z39" s="479">
        <v>1</v>
      </c>
      <c r="AA39" s="479">
        <v>1</v>
      </c>
      <c r="AB39" s="479">
        <v>1</v>
      </c>
      <c r="AC39" s="479">
        <v>1</v>
      </c>
      <c r="AD39" s="479">
        <v>1</v>
      </c>
      <c r="AE39" s="479">
        <v>1</v>
      </c>
      <c r="AF39" s="479">
        <v>1</v>
      </c>
      <c r="AG39" s="479">
        <v>1</v>
      </c>
      <c r="AH39" s="479">
        <v>1</v>
      </c>
      <c r="AI39" s="479">
        <v>1</v>
      </c>
      <c r="AJ39" s="479">
        <v>1</v>
      </c>
      <c r="AK39" s="479">
        <v>1</v>
      </c>
      <c r="AL39" s="480">
        <f t="shared" si="13"/>
        <v>25.322916666666664</v>
      </c>
      <c r="AM39" s="481">
        <f t="shared" si="1"/>
        <v>13412.1</v>
      </c>
      <c r="AN39" s="495"/>
      <c r="AO39" s="483">
        <f t="shared" si="2"/>
        <v>0</v>
      </c>
      <c r="AP39" s="481">
        <f>SUM(AP15:AP38)</f>
        <v>0</v>
      </c>
      <c r="AQ39" s="484">
        <f t="shared" si="9"/>
        <v>13412.1</v>
      </c>
      <c r="AR39" s="495">
        <v>0</v>
      </c>
      <c r="AS39" s="497">
        <v>0</v>
      </c>
      <c r="AT39" s="497">
        <v>0</v>
      </c>
      <c r="AU39" s="497">
        <v>0</v>
      </c>
      <c r="AV39" s="497">
        <f t="shared" si="4"/>
        <v>0</v>
      </c>
      <c r="AW39" s="485">
        <f t="shared" si="10"/>
        <v>13412.1</v>
      </c>
      <c r="AX39" s="486"/>
      <c r="AY39" s="485"/>
      <c r="AZ39" s="487">
        <v>7412</v>
      </c>
      <c r="BA39" s="487"/>
      <c r="BB39" s="516">
        <v>1500</v>
      </c>
      <c r="BC39" s="516">
        <f t="shared" si="14"/>
        <v>8912</v>
      </c>
      <c r="BD39" s="516">
        <f t="shared" si="7"/>
        <v>4500.1000000000004</v>
      </c>
    </row>
    <row r="40" spans="1:56" s="65" customFormat="1" ht="18" customHeight="1" x14ac:dyDescent="0.2">
      <c r="A40" s="475">
        <v>36</v>
      </c>
      <c r="B40" s="489" t="s">
        <v>2593</v>
      </c>
      <c r="C40" s="477" t="s">
        <v>2594</v>
      </c>
      <c r="D40" s="477" t="s">
        <v>2512</v>
      </c>
      <c r="E40" s="492" t="s">
        <v>2595</v>
      </c>
      <c r="F40" s="492">
        <v>45559</v>
      </c>
      <c r="G40" s="476" t="s">
        <v>2476</v>
      </c>
      <c r="H40" s="476" t="s">
        <v>2596</v>
      </c>
      <c r="I40" s="476">
        <v>16116</v>
      </c>
      <c r="J40" s="479">
        <v>1</v>
      </c>
      <c r="K40" s="479">
        <v>1</v>
      </c>
      <c r="L40" s="479">
        <v>1</v>
      </c>
      <c r="M40" s="479">
        <v>1</v>
      </c>
      <c r="N40" s="479">
        <v>1</v>
      </c>
      <c r="O40" s="479">
        <v>1</v>
      </c>
      <c r="P40" s="479">
        <v>1</v>
      </c>
      <c r="Q40" s="479">
        <v>1</v>
      </c>
      <c r="R40" s="479">
        <v>1</v>
      </c>
      <c r="S40" s="479">
        <v>1</v>
      </c>
      <c r="T40" s="479">
        <v>1</v>
      </c>
      <c r="U40" s="479">
        <v>1</v>
      </c>
      <c r="V40" s="479">
        <v>1</v>
      </c>
      <c r="W40" s="479">
        <v>1</v>
      </c>
      <c r="X40" s="479">
        <v>1</v>
      </c>
      <c r="Y40" s="479">
        <v>1</v>
      </c>
      <c r="Z40" s="479">
        <v>1</v>
      </c>
      <c r="AA40" s="479">
        <v>1</v>
      </c>
      <c r="AB40" s="479">
        <v>1</v>
      </c>
      <c r="AC40" s="479">
        <v>1</v>
      </c>
      <c r="AD40" s="479">
        <v>1</v>
      </c>
      <c r="AE40" s="479">
        <v>1</v>
      </c>
      <c r="AF40" s="479">
        <v>1</v>
      </c>
      <c r="AG40" s="479">
        <v>1</v>
      </c>
      <c r="AH40" s="479">
        <v>1</v>
      </c>
      <c r="AI40" s="479">
        <v>1</v>
      </c>
      <c r="AJ40" s="479">
        <v>1</v>
      </c>
      <c r="AK40" s="479">
        <v>1</v>
      </c>
      <c r="AL40" s="480">
        <f t="shared" si="13"/>
        <v>28</v>
      </c>
      <c r="AM40" s="481">
        <f t="shared" si="1"/>
        <v>16116</v>
      </c>
      <c r="AN40" s="495"/>
      <c r="AO40" s="483">
        <f t="shared" si="2"/>
        <v>0</v>
      </c>
      <c r="AP40" s="481">
        <f>SUM(AP16:AP39)</f>
        <v>0</v>
      </c>
      <c r="AQ40" s="484">
        <f t="shared" si="9"/>
        <v>16116</v>
      </c>
      <c r="AR40" s="495">
        <v>0</v>
      </c>
      <c r="AS40" s="497">
        <v>0</v>
      </c>
      <c r="AT40" s="497">
        <v>0</v>
      </c>
      <c r="AU40" s="497">
        <v>0</v>
      </c>
      <c r="AV40" s="497">
        <f t="shared" si="4"/>
        <v>0</v>
      </c>
      <c r="AW40" s="485">
        <f t="shared" si="10"/>
        <v>16116</v>
      </c>
      <c r="AX40" s="486"/>
      <c r="AY40" s="485"/>
      <c r="AZ40" s="487">
        <v>10116</v>
      </c>
      <c r="BA40" s="487"/>
      <c r="BB40" s="516">
        <v>1500</v>
      </c>
      <c r="BC40" s="516">
        <f t="shared" si="14"/>
        <v>11616</v>
      </c>
      <c r="BD40" s="516">
        <f t="shared" si="7"/>
        <v>4500</v>
      </c>
    </row>
    <row r="41" spans="1:56" s="65" customFormat="1" ht="18" customHeight="1" x14ac:dyDescent="0.2">
      <c r="A41" s="475">
        <v>37</v>
      </c>
      <c r="B41" s="489" t="s">
        <v>2597</v>
      </c>
      <c r="C41" s="477" t="s">
        <v>2598</v>
      </c>
      <c r="D41" s="477" t="s">
        <v>2599</v>
      </c>
      <c r="E41" s="492" t="s">
        <v>2600</v>
      </c>
      <c r="F41" s="492">
        <v>45560</v>
      </c>
      <c r="G41" s="476" t="s">
        <v>2476</v>
      </c>
      <c r="H41" s="476" t="s">
        <v>2601</v>
      </c>
      <c r="I41" s="476">
        <v>16116</v>
      </c>
      <c r="J41" s="479">
        <v>1</v>
      </c>
      <c r="K41" s="479">
        <v>1</v>
      </c>
      <c r="L41" s="479">
        <v>0.5</v>
      </c>
      <c r="M41" s="479">
        <v>1</v>
      </c>
      <c r="N41" s="479">
        <v>0</v>
      </c>
      <c r="O41" s="479">
        <v>1</v>
      </c>
      <c r="P41" s="479">
        <v>1</v>
      </c>
      <c r="Q41" s="479">
        <v>1</v>
      </c>
      <c r="R41" s="479">
        <v>1</v>
      </c>
      <c r="S41" s="479">
        <v>1</v>
      </c>
      <c r="T41" s="479">
        <v>1</v>
      </c>
      <c r="U41" s="479">
        <v>1</v>
      </c>
      <c r="V41" s="479">
        <v>0</v>
      </c>
      <c r="W41" s="479">
        <v>1</v>
      </c>
      <c r="X41" s="479">
        <v>1</v>
      </c>
      <c r="Y41" s="479">
        <v>1</v>
      </c>
      <c r="Z41" s="479">
        <v>1</v>
      </c>
      <c r="AA41" s="479">
        <v>1</v>
      </c>
      <c r="AB41" s="479">
        <v>0</v>
      </c>
      <c r="AC41" s="479">
        <v>0</v>
      </c>
      <c r="AD41" s="479">
        <v>1</v>
      </c>
      <c r="AE41" s="479">
        <v>1</v>
      </c>
      <c r="AF41" s="479">
        <v>1</v>
      </c>
      <c r="AG41" s="479">
        <v>1</v>
      </c>
      <c r="AH41" s="479">
        <v>1</v>
      </c>
      <c r="AI41" s="479">
        <v>1</v>
      </c>
      <c r="AJ41" s="479">
        <v>0</v>
      </c>
      <c r="AK41" s="479">
        <v>0</v>
      </c>
      <c r="AL41" s="480">
        <f t="shared" si="13"/>
        <v>21.5</v>
      </c>
      <c r="AM41" s="481">
        <f t="shared" si="1"/>
        <v>12374.79</v>
      </c>
      <c r="AN41" s="495"/>
      <c r="AO41" s="483">
        <f t="shared" si="2"/>
        <v>0</v>
      </c>
      <c r="AP41" s="481">
        <f>SUM(AP17:AP40)</f>
        <v>0</v>
      </c>
      <c r="AQ41" s="484">
        <f t="shared" si="9"/>
        <v>12374.79</v>
      </c>
      <c r="AR41" s="495">
        <v>0</v>
      </c>
      <c r="AS41" s="497">
        <v>0</v>
      </c>
      <c r="AT41" s="497">
        <v>0</v>
      </c>
      <c r="AU41" s="497">
        <v>0</v>
      </c>
      <c r="AV41" s="497">
        <f t="shared" si="4"/>
        <v>0</v>
      </c>
      <c r="AW41" s="485">
        <f t="shared" si="10"/>
        <v>12374.79</v>
      </c>
      <c r="AX41" s="486"/>
      <c r="AY41" s="485"/>
      <c r="AZ41" s="487">
        <v>6375</v>
      </c>
      <c r="BA41" s="487"/>
      <c r="BB41" s="516">
        <v>1500</v>
      </c>
      <c r="BC41" s="516">
        <f t="shared" si="14"/>
        <v>7875</v>
      </c>
      <c r="BD41" s="516">
        <f t="shared" si="7"/>
        <v>4499.7900000000009</v>
      </c>
    </row>
    <row r="42" spans="1:56" s="65" customFormat="1" ht="18" customHeight="1" x14ac:dyDescent="0.2">
      <c r="A42" s="475">
        <v>38</v>
      </c>
      <c r="B42" s="489" t="s">
        <v>2602</v>
      </c>
      <c r="C42" s="477" t="s">
        <v>2603</v>
      </c>
      <c r="D42" s="477" t="s">
        <v>2474</v>
      </c>
      <c r="E42" s="492" t="s">
        <v>2604</v>
      </c>
      <c r="F42" s="492">
        <v>45560</v>
      </c>
      <c r="G42" s="476" t="s">
        <v>2476</v>
      </c>
      <c r="H42" s="476" t="s">
        <v>2601</v>
      </c>
      <c r="I42" s="476">
        <v>16116</v>
      </c>
      <c r="J42" s="479">
        <v>0</v>
      </c>
      <c r="K42" s="479">
        <v>1</v>
      </c>
      <c r="L42" s="479">
        <v>0</v>
      </c>
      <c r="M42" s="479">
        <v>1</v>
      </c>
      <c r="N42" s="479">
        <v>1</v>
      </c>
      <c r="O42" s="479">
        <v>1</v>
      </c>
      <c r="P42" s="479">
        <v>1</v>
      </c>
      <c r="Q42" s="479">
        <v>0.5</v>
      </c>
      <c r="R42" s="479">
        <v>1</v>
      </c>
      <c r="S42" s="479">
        <v>1</v>
      </c>
      <c r="T42" s="479">
        <v>1</v>
      </c>
      <c r="U42" s="479">
        <v>1</v>
      </c>
      <c r="V42" s="479">
        <v>1</v>
      </c>
      <c r="W42" s="479">
        <v>1</v>
      </c>
      <c r="X42" s="479">
        <v>0</v>
      </c>
      <c r="Y42" s="479">
        <v>1</v>
      </c>
      <c r="Z42" s="479">
        <v>0.95833333333333337</v>
      </c>
      <c r="AA42" s="479">
        <v>0</v>
      </c>
      <c r="AB42" s="479">
        <v>1</v>
      </c>
      <c r="AC42" s="479">
        <v>1</v>
      </c>
      <c r="AD42" s="479">
        <v>1</v>
      </c>
      <c r="AE42" s="479">
        <v>1</v>
      </c>
      <c r="AF42" s="479">
        <v>1</v>
      </c>
      <c r="AG42" s="479">
        <v>1</v>
      </c>
      <c r="AH42" s="479">
        <v>1</v>
      </c>
      <c r="AI42" s="479">
        <v>1</v>
      </c>
      <c r="AJ42" s="479">
        <v>1</v>
      </c>
      <c r="AK42" s="479">
        <v>1</v>
      </c>
      <c r="AL42" s="480">
        <f t="shared" si="13"/>
        <v>23.458333333333336</v>
      </c>
      <c r="AM42" s="481">
        <f t="shared" si="1"/>
        <v>13501.95</v>
      </c>
      <c r="AN42" s="495"/>
      <c r="AO42" s="483">
        <f t="shared" si="2"/>
        <v>0</v>
      </c>
      <c r="AP42" s="481">
        <f>SUM(AP17:AP41)</f>
        <v>0</v>
      </c>
      <c r="AQ42" s="484">
        <f t="shared" si="9"/>
        <v>13501.95</v>
      </c>
      <c r="AR42" s="495">
        <v>0</v>
      </c>
      <c r="AS42" s="497">
        <v>0</v>
      </c>
      <c r="AT42" s="497">
        <v>0</v>
      </c>
      <c r="AU42" s="497">
        <v>0</v>
      </c>
      <c r="AV42" s="497">
        <f t="shared" si="4"/>
        <v>0</v>
      </c>
      <c r="AW42" s="485">
        <f t="shared" si="10"/>
        <v>13501.95</v>
      </c>
      <c r="AX42" s="486"/>
      <c r="AY42" s="485"/>
      <c r="AZ42" s="487">
        <v>7502</v>
      </c>
      <c r="BA42" s="487"/>
      <c r="BB42" s="516">
        <v>1500</v>
      </c>
      <c r="BC42" s="516">
        <f t="shared" si="14"/>
        <v>9002</v>
      </c>
      <c r="BD42" s="516">
        <f t="shared" si="7"/>
        <v>4499.9500000000007</v>
      </c>
    </row>
    <row r="43" spans="1:56" s="65" customFormat="1" ht="18" customHeight="1" x14ac:dyDescent="0.2">
      <c r="A43" s="475">
        <v>39</v>
      </c>
      <c r="B43" s="489" t="s">
        <v>2605</v>
      </c>
      <c r="C43" s="477" t="s">
        <v>2606</v>
      </c>
      <c r="D43" s="477" t="s">
        <v>2512</v>
      </c>
      <c r="E43" s="492" t="s">
        <v>2607</v>
      </c>
      <c r="F43" s="492">
        <v>45561</v>
      </c>
      <c r="G43" s="476" t="s">
        <v>2493</v>
      </c>
      <c r="H43" s="476" t="s">
        <v>2596</v>
      </c>
      <c r="I43" s="476">
        <v>16116</v>
      </c>
      <c r="J43" s="479">
        <v>1</v>
      </c>
      <c r="K43" s="479">
        <v>1</v>
      </c>
      <c r="L43" s="479">
        <v>1</v>
      </c>
      <c r="M43" s="479">
        <v>1</v>
      </c>
      <c r="N43" s="479">
        <v>1</v>
      </c>
      <c r="O43" s="479">
        <v>1</v>
      </c>
      <c r="P43" s="479">
        <v>1</v>
      </c>
      <c r="Q43" s="479">
        <v>1</v>
      </c>
      <c r="R43" s="479">
        <v>1</v>
      </c>
      <c r="S43" s="479">
        <v>1</v>
      </c>
      <c r="T43" s="479">
        <v>1</v>
      </c>
      <c r="U43" s="479">
        <v>1</v>
      </c>
      <c r="V43" s="479">
        <v>1</v>
      </c>
      <c r="W43" s="479">
        <v>1</v>
      </c>
      <c r="X43" s="479">
        <v>1</v>
      </c>
      <c r="Y43" s="479">
        <v>1</v>
      </c>
      <c r="Z43" s="479">
        <v>1</v>
      </c>
      <c r="AA43" s="479">
        <v>1</v>
      </c>
      <c r="AB43" s="479">
        <v>1</v>
      </c>
      <c r="AC43" s="479">
        <v>1</v>
      </c>
      <c r="AD43" s="479">
        <v>1</v>
      </c>
      <c r="AE43" s="479">
        <v>1</v>
      </c>
      <c r="AF43" s="479">
        <v>1</v>
      </c>
      <c r="AG43" s="479">
        <v>1</v>
      </c>
      <c r="AH43" s="479">
        <v>1</v>
      </c>
      <c r="AI43" s="479">
        <v>1</v>
      </c>
      <c r="AJ43" s="479">
        <v>1</v>
      </c>
      <c r="AK43" s="479">
        <v>1</v>
      </c>
      <c r="AL43" s="480">
        <f t="shared" si="13"/>
        <v>28</v>
      </c>
      <c r="AM43" s="481">
        <f t="shared" si="1"/>
        <v>16116</v>
      </c>
      <c r="AN43" s="495"/>
      <c r="AO43" s="483">
        <f t="shared" si="2"/>
        <v>0</v>
      </c>
      <c r="AP43" s="481">
        <f>SUM(AP18:AP42)</f>
        <v>0</v>
      </c>
      <c r="AQ43" s="484">
        <f t="shared" si="9"/>
        <v>16116</v>
      </c>
      <c r="AR43" s="495">
        <v>0</v>
      </c>
      <c r="AS43" s="497">
        <v>0</v>
      </c>
      <c r="AT43" s="497">
        <v>0</v>
      </c>
      <c r="AU43" s="497">
        <v>0</v>
      </c>
      <c r="AV43" s="497">
        <f t="shared" si="4"/>
        <v>0</v>
      </c>
      <c r="AW43" s="485">
        <f t="shared" si="10"/>
        <v>16116</v>
      </c>
      <c r="AX43" s="486"/>
      <c r="AY43" s="485"/>
      <c r="AZ43" s="487">
        <v>10116</v>
      </c>
      <c r="BA43" s="487"/>
      <c r="BB43" s="516">
        <v>1500</v>
      </c>
      <c r="BC43" s="516">
        <f t="shared" si="14"/>
        <v>11616</v>
      </c>
      <c r="BD43" s="516">
        <f t="shared" si="7"/>
        <v>4500</v>
      </c>
    </row>
    <row r="44" spans="1:56" s="65" customFormat="1" ht="18" customHeight="1" x14ac:dyDescent="0.2">
      <c r="A44" s="475">
        <v>40</v>
      </c>
      <c r="B44" s="489" t="s">
        <v>2608</v>
      </c>
      <c r="C44" s="477" t="s">
        <v>2609</v>
      </c>
      <c r="D44" s="477" t="s">
        <v>2539</v>
      </c>
      <c r="E44" s="515" t="s">
        <v>2701</v>
      </c>
      <c r="F44" s="492">
        <v>45568</v>
      </c>
      <c r="G44" s="476" t="s">
        <v>2493</v>
      </c>
      <c r="H44" s="476" t="s">
        <v>2610</v>
      </c>
      <c r="I44" s="476">
        <v>16116</v>
      </c>
      <c r="J44" s="479">
        <v>1</v>
      </c>
      <c r="K44" s="479">
        <v>1</v>
      </c>
      <c r="L44" s="479">
        <v>1</v>
      </c>
      <c r="M44" s="479">
        <v>1</v>
      </c>
      <c r="N44" s="479">
        <v>1</v>
      </c>
      <c r="O44" s="479">
        <v>1</v>
      </c>
      <c r="P44" s="479">
        <v>1</v>
      </c>
      <c r="Q44" s="479">
        <v>0</v>
      </c>
      <c r="R44" s="479">
        <v>1</v>
      </c>
      <c r="S44" s="479">
        <v>0</v>
      </c>
      <c r="T44" s="479">
        <v>1</v>
      </c>
      <c r="U44" s="479">
        <v>1</v>
      </c>
      <c r="V44" s="479">
        <v>1</v>
      </c>
      <c r="W44" s="479">
        <v>1</v>
      </c>
      <c r="X44" s="479">
        <v>1</v>
      </c>
      <c r="Y44" s="479">
        <v>1</v>
      </c>
      <c r="Z44" s="479">
        <v>1</v>
      </c>
      <c r="AA44" s="479">
        <v>1</v>
      </c>
      <c r="AB44" s="479">
        <v>1</v>
      </c>
      <c r="AC44" s="479">
        <v>1</v>
      </c>
      <c r="AD44" s="479">
        <v>1</v>
      </c>
      <c r="AE44" s="479">
        <v>1</v>
      </c>
      <c r="AF44" s="479">
        <v>1</v>
      </c>
      <c r="AG44" s="479">
        <v>1</v>
      </c>
      <c r="AH44" s="479">
        <v>1</v>
      </c>
      <c r="AI44" s="479">
        <v>0</v>
      </c>
      <c r="AJ44" s="479">
        <v>1</v>
      </c>
      <c r="AK44" s="479">
        <v>1</v>
      </c>
      <c r="AL44" s="480">
        <f t="shared" si="13"/>
        <v>25</v>
      </c>
      <c r="AM44" s="481">
        <f t="shared" si="1"/>
        <v>14389.29</v>
      </c>
      <c r="AN44" s="495"/>
      <c r="AO44" s="483">
        <f t="shared" si="2"/>
        <v>0</v>
      </c>
      <c r="AP44" s="481">
        <f>SUM(AP20:AP43)</f>
        <v>0</v>
      </c>
      <c r="AQ44" s="484">
        <f t="shared" si="9"/>
        <v>14389.29</v>
      </c>
      <c r="AR44" s="495">
        <v>0</v>
      </c>
      <c r="AS44" s="497">
        <v>0</v>
      </c>
      <c r="AT44" s="497">
        <v>0</v>
      </c>
      <c r="AU44" s="497">
        <v>0</v>
      </c>
      <c r="AV44" s="497">
        <f t="shared" si="4"/>
        <v>0</v>
      </c>
      <c r="AW44" s="485">
        <f t="shared" si="10"/>
        <v>14389.29</v>
      </c>
      <c r="AX44" s="486"/>
      <c r="AY44" s="485"/>
      <c r="AZ44" s="487">
        <v>8389</v>
      </c>
      <c r="BA44" s="487"/>
      <c r="BB44" s="516">
        <v>1500</v>
      </c>
      <c r="BC44" s="516">
        <f t="shared" si="14"/>
        <v>9889</v>
      </c>
      <c r="BD44" s="516">
        <f t="shared" si="7"/>
        <v>4500.2900000000009</v>
      </c>
    </row>
    <row r="45" spans="1:56" s="65" customFormat="1" ht="18" customHeight="1" x14ac:dyDescent="0.2">
      <c r="A45" s="475">
        <v>41</v>
      </c>
      <c r="B45" s="489" t="s">
        <v>2611</v>
      </c>
      <c r="C45" s="477" t="s">
        <v>2612</v>
      </c>
      <c r="D45" s="477" t="s">
        <v>2539</v>
      </c>
      <c r="E45" s="515" t="s">
        <v>2702</v>
      </c>
      <c r="F45" s="492">
        <v>45569</v>
      </c>
      <c r="G45" s="476" t="s">
        <v>2493</v>
      </c>
      <c r="H45" s="476" t="s">
        <v>2610</v>
      </c>
      <c r="I45" s="476">
        <v>16116</v>
      </c>
      <c r="J45" s="479">
        <v>1</v>
      </c>
      <c r="K45" s="479">
        <v>1</v>
      </c>
      <c r="L45" s="479">
        <v>1</v>
      </c>
      <c r="M45" s="479">
        <v>1</v>
      </c>
      <c r="N45" s="479">
        <v>1</v>
      </c>
      <c r="O45" s="479">
        <v>1</v>
      </c>
      <c r="P45" s="479">
        <v>1</v>
      </c>
      <c r="Q45" s="479">
        <v>1</v>
      </c>
      <c r="R45" s="479">
        <v>1</v>
      </c>
      <c r="S45" s="479">
        <v>0</v>
      </c>
      <c r="T45" s="479">
        <v>1</v>
      </c>
      <c r="U45" s="479">
        <v>1</v>
      </c>
      <c r="V45" s="479">
        <v>1</v>
      </c>
      <c r="W45" s="479">
        <v>0.5</v>
      </c>
      <c r="X45" s="479">
        <v>0</v>
      </c>
      <c r="Y45" s="479">
        <v>1</v>
      </c>
      <c r="Z45" s="479">
        <v>0.9375</v>
      </c>
      <c r="AA45" s="479">
        <v>1</v>
      </c>
      <c r="AB45" s="479">
        <v>1</v>
      </c>
      <c r="AC45" s="479">
        <v>1</v>
      </c>
      <c r="AD45" s="479">
        <v>1</v>
      </c>
      <c r="AE45" s="479">
        <v>1</v>
      </c>
      <c r="AF45" s="479">
        <v>1</v>
      </c>
      <c r="AG45" s="479">
        <v>0</v>
      </c>
      <c r="AH45" s="479">
        <v>1</v>
      </c>
      <c r="AI45" s="479">
        <v>1</v>
      </c>
      <c r="AJ45" s="479">
        <v>1</v>
      </c>
      <c r="AK45" s="479">
        <v>1</v>
      </c>
      <c r="AL45" s="480">
        <f t="shared" si="13"/>
        <v>24.4375</v>
      </c>
      <c r="AM45" s="481">
        <f t="shared" si="1"/>
        <v>14065.53</v>
      </c>
      <c r="AN45" s="495"/>
      <c r="AO45" s="483">
        <f t="shared" si="2"/>
        <v>0</v>
      </c>
      <c r="AP45" s="481">
        <f>SUM(AP21:AP44)</f>
        <v>0</v>
      </c>
      <c r="AQ45" s="484">
        <f t="shared" si="9"/>
        <v>14065.53</v>
      </c>
      <c r="AR45" s="495">
        <v>0</v>
      </c>
      <c r="AS45" s="497">
        <v>0</v>
      </c>
      <c r="AT45" s="497">
        <v>0</v>
      </c>
      <c r="AU45" s="497">
        <v>0</v>
      </c>
      <c r="AV45" s="497">
        <f t="shared" si="4"/>
        <v>0</v>
      </c>
      <c r="AW45" s="485">
        <f t="shared" si="10"/>
        <v>14065.53</v>
      </c>
      <c r="AX45" s="486"/>
      <c r="AY45" s="485"/>
      <c r="AZ45" s="487">
        <v>8066</v>
      </c>
      <c r="BA45" s="487"/>
      <c r="BB45" s="516">
        <v>1500</v>
      </c>
      <c r="BC45" s="516">
        <f t="shared" si="14"/>
        <v>9566</v>
      </c>
      <c r="BD45" s="516">
        <f t="shared" si="7"/>
        <v>4499.5300000000007</v>
      </c>
    </row>
    <row r="46" spans="1:56" s="65" customFormat="1" ht="18" customHeight="1" x14ac:dyDescent="0.2">
      <c r="A46" s="475">
        <v>42</v>
      </c>
      <c r="B46" s="489" t="s">
        <v>2613</v>
      </c>
      <c r="C46" s="477" t="s">
        <v>2614</v>
      </c>
      <c r="D46" s="477" t="s">
        <v>2491</v>
      </c>
      <c r="E46" s="515" t="s">
        <v>2703</v>
      </c>
      <c r="F46" s="492">
        <v>45568</v>
      </c>
      <c r="G46" s="476" t="s">
        <v>2493</v>
      </c>
      <c r="H46" s="476" t="s">
        <v>2615</v>
      </c>
      <c r="I46" s="476">
        <v>16116</v>
      </c>
      <c r="J46" s="479">
        <v>0</v>
      </c>
      <c r="K46" s="479">
        <v>1</v>
      </c>
      <c r="L46" s="479">
        <v>1</v>
      </c>
      <c r="M46" s="479">
        <v>1</v>
      </c>
      <c r="N46" s="479">
        <v>1</v>
      </c>
      <c r="O46" s="479">
        <v>1</v>
      </c>
      <c r="P46" s="479">
        <v>1</v>
      </c>
      <c r="Q46" s="479">
        <v>1</v>
      </c>
      <c r="R46" s="479">
        <v>1</v>
      </c>
      <c r="S46" s="479">
        <v>1</v>
      </c>
      <c r="T46" s="479">
        <v>0</v>
      </c>
      <c r="U46" s="479">
        <v>1</v>
      </c>
      <c r="V46" s="479">
        <v>1</v>
      </c>
      <c r="W46" s="479">
        <v>1</v>
      </c>
      <c r="X46" s="479">
        <v>1</v>
      </c>
      <c r="Y46" s="479">
        <v>1</v>
      </c>
      <c r="Z46" s="479">
        <v>1</v>
      </c>
      <c r="AA46" s="479">
        <v>1</v>
      </c>
      <c r="AB46" s="479">
        <v>1</v>
      </c>
      <c r="AC46" s="479">
        <v>1</v>
      </c>
      <c r="AD46" s="479">
        <v>1</v>
      </c>
      <c r="AE46" s="479">
        <v>0.875</v>
      </c>
      <c r="AF46" s="479">
        <v>1</v>
      </c>
      <c r="AG46" s="479">
        <v>1</v>
      </c>
      <c r="AH46" s="479">
        <v>1</v>
      </c>
      <c r="AI46" s="479">
        <v>1</v>
      </c>
      <c r="AJ46" s="479">
        <v>1</v>
      </c>
      <c r="AK46" s="479">
        <v>1</v>
      </c>
      <c r="AL46" s="480">
        <f t="shared" si="13"/>
        <v>25.875</v>
      </c>
      <c r="AM46" s="481">
        <f t="shared" si="1"/>
        <v>14892.91</v>
      </c>
      <c r="AN46" s="495"/>
      <c r="AO46" s="483">
        <f t="shared" si="2"/>
        <v>0</v>
      </c>
      <c r="AP46" s="481">
        <f>SUM(AP22:AP45)</f>
        <v>0</v>
      </c>
      <c r="AQ46" s="484">
        <f t="shared" si="9"/>
        <v>14892.91</v>
      </c>
      <c r="AR46" s="495">
        <v>0</v>
      </c>
      <c r="AS46" s="497">
        <v>0</v>
      </c>
      <c r="AT46" s="497">
        <v>0</v>
      </c>
      <c r="AU46" s="497">
        <v>0</v>
      </c>
      <c r="AV46" s="497">
        <f t="shared" si="4"/>
        <v>0</v>
      </c>
      <c r="AW46" s="485">
        <f t="shared" si="10"/>
        <v>14892.91</v>
      </c>
      <c r="AX46" s="486"/>
      <c r="AY46" s="485"/>
      <c r="AZ46" s="487">
        <v>8893</v>
      </c>
      <c r="BA46" s="487"/>
      <c r="BB46" s="516">
        <v>1500</v>
      </c>
      <c r="BC46" s="516">
        <f t="shared" si="14"/>
        <v>10393</v>
      </c>
      <c r="BD46" s="516">
        <f t="shared" si="7"/>
        <v>4499.91</v>
      </c>
    </row>
    <row r="47" spans="1:56" s="65" customFormat="1" ht="18" customHeight="1" x14ac:dyDescent="0.2">
      <c r="A47" s="475">
        <v>43</v>
      </c>
      <c r="B47" s="489" t="s">
        <v>2616</v>
      </c>
      <c r="C47" s="477" t="s">
        <v>2617</v>
      </c>
      <c r="D47" s="477" t="s">
        <v>2539</v>
      </c>
      <c r="E47" s="515" t="s">
        <v>2704</v>
      </c>
      <c r="F47" s="492">
        <v>45569</v>
      </c>
      <c r="G47" s="476" t="s">
        <v>2493</v>
      </c>
      <c r="H47" s="476" t="s">
        <v>2618</v>
      </c>
      <c r="I47" s="476">
        <v>16116</v>
      </c>
      <c r="J47" s="479">
        <v>1</v>
      </c>
      <c r="K47" s="479">
        <v>1</v>
      </c>
      <c r="L47" s="479">
        <v>0</v>
      </c>
      <c r="M47" s="479">
        <v>1</v>
      </c>
      <c r="N47" s="479">
        <v>1</v>
      </c>
      <c r="O47" s="479">
        <v>1</v>
      </c>
      <c r="P47" s="479">
        <v>1</v>
      </c>
      <c r="Q47" s="479">
        <v>1</v>
      </c>
      <c r="R47" s="479">
        <v>1</v>
      </c>
      <c r="S47" s="479">
        <v>1</v>
      </c>
      <c r="T47" s="479">
        <v>1</v>
      </c>
      <c r="U47" s="479">
        <v>1</v>
      </c>
      <c r="V47" s="479">
        <v>0</v>
      </c>
      <c r="W47" s="479">
        <v>1</v>
      </c>
      <c r="X47" s="479">
        <v>1</v>
      </c>
      <c r="Y47" s="479">
        <v>1</v>
      </c>
      <c r="Z47" s="479">
        <v>1</v>
      </c>
      <c r="AA47" s="479">
        <v>1</v>
      </c>
      <c r="AB47" s="479">
        <v>1</v>
      </c>
      <c r="AC47" s="479">
        <v>1</v>
      </c>
      <c r="AD47" s="479">
        <v>0.5</v>
      </c>
      <c r="AE47" s="479">
        <v>0.97916666666666663</v>
      </c>
      <c r="AF47" s="479">
        <v>1</v>
      </c>
      <c r="AG47" s="479">
        <v>1</v>
      </c>
      <c r="AH47" s="479">
        <v>0.95833333333333337</v>
      </c>
      <c r="AI47" s="479">
        <v>1</v>
      </c>
      <c r="AJ47" s="479">
        <v>1</v>
      </c>
      <c r="AK47" s="479">
        <v>1</v>
      </c>
      <c r="AL47" s="480">
        <f t="shared" si="13"/>
        <v>25.4375</v>
      </c>
      <c r="AM47" s="481">
        <f t="shared" si="1"/>
        <v>14641.1</v>
      </c>
      <c r="AN47" s="495"/>
      <c r="AO47" s="483">
        <f t="shared" si="2"/>
        <v>0</v>
      </c>
      <c r="AP47" s="481">
        <f>SUM(AP24:AP46)</f>
        <v>0</v>
      </c>
      <c r="AQ47" s="484">
        <f t="shared" si="9"/>
        <v>14641.1</v>
      </c>
      <c r="AR47" s="495">
        <v>0</v>
      </c>
      <c r="AS47" s="497">
        <v>0</v>
      </c>
      <c r="AT47" s="497">
        <v>0</v>
      </c>
      <c r="AU47" s="497">
        <v>0</v>
      </c>
      <c r="AV47" s="497">
        <f t="shared" si="4"/>
        <v>0</v>
      </c>
      <c r="AW47" s="485">
        <f t="shared" si="10"/>
        <v>14641.1</v>
      </c>
      <c r="AX47" s="486"/>
      <c r="AY47" s="485"/>
      <c r="AZ47" s="487">
        <v>8641</v>
      </c>
      <c r="BA47" s="487"/>
      <c r="BB47" s="516">
        <v>1500</v>
      </c>
      <c r="BC47" s="516">
        <f t="shared" si="14"/>
        <v>10141</v>
      </c>
      <c r="BD47" s="516">
        <f t="shared" si="7"/>
        <v>4500.1000000000004</v>
      </c>
    </row>
    <row r="48" spans="1:56" s="65" customFormat="1" ht="18" customHeight="1" x14ac:dyDescent="0.2">
      <c r="A48" s="475">
        <v>44</v>
      </c>
      <c r="B48" s="489" t="s">
        <v>2619</v>
      </c>
      <c r="C48" s="477" t="s">
        <v>2620</v>
      </c>
      <c r="D48" s="477" t="s">
        <v>2539</v>
      </c>
      <c r="E48" s="515" t="s">
        <v>2705</v>
      </c>
      <c r="F48" s="492">
        <v>45569</v>
      </c>
      <c r="G48" s="476" t="s">
        <v>2493</v>
      </c>
      <c r="H48" s="476" t="s">
        <v>2618</v>
      </c>
      <c r="I48" s="476">
        <v>16116</v>
      </c>
      <c r="J48" s="479">
        <v>1</v>
      </c>
      <c r="K48" s="479">
        <v>1</v>
      </c>
      <c r="L48" s="479">
        <v>0</v>
      </c>
      <c r="M48" s="479">
        <v>1</v>
      </c>
      <c r="N48" s="479">
        <v>1</v>
      </c>
      <c r="O48" s="479">
        <v>1</v>
      </c>
      <c r="P48" s="479">
        <v>1</v>
      </c>
      <c r="Q48" s="479">
        <v>1</v>
      </c>
      <c r="R48" s="479">
        <v>1</v>
      </c>
      <c r="S48" s="479">
        <v>1</v>
      </c>
      <c r="T48" s="479">
        <v>1</v>
      </c>
      <c r="U48" s="479">
        <v>1</v>
      </c>
      <c r="V48" s="479">
        <v>1</v>
      </c>
      <c r="W48" s="479">
        <v>1</v>
      </c>
      <c r="X48" s="479">
        <v>0</v>
      </c>
      <c r="Y48" s="479">
        <v>1</v>
      </c>
      <c r="Z48" s="479">
        <v>1</v>
      </c>
      <c r="AA48" s="479">
        <v>1</v>
      </c>
      <c r="AB48" s="479">
        <v>1</v>
      </c>
      <c r="AC48" s="479">
        <v>1</v>
      </c>
      <c r="AD48" s="479">
        <v>1</v>
      </c>
      <c r="AE48" s="479">
        <v>1</v>
      </c>
      <c r="AF48" s="479">
        <v>1</v>
      </c>
      <c r="AG48" s="479">
        <v>1</v>
      </c>
      <c r="AH48" s="479">
        <v>1</v>
      </c>
      <c r="AI48" s="479">
        <v>1</v>
      </c>
      <c r="AJ48" s="479">
        <v>1</v>
      </c>
      <c r="AK48" s="479">
        <v>1</v>
      </c>
      <c r="AL48" s="480">
        <f t="shared" si="13"/>
        <v>26</v>
      </c>
      <c r="AM48" s="481">
        <f t="shared" si="1"/>
        <v>14964.86</v>
      </c>
      <c r="AN48" s="495"/>
      <c r="AO48" s="483">
        <f t="shared" si="2"/>
        <v>0</v>
      </c>
      <c r="AP48" s="481">
        <f>SUM(AP23:AP47)</f>
        <v>0</v>
      </c>
      <c r="AQ48" s="484">
        <f t="shared" si="9"/>
        <v>14964.86</v>
      </c>
      <c r="AR48" s="495">
        <v>0</v>
      </c>
      <c r="AS48" s="497">
        <v>0</v>
      </c>
      <c r="AT48" s="497">
        <v>0</v>
      </c>
      <c r="AU48" s="497">
        <v>0</v>
      </c>
      <c r="AV48" s="497">
        <f t="shared" si="4"/>
        <v>0</v>
      </c>
      <c r="AW48" s="485">
        <f t="shared" si="10"/>
        <v>14964.86</v>
      </c>
      <c r="AX48" s="486"/>
      <c r="AY48" s="485"/>
      <c r="AZ48" s="487">
        <v>8965</v>
      </c>
      <c r="BA48" s="487"/>
      <c r="BB48" s="516">
        <v>1500</v>
      </c>
      <c r="BC48" s="516">
        <f t="shared" si="14"/>
        <v>10465</v>
      </c>
      <c r="BD48" s="516">
        <f t="shared" si="7"/>
        <v>4499.8600000000006</v>
      </c>
    </row>
    <row r="49" spans="1:56" s="65" customFormat="1" ht="18" customHeight="1" x14ac:dyDescent="0.2">
      <c r="A49" s="475">
        <v>45</v>
      </c>
      <c r="B49" s="489" t="s">
        <v>2621</v>
      </c>
      <c r="C49" s="477" t="s">
        <v>2622</v>
      </c>
      <c r="D49" s="477" t="s">
        <v>2512</v>
      </c>
      <c r="E49" s="515" t="s">
        <v>2706</v>
      </c>
      <c r="F49" s="492">
        <v>45572</v>
      </c>
      <c r="G49" s="476" t="s">
        <v>2476</v>
      </c>
      <c r="H49" s="476" t="s">
        <v>2615</v>
      </c>
      <c r="I49" s="476">
        <v>16116</v>
      </c>
      <c r="J49" s="479">
        <v>1</v>
      </c>
      <c r="K49" s="479">
        <v>1</v>
      </c>
      <c r="L49" s="479">
        <v>1</v>
      </c>
      <c r="M49" s="479">
        <v>1</v>
      </c>
      <c r="N49" s="479">
        <v>1</v>
      </c>
      <c r="O49" s="479">
        <v>1</v>
      </c>
      <c r="P49" s="479">
        <v>0.9604166666666667</v>
      </c>
      <c r="Q49" s="479">
        <v>1</v>
      </c>
      <c r="R49" s="479">
        <v>1</v>
      </c>
      <c r="S49" s="479">
        <v>1</v>
      </c>
      <c r="T49" s="479">
        <v>1</v>
      </c>
      <c r="U49" s="479">
        <v>1</v>
      </c>
      <c r="V49" s="479">
        <v>1</v>
      </c>
      <c r="W49" s="479">
        <v>1</v>
      </c>
      <c r="X49" s="479">
        <v>1</v>
      </c>
      <c r="Y49" s="479">
        <v>1</v>
      </c>
      <c r="Z49" s="479">
        <v>1</v>
      </c>
      <c r="AA49" s="479">
        <v>1</v>
      </c>
      <c r="AB49" s="479">
        <v>1</v>
      </c>
      <c r="AC49" s="479">
        <v>1</v>
      </c>
      <c r="AD49" s="479">
        <v>1</v>
      </c>
      <c r="AE49" s="479">
        <v>1</v>
      </c>
      <c r="AF49" s="479">
        <v>1</v>
      </c>
      <c r="AG49" s="479">
        <v>1</v>
      </c>
      <c r="AH49" s="479">
        <v>1</v>
      </c>
      <c r="AI49" s="479">
        <v>1</v>
      </c>
      <c r="AJ49" s="479">
        <v>1</v>
      </c>
      <c r="AK49" s="479">
        <v>1</v>
      </c>
      <c r="AL49" s="480">
        <f t="shared" si="13"/>
        <v>27.960416666666667</v>
      </c>
      <c r="AM49" s="481">
        <f t="shared" si="1"/>
        <v>16093.22</v>
      </c>
      <c r="AN49" s="495"/>
      <c r="AO49" s="483">
        <f t="shared" si="2"/>
        <v>0</v>
      </c>
      <c r="AP49" s="481">
        <f>SUM(AP26:AP48)</f>
        <v>0</v>
      </c>
      <c r="AQ49" s="484">
        <f t="shared" si="9"/>
        <v>16093.22</v>
      </c>
      <c r="AR49" s="495">
        <v>0</v>
      </c>
      <c r="AS49" s="497">
        <v>0</v>
      </c>
      <c r="AT49" s="497">
        <v>0</v>
      </c>
      <c r="AU49" s="497">
        <v>0</v>
      </c>
      <c r="AV49" s="497">
        <f t="shared" si="4"/>
        <v>0</v>
      </c>
      <c r="AW49" s="485">
        <f t="shared" si="10"/>
        <v>16093.22</v>
      </c>
      <c r="AX49" s="486"/>
      <c r="AY49" s="485"/>
      <c r="AZ49" s="487">
        <v>10093</v>
      </c>
      <c r="BA49" s="487"/>
      <c r="BB49" s="516">
        <v>1500</v>
      </c>
      <c r="BC49" s="516">
        <f t="shared" si="14"/>
        <v>11593</v>
      </c>
      <c r="BD49" s="516">
        <f t="shared" si="7"/>
        <v>4500.2199999999993</v>
      </c>
    </row>
    <row r="50" spans="1:56" s="65" customFormat="1" ht="18" customHeight="1" x14ac:dyDescent="0.2">
      <c r="A50" s="475">
        <v>46</v>
      </c>
      <c r="B50" s="489" t="s">
        <v>2623</v>
      </c>
      <c r="C50" s="477" t="s">
        <v>2624</v>
      </c>
      <c r="D50" s="477" t="s">
        <v>2491</v>
      </c>
      <c r="E50" s="515" t="s">
        <v>2707</v>
      </c>
      <c r="F50" s="492">
        <v>45589</v>
      </c>
      <c r="G50" s="476" t="s">
        <v>2476</v>
      </c>
      <c r="H50" s="476" t="s">
        <v>2586</v>
      </c>
      <c r="I50" s="476">
        <v>14830</v>
      </c>
      <c r="J50" s="479">
        <v>1</v>
      </c>
      <c r="K50" s="479">
        <v>1</v>
      </c>
      <c r="L50" s="479">
        <v>1</v>
      </c>
      <c r="M50" s="479">
        <v>1</v>
      </c>
      <c r="N50" s="479">
        <v>1</v>
      </c>
      <c r="O50" s="479">
        <v>1</v>
      </c>
      <c r="P50" s="479">
        <v>1</v>
      </c>
      <c r="Q50" s="479">
        <v>1</v>
      </c>
      <c r="R50" s="479">
        <v>1</v>
      </c>
      <c r="S50" s="479">
        <v>1</v>
      </c>
      <c r="T50" s="479">
        <v>1</v>
      </c>
      <c r="U50" s="479">
        <v>1</v>
      </c>
      <c r="V50" s="479">
        <v>1</v>
      </c>
      <c r="W50" s="479">
        <v>1</v>
      </c>
      <c r="X50" s="479">
        <v>0</v>
      </c>
      <c r="Y50" s="479">
        <v>1</v>
      </c>
      <c r="Z50" s="479">
        <v>1</v>
      </c>
      <c r="AA50" s="479">
        <v>1</v>
      </c>
      <c r="AB50" s="479">
        <v>1</v>
      </c>
      <c r="AC50" s="479">
        <v>1</v>
      </c>
      <c r="AD50" s="479">
        <v>0.83333333333333337</v>
      </c>
      <c r="AE50" s="479">
        <v>0</v>
      </c>
      <c r="AF50" s="479">
        <v>1</v>
      </c>
      <c r="AG50" s="479">
        <v>1</v>
      </c>
      <c r="AH50" s="479">
        <v>0.75</v>
      </c>
      <c r="AI50" s="479">
        <v>1</v>
      </c>
      <c r="AJ50" s="479">
        <v>1</v>
      </c>
      <c r="AK50" s="479">
        <v>1</v>
      </c>
      <c r="AL50" s="480">
        <f t="shared" si="13"/>
        <v>25.583333333333332</v>
      </c>
      <c r="AM50" s="481">
        <f t="shared" si="1"/>
        <v>13550.03</v>
      </c>
      <c r="AN50" s="495"/>
      <c r="AO50" s="483">
        <f t="shared" si="2"/>
        <v>0</v>
      </c>
      <c r="AP50" s="481">
        <f>SUM(AP31:AP49)</f>
        <v>0</v>
      </c>
      <c r="AQ50" s="484">
        <f t="shared" si="9"/>
        <v>13550.03</v>
      </c>
      <c r="AR50" s="495">
        <v>0</v>
      </c>
      <c r="AS50" s="497">
        <v>0</v>
      </c>
      <c r="AT50" s="497">
        <v>0</v>
      </c>
      <c r="AU50" s="497">
        <v>0</v>
      </c>
      <c r="AV50" s="497">
        <f t="shared" si="4"/>
        <v>0</v>
      </c>
      <c r="AW50" s="485">
        <f t="shared" si="10"/>
        <v>13550.03</v>
      </c>
      <c r="AX50" s="486"/>
      <c r="AY50" s="485"/>
      <c r="AZ50" s="487">
        <v>7974</v>
      </c>
      <c r="BA50" s="487"/>
      <c r="BB50" s="516">
        <v>1500</v>
      </c>
      <c r="BC50" s="516">
        <f t="shared" si="14"/>
        <v>9474</v>
      </c>
      <c r="BD50" s="516">
        <f t="shared" si="7"/>
        <v>4076.0300000000007</v>
      </c>
    </row>
    <row r="51" spans="1:56" s="65" customFormat="1" ht="18" customHeight="1" x14ac:dyDescent="0.2">
      <c r="A51" s="475">
        <v>47</v>
      </c>
      <c r="B51" s="489" t="s">
        <v>2625</v>
      </c>
      <c r="C51" s="477" t="s">
        <v>2626</v>
      </c>
      <c r="D51" s="477" t="s">
        <v>2512</v>
      </c>
      <c r="E51" s="515" t="s">
        <v>2708</v>
      </c>
      <c r="F51" s="492">
        <v>45591</v>
      </c>
      <c r="G51" s="476" t="s">
        <v>2476</v>
      </c>
      <c r="H51" s="476" t="s">
        <v>2615</v>
      </c>
      <c r="I51" s="476">
        <v>16116</v>
      </c>
      <c r="J51" s="479">
        <v>1</v>
      </c>
      <c r="K51" s="479">
        <v>1</v>
      </c>
      <c r="L51" s="479">
        <v>1</v>
      </c>
      <c r="M51" s="479">
        <v>1</v>
      </c>
      <c r="N51" s="479">
        <v>1</v>
      </c>
      <c r="O51" s="479">
        <v>1</v>
      </c>
      <c r="P51" s="479">
        <v>1</v>
      </c>
      <c r="Q51" s="479">
        <v>1</v>
      </c>
      <c r="R51" s="479">
        <v>1</v>
      </c>
      <c r="S51" s="479">
        <v>1</v>
      </c>
      <c r="T51" s="479">
        <v>1</v>
      </c>
      <c r="U51" s="479">
        <v>1</v>
      </c>
      <c r="V51" s="479">
        <v>1</v>
      </c>
      <c r="W51" s="479">
        <v>1</v>
      </c>
      <c r="X51" s="479">
        <v>1</v>
      </c>
      <c r="Y51" s="479">
        <v>1</v>
      </c>
      <c r="Z51" s="479">
        <v>1</v>
      </c>
      <c r="AA51" s="479">
        <v>1</v>
      </c>
      <c r="AB51" s="479">
        <v>1</v>
      </c>
      <c r="AC51" s="479">
        <v>1</v>
      </c>
      <c r="AD51" s="479">
        <v>1</v>
      </c>
      <c r="AE51" s="479">
        <v>1</v>
      </c>
      <c r="AF51" s="479">
        <v>1</v>
      </c>
      <c r="AG51" s="479">
        <v>0.96875</v>
      </c>
      <c r="AH51" s="479">
        <v>1</v>
      </c>
      <c r="AI51" s="479">
        <v>1</v>
      </c>
      <c r="AJ51" s="479">
        <v>1</v>
      </c>
      <c r="AK51" s="479">
        <v>1</v>
      </c>
      <c r="AL51" s="480">
        <f t="shared" si="13"/>
        <v>27.96875</v>
      </c>
      <c r="AM51" s="481">
        <f t="shared" si="1"/>
        <v>16098.01</v>
      </c>
      <c r="AN51" s="495"/>
      <c r="AO51" s="483">
        <f t="shared" si="2"/>
        <v>0</v>
      </c>
      <c r="AP51" s="481">
        <f>SUM(AP32:AP50)</f>
        <v>0</v>
      </c>
      <c r="AQ51" s="484">
        <f t="shared" si="9"/>
        <v>16098.01</v>
      </c>
      <c r="AR51" s="495">
        <v>0</v>
      </c>
      <c r="AS51" s="497">
        <v>0</v>
      </c>
      <c r="AT51" s="497">
        <v>0</v>
      </c>
      <c r="AU51" s="497">
        <v>0</v>
      </c>
      <c r="AV51" s="497">
        <f t="shared" si="4"/>
        <v>0</v>
      </c>
      <c r="AW51" s="485">
        <f t="shared" si="10"/>
        <v>16098.01</v>
      </c>
      <c r="AX51" s="486"/>
      <c r="AY51" s="485"/>
      <c r="AZ51" s="487">
        <v>10818</v>
      </c>
      <c r="BA51" s="487"/>
      <c r="BB51" s="516">
        <v>1500</v>
      </c>
      <c r="BC51" s="516">
        <f t="shared" si="14"/>
        <v>12318</v>
      </c>
      <c r="BD51" s="516">
        <f t="shared" si="7"/>
        <v>3780.01</v>
      </c>
    </row>
    <row r="52" spans="1:56" s="65" customFormat="1" ht="18" customHeight="1" x14ac:dyDescent="0.2">
      <c r="A52" s="475">
        <v>48</v>
      </c>
      <c r="B52" s="489" t="s">
        <v>2627</v>
      </c>
      <c r="C52" s="477" t="s">
        <v>2628</v>
      </c>
      <c r="D52" s="477" t="s">
        <v>2512</v>
      </c>
      <c r="E52" s="515" t="s">
        <v>2709</v>
      </c>
      <c r="F52" s="492">
        <v>45591</v>
      </c>
      <c r="G52" s="476" t="s">
        <v>2476</v>
      </c>
      <c r="H52" s="476" t="s">
        <v>2615</v>
      </c>
      <c r="I52" s="476">
        <v>16116</v>
      </c>
      <c r="J52" s="479">
        <v>1</v>
      </c>
      <c r="K52" s="479">
        <v>1</v>
      </c>
      <c r="L52" s="479">
        <v>1</v>
      </c>
      <c r="M52" s="479">
        <v>0.75</v>
      </c>
      <c r="N52" s="479">
        <v>1</v>
      </c>
      <c r="O52" s="479">
        <v>1</v>
      </c>
      <c r="P52" s="479">
        <v>1</v>
      </c>
      <c r="Q52" s="479">
        <v>1</v>
      </c>
      <c r="R52" s="479">
        <v>1</v>
      </c>
      <c r="S52" s="479">
        <v>1</v>
      </c>
      <c r="T52" s="479">
        <v>1</v>
      </c>
      <c r="U52" s="479">
        <v>1</v>
      </c>
      <c r="V52" s="479">
        <v>1</v>
      </c>
      <c r="W52" s="479">
        <v>1</v>
      </c>
      <c r="X52" s="479">
        <v>1</v>
      </c>
      <c r="Y52" s="479">
        <v>1</v>
      </c>
      <c r="Z52" s="479">
        <v>1</v>
      </c>
      <c r="AA52" s="479">
        <v>1</v>
      </c>
      <c r="AB52" s="479">
        <v>1</v>
      </c>
      <c r="AC52" s="479">
        <v>1</v>
      </c>
      <c r="AD52" s="479">
        <v>1</v>
      </c>
      <c r="AE52" s="479">
        <v>1</v>
      </c>
      <c r="AF52" s="479">
        <v>1</v>
      </c>
      <c r="AG52" s="479">
        <v>0.96875</v>
      </c>
      <c r="AH52" s="479">
        <v>1</v>
      </c>
      <c r="AI52" s="479">
        <v>0</v>
      </c>
      <c r="AJ52" s="479">
        <v>1</v>
      </c>
      <c r="AK52" s="479">
        <v>1</v>
      </c>
      <c r="AL52" s="480">
        <f t="shared" si="13"/>
        <v>26.71875</v>
      </c>
      <c r="AM52" s="481">
        <f t="shared" si="1"/>
        <v>15378.55</v>
      </c>
      <c r="AN52" s="495"/>
      <c r="AO52" s="483">
        <f t="shared" si="2"/>
        <v>0</v>
      </c>
      <c r="AP52" s="481">
        <f>SUM(AP32:AP51)</f>
        <v>0</v>
      </c>
      <c r="AQ52" s="484">
        <f t="shared" si="9"/>
        <v>15378.55</v>
      </c>
      <c r="AR52" s="495">
        <v>0</v>
      </c>
      <c r="AS52" s="497">
        <v>0</v>
      </c>
      <c r="AT52" s="497">
        <v>0</v>
      </c>
      <c r="AU52" s="497">
        <v>0</v>
      </c>
      <c r="AV52" s="497">
        <f t="shared" si="4"/>
        <v>0</v>
      </c>
      <c r="AW52" s="485">
        <f t="shared" si="10"/>
        <v>15378.55</v>
      </c>
      <c r="AX52" s="486"/>
      <c r="AY52" s="485"/>
      <c r="AZ52" s="487">
        <v>10099</v>
      </c>
      <c r="BA52" s="487"/>
      <c r="BB52" s="516">
        <v>1500</v>
      </c>
      <c r="BC52" s="516">
        <f t="shared" si="14"/>
        <v>11599</v>
      </c>
      <c r="BD52" s="516">
        <f t="shared" si="7"/>
        <v>3779.5499999999993</v>
      </c>
    </row>
    <row r="53" spans="1:56" s="65" customFormat="1" ht="18" customHeight="1" x14ac:dyDescent="0.2">
      <c r="A53" s="475">
        <v>49</v>
      </c>
      <c r="B53" s="489" t="s">
        <v>2629</v>
      </c>
      <c r="C53" s="477" t="s">
        <v>2630</v>
      </c>
      <c r="D53" s="477" t="s">
        <v>2491</v>
      </c>
      <c r="E53" s="492" t="s">
        <v>2710</v>
      </c>
      <c r="F53" s="492">
        <v>45596</v>
      </c>
      <c r="G53" s="476" t="s">
        <v>2493</v>
      </c>
      <c r="H53" s="476" t="s">
        <v>2596</v>
      </c>
      <c r="I53" s="476">
        <v>16116</v>
      </c>
      <c r="J53" s="479">
        <v>1</v>
      </c>
      <c r="K53" s="479">
        <v>1</v>
      </c>
      <c r="L53" s="479">
        <v>1</v>
      </c>
      <c r="M53" s="479">
        <v>1</v>
      </c>
      <c r="N53" s="479">
        <v>1</v>
      </c>
      <c r="O53" s="479">
        <v>1</v>
      </c>
      <c r="P53" s="479">
        <v>1</v>
      </c>
      <c r="Q53" s="479">
        <v>1</v>
      </c>
      <c r="R53" s="479">
        <v>1</v>
      </c>
      <c r="S53" s="479">
        <v>1</v>
      </c>
      <c r="T53" s="479">
        <v>1</v>
      </c>
      <c r="U53" s="479">
        <v>1</v>
      </c>
      <c r="V53" s="479">
        <v>1</v>
      </c>
      <c r="W53" s="479">
        <v>1</v>
      </c>
      <c r="X53" s="479">
        <v>0.5</v>
      </c>
      <c r="Y53" s="479">
        <v>1</v>
      </c>
      <c r="Z53" s="479">
        <v>1</v>
      </c>
      <c r="AA53" s="479">
        <v>1</v>
      </c>
      <c r="AB53" s="479">
        <v>1</v>
      </c>
      <c r="AC53" s="479">
        <v>1</v>
      </c>
      <c r="AD53" s="479">
        <v>1</v>
      </c>
      <c r="AE53" s="479">
        <v>0</v>
      </c>
      <c r="AF53" s="479">
        <v>1</v>
      </c>
      <c r="AG53" s="479">
        <v>0.78333333333333333</v>
      </c>
      <c r="AH53" s="479">
        <v>1</v>
      </c>
      <c r="AI53" s="479">
        <v>1</v>
      </c>
      <c r="AJ53" s="479">
        <v>1</v>
      </c>
      <c r="AK53" s="479">
        <v>1</v>
      </c>
      <c r="AL53" s="480">
        <f t="shared" si="13"/>
        <v>26.283333333333335</v>
      </c>
      <c r="AM53" s="481">
        <f t="shared" si="1"/>
        <v>15127.94</v>
      </c>
      <c r="AN53" s="495"/>
      <c r="AO53" s="483">
        <f t="shared" si="2"/>
        <v>0</v>
      </c>
      <c r="AP53" s="481">
        <f>SUM(AP35:AP52)</f>
        <v>0</v>
      </c>
      <c r="AQ53" s="484">
        <f t="shared" si="9"/>
        <v>15127.94</v>
      </c>
      <c r="AR53" s="495">
        <v>0</v>
      </c>
      <c r="AS53" s="497">
        <v>0</v>
      </c>
      <c r="AT53" s="497">
        <v>0</v>
      </c>
      <c r="AU53" s="497">
        <v>0</v>
      </c>
      <c r="AV53" s="497">
        <f t="shared" si="4"/>
        <v>0</v>
      </c>
      <c r="AW53" s="485">
        <f t="shared" si="10"/>
        <v>15127.94</v>
      </c>
      <c r="AX53" s="486"/>
      <c r="AY53" s="485"/>
      <c r="AZ53" s="487">
        <v>10628</v>
      </c>
      <c r="BA53" s="487"/>
      <c r="BB53" s="516">
        <v>1500</v>
      </c>
      <c r="BC53" s="516">
        <f t="shared" si="14"/>
        <v>12128</v>
      </c>
      <c r="BD53" s="516">
        <f t="shared" si="7"/>
        <v>2999.9400000000005</v>
      </c>
    </row>
    <row r="54" spans="1:56" s="65" customFormat="1" ht="18" customHeight="1" x14ac:dyDescent="0.2">
      <c r="A54" s="475">
        <v>50</v>
      </c>
      <c r="B54" s="489" t="s">
        <v>2631</v>
      </c>
      <c r="C54" s="477" t="s">
        <v>2632</v>
      </c>
      <c r="D54" s="477" t="s">
        <v>2551</v>
      </c>
      <c r="E54" s="492" t="s">
        <v>2711</v>
      </c>
      <c r="F54" s="492">
        <v>45596</v>
      </c>
      <c r="G54" s="476" t="s">
        <v>2493</v>
      </c>
      <c r="H54" s="476" t="s">
        <v>2633</v>
      </c>
      <c r="I54" s="476">
        <v>25000</v>
      </c>
      <c r="J54" s="479">
        <v>1</v>
      </c>
      <c r="K54" s="479">
        <v>1</v>
      </c>
      <c r="L54" s="479">
        <v>1</v>
      </c>
      <c r="M54" s="479">
        <v>1</v>
      </c>
      <c r="N54" s="479">
        <v>1</v>
      </c>
      <c r="O54" s="479">
        <v>1</v>
      </c>
      <c r="P54" s="479">
        <v>0</v>
      </c>
      <c r="Q54" s="479">
        <v>0</v>
      </c>
      <c r="R54" s="479">
        <v>1</v>
      </c>
      <c r="S54" s="479">
        <v>1</v>
      </c>
      <c r="T54" s="479">
        <v>1</v>
      </c>
      <c r="U54" s="479">
        <v>1</v>
      </c>
      <c r="V54" s="479">
        <v>1</v>
      </c>
      <c r="W54" s="479">
        <v>1</v>
      </c>
      <c r="X54" s="479">
        <v>1</v>
      </c>
      <c r="Y54" s="479">
        <v>1</v>
      </c>
      <c r="Z54" s="479">
        <v>0</v>
      </c>
      <c r="AA54" s="479">
        <v>1</v>
      </c>
      <c r="AB54" s="479">
        <v>1</v>
      </c>
      <c r="AC54" s="479">
        <v>1</v>
      </c>
      <c r="AD54" s="479">
        <v>1</v>
      </c>
      <c r="AE54" s="479">
        <v>1</v>
      </c>
      <c r="AF54" s="479">
        <v>1</v>
      </c>
      <c r="AG54" s="479">
        <v>1</v>
      </c>
      <c r="AH54" s="479">
        <v>1</v>
      </c>
      <c r="AI54" s="479">
        <v>1</v>
      </c>
      <c r="AJ54" s="479">
        <v>1</v>
      </c>
      <c r="AK54" s="479">
        <v>1</v>
      </c>
      <c r="AL54" s="480">
        <f t="shared" si="13"/>
        <v>25</v>
      </c>
      <c r="AM54" s="481">
        <f t="shared" si="1"/>
        <v>22321.43</v>
      </c>
      <c r="AN54" s="495"/>
      <c r="AO54" s="483">
        <f t="shared" si="2"/>
        <v>0</v>
      </c>
      <c r="AP54" s="481">
        <f>SUM(AP36:AP53)</f>
        <v>0</v>
      </c>
      <c r="AQ54" s="484">
        <f t="shared" si="9"/>
        <v>22321.43</v>
      </c>
      <c r="AR54" s="495">
        <v>0</v>
      </c>
      <c r="AS54" s="497">
        <v>0</v>
      </c>
      <c r="AT54" s="497">
        <v>0</v>
      </c>
      <c r="AU54" s="497">
        <v>0</v>
      </c>
      <c r="AV54" s="497">
        <f t="shared" si="4"/>
        <v>0</v>
      </c>
      <c r="AW54" s="485">
        <f t="shared" si="10"/>
        <v>22321.43</v>
      </c>
      <c r="AX54" s="486"/>
      <c r="AY54" s="485"/>
      <c r="AZ54" s="487">
        <v>20821</v>
      </c>
      <c r="BA54" s="487"/>
      <c r="BB54" s="516">
        <v>1500</v>
      </c>
      <c r="BC54" s="516">
        <f t="shared" si="14"/>
        <v>22321</v>
      </c>
      <c r="BD54" s="516">
        <f t="shared" si="7"/>
        <v>0.43000000000029104</v>
      </c>
    </row>
    <row r="55" spans="1:56" s="65" customFormat="1" ht="18" customHeight="1" x14ac:dyDescent="0.2">
      <c r="A55" s="475">
        <v>51</v>
      </c>
      <c r="B55" s="489" t="s">
        <v>2634</v>
      </c>
      <c r="C55" s="477" t="s">
        <v>2635</v>
      </c>
      <c r="D55" s="477" t="s">
        <v>2491</v>
      </c>
      <c r="E55" s="492" t="s">
        <v>2712</v>
      </c>
      <c r="F55" s="492">
        <v>45600</v>
      </c>
      <c r="G55" s="476" t="s">
        <v>2476</v>
      </c>
      <c r="H55" s="476" t="s">
        <v>2586</v>
      </c>
      <c r="I55" s="476">
        <v>14830</v>
      </c>
      <c r="J55" s="479">
        <v>1</v>
      </c>
      <c r="K55" s="479">
        <v>1</v>
      </c>
      <c r="L55" s="479">
        <v>0</v>
      </c>
      <c r="M55" s="479">
        <v>0</v>
      </c>
      <c r="N55" s="479">
        <v>1</v>
      </c>
      <c r="O55" s="479">
        <v>0</v>
      </c>
      <c r="P55" s="479">
        <v>1</v>
      </c>
      <c r="Q55" s="479">
        <v>1</v>
      </c>
      <c r="R55" s="479">
        <v>1</v>
      </c>
      <c r="S55" s="479">
        <v>1</v>
      </c>
      <c r="T55" s="479">
        <v>1</v>
      </c>
      <c r="U55" s="479">
        <v>1</v>
      </c>
      <c r="V55" s="479">
        <v>1</v>
      </c>
      <c r="W55" s="479">
        <v>1</v>
      </c>
      <c r="X55" s="479">
        <v>0.5</v>
      </c>
      <c r="Y55" s="479">
        <v>1</v>
      </c>
      <c r="Z55" s="479">
        <v>1</v>
      </c>
      <c r="AA55" s="479">
        <v>0.80208333333333337</v>
      </c>
      <c r="AB55" s="479">
        <v>0</v>
      </c>
      <c r="AC55" s="479">
        <v>1</v>
      </c>
      <c r="AD55" s="479">
        <v>0</v>
      </c>
      <c r="AE55" s="479">
        <v>0</v>
      </c>
      <c r="AF55" s="479">
        <v>1</v>
      </c>
      <c r="AG55" s="479">
        <v>1</v>
      </c>
      <c r="AH55" s="479">
        <v>1</v>
      </c>
      <c r="AI55" s="479">
        <v>1</v>
      </c>
      <c r="AJ55" s="479">
        <v>1</v>
      </c>
      <c r="AK55" s="479">
        <v>1</v>
      </c>
      <c r="AL55" s="480">
        <f t="shared" si="13"/>
        <v>21.302083333333336</v>
      </c>
      <c r="AM55" s="481">
        <f t="shared" si="1"/>
        <v>11282.5</v>
      </c>
      <c r="AN55" s="495"/>
      <c r="AO55" s="483">
        <f t="shared" si="2"/>
        <v>0</v>
      </c>
      <c r="AP55" s="481">
        <f>SUM(AP37:AP54)</f>
        <v>0</v>
      </c>
      <c r="AQ55" s="484">
        <f t="shared" si="9"/>
        <v>11282.5</v>
      </c>
      <c r="AR55" s="495">
        <v>0</v>
      </c>
      <c r="AS55" s="497">
        <v>0</v>
      </c>
      <c r="AT55" s="497">
        <v>0</v>
      </c>
      <c r="AU55" s="497">
        <v>0</v>
      </c>
      <c r="AV55" s="497">
        <f t="shared" si="4"/>
        <v>0</v>
      </c>
      <c r="AW55" s="485">
        <f t="shared" si="10"/>
        <v>11282.5</v>
      </c>
      <c r="AX55" s="486"/>
      <c r="AY55" s="485"/>
      <c r="AZ55" s="487">
        <v>6782</v>
      </c>
      <c r="BA55" s="487"/>
      <c r="BB55" s="516">
        <v>1500</v>
      </c>
      <c r="BC55" s="516">
        <f t="shared" si="14"/>
        <v>8282</v>
      </c>
      <c r="BD55" s="516">
        <f t="shared" si="7"/>
        <v>3000.5</v>
      </c>
    </row>
    <row r="56" spans="1:56" s="65" customFormat="1" ht="18" customHeight="1" x14ac:dyDescent="0.2">
      <c r="A56" s="475">
        <v>52</v>
      </c>
      <c r="B56" s="489" t="s">
        <v>2636</v>
      </c>
      <c r="C56" s="477" t="s">
        <v>2637</v>
      </c>
      <c r="D56" s="477" t="s">
        <v>2491</v>
      </c>
      <c r="E56" s="492" t="s">
        <v>2713</v>
      </c>
      <c r="F56" s="492">
        <v>45608</v>
      </c>
      <c r="G56" s="476" t="s">
        <v>2476</v>
      </c>
      <c r="H56" s="476" t="s">
        <v>2618</v>
      </c>
      <c r="I56" s="476">
        <v>16116</v>
      </c>
      <c r="J56" s="479">
        <v>1</v>
      </c>
      <c r="K56" s="479">
        <v>1</v>
      </c>
      <c r="L56" s="479">
        <v>1</v>
      </c>
      <c r="M56" s="479">
        <v>1</v>
      </c>
      <c r="N56" s="479">
        <v>1</v>
      </c>
      <c r="O56" s="479">
        <v>1</v>
      </c>
      <c r="P56" s="479">
        <v>1</v>
      </c>
      <c r="Q56" s="479">
        <v>1</v>
      </c>
      <c r="R56" s="479">
        <v>1</v>
      </c>
      <c r="S56" s="479">
        <v>1</v>
      </c>
      <c r="T56" s="479">
        <v>1</v>
      </c>
      <c r="U56" s="479">
        <v>1</v>
      </c>
      <c r="V56" s="479">
        <v>1</v>
      </c>
      <c r="W56" s="479">
        <v>1</v>
      </c>
      <c r="X56" s="479">
        <v>1</v>
      </c>
      <c r="Y56" s="479">
        <v>1</v>
      </c>
      <c r="Z56" s="479">
        <v>1</v>
      </c>
      <c r="AA56" s="479">
        <v>1</v>
      </c>
      <c r="AB56" s="479">
        <v>1</v>
      </c>
      <c r="AC56" s="479">
        <v>1</v>
      </c>
      <c r="AD56" s="479">
        <v>1</v>
      </c>
      <c r="AE56" s="479">
        <v>1</v>
      </c>
      <c r="AF56" s="479">
        <v>1</v>
      </c>
      <c r="AG56" s="479">
        <v>1</v>
      </c>
      <c r="AH56" s="479">
        <v>0.875</v>
      </c>
      <c r="AI56" s="479">
        <v>0</v>
      </c>
      <c r="AJ56" s="479">
        <v>1</v>
      </c>
      <c r="AK56" s="479">
        <v>1</v>
      </c>
      <c r="AL56" s="480">
        <f t="shared" si="13"/>
        <v>26.875</v>
      </c>
      <c r="AM56" s="481">
        <f t="shared" si="1"/>
        <v>15468.48</v>
      </c>
      <c r="AN56" s="495"/>
      <c r="AO56" s="483">
        <f t="shared" si="2"/>
        <v>0</v>
      </c>
      <c r="AP56" s="481">
        <f>SUM(AP39:AP55)</f>
        <v>0</v>
      </c>
      <c r="AQ56" s="484">
        <f t="shared" si="9"/>
        <v>15468.48</v>
      </c>
      <c r="AR56" s="495">
        <v>0</v>
      </c>
      <c r="AS56" s="497">
        <v>0</v>
      </c>
      <c r="AT56" s="497">
        <v>0</v>
      </c>
      <c r="AU56" s="497">
        <v>0</v>
      </c>
      <c r="AV56" s="497">
        <f t="shared" si="4"/>
        <v>0</v>
      </c>
      <c r="AW56" s="485">
        <f t="shared" si="10"/>
        <v>15468.48</v>
      </c>
      <c r="AX56" s="486"/>
      <c r="AY56" s="485"/>
      <c r="AZ56" s="487">
        <v>10968</v>
      </c>
      <c r="BA56" s="487"/>
      <c r="BB56" s="516">
        <v>1500</v>
      </c>
      <c r="BC56" s="516">
        <f t="shared" si="14"/>
        <v>12468</v>
      </c>
      <c r="BD56" s="516">
        <f t="shared" si="7"/>
        <v>3000.4799999999996</v>
      </c>
    </row>
    <row r="57" spans="1:56" s="65" customFormat="1" ht="18" customHeight="1" x14ac:dyDescent="0.2">
      <c r="A57" s="475">
        <v>53</v>
      </c>
      <c r="B57" s="489" t="s">
        <v>2638</v>
      </c>
      <c r="C57" s="477" t="s">
        <v>2639</v>
      </c>
      <c r="D57" s="477" t="s">
        <v>2640</v>
      </c>
      <c r="E57" s="492" t="s">
        <v>2714</v>
      </c>
      <c r="F57" s="492">
        <v>45623</v>
      </c>
      <c r="G57" s="476" t="s">
        <v>2476</v>
      </c>
      <c r="H57" s="476" t="s">
        <v>2618</v>
      </c>
      <c r="I57" s="476">
        <v>16116</v>
      </c>
      <c r="J57" s="479">
        <v>1</v>
      </c>
      <c r="K57" s="479">
        <v>1</v>
      </c>
      <c r="L57" s="479">
        <v>1</v>
      </c>
      <c r="M57" s="479">
        <v>1</v>
      </c>
      <c r="N57" s="479">
        <v>1</v>
      </c>
      <c r="O57" s="479">
        <v>1</v>
      </c>
      <c r="P57" s="479">
        <v>1</v>
      </c>
      <c r="Q57" s="479">
        <v>1</v>
      </c>
      <c r="R57" s="479">
        <v>1</v>
      </c>
      <c r="S57" s="479">
        <v>0</v>
      </c>
      <c r="T57" s="479">
        <v>0</v>
      </c>
      <c r="U57" s="479">
        <v>0</v>
      </c>
      <c r="V57" s="479">
        <v>0</v>
      </c>
      <c r="W57" s="479">
        <v>0</v>
      </c>
      <c r="X57" s="479">
        <v>0</v>
      </c>
      <c r="Y57" s="479">
        <v>0</v>
      </c>
      <c r="Z57" s="479">
        <v>0</v>
      </c>
      <c r="AA57" s="479">
        <v>0</v>
      </c>
      <c r="AB57" s="479">
        <v>0</v>
      </c>
      <c r="AC57" s="479">
        <v>0</v>
      </c>
      <c r="AD57" s="479">
        <v>0</v>
      </c>
      <c r="AE57" s="479">
        <v>0</v>
      </c>
      <c r="AF57" s="479">
        <v>0</v>
      </c>
      <c r="AG57" s="479">
        <v>0</v>
      </c>
      <c r="AH57" s="479">
        <v>0</v>
      </c>
      <c r="AI57" s="479">
        <v>0</v>
      </c>
      <c r="AJ57" s="479">
        <v>0</v>
      </c>
      <c r="AK57" s="479">
        <v>0</v>
      </c>
      <c r="AL57" s="480">
        <f t="shared" si="13"/>
        <v>9</v>
      </c>
      <c r="AM57" s="481">
        <f t="shared" si="1"/>
        <v>5180.1400000000003</v>
      </c>
      <c r="AN57" s="495"/>
      <c r="AO57" s="483">
        <f t="shared" si="2"/>
        <v>0</v>
      </c>
      <c r="AP57" s="481">
        <f>SUM(AP40:AP56)</f>
        <v>0</v>
      </c>
      <c r="AQ57" s="484">
        <f t="shared" si="9"/>
        <v>5180.1400000000003</v>
      </c>
      <c r="AR57" s="482">
        <v>0</v>
      </c>
      <c r="AS57" s="484">
        <v>0</v>
      </c>
      <c r="AT57" s="484">
        <v>0</v>
      </c>
      <c r="AU57" s="484">
        <v>0</v>
      </c>
      <c r="AV57" s="484">
        <f t="shared" si="4"/>
        <v>0</v>
      </c>
      <c r="AW57" s="485">
        <f t="shared" si="10"/>
        <v>5180.1400000000003</v>
      </c>
      <c r="AX57" s="486"/>
      <c r="AY57" s="485"/>
      <c r="AZ57" s="487">
        <v>5180</v>
      </c>
      <c r="BA57" s="487"/>
      <c r="BB57" s="516"/>
      <c r="BC57" s="516">
        <f t="shared" si="14"/>
        <v>5180</v>
      </c>
      <c r="BD57" s="516">
        <f t="shared" si="7"/>
        <v>0.14000000000032742</v>
      </c>
    </row>
    <row r="58" spans="1:56" s="65" customFormat="1" ht="18" customHeight="1" x14ac:dyDescent="0.2">
      <c r="A58" s="475">
        <v>54</v>
      </c>
      <c r="B58" s="489" t="s">
        <v>2641</v>
      </c>
      <c r="C58" s="477" t="s">
        <v>2642</v>
      </c>
      <c r="D58" s="477" t="s">
        <v>2474</v>
      </c>
      <c r="E58" s="492" t="s">
        <v>2715</v>
      </c>
      <c r="F58" s="492">
        <v>45637</v>
      </c>
      <c r="G58" s="476" t="s">
        <v>2476</v>
      </c>
      <c r="H58" s="476" t="s">
        <v>2586</v>
      </c>
      <c r="I58" s="476">
        <v>14830</v>
      </c>
      <c r="J58" s="479">
        <v>1</v>
      </c>
      <c r="K58" s="479">
        <v>1</v>
      </c>
      <c r="L58" s="479">
        <v>1</v>
      </c>
      <c r="M58" s="479">
        <v>1</v>
      </c>
      <c r="N58" s="479">
        <v>1</v>
      </c>
      <c r="O58" s="479">
        <v>1</v>
      </c>
      <c r="P58" s="479">
        <v>0</v>
      </c>
      <c r="Q58" s="479">
        <v>0</v>
      </c>
      <c r="R58" s="479">
        <v>1</v>
      </c>
      <c r="S58" s="479">
        <v>1</v>
      </c>
      <c r="T58" s="479">
        <v>1</v>
      </c>
      <c r="U58" s="479">
        <v>1</v>
      </c>
      <c r="V58" s="479">
        <v>1</v>
      </c>
      <c r="W58" s="479">
        <v>1</v>
      </c>
      <c r="X58" s="479">
        <v>1</v>
      </c>
      <c r="Y58" s="479">
        <v>1</v>
      </c>
      <c r="Z58" s="479">
        <v>1</v>
      </c>
      <c r="AA58" s="479">
        <v>0</v>
      </c>
      <c r="AB58" s="479">
        <v>1</v>
      </c>
      <c r="AC58" s="479">
        <v>1</v>
      </c>
      <c r="AD58" s="479">
        <v>1</v>
      </c>
      <c r="AE58" s="479">
        <v>1</v>
      </c>
      <c r="AF58" s="479">
        <v>1</v>
      </c>
      <c r="AG58" s="479">
        <v>1</v>
      </c>
      <c r="AH58" s="479">
        <v>1</v>
      </c>
      <c r="AI58" s="479">
        <v>1</v>
      </c>
      <c r="AJ58" s="479">
        <v>1</v>
      </c>
      <c r="AK58" s="479">
        <v>1</v>
      </c>
      <c r="AL58" s="480">
        <f t="shared" si="13"/>
        <v>25</v>
      </c>
      <c r="AM58" s="481">
        <f t="shared" si="1"/>
        <v>13241.07</v>
      </c>
      <c r="AN58" s="495"/>
      <c r="AO58" s="483">
        <f t="shared" si="2"/>
        <v>0</v>
      </c>
      <c r="AP58" s="481">
        <f t="shared" ref="AP58:AP63" si="15">SUM(AP42:AP57)</f>
        <v>0</v>
      </c>
      <c r="AQ58" s="484">
        <f t="shared" si="9"/>
        <v>13241.07</v>
      </c>
      <c r="AR58" s="482">
        <v>0</v>
      </c>
      <c r="AS58" s="484">
        <v>0</v>
      </c>
      <c r="AT58" s="484">
        <v>0</v>
      </c>
      <c r="AU58" s="484">
        <v>0</v>
      </c>
      <c r="AV58" s="484">
        <f t="shared" si="4"/>
        <v>0</v>
      </c>
      <c r="AW58" s="485">
        <f t="shared" si="10"/>
        <v>13241.07</v>
      </c>
      <c r="AX58" s="486"/>
      <c r="AY58" s="485"/>
      <c r="AZ58" s="487">
        <v>11741</v>
      </c>
      <c r="BA58" s="487"/>
      <c r="BB58" s="516">
        <v>1500</v>
      </c>
      <c r="BC58" s="516">
        <f t="shared" si="14"/>
        <v>13241</v>
      </c>
      <c r="BD58" s="516">
        <f t="shared" si="7"/>
        <v>6.9999999999708962E-2</v>
      </c>
    </row>
    <row r="59" spans="1:56" s="65" customFormat="1" ht="18" customHeight="1" x14ac:dyDescent="0.2">
      <c r="A59" s="475">
        <v>55</v>
      </c>
      <c r="B59" s="489" t="s">
        <v>2643</v>
      </c>
      <c r="C59" s="477" t="s">
        <v>2644</v>
      </c>
      <c r="D59" s="477" t="s">
        <v>2499</v>
      </c>
      <c r="E59" s="492" t="s">
        <v>2716</v>
      </c>
      <c r="F59" s="492">
        <v>45642</v>
      </c>
      <c r="G59" s="476" t="s">
        <v>2493</v>
      </c>
      <c r="H59" s="476" t="s">
        <v>2645</v>
      </c>
      <c r="I59" s="476">
        <v>14830</v>
      </c>
      <c r="J59" s="479">
        <v>1</v>
      </c>
      <c r="K59" s="479">
        <v>1</v>
      </c>
      <c r="L59" s="479">
        <v>1</v>
      </c>
      <c r="M59" s="479">
        <v>1</v>
      </c>
      <c r="N59" s="479">
        <v>1</v>
      </c>
      <c r="O59" s="479">
        <v>1</v>
      </c>
      <c r="P59" s="479">
        <v>1</v>
      </c>
      <c r="Q59" s="479">
        <v>0</v>
      </c>
      <c r="R59" s="479">
        <v>1</v>
      </c>
      <c r="S59" s="479">
        <v>1</v>
      </c>
      <c r="T59" s="479">
        <v>1</v>
      </c>
      <c r="U59" s="479">
        <v>1</v>
      </c>
      <c r="V59" s="479">
        <v>1</v>
      </c>
      <c r="W59" s="479">
        <v>1</v>
      </c>
      <c r="X59" s="479">
        <v>1</v>
      </c>
      <c r="Y59" s="479">
        <v>1</v>
      </c>
      <c r="Z59" s="479">
        <v>1</v>
      </c>
      <c r="AA59" s="479">
        <v>1</v>
      </c>
      <c r="AB59" s="479">
        <v>1</v>
      </c>
      <c r="AC59" s="479">
        <v>1</v>
      </c>
      <c r="AD59" s="479">
        <v>1</v>
      </c>
      <c r="AE59" s="479">
        <v>1</v>
      </c>
      <c r="AF59" s="479">
        <v>1</v>
      </c>
      <c r="AG59" s="479">
        <v>1</v>
      </c>
      <c r="AH59" s="479">
        <v>1</v>
      </c>
      <c r="AI59" s="479">
        <v>1</v>
      </c>
      <c r="AJ59" s="479">
        <v>1</v>
      </c>
      <c r="AK59" s="479">
        <v>1</v>
      </c>
      <c r="AL59" s="480">
        <f t="shared" si="13"/>
        <v>27</v>
      </c>
      <c r="AM59" s="481">
        <f t="shared" si="1"/>
        <v>14300.36</v>
      </c>
      <c r="AN59" s="495"/>
      <c r="AO59" s="483">
        <f t="shared" si="2"/>
        <v>0</v>
      </c>
      <c r="AP59" s="481">
        <f t="shared" si="15"/>
        <v>0</v>
      </c>
      <c r="AQ59" s="484">
        <f t="shared" si="9"/>
        <v>14300.36</v>
      </c>
      <c r="AR59" s="482">
        <v>0</v>
      </c>
      <c r="AS59" s="484">
        <v>0</v>
      </c>
      <c r="AT59" s="484">
        <v>0</v>
      </c>
      <c r="AU59" s="484">
        <v>0</v>
      </c>
      <c r="AV59" s="484">
        <f t="shared" si="4"/>
        <v>0</v>
      </c>
      <c r="AW59" s="485">
        <f t="shared" si="10"/>
        <v>14300.36</v>
      </c>
      <c r="AX59" s="486"/>
      <c r="AY59" s="485"/>
      <c r="AZ59" s="487">
        <v>12800</v>
      </c>
      <c r="BA59" s="487"/>
      <c r="BB59" s="516">
        <v>1500</v>
      </c>
      <c r="BC59" s="516">
        <f t="shared" si="14"/>
        <v>14300</v>
      </c>
      <c r="BD59" s="516">
        <f t="shared" si="7"/>
        <v>0.36000000000058208</v>
      </c>
    </row>
    <row r="60" spans="1:56" s="65" customFormat="1" ht="18" customHeight="1" x14ac:dyDescent="0.2">
      <c r="A60" s="475">
        <v>56</v>
      </c>
      <c r="B60" s="489" t="s">
        <v>2646</v>
      </c>
      <c r="C60" s="477" t="s">
        <v>2647</v>
      </c>
      <c r="D60" s="477" t="s">
        <v>2512</v>
      </c>
      <c r="E60" s="492" t="s">
        <v>2717</v>
      </c>
      <c r="F60" s="492">
        <v>45649</v>
      </c>
      <c r="G60" s="476" t="s">
        <v>2476</v>
      </c>
      <c r="H60" s="476" t="s">
        <v>2596</v>
      </c>
      <c r="I60" s="476">
        <v>16116</v>
      </c>
      <c r="J60" s="479">
        <v>1</v>
      </c>
      <c r="K60" s="479">
        <v>1</v>
      </c>
      <c r="L60" s="479">
        <v>1</v>
      </c>
      <c r="M60" s="479">
        <v>1</v>
      </c>
      <c r="N60" s="479">
        <v>1</v>
      </c>
      <c r="O60" s="479">
        <v>1</v>
      </c>
      <c r="P60" s="479">
        <v>1</v>
      </c>
      <c r="Q60" s="479">
        <v>1</v>
      </c>
      <c r="R60" s="479">
        <v>1</v>
      </c>
      <c r="S60" s="479">
        <v>1</v>
      </c>
      <c r="T60" s="479">
        <v>1</v>
      </c>
      <c r="U60" s="479">
        <v>1</v>
      </c>
      <c r="V60" s="479">
        <v>1</v>
      </c>
      <c r="W60" s="479">
        <v>1</v>
      </c>
      <c r="X60" s="479">
        <v>1</v>
      </c>
      <c r="Y60" s="479">
        <v>1</v>
      </c>
      <c r="Z60" s="479">
        <v>1</v>
      </c>
      <c r="AA60" s="479">
        <v>1</v>
      </c>
      <c r="AB60" s="479">
        <v>1</v>
      </c>
      <c r="AC60" s="479">
        <v>1</v>
      </c>
      <c r="AD60" s="479">
        <v>1</v>
      </c>
      <c r="AE60" s="479">
        <v>1</v>
      </c>
      <c r="AF60" s="479">
        <v>1</v>
      </c>
      <c r="AG60" s="479">
        <v>1</v>
      </c>
      <c r="AH60" s="479">
        <v>1</v>
      </c>
      <c r="AI60" s="479">
        <v>1</v>
      </c>
      <c r="AJ60" s="479">
        <v>1</v>
      </c>
      <c r="AK60" s="479">
        <v>1</v>
      </c>
      <c r="AL60" s="480">
        <f t="shared" si="13"/>
        <v>28</v>
      </c>
      <c r="AM60" s="481">
        <f t="shared" si="1"/>
        <v>16116</v>
      </c>
      <c r="AN60" s="495"/>
      <c r="AO60" s="483">
        <f t="shared" si="2"/>
        <v>0</v>
      </c>
      <c r="AP60" s="481">
        <f t="shared" si="15"/>
        <v>0</v>
      </c>
      <c r="AQ60" s="484">
        <f t="shared" si="9"/>
        <v>16116</v>
      </c>
      <c r="AR60" s="482">
        <v>0</v>
      </c>
      <c r="AS60" s="484">
        <v>0</v>
      </c>
      <c r="AT60" s="484">
        <v>0</v>
      </c>
      <c r="AU60" s="484">
        <v>0</v>
      </c>
      <c r="AV60" s="484">
        <f t="shared" si="4"/>
        <v>0</v>
      </c>
      <c r="AW60" s="485">
        <f t="shared" si="10"/>
        <v>16116</v>
      </c>
      <c r="AX60" s="486"/>
      <c r="AY60" s="485"/>
      <c r="AZ60" s="487">
        <v>13446</v>
      </c>
      <c r="BA60" s="487"/>
      <c r="BB60" s="516">
        <v>1500</v>
      </c>
      <c r="BC60" s="516">
        <f t="shared" si="14"/>
        <v>14946</v>
      </c>
      <c r="BD60" s="516">
        <f t="shared" si="7"/>
        <v>1170</v>
      </c>
    </row>
    <row r="61" spans="1:56" s="65" customFormat="1" ht="18" customHeight="1" x14ac:dyDescent="0.2">
      <c r="A61" s="475">
        <v>57</v>
      </c>
      <c r="B61" s="489" t="s">
        <v>2648</v>
      </c>
      <c r="C61" s="477" t="s">
        <v>2649</v>
      </c>
      <c r="D61" s="477" t="s">
        <v>2539</v>
      </c>
      <c r="E61" s="492" t="s">
        <v>2718</v>
      </c>
      <c r="F61" s="492">
        <v>45650</v>
      </c>
      <c r="G61" s="476" t="s">
        <v>2476</v>
      </c>
      <c r="H61" s="476" t="s">
        <v>2650</v>
      </c>
      <c r="I61" s="476">
        <v>16116</v>
      </c>
      <c r="J61" s="479">
        <v>1</v>
      </c>
      <c r="K61" s="479">
        <v>1</v>
      </c>
      <c r="L61" s="479">
        <v>0.91666666666666663</v>
      </c>
      <c r="M61" s="479">
        <v>1</v>
      </c>
      <c r="N61" s="479">
        <v>1</v>
      </c>
      <c r="O61" s="479">
        <v>1</v>
      </c>
      <c r="P61" s="479">
        <v>1</v>
      </c>
      <c r="Q61" s="479">
        <v>0</v>
      </c>
      <c r="R61" s="479">
        <v>1</v>
      </c>
      <c r="S61" s="479">
        <v>0.9375</v>
      </c>
      <c r="T61" s="479">
        <v>1</v>
      </c>
      <c r="U61" s="479">
        <v>1</v>
      </c>
      <c r="V61" s="479">
        <v>0</v>
      </c>
      <c r="W61" s="479">
        <v>1</v>
      </c>
      <c r="X61" s="479">
        <v>1</v>
      </c>
      <c r="Y61" s="479">
        <v>1</v>
      </c>
      <c r="Z61" s="479">
        <v>1</v>
      </c>
      <c r="AA61" s="479">
        <v>1</v>
      </c>
      <c r="AB61" s="479">
        <v>1</v>
      </c>
      <c r="AC61" s="479">
        <v>1</v>
      </c>
      <c r="AD61" s="479">
        <v>1</v>
      </c>
      <c r="AE61" s="479">
        <v>1</v>
      </c>
      <c r="AF61" s="479">
        <v>1</v>
      </c>
      <c r="AG61" s="479">
        <v>0</v>
      </c>
      <c r="AH61" s="479">
        <v>0.97916666666666663</v>
      </c>
      <c r="AI61" s="479">
        <v>0</v>
      </c>
      <c r="AJ61" s="479">
        <v>0</v>
      </c>
      <c r="AK61" s="479">
        <v>1</v>
      </c>
      <c r="AL61" s="480">
        <f t="shared" si="13"/>
        <v>22.833333333333332</v>
      </c>
      <c r="AM61" s="481">
        <f t="shared" si="1"/>
        <v>13142.21</v>
      </c>
      <c r="AN61" s="495"/>
      <c r="AO61" s="483">
        <f t="shared" si="2"/>
        <v>0</v>
      </c>
      <c r="AP61" s="481">
        <f t="shared" si="15"/>
        <v>0</v>
      </c>
      <c r="AQ61" s="484">
        <f t="shared" si="9"/>
        <v>13142.21</v>
      </c>
      <c r="AR61" s="482">
        <v>0</v>
      </c>
      <c r="AS61" s="484">
        <v>0</v>
      </c>
      <c r="AT61" s="484">
        <v>0</v>
      </c>
      <c r="AU61" s="484">
        <v>0</v>
      </c>
      <c r="AV61" s="484">
        <f t="shared" si="4"/>
        <v>0</v>
      </c>
      <c r="AW61" s="485">
        <f t="shared" si="10"/>
        <v>13142.21</v>
      </c>
      <c r="AX61" s="486"/>
      <c r="AY61" s="485"/>
      <c r="AZ61" s="487">
        <v>10602</v>
      </c>
      <c r="BA61" s="487"/>
      <c r="BB61" s="516">
        <v>1500</v>
      </c>
      <c r="BC61" s="516">
        <f t="shared" si="14"/>
        <v>12102</v>
      </c>
      <c r="BD61" s="516">
        <f t="shared" si="7"/>
        <v>1040.2099999999991</v>
      </c>
    </row>
    <row r="62" spans="1:56" s="65" customFormat="1" ht="18" customHeight="1" x14ac:dyDescent="0.2">
      <c r="A62" s="475">
        <v>58</v>
      </c>
      <c r="B62" s="489" t="s">
        <v>2651</v>
      </c>
      <c r="C62" s="477" t="s">
        <v>2652</v>
      </c>
      <c r="D62" s="477" t="s">
        <v>2474</v>
      </c>
      <c r="E62" s="492" t="s">
        <v>2719</v>
      </c>
      <c r="F62" s="492">
        <v>45674</v>
      </c>
      <c r="G62" s="476" t="s">
        <v>2493</v>
      </c>
      <c r="H62" s="476" t="s">
        <v>2559</v>
      </c>
      <c r="I62" s="476">
        <v>14830</v>
      </c>
      <c r="J62" s="479">
        <v>1</v>
      </c>
      <c r="K62" s="479">
        <v>1</v>
      </c>
      <c r="L62" s="479">
        <v>1</v>
      </c>
      <c r="M62" s="479">
        <v>1</v>
      </c>
      <c r="N62" s="479">
        <v>1</v>
      </c>
      <c r="O62" s="479">
        <v>0</v>
      </c>
      <c r="P62" s="479">
        <v>1</v>
      </c>
      <c r="Q62" s="479">
        <v>1</v>
      </c>
      <c r="R62" s="479">
        <v>1</v>
      </c>
      <c r="S62" s="479">
        <v>1</v>
      </c>
      <c r="T62" s="479">
        <v>1</v>
      </c>
      <c r="U62" s="479">
        <v>0</v>
      </c>
      <c r="V62" s="479">
        <v>1</v>
      </c>
      <c r="W62" s="479">
        <v>1</v>
      </c>
      <c r="X62" s="479">
        <v>1</v>
      </c>
      <c r="Y62" s="479">
        <v>1</v>
      </c>
      <c r="Z62" s="479">
        <v>1</v>
      </c>
      <c r="AA62" s="479">
        <v>1</v>
      </c>
      <c r="AB62" s="479">
        <v>1</v>
      </c>
      <c r="AC62" s="479">
        <v>1</v>
      </c>
      <c r="AD62" s="479">
        <v>1</v>
      </c>
      <c r="AE62" s="479">
        <v>1</v>
      </c>
      <c r="AF62" s="479">
        <v>1</v>
      </c>
      <c r="AG62" s="479">
        <v>1</v>
      </c>
      <c r="AH62" s="479">
        <v>1</v>
      </c>
      <c r="AI62" s="479">
        <v>1</v>
      </c>
      <c r="AJ62" s="479">
        <v>1</v>
      </c>
      <c r="AK62" s="479">
        <v>1</v>
      </c>
      <c r="AL62" s="480">
        <f t="shared" si="13"/>
        <v>26</v>
      </c>
      <c r="AM62" s="481">
        <f t="shared" si="1"/>
        <v>13770.71</v>
      </c>
      <c r="AN62" s="495"/>
      <c r="AO62" s="483">
        <f t="shared" si="2"/>
        <v>0</v>
      </c>
      <c r="AP62" s="481">
        <f t="shared" si="15"/>
        <v>0</v>
      </c>
      <c r="AQ62" s="484">
        <f t="shared" si="9"/>
        <v>13770.71</v>
      </c>
      <c r="AR62" s="482">
        <v>0</v>
      </c>
      <c r="AS62" s="484">
        <v>0</v>
      </c>
      <c r="AT62" s="484">
        <v>0</v>
      </c>
      <c r="AU62" s="484">
        <v>0</v>
      </c>
      <c r="AV62" s="484">
        <f t="shared" si="4"/>
        <v>0</v>
      </c>
      <c r="AW62" s="485">
        <f t="shared" si="10"/>
        <v>13770.71</v>
      </c>
      <c r="AX62" s="486"/>
      <c r="AY62" s="485"/>
      <c r="AZ62" s="487">
        <v>12271</v>
      </c>
      <c r="BA62" s="487"/>
      <c r="BB62" s="516">
        <v>1500</v>
      </c>
      <c r="BC62" s="516">
        <f t="shared" si="14"/>
        <v>13771</v>
      </c>
      <c r="BD62" s="516">
        <f t="shared" si="7"/>
        <v>-0.29000000000087311</v>
      </c>
    </row>
    <row r="63" spans="1:56" s="65" customFormat="1" ht="18" customHeight="1" x14ac:dyDescent="0.2">
      <c r="A63" s="475">
        <v>59</v>
      </c>
      <c r="B63" s="489" t="s">
        <v>2653</v>
      </c>
      <c r="C63" s="477" t="s">
        <v>2654</v>
      </c>
      <c r="D63" s="477" t="s">
        <v>2640</v>
      </c>
      <c r="E63" s="492" t="s">
        <v>2720</v>
      </c>
      <c r="F63" s="492">
        <v>45674</v>
      </c>
      <c r="G63" s="476" t="s">
        <v>2493</v>
      </c>
      <c r="H63" s="476" t="s">
        <v>2655</v>
      </c>
      <c r="I63" s="476">
        <v>25000</v>
      </c>
      <c r="J63" s="479">
        <v>1</v>
      </c>
      <c r="K63" s="479">
        <v>1</v>
      </c>
      <c r="L63" s="479">
        <v>1</v>
      </c>
      <c r="M63" s="479">
        <v>1</v>
      </c>
      <c r="N63" s="479">
        <v>1</v>
      </c>
      <c r="O63" s="479">
        <v>1</v>
      </c>
      <c r="P63" s="479">
        <v>1</v>
      </c>
      <c r="Q63" s="479">
        <v>1</v>
      </c>
      <c r="R63" s="479">
        <v>1</v>
      </c>
      <c r="S63" s="479">
        <v>1</v>
      </c>
      <c r="T63" s="479">
        <v>1</v>
      </c>
      <c r="U63" s="479">
        <v>1</v>
      </c>
      <c r="V63" s="479">
        <v>1</v>
      </c>
      <c r="W63" s="479">
        <v>1</v>
      </c>
      <c r="X63" s="479">
        <v>1</v>
      </c>
      <c r="Y63" s="479">
        <v>1</v>
      </c>
      <c r="Z63" s="479">
        <v>1</v>
      </c>
      <c r="AA63" s="479">
        <v>1</v>
      </c>
      <c r="AB63" s="479">
        <v>1</v>
      </c>
      <c r="AC63" s="479">
        <v>1</v>
      </c>
      <c r="AD63" s="479">
        <v>1</v>
      </c>
      <c r="AE63" s="479">
        <v>1</v>
      </c>
      <c r="AF63" s="479">
        <v>1</v>
      </c>
      <c r="AG63" s="479">
        <v>1</v>
      </c>
      <c r="AH63" s="479">
        <v>1</v>
      </c>
      <c r="AI63" s="479">
        <v>1</v>
      </c>
      <c r="AJ63" s="479">
        <v>1</v>
      </c>
      <c r="AK63" s="479">
        <v>1</v>
      </c>
      <c r="AL63" s="480">
        <f t="shared" si="13"/>
        <v>28</v>
      </c>
      <c r="AM63" s="481">
        <f t="shared" si="1"/>
        <v>25000</v>
      </c>
      <c r="AN63" s="495"/>
      <c r="AO63" s="483">
        <f t="shared" si="2"/>
        <v>0</v>
      </c>
      <c r="AP63" s="481">
        <f t="shared" si="15"/>
        <v>0</v>
      </c>
      <c r="AQ63" s="484">
        <f t="shared" si="9"/>
        <v>25000</v>
      </c>
      <c r="AR63" s="482">
        <v>0</v>
      </c>
      <c r="AS63" s="484">
        <v>0</v>
      </c>
      <c r="AT63" s="484">
        <v>0</v>
      </c>
      <c r="AU63" s="484">
        <v>0</v>
      </c>
      <c r="AV63" s="484">
        <f t="shared" si="4"/>
        <v>0</v>
      </c>
      <c r="AW63" s="485">
        <f t="shared" si="10"/>
        <v>25000</v>
      </c>
      <c r="AX63" s="486"/>
      <c r="AY63" s="485"/>
      <c r="AZ63" s="487">
        <v>25000</v>
      </c>
      <c r="BA63" s="487"/>
      <c r="BB63" s="516"/>
      <c r="BC63" s="516">
        <f t="shared" si="14"/>
        <v>25000</v>
      </c>
      <c r="BD63" s="516">
        <f t="shared" si="7"/>
        <v>0</v>
      </c>
    </row>
    <row r="64" spans="1:56" s="65" customFormat="1" ht="18" customHeight="1" x14ac:dyDescent="0.2">
      <c r="A64" s="475">
        <v>60</v>
      </c>
      <c r="B64" s="489" t="s">
        <v>2656</v>
      </c>
      <c r="C64" s="477" t="s">
        <v>2657</v>
      </c>
      <c r="D64" s="477" t="s">
        <v>2474</v>
      </c>
      <c r="E64" s="492" t="s">
        <v>2721</v>
      </c>
      <c r="F64" s="492">
        <v>45675</v>
      </c>
      <c r="G64" s="476" t="s">
        <v>2476</v>
      </c>
      <c r="H64" s="476" t="s">
        <v>2658</v>
      </c>
      <c r="I64" s="476">
        <v>14830</v>
      </c>
      <c r="J64" s="479">
        <v>1</v>
      </c>
      <c r="K64" s="479">
        <v>1</v>
      </c>
      <c r="L64" s="479">
        <v>1</v>
      </c>
      <c r="M64" s="479">
        <v>1</v>
      </c>
      <c r="N64" s="479">
        <v>1</v>
      </c>
      <c r="O64" s="479">
        <v>0</v>
      </c>
      <c r="P64" s="479">
        <v>1</v>
      </c>
      <c r="Q64" s="479">
        <v>1</v>
      </c>
      <c r="R64" s="479">
        <v>1</v>
      </c>
      <c r="S64" s="479">
        <v>1</v>
      </c>
      <c r="T64" s="479">
        <v>1</v>
      </c>
      <c r="U64" s="479">
        <v>1</v>
      </c>
      <c r="V64" s="479">
        <v>1</v>
      </c>
      <c r="W64" s="479">
        <v>1</v>
      </c>
      <c r="X64" s="479">
        <v>0</v>
      </c>
      <c r="Y64" s="479">
        <v>1</v>
      </c>
      <c r="Z64" s="479">
        <v>0</v>
      </c>
      <c r="AA64" s="479">
        <v>1</v>
      </c>
      <c r="AB64" s="479">
        <v>1</v>
      </c>
      <c r="AC64" s="479">
        <v>1</v>
      </c>
      <c r="AD64" s="479">
        <v>1</v>
      </c>
      <c r="AE64" s="479">
        <v>1</v>
      </c>
      <c r="AF64" s="479">
        <v>1</v>
      </c>
      <c r="AG64" s="479">
        <v>1</v>
      </c>
      <c r="AH64" s="479">
        <v>1</v>
      </c>
      <c r="AI64" s="479">
        <v>1</v>
      </c>
      <c r="AJ64" s="479">
        <v>1</v>
      </c>
      <c r="AK64" s="479">
        <v>1</v>
      </c>
      <c r="AL64" s="480">
        <f t="shared" si="13"/>
        <v>25</v>
      </c>
      <c r="AM64" s="481">
        <f t="shared" si="1"/>
        <v>13241.07</v>
      </c>
      <c r="AN64" s="495"/>
      <c r="AO64" s="483">
        <f t="shared" si="2"/>
        <v>0</v>
      </c>
      <c r="AP64" s="481">
        <f>SUM(AP49:AP63)</f>
        <v>0</v>
      </c>
      <c r="AQ64" s="484">
        <f t="shared" si="9"/>
        <v>13241.07</v>
      </c>
      <c r="AR64" s="482">
        <v>0</v>
      </c>
      <c r="AS64" s="484">
        <v>0</v>
      </c>
      <c r="AT64" s="484">
        <v>0</v>
      </c>
      <c r="AU64" s="484">
        <v>0</v>
      </c>
      <c r="AV64" s="484">
        <f t="shared" si="4"/>
        <v>0</v>
      </c>
      <c r="AW64" s="485">
        <f t="shared" si="10"/>
        <v>13241.07</v>
      </c>
      <c r="AX64" s="486"/>
      <c r="AY64" s="485"/>
      <c r="AZ64" s="487">
        <v>11741</v>
      </c>
      <c r="BA64" s="487"/>
      <c r="BB64" s="516">
        <v>1500</v>
      </c>
      <c r="BC64" s="516">
        <f t="shared" si="14"/>
        <v>13241</v>
      </c>
      <c r="BD64" s="516">
        <f t="shared" si="7"/>
        <v>6.9999999999708962E-2</v>
      </c>
    </row>
    <row r="65" spans="1:56" s="65" customFormat="1" ht="18" customHeight="1" x14ac:dyDescent="0.2">
      <c r="A65" s="475">
        <v>61</v>
      </c>
      <c r="B65" s="489" t="s">
        <v>2659</v>
      </c>
      <c r="C65" s="477" t="s">
        <v>2660</v>
      </c>
      <c r="D65" s="477" t="s">
        <v>2474</v>
      </c>
      <c r="E65" s="515" t="s">
        <v>2722</v>
      </c>
      <c r="F65" s="492">
        <v>45675</v>
      </c>
      <c r="G65" s="476" t="s">
        <v>2493</v>
      </c>
      <c r="H65" s="476" t="s">
        <v>2559</v>
      </c>
      <c r="I65" s="476">
        <v>14830</v>
      </c>
      <c r="J65" s="479">
        <v>1</v>
      </c>
      <c r="K65" s="479">
        <v>1</v>
      </c>
      <c r="L65" s="479">
        <v>0</v>
      </c>
      <c r="M65" s="479">
        <v>1</v>
      </c>
      <c r="N65" s="479">
        <v>1</v>
      </c>
      <c r="O65" s="479">
        <v>1</v>
      </c>
      <c r="P65" s="479">
        <v>1</v>
      </c>
      <c r="Q65" s="479">
        <v>1</v>
      </c>
      <c r="R65" s="479">
        <v>1</v>
      </c>
      <c r="S65" s="479">
        <v>1</v>
      </c>
      <c r="T65" s="479">
        <v>1</v>
      </c>
      <c r="U65" s="479">
        <v>1</v>
      </c>
      <c r="V65" s="479">
        <v>1</v>
      </c>
      <c r="W65" s="479">
        <v>1</v>
      </c>
      <c r="X65" s="479">
        <v>1</v>
      </c>
      <c r="Y65" s="479">
        <v>1</v>
      </c>
      <c r="Z65" s="479">
        <v>1</v>
      </c>
      <c r="AA65" s="479">
        <v>1</v>
      </c>
      <c r="AB65" s="479">
        <v>1</v>
      </c>
      <c r="AC65" s="479">
        <v>1</v>
      </c>
      <c r="AD65" s="479">
        <v>1</v>
      </c>
      <c r="AE65" s="479">
        <v>1</v>
      </c>
      <c r="AF65" s="479">
        <v>1</v>
      </c>
      <c r="AG65" s="479">
        <v>1</v>
      </c>
      <c r="AH65" s="479">
        <v>0.95833333333333337</v>
      </c>
      <c r="AI65" s="479">
        <v>0</v>
      </c>
      <c r="AJ65" s="479">
        <v>1</v>
      </c>
      <c r="AK65" s="479">
        <v>1</v>
      </c>
      <c r="AL65" s="480">
        <f t="shared" si="13"/>
        <v>25.958333333333332</v>
      </c>
      <c r="AM65" s="481">
        <f t="shared" si="1"/>
        <v>13748.65</v>
      </c>
      <c r="AN65" s="495"/>
      <c r="AO65" s="483">
        <f t="shared" si="2"/>
        <v>0</v>
      </c>
      <c r="AP65" s="481">
        <f>SUM(AP50:AP64)</f>
        <v>0</v>
      </c>
      <c r="AQ65" s="484">
        <f t="shared" si="9"/>
        <v>13748.65</v>
      </c>
      <c r="AR65" s="482">
        <v>0</v>
      </c>
      <c r="AS65" s="484">
        <v>0</v>
      </c>
      <c r="AT65" s="484">
        <v>0</v>
      </c>
      <c r="AU65" s="484">
        <v>0</v>
      </c>
      <c r="AV65" s="484">
        <f t="shared" si="4"/>
        <v>0</v>
      </c>
      <c r="AW65" s="485">
        <f t="shared" si="10"/>
        <v>13748.65</v>
      </c>
      <c r="AX65" s="486"/>
      <c r="AY65" s="485"/>
      <c r="AZ65" s="487">
        <v>12249</v>
      </c>
      <c r="BA65" s="487"/>
      <c r="BB65" s="516">
        <v>1500</v>
      </c>
      <c r="BC65" s="516">
        <f t="shared" si="14"/>
        <v>13749</v>
      </c>
      <c r="BD65" s="516">
        <f t="shared" si="7"/>
        <v>-0.3500000000003638</v>
      </c>
    </row>
    <row r="66" spans="1:56" s="65" customFormat="1" ht="18" customHeight="1" x14ac:dyDescent="0.2">
      <c r="A66" s="475">
        <v>62</v>
      </c>
      <c r="B66" s="489" t="s">
        <v>2661</v>
      </c>
      <c r="C66" s="477" t="s">
        <v>2662</v>
      </c>
      <c r="D66" s="477" t="s">
        <v>2474</v>
      </c>
      <c r="E66" s="515" t="s">
        <v>2723</v>
      </c>
      <c r="F66" s="492">
        <v>45675</v>
      </c>
      <c r="G66" s="476" t="s">
        <v>2493</v>
      </c>
      <c r="H66" s="476" t="s">
        <v>2559</v>
      </c>
      <c r="I66" s="476">
        <v>14830</v>
      </c>
      <c r="J66" s="479">
        <v>1</v>
      </c>
      <c r="K66" s="479">
        <v>1</v>
      </c>
      <c r="L66" s="479">
        <v>1</v>
      </c>
      <c r="M66" s="479">
        <v>1</v>
      </c>
      <c r="N66" s="479">
        <v>1</v>
      </c>
      <c r="O66" s="479">
        <v>1</v>
      </c>
      <c r="P66" s="479">
        <v>1</v>
      </c>
      <c r="Q66" s="479">
        <v>0</v>
      </c>
      <c r="R66" s="479">
        <v>1</v>
      </c>
      <c r="S66" s="479">
        <v>1</v>
      </c>
      <c r="T66" s="479">
        <v>1</v>
      </c>
      <c r="U66" s="479">
        <v>1</v>
      </c>
      <c r="V66" s="479">
        <v>0</v>
      </c>
      <c r="W66" s="479">
        <v>0</v>
      </c>
      <c r="X66" s="479">
        <v>1</v>
      </c>
      <c r="Y66" s="479">
        <v>1</v>
      </c>
      <c r="Z66" s="479">
        <v>1</v>
      </c>
      <c r="AA66" s="479">
        <v>1</v>
      </c>
      <c r="AB66" s="479">
        <v>1</v>
      </c>
      <c r="AC66" s="479">
        <v>1</v>
      </c>
      <c r="AD66" s="479">
        <v>1</v>
      </c>
      <c r="AE66" s="479">
        <v>1</v>
      </c>
      <c r="AF66" s="479">
        <v>1</v>
      </c>
      <c r="AG66" s="479">
        <v>1</v>
      </c>
      <c r="AH66" s="479">
        <v>1</v>
      </c>
      <c r="AI66" s="479">
        <v>1</v>
      </c>
      <c r="AJ66" s="479">
        <v>1</v>
      </c>
      <c r="AK66" s="479">
        <v>1</v>
      </c>
      <c r="AL66" s="480">
        <f t="shared" si="13"/>
        <v>25</v>
      </c>
      <c r="AM66" s="481">
        <f t="shared" si="1"/>
        <v>13241.07</v>
      </c>
      <c r="AN66" s="495"/>
      <c r="AO66" s="483">
        <f t="shared" si="2"/>
        <v>0</v>
      </c>
      <c r="AP66" s="481">
        <f>SUM(AP51:AP65)</f>
        <v>0</v>
      </c>
      <c r="AQ66" s="484">
        <f t="shared" si="9"/>
        <v>13241.07</v>
      </c>
      <c r="AR66" s="482">
        <v>0</v>
      </c>
      <c r="AS66" s="484">
        <v>0</v>
      </c>
      <c r="AT66" s="484">
        <v>0</v>
      </c>
      <c r="AU66" s="484">
        <v>0</v>
      </c>
      <c r="AV66" s="484">
        <f t="shared" si="4"/>
        <v>0</v>
      </c>
      <c r="AW66" s="485">
        <f t="shared" si="10"/>
        <v>13241.07</v>
      </c>
      <c r="AX66" s="486"/>
      <c r="AY66" s="485"/>
      <c r="AZ66" s="487">
        <v>11741</v>
      </c>
      <c r="BA66" s="487"/>
      <c r="BB66" s="516">
        <v>1500</v>
      </c>
      <c r="BC66" s="516">
        <f t="shared" si="14"/>
        <v>13241</v>
      </c>
      <c r="BD66" s="516">
        <f t="shared" si="7"/>
        <v>6.9999999999708962E-2</v>
      </c>
    </row>
    <row r="67" spans="1:56" s="65" customFormat="1" ht="18" customHeight="1" x14ac:dyDescent="0.2">
      <c r="A67" s="475">
        <v>63</v>
      </c>
      <c r="B67" s="489" t="s">
        <v>2663</v>
      </c>
      <c r="C67" s="477" t="s">
        <v>2664</v>
      </c>
      <c r="D67" s="477" t="s">
        <v>2474</v>
      </c>
      <c r="E67" s="515" t="s">
        <v>2724</v>
      </c>
      <c r="F67" s="492">
        <v>45675</v>
      </c>
      <c r="G67" s="476" t="s">
        <v>2493</v>
      </c>
      <c r="H67" s="476" t="s">
        <v>2559</v>
      </c>
      <c r="I67" s="476">
        <v>14830</v>
      </c>
      <c r="J67" s="479">
        <v>1</v>
      </c>
      <c r="K67" s="479">
        <v>1</v>
      </c>
      <c r="L67" s="479">
        <v>1</v>
      </c>
      <c r="M67" s="479">
        <v>1</v>
      </c>
      <c r="N67" s="479">
        <v>1</v>
      </c>
      <c r="O67" s="479">
        <v>1</v>
      </c>
      <c r="P67" s="479">
        <v>1</v>
      </c>
      <c r="Q67" s="479">
        <v>1</v>
      </c>
      <c r="R67" s="479">
        <v>1</v>
      </c>
      <c r="S67" s="479">
        <v>1</v>
      </c>
      <c r="T67" s="479">
        <v>1</v>
      </c>
      <c r="U67" s="479">
        <v>1</v>
      </c>
      <c r="V67" s="479">
        <v>1</v>
      </c>
      <c r="W67" s="479">
        <v>1</v>
      </c>
      <c r="X67" s="479">
        <v>1</v>
      </c>
      <c r="Y67" s="479">
        <v>1</v>
      </c>
      <c r="Z67" s="479">
        <v>0.75</v>
      </c>
      <c r="AA67" s="479">
        <v>1</v>
      </c>
      <c r="AB67" s="479">
        <v>1</v>
      </c>
      <c r="AC67" s="479">
        <v>1</v>
      </c>
      <c r="AD67" s="479">
        <v>1</v>
      </c>
      <c r="AE67" s="479">
        <v>1</v>
      </c>
      <c r="AF67" s="479">
        <v>1</v>
      </c>
      <c r="AG67" s="479">
        <v>1</v>
      </c>
      <c r="AH67" s="479">
        <v>1</v>
      </c>
      <c r="AI67" s="479">
        <v>1</v>
      </c>
      <c r="AJ67" s="479">
        <v>1</v>
      </c>
      <c r="AK67" s="479">
        <v>1</v>
      </c>
      <c r="AL67" s="480">
        <f t="shared" si="13"/>
        <v>27.75</v>
      </c>
      <c r="AM67" s="481">
        <f t="shared" si="1"/>
        <v>14697.59</v>
      </c>
      <c r="AN67" s="495"/>
      <c r="AO67" s="483">
        <f t="shared" si="2"/>
        <v>0</v>
      </c>
      <c r="AP67" s="481">
        <f>SUM(AP51:AP66)</f>
        <v>0</v>
      </c>
      <c r="AQ67" s="484">
        <f t="shared" si="9"/>
        <v>14697.59</v>
      </c>
      <c r="AR67" s="482">
        <v>0</v>
      </c>
      <c r="AS67" s="484">
        <v>0</v>
      </c>
      <c r="AT67" s="484">
        <v>0</v>
      </c>
      <c r="AU67" s="484">
        <v>0</v>
      </c>
      <c r="AV67" s="484">
        <f t="shared" si="4"/>
        <v>0</v>
      </c>
      <c r="AW67" s="485">
        <f t="shared" si="10"/>
        <v>14697.59</v>
      </c>
      <c r="AX67" s="486"/>
      <c r="AY67" s="485"/>
      <c r="AZ67" s="487">
        <v>13198</v>
      </c>
      <c r="BA67" s="487"/>
      <c r="BB67" s="516">
        <v>1500</v>
      </c>
      <c r="BC67" s="516">
        <f t="shared" si="14"/>
        <v>14698</v>
      </c>
      <c r="BD67" s="516">
        <f t="shared" si="7"/>
        <v>-0.40999999999985448</v>
      </c>
    </row>
    <row r="68" spans="1:56" s="65" customFormat="1" ht="18" customHeight="1" x14ac:dyDescent="0.2">
      <c r="A68" s="475">
        <v>64</v>
      </c>
      <c r="B68" s="489" t="s">
        <v>2665</v>
      </c>
      <c r="C68" s="477" t="s">
        <v>2666</v>
      </c>
      <c r="D68" s="477" t="s">
        <v>2474</v>
      </c>
      <c r="E68" s="515" t="s">
        <v>2725</v>
      </c>
      <c r="F68" s="492">
        <v>45675</v>
      </c>
      <c r="G68" s="476" t="s">
        <v>2493</v>
      </c>
      <c r="H68" s="476" t="s">
        <v>2667</v>
      </c>
      <c r="I68" s="476">
        <v>16116</v>
      </c>
      <c r="J68" s="479">
        <v>1</v>
      </c>
      <c r="K68" s="479">
        <v>1</v>
      </c>
      <c r="L68" s="479">
        <v>1</v>
      </c>
      <c r="M68" s="479">
        <v>1</v>
      </c>
      <c r="N68" s="479">
        <v>1</v>
      </c>
      <c r="O68" s="479">
        <v>1</v>
      </c>
      <c r="P68" s="479">
        <v>1</v>
      </c>
      <c r="Q68" s="479">
        <v>1</v>
      </c>
      <c r="R68" s="479">
        <v>1</v>
      </c>
      <c r="S68" s="479">
        <v>1</v>
      </c>
      <c r="T68" s="479">
        <v>1</v>
      </c>
      <c r="U68" s="479">
        <v>1</v>
      </c>
      <c r="V68" s="479">
        <v>1</v>
      </c>
      <c r="W68" s="479">
        <v>1</v>
      </c>
      <c r="X68" s="479">
        <v>1</v>
      </c>
      <c r="Y68" s="479">
        <v>1</v>
      </c>
      <c r="Z68" s="479">
        <v>1</v>
      </c>
      <c r="AA68" s="479">
        <v>1</v>
      </c>
      <c r="AB68" s="479">
        <v>1</v>
      </c>
      <c r="AC68" s="479">
        <v>1</v>
      </c>
      <c r="AD68" s="479">
        <v>1</v>
      </c>
      <c r="AE68" s="479">
        <v>1</v>
      </c>
      <c r="AF68" s="479">
        <v>1</v>
      </c>
      <c r="AG68" s="479">
        <v>1</v>
      </c>
      <c r="AH68" s="479">
        <v>1</v>
      </c>
      <c r="AI68" s="479">
        <v>0</v>
      </c>
      <c r="AJ68" s="479">
        <v>1</v>
      </c>
      <c r="AK68" s="479">
        <v>1</v>
      </c>
      <c r="AL68" s="480">
        <f t="shared" si="13"/>
        <v>27</v>
      </c>
      <c r="AM68" s="481">
        <f t="shared" si="1"/>
        <v>15540.43</v>
      </c>
      <c r="AN68" s="495"/>
      <c r="AO68" s="483">
        <f t="shared" si="2"/>
        <v>0</v>
      </c>
      <c r="AP68" s="481">
        <f>SUM(AP52:AP67)</f>
        <v>0</v>
      </c>
      <c r="AQ68" s="484">
        <f t="shared" si="9"/>
        <v>15540.43</v>
      </c>
      <c r="AR68" s="482">
        <v>0</v>
      </c>
      <c r="AS68" s="484">
        <v>0</v>
      </c>
      <c r="AT68" s="484">
        <v>0</v>
      </c>
      <c r="AU68" s="484">
        <v>0</v>
      </c>
      <c r="AV68" s="484">
        <f t="shared" si="4"/>
        <v>0</v>
      </c>
      <c r="AW68" s="485">
        <f t="shared" si="10"/>
        <v>15540.43</v>
      </c>
      <c r="AX68" s="486"/>
      <c r="AY68" s="485"/>
      <c r="AZ68" s="487">
        <v>14040</v>
      </c>
      <c r="BA68" s="487"/>
      <c r="BB68" s="516">
        <v>1500</v>
      </c>
      <c r="BC68" s="516">
        <f t="shared" si="14"/>
        <v>15540</v>
      </c>
      <c r="BD68" s="516">
        <f t="shared" si="7"/>
        <v>0.43000000000029104</v>
      </c>
    </row>
    <row r="69" spans="1:56" s="65" customFormat="1" ht="18" customHeight="1" x14ac:dyDescent="0.2">
      <c r="A69" s="475">
        <v>65</v>
      </c>
      <c r="B69" s="489" t="s">
        <v>2668</v>
      </c>
      <c r="C69" s="477" t="s">
        <v>2669</v>
      </c>
      <c r="D69" s="477" t="s">
        <v>2474</v>
      </c>
      <c r="E69" s="515" t="s">
        <v>2726</v>
      </c>
      <c r="F69" s="492">
        <v>45678</v>
      </c>
      <c r="G69" s="476" t="s">
        <v>2476</v>
      </c>
      <c r="H69" s="476" t="s">
        <v>2670</v>
      </c>
      <c r="I69" s="476">
        <v>14830</v>
      </c>
      <c r="J69" s="479">
        <v>1</v>
      </c>
      <c r="K69" s="479">
        <v>1</v>
      </c>
      <c r="L69" s="479">
        <v>1</v>
      </c>
      <c r="M69" s="479">
        <v>1</v>
      </c>
      <c r="N69" s="479">
        <v>1</v>
      </c>
      <c r="O69" s="479">
        <v>1</v>
      </c>
      <c r="P69" s="479">
        <v>1</v>
      </c>
      <c r="Q69" s="479">
        <v>1</v>
      </c>
      <c r="R69" s="479">
        <v>1</v>
      </c>
      <c r="S69" s="479">
        <v>1</v>
      </c>
      <c r="T69" s="479">
        <v>0</v>
      </c>
      <c r="U69" s="479">
        <v>1</v>
      </c>
      <c r="V69" s="479">
        <v>0</v>
      </c>
      <c r="W69" s="479">
        <v>1</v>
      </c>
      <c r="X69" s="479">
        <v>1</v>
      </c>
      <c r="Y69" s="479">
        <v>1</v>
      </c>
      <c r="Z69" s="479">
        <v>1</v>
      </c>
      <c r="AA69" s="479">
        <v>1</v>
      </c>
      <c r="AB69" s="479">
        <v>1</v>
      </c>
      <c r="AC69" s="479">
        <v>1</v>
      </c>
      <c r="AD69" s="479">
        <v>1</v>
      </c>
      <c r="AE69" s="479">
        <v>1</v>
      </c>
      <c r="AF69" s="479">
        <v>1</v>
      </c>
      <c r="AG69" s="479">
        <v>1</v>
      </c>
      <c r="AH69" s="479">
        <v>1</v>
      </c>
      <c r="AI69" s="479">
        <v>1</v>
      </c>
      <c r="AJ69" s="479">
        <v>1</v>
      </c>
      <c r="AK69" s="479">
        <v>1</v>
      </c>
      <c r="AL69" s="480">
        <f t="shared" si="13"/>
        <v>26</v>
      </c>
      <c r="AM69" s="481">
        <f t="shared" ref="AM69:AM82" si="16">ROUND(I69/28*AL69,2)</f>
        <v>13770.71</v>
      </c>
      <c r="AN69" s="495"/>
      <c r="AO69" s="483">
        <f t="shared" ref="AO69:AO82" si="17">I69/31/8*AN69*2</f>
        <v>0</v>
      </c>
      <c r="AP69" s="481">
        <f>SUM(AP53:AP68)</f>
        <v>0</v>
      </c>
      <c r="AQ69" s="484">
        <f t="shared" si="9"/>
        <v>13770.71</v>
      </c>
      <c r="AR69" s="482">
        <v>0</v>
      </c>
      <c r="AS69" s="484">
        <v>0</v>
      </c>
      <c r="AT69" s="484">
        <v>0</v>
      </c>
      <c r="AU69" s="484">
        <v>0</v>
      </c>
      <c r="AV69" s="484">
        <f t="shared" ref="AV69:AV82" si="18">+AR69+AS69+AT69+AU69</f>
        <v>0</v>
      </c>
      <c r="AW69" s="485">
        <f t="shared" si="10"/>
        <v>13770.71</v>
      </c>
      <c r="AX69" s="486"/>
      <c r="AY69" s="485"/>
      <c r="AZ69" s="487">
        <v>12271</v>
      </c>
      <c r="BA69" s="487"/>
      <c r="BB69" s="516">
        <v>1500</v>
      </c>
      <c r="BC69" s="516">
        <f t="shared" si="14"/>
        <v>13771</v>
      </c>
      <c r="BD69" s="516">
        <f t="shared" si="7"/>
        <v>-0.29000000000087311</v>
      </c>
    </row>
    <row r="70" spans="1:56" s="65" customFormat="1" ht="18" customHeight="1" x14ac:dyDescent="0.2">
      <c r="A70" s="475">
        <v>66</v>
      </c>
      <c r="B70" s="489" t="s">
        <v>2671</v>
      </c>
      <c r="C70" s="477" t="s">
        <v>2672</v>
      </c>
      <c r="D70" s="477" t="s">
        <v>2512</v>
      </c>
      <c r="E70" s="515" t="s">
        <v>2727</v>
      </c>
      <c r="F70" s="492">
        <v>45679</v>
      </c>
      <c r="G70" s="476" t="s">
        <v>2493</v>
      </c>
      <c r="H70" s="476" t="s">
        <v>2673</v>
      </c>
      <c r="I70" s="476">
        <v>25000</v>
      </c>
      <c r="J70" s="479">
        <v>1</v>
      </c>
      <c r="K70" s="479">
        <v>1</v>
      </c>
      <c r="L70" s="479">
        <v>1</v>
      </c>
      <c r="M70" s="479">
        <v>1</v>
      </c>
      <c r="N70" s="479">
        <v>1</v>
      </c>
      <c r="O70" s="479">
        <v>1</v>
      </c>
      <c r="P70" s="479">
        <v>1</v>
      </c>
      <c r="Q70" s="479">
        <v>1</v>
      </c>
      <c r="R70" s="479">
        <v>1</v>
      </c>
      <c r="S70" s="479">
        <v>1</v>
      </c>
      <c r="T70" s="479">
        <v>1</v>
      </c>
      <c r="U70" s="479">
        <v>1</v>
      </c>
      <c r="V70" s="479">
        <v>1</v>
      </c>
      <c r="W70" s="479">
        <v>1</v>
      </c>
      <c r="X70" s="479">
        <v>1</v>
      </c>
      <c r="Y70" s="479">
        <v>1</v>
      </c>
      <c r="Z70" s="479">
        <v>1</v>
      </c>
      <c r="AA70" s="479">
        <v>1</v>
      </c>
      <c r="AB70" s="479">
        <v>1</v>
      </c>
      <c r="AC70" s="479">
        <v>1</v>
      </c>
      <c r="AD70" s="479">
        <v>1</v>
      </c>
      <c r="AE70" s="479">
        <v>1</v>
      </c>
      <c r="AF70" s="479">
        <v>1</v>
      </c>
      <c r="AG70" s="479">
        <v>1</v>
      </c>
      <c r="AH70" s="479">
        <v>1</v>
      </c>
      <c r="AI70" s="479">
        <v>1</v>
      </c>
      <c r="AJ70" s="479">
        <v>1</v>
      </c>
      <c r="AK70" s="479">
        <v>1</v>
      </c>
      <c r="AL70" s="480">
        <f t="shared" si="13"/>
        <v>28</v>
      </c>
      <c r="AM70" s="481">
        <f t="shared" si="16"/>
        <v>25000</v>
      </c>
      <c r="AN70" s="495"/>
      <c r="AO70" s="483">
        <f t="shared" si="17"/>
        <v>0</v>
      </c>
      <c r="AP70" s="481">
        <f>SUM(AP54:AP69)</f>
        <v>0</v>
      </c>
      <c r="AQ70" s="484">
        <f t="shared" si="9"/>
        <v>25000</v>
      </c>
      <c r="AR70" s="482">
        <v>0</v>
      </c>
      <c r="AS70" s="484">
        <v>0</v>
      </c>
      <c r="AT70" s="484">
        <v>0</v>
      </c>
      <c r="AU70" s="484">
        <v>0</v>
      </c>
      <c r="AV70" s="484">
        <f t="shared" si="18"/>
        <v>0</v>
      </c>
      <c r="AW70" s="485">
        <f t="shared" si="10"/>
        <v>25000</v>
      </c>
      <c r="AX70" s="486"/>
      <c r="AY70" s="485"/>
      <c r="AZ70" s="487">
        <v>23500</v>
      </c>
      <c r="BA70" s="487"/>
      <c r="BB70" s="516">
        <v>1500</v>
      </c>
      <c r="BC70" s="516">
        <f t="shared" si="14"/>
        <v>25000</v>
      </c>
      <c r="BD70" s="516">
        <f t="shared" ref="BD70:BD82" si="19">AW70-BC70</f>
        <v>0</v>
      </c>
    </row>
    <row r="71" spans="1:56" s="65" customFormat="1" ht="18" customHeight="1" x14ac:dyDescent="0.2">
      <c r="A71" s="475">
        <v>67</v>
      </c>
      <c r="B71" s="489" t="s">
        <v>2674</v>
      </c>
      <c r="C71" s="477" t="s">
        <v>2675</v>
      </c>
      <c r="D71" s="477" t="s">
        <v>2512</v>
      </c>
      <c r="E71" s="515" t="s">
        <v>2728</v>
      </c>
      <c r="F71" s="492">
        <v>45679</v>
      </c>
      <c r="G71" s="476" t="s">
        <v>2493</v>
      </c>
      <c r="H71" s="476" t="s">
        <v>2673</v>
      </c>
      <c r="I71" s="476">
        <v>25000</v>
      </c>
      <c r="J71" s="479">
        <v>1</v>
      </c>
      <c r="K71" s="479">
        <v>1</v>
      </c>
      <c r="L71" s="479">
        <v>1</v>
      </c>
      <c r="M71" s="479">
        <v>1</v>
      </c>
      <c r="N71" s="479">
        <v>1</v>
      </c>
      <c r="O71" s="479">
        <v>1</v>
      </c>
      <c r="P71" s="479">
        <v>1</v>
      </c>
      <c r="Q71" s="479">
        <v>1</v>
      </c>
      <c r="R71" s="479">
        <v>1</v>
      </c>
      <c r="S71" s="479">
        <v>1</v>
      </c>
      <c r="T71" s="479">
        <v>1</v>
      </c>
      <c r="U71" s="479">
        <v>1</v>
      </c>
      <c r="V71" s="479">
        <v>1</v>
      </c>
      <c r="W71" s="479">
        <v>1</v>
      </c>
      <c r="X71" s="479">
        <v>1</v>
      </c>
      <c r="Y71" s="479">
        <v>1</v>
      </c>
      <c r="Z71" s="479">
        <v>1</v>
      </c>
      <c r="AA71" s="479">
        <v>1</v>
      </c>
      <c r="AB71" s="479">
        <v>1</v>
      </c>
      <c r="AC71" s="479">
        <v>1</v>
      </c>
      <c r="AD71" s="479">
        <v>1</v>
      </c>
      <c r="AE71" s="479">
        <v>1</v>
      </c>
      <c r="AF71" s="479">
        <v>1</v>
      </c>
      <c r="AG71" s="479">
        <v>1</v>
      </c>
      <c r="AH71" s="479">
        <v>1</v>
      </c>
      <c r="AI71" s="479">
        <v>1</v>
      </c>
      <c r="AJ71" s="479">
        <v>1</v>
      </c>
      <c r="AK71" s="479">
        <v>1</v>
      </c>
      <c r="AL71" s="480">
        <f t="shared" si="13"/>
        <v>28</v>
      </c>
      <c r="AM71" s="481">
        <f t="shared" si="16"/>
        <v>25000</v>
      </c>
      <c r="AN71" s="495"/>
      <c r="AO71" s="483">
        <f t="shared" si="17"/>
        <v>0</v>
      </c>
      <c r="AP71" s="481">
        <f>SUM(AP55:AP70)</f>
        <v>0</v>
      </c>
      <c r="AQ71" s="484">
        <f t="shared" si="9"/>
        <v>25000</v>
      </c>
      <c r="AR71" s="482">
        <v>0</v>
      </c>
      <c r="AS71" s="484">
        <v>0</v>
      </c>
      <c r="AT71" s="484">
        <v>0</v>
      </c>
      <c r="AU71" s="484">
        <v>0</v>
      </c>
      <c r="AV71" s="484">
        <f t="shared" si="18"/>
        <v>0</v>
      </c>
      <c r="AW71" s="485">
        <f t="shared" si="10"/>
        <v>25000</v>
      </c>
      <c r="AX71" s="486"/>
      <c r="AY71" s="485"/>
      <c r="AZ71" s="487">
        <v>23500</v>
      </c>
      <c r="BA71" s="487"/>
      <c r="BB71" s="516">
        <v>1500</v>
      </c>
      <c r="BC71" s="516">
        <f t="shared" si="14"/>
        <v>25000</v>
      </c>
      <c r="BD71" s="516">
        <f t="shared" si="19"/>
        <v>0</v>
      </c>
    </row>
    <row r="72" spans="1:56" s="65" customFormat="1" ht="18" customHeight="1" x14ac:dyDescent="0.2">
      <c r="A72" s="475">
        <v>68</v>
      </c>
      <c r="B72" s="489" t="s">
        <v>2676</v>
      </c>
      <c r="C72" s="477" t="s">
        <v>2677</v>
      </c>
      <c r="D72" s="477" t="s">
        <v>2474</v>
      </c>
      <c r="E72" s="492"/>
      <c r="F72" s="492">
        <v>45686</v>
      </c>
      <c r="G72" s="476" t="s">
        <v>2476</v>
      </c>
      <c r="H72" s="476" t="s">
        <v>2559</v>
      </c>
      <c r="I72" s="476">
        <v>14830</v>
      </c>
      <c r="J72" s="479">
        <v>1</v>
      </c>
      <c r="K72" s="479">
        <v>0</v>
      </c>
      <c r="L72" s="479">
        <v>0</v>
      </c>
      <c r="M72" s="479">
        <v>0</v>
      </c>
      <c r="N72" s="479">
        <v>0</v>
      </c>
      <c r="O72" s="479">
        <v>0</v>
      </c>
      <c r="P72" s="479">
        <v>0</v>
      </c>
      <c r="Q72" s="479">
        <v>0</v>
      </c>
      <c r="R72" s="479">
        <v>0</v>
      </c>
      <c r="S72" s="479">
        <v>0</v>
      </c>
      <c r="T72" s="479">
        <v>0</v>
      </c>
      <c r="U72" s="479">
        <v>0</v>
      </c>
      <c r="V72" s="479">
        <v>0</v>
      </c>
      <c r="W72" s="479">
        <v>0</v>
      </c>
      <c r="X72" s="479">
        <v>0</v>
      </c>
      <c r="Y72" s="479">
        <v>0</v>
      </c>
      <c r="Z72" s="479">
        <v>0</v>
      </c>
      <c r="AA72" s="479">
        <v>0</v>
      </c>
      <c r="AB72" s="479">
        <v>0</v>
      </c>
      <c r="AC72" s="479">
        <v>0</v>
      </c>
      <c r="AD72" s="479">
        <v>0</v>
      </c>
      <c r="AE72" s="479">
        <v>0</v>
      </c>
      <c r="AF72" s="479">
        <v>0</v>
      </c>
      <c r="AG72" s="479">
        <v>0</v>
      </c>
      <c r="AH72" s="479">
        <v>0</v>
      </c>
      <c r="AI72" s="479">
        <v>0</v>
      </c>
      <c r="AJ72" s="479">
        <v>0</v>
      </c>
      <c r="AK72" s="479">
        <v>0</v>
      </c>
      <c r="AL72" s="480">
        <f t="shared" si="13"/>
        <v>1</v>
      </c>
      <c r="AM72" s="481">
        <f t="shared" si="16"/>
        <v>529.64</v>
      </c>
      <c r="AN72" s="495"/>
      <c r="AO72" s="483">
        <f t="shared" si="17"/>
        <v>0</v>
      </c>
      <c r="AP72" s="481">
        <f>SUM(AP57:AP71)</f>
        <v>0</v>
      </c>
      <c r="AQ72" s="484">
        <f t="shared" si="9"/>
        <v>529.64</v>
      </c>
      <c r="AR72" s="482">
        <v>0</v>
      </c>
      <c r="AS72" s="484">
        <v>0</v>
      </c>
      <c r="AT72" s="484">
        <v>0</v>
      </c>
      <c r="AU72" s="484">
        <v>0</v>
      </c>
      <c r="AV72" s="484">
        <f t="shared" si="18"/>
        <v>0</v>
      </c>
      <c r="AW72" s="485">
        <f t="shared" si="10"/>
        <v>529.64</v>
      </c>
      <c r="AX72" s="486"/>
      <c r="AY72" s="485"/>
      <c r="AZ72" s="487"/>
      <c r="BA72" s="487">
        <v>530</v>
      </c>
      <c r="BB72" s="516"/>
      <c r="BC72" s="516">
        <f>BB72+BA72</f>
        <v>530</v>
      </c>
      <c r="BD72" s="516">
        <f t="shared" si="19"/>
        <v>-0.36000000000001364</v>
      </c>
    </row>
    <row r="73" spans="1:56" s="65" customFormat="1" ht="18" customHeight="1" x14ac:dyDescent="0.2">
      <c r="A73" s="475">
        <v>69</v>
      </c>
      <c r="B73" s="489" t="s">
        <v>2678</v>
      </c>
      <c r="C73" s="477" t="s">
        <v>2679</v>
      </c>
      <c r="D73" s="477" t="s">
        <v>2474</v>
      </c>
      <c r="E73" s="515" t="s">
        <v>2729</v>
      </c>
      <c r="F73" s="499">
        <v>45691</v>
      </c>
      <c r="G73" s="476" t="s">
        <v>2493</v>
      </c>
      <c r="H73" s="476" t="s">
        <v>2582</v>
      </c>
      <c r="I73" s="476">
        <v>14830</v>
      </c>
      <c r="J73" s="479">
        <v>0</v>
      </c>
      <c r="K73" s="479">
        <v>0</v>
      </c>
      <c r="L73" s="479">
        <v>0.90625</v>
      </c>
      <c r="M73" s="479">
        <v>1</v>
      </c>
      <c r="N73" s="479">
        <v>1</v>
      </c>
      <c r="O73" s="479">
        <v>1</v>
      </c>
      <c r="P73" s="479">
        <v>1</v>
      </c>
      <c r="Q73" s="479">
        <v>1</v>
      </c>
      <c r="R73" s="479">
        <v>1</v>
      </c>
      <c r="S73" s="479">
        <v>1</v>
      </c>
      <c r="T73" s="479">
        <v>0</v>
      </c>
      <c r="U73" s="479">
        <v>0</v>
      </c>
      <c r="V73" s="479">
        <v>0</v>
      </c>
      <c r="W73" s="479">
        <v>1</v>
      </c>
      <c r="X73" s="479">
        <v>1</v>
      </c>
      <c r="Y73" s="479">
        <v>1</v>
      </c>
      <c r="Z73" s="479">
        <v>1</v>
      </c>
      <c r="AA73" s="479">
        <v>1</v>
      </c>
      <c r="AB73" s="479">
        <v>1</v>
      </c>
      <c r="AC73" s="479">
        <v>1</v>
      </c>
      <c r="AD73" s="479">
        <v>1</v>
      </c>
      <c r="AE73" s="479">
        <v>1</v>
      </c>
      <c r="AF73" s="479">
        <v>1</v>
      </c>
      <c r="AG73" s="479">
        <v>1</v>
      </c>
      <c r="AH73" s="479">
        <v>1</v>
      </c>
      <c r="AI73" s="479">
        <v>1</v>
      </c>
      <c r="AJ73" s="479">
        <v>1</v>
      </c>
      <c r="AK73" s="479">
        <v>1</v>
      </c>
      <c r="AL73" s="480">
        <f t="shared" si="13"/>
        <v>22.90625</v>
      </c>
      <c r="AM73" s="481">
        <f t="shared" si="16"/>
        <v>12132.13</v>
      </c>
      <c r="AN73" s="495"/>
      <c r="AO73" s="483">
        <f t="shared" si="17"/>
        <v>0</v>
      </c>
      <c r="AP73" s="481">
        <f>SUM(AP58:AP72)</f>
        <v>0</v>
      </c>
      <c r="AQ73" s="484">
        <f t="shared" si="9"/>
        <v>12132.13</v>
      </c>
      <c r="AR73" s="482">
        <v>0</v>
      </c>
      <c r="AS73" s="484">
        <v>0</v>
      </c>
      <c r="AT73" s="484">
        <v>0</v>
      </c>
      <c r="AU73" s="484">
        <v>0</v>
      </c>
      <c r="AV73" s="484">
        <f t="shared" si="18"/>
        <v>0</v>
      </c>
      <c r="AW73" s="485">
        <f t="shared" si="10"/>
        <v>12132.13</v>
      </c>
      <c r="AX73" s="486"/>
      <c r="AY73" s="485"/>
      <c r="AZ73" s="487">
        <v>10632</v>
      </c>
      <c r="BA73" s="487"/>
      <c r="BB73" s="516">
        <v>1500</v>
      </c>
      <c r="BC73" s="516">
        <f t="shared" si="14"/>
        <v>12132</v>
      </c>
      <c r="BD73" s="516">
        <f t="shared" si="19"/>
        <v>0.12999999999919964</v>
      </c>
    </row>
    <row r="74" spans="1:56" s="65" customFormat="1" ht="18" customHeight="1" x14ac:dyDescent="0.2">
      <c r="A74" s="475">
        <v>70</v>
      </c>
      <c r="B74" s="489" t="s">
        <v>2680</v>
      </c>
      <c r="C74" s="477" t="s">
        <v>2681</v>
      </c>
      <c r="D74" s="477" t="s">
        <v>2474</v>
      </c>
      <c r="E74" s="515" t="s">
        <v>2730</v>
      </c>
      <c r="F74" s="499">
        <v>45691</v>
      </c>
      <c r="G74" s="476" t="s">
        <v>2493</v>
      </c>
      <c r="H74" s="476" t="s">
        <v>2582</v>
      </c>
      <c r="I74" s="476">
        <v>14830</v>
      </c>
      <c r="J74" s="479">
        <v>0</v>
      </c>
      <c r="K74" s="479">
        <v>0</v>
      </c>
      <c r="L74" s="479">
        <v>0.90625</v>
      </c>
      <c r="M74" s="479">
        <v>1</v>
      </c>
      <c r="N74" s="479">
        <v>1</v>
      </c>
      <c r="O74" s="479">
        <v>1</v>
      </c>
      <c r="P74" s="479">
        <v>1</v>
      </c>
      <c r="Q74" s="479">
        <v>1</v>
      </c>
      <c r="R74" s="479">
        <v>1</v>
      </c>
      <c r="S74" s="479">
        <v>1</v>
      </c>
      <c r="T74" s="479">
        <v>1</v>
      </c>
      <c r="U74" s="479">
        <v>1</v>
      </c>
      <c r="V74" s="479">
        <v>1</v>
      </c>
      <c r="W74" s="479">
        <v>1</v>
      </c>
      <c r="X74" s="479">
        <v>1</v>
      </c>
      <c r="Y74" s="479">
        <v>1</v>
      </c>
      <c r="Z74" s="479">
        <v>1</v>
      </c>
      <c r="AA74" s="479">
        <v>1</v>
      </c>
      <c r="AB74" s="479">
        <v>1</v>
      </c>
      <c r="AC74" s="479">
        <v>1</v>
      </c>
      <c r="AD74" s="479">
        <v>1</v>
      </c>
      <c r="AE74" s="479">
        <v>1</v>
      </c>
      <c r="AF74" s="479">
        <v>1</v>
      </c>
      <c r="AG74" s="479">
        <v>1</v>
      </c>
      <c r="AH74" s="479">
        <v>1</v>
      </c>
      <c r="AI74" s="479">
        <v>1</v>
      </c>
      <c r="AJ74" s="479">
        <v>1</v>
      </c>
      <c r="AK74" s="479">
        <v>1</v>
      </c>
      <c r="AL74" s="480">
        <f t="shared" si="13"/>
        <v>25.90625</v>
      </c>
      <c r="AM74" s="481">
        <f t="shared" si="16"/>
        <v>13721.06</v>
      </c>
      <c r="AN74" s="495"/>
      <c r="AO74" s="483">
        <f t="shared" si="17"/>
        <v>0</v>
      </c>
      <c r="AP74" s="481">
        <f>SUM(AP59:AP73)</f>
        <v>0</v>
      </c>
      <c r="AQ74" s="484">
        <f t="shared" si="9"/>
        <v>13721.06</v>
      </c>
      <c r="AR74" s="482">
        <v>0</v>
      </c>
      <c r="AS74" s="484">
        <v>0</v>
      </c>
      <c r="AT74" s="484">
        <v>0</v>
      </c>
      <c r="AU74" s="484">
        <v>0</v>
      </c>
      <c r="AV74" s="484">
        <f t="shared" si="18"/>
        <v>0</v>
      </c>
      <c r="AW74" s="485">
        <f t="shared" si="10"/>
        <v>13721.06</v>
      </c>
      <c r="AX74" s="486"/>
      <c r="AY74" s="485"/>
      <c r="AZ74" s="487">
        <v>12221</v>
      </c>
      <c r="BA74" s="487"/>
      <c r="BB74" s="516">
        <v>1500</v>
      </c>
      <c r="BC74" s="516">
        <f t="shared" si="14"/>
        <v>13721</v>
      </c>
      <c r="BD74" s="516">
        <f t="shared" si="19"/>
        <v>5.9999999999490683E-2</v>
      </c>
    </row>
    <row r="75" spans="1:56" s="65" customFormat="1" ht="18" customHeight="1" x14ac:dyDescent="0.2">
      <c r="A75" s="475">
        <v>71</v>
      </c>
      <c r="B75" s="489" t="s">
        <v>2682</v>
      </c>
      <c r="C75" s="477" t="s">
        <v>2683</v>
      </c>
      <c r="D75" s="477" t="s">
        <v>2539</v>
      </c>
      <c r="E75" s="492"/>
      <c r="F75" s="499">
        <v>45691</v>
      </c>
      <c r="G75" s="476" t="s">
        <v>2493</v>
      </c>
      <c r="H75" s="476" t="s">
        <v>2655</v>
      </c>
      <c r="I75" s="476">
        <v>25000</v>
      </c>
      <c r="J75" s="479">
        <v>0</v>
      </c>
      <c r="K75" s="479">
        <v>0</v>
      </c>
      <c r="L75" s="479">
        <v>0.90625</v>
      </c>
      <c r="M75" s="479">
        <v>1</v>
      </c>
      <c r="N75" s="479">
        <v>1</v>
      </c>
      <c r="O75" s="479">
        <v>1</v>
      </c>
      <c r="P75" s="479">
        <v>1</v>
      </c>
      <c r="Q75" s="479">
        <v>1</v>
      </c>
      <c r="R75" s="479">
        <v>1</v>
      </c>
      <c r="S75" s="479">
        <v>1</v>
      </c>
      <c r="T75" s="479">
        <v>1</v>
      </c>
      <c r="U75" s="479">
        <v>1</v>
      </c>
      <c r="V75" s="479">
        <v>1</v>
      </c>
      <c r="W75" s="479">
        <v>1</v>
      </c>
      <c r="X75" s="479">
        <v>1</v>
      </c>
      <c r="Y75" s="479">
        <v>1</v>
      </c>
      <c r="Z75" s="479">
        <v>1</v>
      </c>
      <c r="AA75" s="479">
        <v>1</v>
      </c>
      <c r="AB75" s="479">
        <v>1</v>
      </c>
      <c r="AC75" s="479">
        <v>1</v>
      </c>
      <c r="AD75" s="479">
        <v>1</v>
      </c>
      <c r="AE75" s="479">
        <v>1</v>
      </c>
      <c r="AF75" s="479">
        <v>1</v>
      </c>
      <c r="AG75" s="479">
        <v>1</v>
      </c>
      <c r="AH75" s="479">
        <v>1</v>
      </c>
      <c r="AI75" s="479">
        <v>1</v>
      </c>
      <c r="AJ75" s="479">
        <v>1</v>
      </c>
      <c r="AK75" s="479">
        <v>1</v>
      </c>
      <c r="AL75" s="480">
        <f t="shared" si="13"/>
        <v>25.90625</v>
      </c>
      <c r="AM75" s="481">
        <f t="shared" si="16"/>
        <v>23130.58</v>
      </c>
      <c r="AN75" s="495"/>
      <c r="AO75" s="483">
        <f t="shared" si="17"/>
        <v>0</v>
      </c>
      <c r="AP75" s="481">
        <f>SUM(AP60:AP74)</f>
        <v>0</v>
      </c>
      <c r="AQ75" s="484">
        <f t="shared" si="9"/>
        <v>23130.58</v>
      </c>
      <c r="AR75" s="482">
        <v>0</v>
      </c>
      <c r="AS75" s="484">
        <v>0</v>
      </c>
      <c r="AT75" s="484">
        <v>0</v>
      </c>
      <c r="AU75" s="484">
        <v>0</v>
      </c>
      <c r="AV75" s="484">
        <f t="shared" si="18"/>
        <v>0</v>
      </c>
      <c r="AW75" s="485">
        <f t="shared" si="10"/>
        <v>23130.58</v>
      </c>
      <c r="AX75" s="486"/>
      <c r="AY75" s="485"/>
      <c r="AZ75" s="487"/>
      <c r="BA75" s="487">
        <v>23131</v>
      </c>
      <c r="BB75" s="516"/>
      <c r="BC75" s="516">
        <f>BB75+BA75</f>
        <v>23131</v>
      </c>
      <c r="BD75" s="516">
        <f t="shared" si="19"/>
        <v>-0.41999999999825377</v>
      </c>
    </row>
    <row r="76" spans="1:56" s="65" customFormat="1" ht="18" customHeight="1" x14ac:dyDescent="0.2">
      <c r="A76" s="475">
        <v>72</v>
      </c>
      <c r="B76" s="489" t="s">
        <v>2684</v>
      </c>
      <c r="C76" s="500" t="s">
        <v>2685</v>
      </c>
      <c r="D76" s="477" t="s">
        <v>2551</v>
      </c>
      <c r="E76" s="492"/>
      <c r="F76" s="499">
        <v>45691</v>
      </c>
      <c r="G76" s="476" t="s">
        <v>2493</v>
      </c>
      <c r="H76" s="476" t="s">
        <v>2686</v>
      </c>
      <c r="I76" s="476">
        <v>16116</v>
      </c>
      <c r="J76" s="479">
        <v>0</v>
      </c>
      <c r="K76" s="479">
        <v>0</v>
      </c>
      <c r="L76" s="479">
        <v>0.84375</v>
      </c>
      <c r="M76" s="479">
        <v>0</v>
      </c>
      <c r="N76" s="479">
        <v>0</v>
      </c>
      <c r="O76" s="479">
        <v>0</v>
      </c>
      <c r="P76" s="479">
        <v>0</v>
      </c>
      <c r="Q76" s="479">
        <v>0</v>
      </c>
      <c r="R76" s="479">
        <v>0</v>
      </c>
      <c r="S76" s="479">
        <v>0</v>
      </c>
      <c r="T76" s="479">
        <v>0</v>
      </c>
      <c r="U76" s="479">
        <v>0</v>
      </c>
      <c r="V76" s="479">
        <v>0</v>
      </c>
      <c r="W76" s="479">
        <v>0</v>
      </c>
      <c r="X76" s="479">
        <v>0</v>
      </c>
      <c r="Y76" s="479">
        <v>0</v>
      </c>
      <c r="Z76" s="479">
        <v>0</v>
      </c>
      <c r="AA76" s="479">
        <v>0</v>
      </c>
      <c r="AB76" s="479">
        <v>0</v>
      </c>
      <c r="AC76" s="479">
        <v>0</v>
      </c>
      <c r="AD76" s="479">
        <v>0</v>
      </c>
      <c r="AE76" s="479">
        <v>0</v>
      </c>
      <c r="AF76" s="479">
        <v>0</v>
      </c>
      <c r="AG76" s="479">
        <v>0</v>
      </c>
      <c r="AH76" s="479">
        <v>0</v>
      </c>
      <c r="AI76" s="479">
        <v>0</v>
      </c>
      <c r="AJ76" s="479">
        <v>0</v>
      </c>
      <c r="AK76" s="479">
        <v>0</v>
      </c>
      <c r="AL76" s="480">
        <f t="shared" si="13"/>
        <v>0.84375</v>
      </c>
      <c r="AM76" s="481">
        <f t="shared" si="16"/>
        <v>485.64</v>
      </c>
      <c r="AN76" s="495"/>
      <c r="AO76" s="483">
        <f t="shared" si="17"/>
        <v>0</v>
      </c>
      <c r="AP76" s="481">
        <f>SUM(AP61:AP75)</f>
        <v>0</v>
      </c>
      <c r="AQ76" s="484">
        <f t="shared" si="9"/>
        <v>485.64</v>
      </c>
      <c r="AR76" s="482">
        <v>0</v>
      </c>
      <c r="AS76" s="484">
        <v>0</v>
      </c>
      <c r="AT76" s="484">
        <v>0</v>
      </c>
      <c r="AU76" s="484">
        <v>0</v>
      </c>
      <c r="AV76" s="484">
        <f t="shared" si="18"/>
        <v>0</v>
      </c>
      <c r="AW76" s="485">
        <f t="shared" si="10"/>
        <v>485.64</v>
      </c>
      <c r="AX76" s="486"/>
      <c r="AY76" s="485"/>
      <c r="AZ76" s="487"/>
      <c r="BA76" s="487">
        <v>486</v>
      </c>
      <c r="BB76" s="516"/>
      <c r="BC76" s="516">
        <f>BB76+BA76</f>
        <v>486</v>
      </c>
      <c r="BD76" s="516">
        <f t="shared" si="19"/>
        <v>-0.36000000000001364</v>
      </c>
    </row>
    <row r="77" spans="1:56" s="65" customFormat="1" ht="18" customHeight="1" x14ac:dyDescent="0.2">
      <c r="A77" s="475">
        <v>73</v>
      </c>
      <c r="B77" s="489" t="s">
        <v>2687</v>
      </c>
      <c r="C77" s="477" t="s">
        <v>2688</v>
      </c>
      <c r="D77" s="477" t="s">
        <v>2512</v>
      </c>
      <c r="E77" s="515" t="s">
        <v>2731</v>
      </c>
      <c r="F77" s="499">
        <v>45692</v>
      </c>
      <c r="G77" s="476" t="s">
        <v>2476</v>
      </c>
      <c r="H77" s="476" t="s">
        <v>2689</v>
      </c>
      <c r="I77" s="476">
        <v>25000</v>
      </c>
      <c r="J77" s="479">
        <v>0</v>
      </c>
      <c r="K77" s="479">
        <v>0</v>
      </c>
      <c r="L77" s="479">
        <v>0</v>
      </c>
      <c r="M77" s="479">
        <v>0.88541666666666663</v>
      </c>
      <c r="N77" s="479">
        <v>1</v>
      </c>
      <c r="O77" s="479">
        <v>0</v>
      </c>
      <c r="P77" s="479">
        <v>0</v>
      </c>
      <c r="Q77" s="479">
        <v>1</v>
      </c>
      <c r="R77" s="479">
        <v>1</v>
      </c>
      <c r="S77" s="479">
        <v>1</v>
      </c>
      <c r="T77" s="479">
        <v>1</v>
      </c>
      <c r="U77" s="479">
        <v>1</v>
      </c>
      <c r="V77" s="479">
        <v>1</v>
      </c>
      <c r="W77" s="479">
        <v>1</v>
      </c>
      <c r="X77" s="479">
        <v>1</v>
      </c>
      <c r="Y77" s="479">
        <v>1</v>
      </c>
      <c r="Z77" s="479">
        <v>1</v>
      </c>
      <c r="AA77" s="479">
        <v>1</v>
      </c>
      <c r="AB77" s="479">
        <v>1</v>
      </c>
      <c r="AC77" s="479">
        <v>1</v>
      </c>
      <c r="AD77" s="479">
        <v>0.80208333333333337</v>
      </c>
      <c r="AE77" s="479">
        <v>1</v>
      </c>
      <c r="AF77" s="479">
        <v>1</v>
      </c>
      <c r="AG77" s="479">
        <v>1</v>
      </c>
      <c r="AH77" s="479">
        <v>1</v>
      </c>
      <c r="AI77" s="479">
        <v>1</v>
      </c>
      <c r="AJ77" s="479">
        <v>1</v>
      </c>
      <c r="AK77" s="479">
        <v>1</v>
      </c>
      <c r="AL77" s="480">
        <f t="shared" si="13"/>
        <v>22.6875</v>
      </c>
      <c r="AM77" s="481">
        <f t="shared" si="16"/>
        <v>20256.7</v>
      </c>
      <c r="AN77" s="495"/>
      <c r="AO77" s="483">
        <f t="shared" si="17"/>
        <v>0</v>
      </c>
      <c r="AP77" s="481">
        <f>SUM(AP61:AP76)</f>
        <v>0</v>
      </c>
      <c r="AQ77" s="484">
        <f t="shared" si="9"/>
        <v>20256.7</v>
      </c>
      <c r="AR77" s="482">
        <v>0</v>
      </c>
      <c r="AS77" s="484">
        <v>0</v>
      </c>
      <c r="AT77" s="484">
        <v>0</v>
      </c>
      <c r="AU77" s="484">
        <v>0</v>
      </c>
      <c r="AV77" s="484">
        <f t="shared" si="18"/>
        <v>0</v>
      </c>
      <c r="AW77" s="485">
        <f t="shared" si="10"/>
        <v>20256.7</v>
      </c>
      <c r="AX77" s="486"/>
      <c r="AY77" s="485"/>
      <c r="AZ77" s="487">
        <v>18757</v>
      </c>
      <c r="BA77" s="487"/>
      <c r="BB77" s="516">
        <v>1500</v>
      </c>
      <c r="BC77" s="516">
        <f t="shared" ref="BC77:BC79" si="20">BB77+AZ77</f>
        <v>20257</v>
      </c>
      <c r="BD77" s="516">
        <f t="shared" si="19"/>
        <v>-0.2999999999992724</v>
      </c>
    </row>
    <row r="78" spans="1:56" s="65" customFormat="1" ht="18" customHeight="1" x14ac:dyDescent="0.2">
      <c r="A78" s="475">
        <v>74</v>
      </c>
      <c r="B78" s="489" t="s">
        <v>2690</v>
      </c>
      <c r="C78" s="477" t="s">
        <v>2691</v>
      </c>
      <c r="D78" s="477" t="s">
        <v>2512</v>
      </c>
      <c r="E78" s="515" t="s">
        <v>2732</v>
      </c>
      <c r="F78" s="499">
        <v>45692</v>
      </c>
      <c r="G78" s="476" t="s">
        <v>2476</v>
      </c>
      <c r="H78" s="476" t="s">
        <v>2689</v>
      </c>
      <c r="I78" s="476">
        <v>25000</v>
      </c>
      <c r="J78" s="479">
        <v>0</v>
      </c>
      <c r="K78" s="479">
        <v>0</v>
      </c>
      <c r="L78" s="479">
        <v>0</v>
      </c>
      <c r="M78" s="479">
        <v>1</v>
      </c>
      <c r="N78" s="479">
        <v>1</v>
      </c>
      <c r="O78" s="479">
        <v>1</v>
      </c>
      <c r="P78" s="479">
        <v>1</v>
      </c>
      <c r="Q78" s="479">
        <v>1</v>
      </c>
      <c r="R78" s="479">
        <v>1</v>
      </c>
      <c r="S78" s="479">
        <v>1</v>
      </c>
      <c r="T78" s="479">
        <v>1</v>
      </c>
      <c r="U78" s="479">
        <v>1</v>
      </c>
      <c r="V78" s="479">
        <v>1</v>
      </c>
      <c r="W78" s="479">
        <v>1</v>
      </c>
      <c r="X78" s="479">
        <v>1</v>
      </c>
      <c r="Y78" s="479">
        <v>1</v>
      </c>
      <c r="Z78" s="479">
        <v>1</v>
      </c>
      <c r="AA78" s="479">
        <v>1</v>
      </c>
      <c r="AB78" s="479">
        <v>1</v>
      </c>
      <c r="AC78" s="479">
        <v>1</v>
      </c>
      <c r="AD78" s="479">
        <v>1</v>
      </c>
      <c r="AE78" s="479">
        <v>1</v>
      </c>
      <c r="AF78" s="479">
        <v>1</v>
      </c>
      <c r="AG78" s="479">
        <v>1</v>
      </c>
      <c r="AH78" s="479">
        <v>1</v>
      </c>
      <c r="AI78" s="479">
        <v>1</v>
      </c>
      <c r="AJ78" s="479">
        <v>1</v>
      </c>
      <c r="AK78" s="479">
        <v>1</v>
      </c>
      <c r="AL78" s="480">
        <f t="shared" si="13"/>
        <v>25</v>
      </c>
      <c r="AM78" s="481">
        <f t="shared" si="16"/>
        <v>22321.43</v>
      </c>
      <c r="AN78" s="495"/>
      <c r="AO78" s="483">
        <f t="shared" si="17"/>
        <v>0</v>
      </c>
      <c r="AP78" s="481">
        <f>SUM(AP62:AP77)</f>
        <v>0</v>
      </c>
      <c r="AQ78" s="484">
        <f t="shared" si="9"/>
        <v>22321.43</v>
      </c>
      <c r="AR78" s="482">
        <v>0</v>
      </c>
      <c r="AS78" s="484">
        <v>0</v>
      </c>
      <c r="AT78" s="484">
        <v>0</v>
      </c>
      <c r="AU78" s="484">
        <v>0</v>
      </c>
      <c r="AV78" s="484">
        <f t="shared" si="18"/>
        <v>0</v>
      </c>
      <c r="AW78" s="485">
        <f t="shared" si="10"/>
        <v>22321.43</v>
      </c>
      <c r="AX78" s="486"/>
      <c r="AY78" s="485"/>
      <c r="AZ78" s="487">
        <v>20821</v>
      </c>
      <c r="BA78" s="487"/>
      <c r="BB78" s="516">
        <v>1500</v>
      </c>
      <c r="BC78" s="516">
        <f t="shared" si="20"/>
        <v>22321</v>
      </c>
      <c r="BD78" s="516">
        <f t="shared" si="19"/>
        <v>0.43000000000029104</v>
      </c>
    </row>
    <row r="79" spans="1:56" s="65" customFormat="1" ht="18" customHeight="1" x14ac:dyDescent="0.2">
      <c r="A79" s="475">
        <v>75</v>
      </c>
      <c r="B79" s="489" t="s">
        <v>2692</v>
      </c>
      <c r="C79" s="477" t="s">
        <v>2693</v>
      </c>
      <c r="D79" s="477" t="s">
        <v>2474</v>
      </c>
      <c r="E79" s="515" t="s">
        <v>2733</v>
      </c>
      <c r="F79" s="499">
        <v>45693</v>
      </c>
      <c r="G79" s="476" t="s">
        <v>2476</v>
      </c>
      <c r="H79" s="476" t="s">
        <v>2559</v>
      </c>
      <c r="I79" s="476">
        <v>14830</v>
      </c>
      <c r="J79" s="479">
        <v>0</v>
      </c>
      <c r="K79" s="479">
        <v>0</v>
      </c>
      <c r="L79" s="479">
        <v>0</v>
      </c>
      <c r="M79" s="479">
        <v>0</v>
      </c>
      <c r="N79" s="479">
        <v>1</v>
      </c>
      <c r="O79" s="479">
        <v>1</v>
      </c>
      <c r="P79" s="479">
        <v>1</v>
      </c>
      <c r="Q79" s="479">
        <v>1</v>
      </c>
      <c r="R79" s="479">
        <v>1</v>
      </c>
      <c r="S79" s="479">
        <v>0</v>
      </c>
      <c r="T79" s="479">
        <v>0</v>
      </c>
      <c r="U79" s="479">
        <v>1</v>
      </c>
      <c r="V79" s="479">
        <v>1</v>
      </c>
      <c r="W79" s="479">
        <v>1</v>
      </c>
      <c r="X79" s="479">
        <v>1</v>
      </c>
      <c r="Y79" s="479">
        <v>1</v>
      </c>
      <c r="Z79" s="479">
        <v>1</v>
      </c>
      <c r="AA79" s="479">
        <v>1</v>
      </c>
      <c r="AB79" s="479">
        <v>1</v>
      </c>
      <c r="AC79" s="479">
        <v>1</v>
      </c>
      <c r="AD79" s="479">
        <v>1</v>
      </c>
      <c r="AE79" s="479">
        <v>1</v>
      </c>
      <c r="AF79" s="479">
        <v>1</v>
      </c>
      <c r="AG79" s="479">
        <v>1</v>
      </c>
      <c r="AH79" s="479">
        <v>1</v>
      </c>
      <c r="AI79" s="479">
        <v>1</v>
      </c>
      <c r="AJ79" s="479">
        <v>1</v>
      </c>
      <c r="AK79" s="479">
        <v>1</v>
      </c>
      <c r="AL79" s="480">
        <f t="shared" si="13"/>
        <v>22</v>
      </c>
      <c r="AM79" s="481">
        <f t="shared" si="16"/>
        <v>11652.14</v>
      </c>
      <c r="AN79" s="495"/>
      <c r="AO79" s="483">
        <f t="shared" si="17"/>
        <v>0</v>
      </c>
      <c r="AP79" s="481">
        <f>SUM(AP63:AP78)</f>
        <v>0</v>
      </c>
      <c r="AQ79" s="484">
        <f t="shared" si="9"/>
        <v>11652.14</v>
      </c>
      <c r="AR79" s="482">
        <v>0</v>
      </c>
      <c r="AS79" s="484">
        <v>0</v>
      </c>
      <c r="AT79" s="484">
        <v>0</v>
      </c>
      <c r="AU79" s="484">
        <v>0</v>
      </c>
      <c r="AV79" s="484">
        <f t="shared" si="18"/>
        <v>0</v>
      </c>
      <c r="AW79" s="485">
        <f t="shared" si="10"/>
        <v>11652.14</v>
      </c>
      <c r="AX79" s="486"/>
      <c r="AY79" s="485"/>
      <c r="AZ79" s="487">
        <v>10152</v>
      </c>
      <c r="BA79" s="487"/>
      <c r="BB79" s="516">
        <v>1500</v>
      </c>
      <c r="BC79" s="516">
        <f t="shared" si="20"/>
        <v>11652</v>
      </c>
      <c r="BD79" s="516">
        <f t="shared" si="19"/>
        <v>0.13999999999941792</v>
      </c>
    </row>
    <row r="80" spans="1:56" s="65" customFormat="1" ht="18" customHeight="1" x14ac:dyDescent="0.2">
      <c r="A80" s="475">
        <v>76</v>
      </c>
      <c r="B80" s="489" t="s">
        <v>2694</v>
      </c>
      <c r="C80" s="477" t="s">
        <v>2695</v>
      </c>
      <c r="D80" s="477" t="s">
        <v>2474</v>
      </c>
      <c r="E80" s="492"/>
      <c r="F80" s="499">
        <v>45693</v>
      </c>
      <c r="G80" s="476" t="s">
        <v>2476</v>
      </c>
      <c r="H80" s="476" t="s">
        <v>2559</v>
      </c>
      <c r="I80" s="476">
        <v>14830</v>
      </c>
      <c r="J80" s="479">
        <v>0</v>
      </c>
      <c r="K80" s="479">
        <v>0</v>
      </c>
      <c r="L80" s="479">
        <v>0</v>
      </c>
      <c r="M80" s="479">
        <v>0</v>
      </c>
      <c r="N80" s="479">
        <v>1</v>
      </c>
      <c r="O80" s="479">
        <v>1</v>
      </c>
      <c r="P80" s="479">
        <v>1</v>
      </c>
      <c r="Q80" s="479">
        <v>1</v>
      </c>
      <c r="R80" s="479">
        <v>1</v>
      </c>
      <c r="S80" s="479">
        <v>0</v>
      </c>
      <c r="T80" s="479">
        <v>0</v>
      </c>
      <c r="U80" s="479">
        <v>1</v>
      </c>
      <c r="V80" s="479">
        <v>1</v>
      </c>
      <c r="W80" s="479">
        <v>1</v>
      </c>
      <c r="X80" s="479">
        <v>1</v>
      </c>
      <c r="Y80" s="479">
        <v>1</v>
      </c>
      <c r="Z80" s="479">
        <v>1</v>
      </c>
      <c r="AA80" s="479">
        <v>1</v>
      </c>
      <c r="AB80" s="479">
        <v>1</v>
      </c>
      <c r="AC80" s="479">
        <v>1</v>
      </c>
      <c r="AD80" s="479">
        <v>1</v>
      </c>
      <c r="AE80" s="479">
        <v>1</v>
      </c>
      <c r="AF80" s="479">
        <v>1</v>
      </c>
      <c r="AG80" s="479">
        <v>1</v>
      </c>
      <c r="AH80" s="479">
        <v>1</v>
      </c>
      <c r="AI80" s="479">
        <v>0</v>
      </c>
      <c r="AJ80" s="479">
        <v>1</v>
      </c>
      <c r="AK80" s="479">
        <v>1</v>
      </c>
      <c r="AL80" s="480">
        <f t="shared" si="13"/>
        <v>21</v>
      </c>
      <c r="AM80" s="481">
        <f t="shared" si="16"/>
        <v>11122.5</v>
      </c>
      <c r="AN80" s="495"/>
      <c r="AO80" s="483">
        <f t="shared" si="17"/>
        <v>0</v>
      </c>
      <c r="AP80" s="481">
        <f>SUM(AP64:AP79)</f>
        <v>0</v>
      </c>
      <c r="AQ80" s="484">
        <f t="shared" si="9"/>
        <v>11122.5</v>
      </c>
      <c r="AR80" s="482">
        <v>0</v>
      </c>
      <c r="AS80" s="484">
        <v>0</v>
      </c>
      <c r="AT80" s="484">
        <v>0</v>
      </c>
      <c r="AU80" s="484">
        <v>0</v>
      </c>
      <c r="AV80" s="484">
        <f t="shared" si="18"/>
        <v>0</v>
      </c>
      <c r="AW80" s="485">
        <f t="shared" si="10"/>
        <v>11122.5</v>
      </c>
      <c r="AX80" s="486"/>
      <c r="AY80" s="485"/>
      <c r="AZ80" s="487"/>
      <c r="BA80" s="487">
        <v>11123</v>
      </c>
      <c r="BB80" s="516"/>
      <c r="BC80" s="516">
        <f t="shared" ref="BC80:BC82" si="21">BB80+BA80</f>
        <v>11123</v>
      </c>
      <c r="BD80" s="516">
        <f t="shared" si="19"/>
        <v>-0.5</v>
      </c>
    </row>
    <row r="81" spans="1:56" s="65" customFormat="1" ht="18" customHeight="1" x14ac:dyDescent="0.2">
      <c r="A81" s="475">
        <v>77</v>
      </c>
      <c r="B81" s="489" t="s">
        <v>2696</v>
      </c>
      <c r="C81" s="477" t="s">
        <v>2697</v>
      </c>
      <c r="D81" s="477" t="s">
        <v>2474</v>
      </c>
      <c r="E81" s="492"/>
      <c r="F81" s="499">
        <v>45728</v>
      </c>
      <c r="G81" s="476" t="s">
        <v>2476</v>
      </c>
      <c r="H81" s="476" t="s">
        <v>2698</v>
      </c>
      <c r="I81" s="476">
        <v>14830</v>
      </c>
      <c r="J81" s="479">
        <v>0</v>
      </c>
      <c r="K81" s="479">
        <v>0</v>
      </c>
      <c r="L81" s="479">
        <v>0</v>
      </c>
      <c r="M81" s="479">
        <v>0</v>
      </c>
      <c r="N81" s="479">
        <v>0</v>
      </c>
      <c r="O81" s="479">
        <v>0</v>
      </c>
      <c r="P81" s="479">
        <v>0</v>
      </c>
      <c r="Q81" s="479">
        <v>0</v>
      </c>
      <c r="R81" s="479">
        <v>0</v>
      </c>
      <c r="S81" s="479">
        <v>0</v>
      </c>
      <c r="T81" s="479">
        <v>0</v>
      </c>
      <c r="U81" s="479">
        <v>1</v>
      </c>
      <c r="V81" s="479">
        <v>1</v>
      </c>
      <c r="W81" s="479">
        <v>1</v>
      </c>
      <c r="X81" s="479">
        <v>1</v>
      </c>
      <c r="Y81" s="479">
        <v>1</v>
      </c>
      <c r="Z81" s="479">
        <v>1</v>
      </c>
      <c r="AA81" s="479">
        <v>1</v>
      </c>
      <c r="AB81" s="479">
        <v>1</v>
      </c>
      <c r="AC81" s="479">
        <v>1</v>
      </c>
      <c r="AD81" s="479">
        <v>1</v>
      </c>
      <c r="AE81" s="479">
        <v>1</v>
      </c>
      <c r="AF81" s="479">
        <v>1</v>
      </c>
      <c r="AG81" s="479">
        <v>1</v>
      </c>
      <c r="AH81" s="479">
        <v>1</v>
      </c>
      <c r="AI81" s="479">
        <v>1</v>
      </c>
      <c r="AJ81" s="479">
        <v>1</v>
      </c>
      <c r="AK81" s="479">
        <v>1</v>
      </c>
      <c r="AL81" s="480">
        <f t="shared" si="13"/>
        <v>17</v>
      </c>
      <c r="AM81" s="481">
        <f t="shared" si="16"/>
        <v>9003.93</v>
      </c>
      <c r="AN81" s="495"/>
      <c r="AO81" s="483">
        <f t="shared" si="17"/>
        <v>0</v>
      </c>
      <c r="AP81" s="481">
        <f>SUM(AP64:AP80)</f>
        <v>0</v>
      </c>
      <c r="AQ81" s="484">
        <f t="shared" si="9"/>
        <v>9003.93</v>
      </c>
      <c r="AR81" s="482">
        <v>0</v>
      </c>
      <c r="AS81" s="484">
        <v>0</v>
      </c>
      <c r="AT81" s="484">
        <v>0</v>
      </c>
      <c r="AU81" s="484">
        <v>0</v>
      </c>
      <c r="AV81" s="484">
        <f t="shared" si="18"/>
        <v>0</v>
      </c>
      <c r="AW81" s="485">
        <f t="shared" si="10"/>
        <v>9003.93</v>
      </c>
      <c r="AX81" s="486"/>
      <c r="AY81" s="485"/>
      <c r="AZ81" s="487"/>
      <c r="BA81" s="487">
        <v>9004</v>
      </c>
      <c r="BB81" s="516"/>
      <c r="BC81" s="516">
        <f t="shared" si="21"/>
        <v>9004</v>
      </c>
      <c r="BD81" s="516">
        <f t="shared" si="19"/>
        <v>-6.9999999999708962E-2</v>
      </c>
    </row>
    <row r="82" spans="1:56" s="65" customFormat="1" ht="18" customHeight="1" x14ac:dyDescent="0.2">
      <c r="A82" s="475">
        <v>78</v>
      </c>
      <c r="B82" s="489" t="s">
        <v>2699</v>
      </c>
      <c r="C82" s="500" t="s">
        <v>2700</v>
      </c>
      <c r="D82" s="477" t="s">
        <v>2544</v>
      </c>
      <c r="E82" s="492"/>
      <c r="F82" s="499">
        <v>45735</v>
      </c>
      <c r="G82" s="476" t="s">
        <v>2476</v>
      </c>
      <c r="H82" s="476" t="s">
        <v>2586</v>
      </c>
      <c r="I82" s="476">
        <v>14830</v>
      </c>
      <c r="J82" s="479">
        <v>0</v>
      </c>
      <c r="K82" s="479">
        <v>0</v>
      </c>
      <c r="L82" s="479">
        <v>0</v>
      </c>
      <c r="M82" s="479">
        <v>0</v>
      </c>
      <c r="N82" s="479">
        <v>0</v>
      </c>
      <c r="O82" s="479">
        <v>0</v>
      </c>
      <c r="P82" s="479">
        <v>0</v>
      </c>
      <c r="Q82" s="479">
        <v>0</v>
      </c>
      <c r="R82" s="479">
        <v>0</v>
      </c>
      <c r="S82" s="479">
        <v>0</v>
      </c>
      <c r="T82" s="479">
        <v>0</v>
      </c>
      <c r="U82" s="479">
        <v>0</v>
      </c>
      <c r="V82" s="479">
        <v>0</v>
      </c>
      <c r="W82" s="479">
        <v>0</v>
      </c>
      <c r="X82" s="479">
        <v>0</v>
      </c>
      <c r="Y82" s="479">
        <v>0</v>
      </c>
      <c r="Z82" s="479">
        <v>0</v>
      </c>
      <c r="AA82" s="479">
        <v>0</v>
      </c>
      <c r="AB82" s="479">
        <v>1</v>
      </c>
      <c r="AC82" s="479">
        <v>0</v>
      </c>
      <c r="AD82" s="479">
        <v>0</v>
      </c>
      <c r="AE82" s="479">
        <v>0</v>
      </c>
      <c r="AF82" s="479">
        <v>0</v>
      </c>
      <c r="AG82" s="479">
        <v>0</v>
      </c>
      <c r="AH82" s="479">
        <v>0</v>
      </c>
      <c r="AI82" s="479">
        <v>0</v>
      </c>
      <c r="AJ82" s="479">
        <v>0</v>
      </c>
      <c r="AK82" s="479">
        <v>0</v>
      </c>
      <c r="AL82" s="480">
        <f t="shared" si="13"/>
        <v>1</v>
      </c>
      <c r="AM82" s="481">
        <f t="shared" si="16"/>
        <v>529.64</v>
      </c>
      <c r="AN82" s="495"/>
      <c r="AO82" s="483">
        <f t="shared" si="17"/>
        <v>0</v>
      </c>
      <c r="AP82" s="481">
        <f>SUM(AP65:AP81)</f>
        <v>0</v>
      </c>
      <c r="AQ82" s="484">
        <f t="shared" si="9"/>
        <v>529.64</v>
      </c>
      <c r="AR82" s="482">
        <v>0</v>
      </c>
      <c r="AS82" s="484">
        <v>0</v>
      </c>
      <c r="AT82" s="484">
        <v>0</v>
      </c>
      <c r="AU82" s="484">
        <v>0</v>
      </c>
      <c r="AV82" s="484">
        <f t="shared" si="18"/>
        <v>0</v>
      </c>
      <c r="AW82" s="485">
        <f t="shared" si="10"/>
        <v>529.64</v>
      </c>
      <c r="AX82" s="486"/>
      <c r="AY82" s="485"/>
      <c r="AZ82" s="487"/>
      <c r="BA82" s="487">
        <v>530</v>
      </c>
      <c r="BB82" s="516"/>
      <c r="BC82" s="516">
        <f t="shared" si="21"/>
        <v>530</v>
      </c>
      <c r="BD82" s="516">
        <f t="shared" si="19"/>
        <v>-0.36000000000001364</v>
      </c>
    </row>
    <row r="83" spans="1:56" s="65" customFormat="1" ht="18" customHeight="1" x14ac:dyDescent="0.2">
      <c r="A83" s="501"/>
      <c r="B83" s="502"/>
      <c r="C83" s="503"/>
      <c r="D83" s="503"/>
      <c r="E83" s="504"/>
      <c r="F83" s="504"/>
      <c r="G83" s="505"/>
      <c r="H83" s="505"/>
      <c r="I83" s="505"/>
      <c r="J83" s="506"/>
      <c r="K83" s="506"/>
      <c r="L83" s="506"/>
      <c r="M83" s="506"/>
      <c r="N83" s="506"/>
      <c r="O83" s="506"/>
      <c r="P83" s="506"/>
      <c r="Q83" s="506"/>
      <c r="R83" s="506"/>
      <c r="S83" s="506"/>
      <c r="T83" s="506"/>
      <c r="U83" s="506"/>
      <c r="V83" s="506"/>
      <c r="W83" s="506"/>
      <c r="X83" s="506"/>
      <c r="Y83" s="506"/>
      <c r="Z83" s="506"/>
      <c r="AA83" s="506"/>
      <c r="AB83" s="506"/>
      <c r="AC83" s="506"/>
      <c r="AD83" s="506"/>
      <c r="AE83" s="506"/>
      <c r="AF83" s="506"/>
      <c r="AG83" s="506"/>
      <c r="AH83" s="506"/>
      <c r="AI83" s="506"/>
      <c r="AJ83" s="506"/>
      <c r="AK83" s="506"/>
      <c r="AL83" s="507">
        <f>SUM(AL5:AL82)</f>
        <v>1843.8791666666664</v>
      </c>
      <c r="AM83" s="481">
        <f>SUM(AM5:AM82)</f>
        <v>1099795.8599999994</v>
      </c>
      <c r="AN83" s="507"/>
      <c r="AO83" s="507">
        <f>SUM(AO5:AO72)</f>
        <v>0</v>
      </c>
      <c r="AP83" s="507">
        <f>SUM(AP5:AP72)</f>
        <v>0</v>
      </c>
      <c r="AQ83" s="507">
        <f>SUM(AQ5:AQ82)</f>
        <v>1099795.8599999994</v>
      </c>
      <c r="AR83" s="508"/>
      <c r="AS83" s="509"/>
      <c r="AT83" s="509"/>
      <c r="AU83" s="509"/>
      <c r="AV83" s="509"/>
      <c r="AW83" s="507">
        <f>SUM(AW5:AW82)</f>
        <v>1099795.8599999994</v>
      </c>
      <c r="AX83" s="510"/>
      <c r="AY83" s="511"/>
      <c r="AZ83" s="488">
        <f>SUM(AZ5:AZ82)</f>
        <v>535910.93999999994</v>
      </c>
      <c r="BA83" s="488">
        <f>SUM(BA5:BA82)</f>
        <v>374982</v>
      </c>
      <c r="BB83" s="488">
        <f>SUM(BB5:BB82)</f>
        <v>67677</v>
      </c>
      <c r="BC83" s="488">
        <f>SUM(BC5:BC82)</f>
        <v>978569.94</v>
      </c>
      <c r="BD83" s="488">
        <f>SUM(BD5:BD82)</f>
        <v>121225.92</v>
      </c>
    </row>
    <row r="84" spans="1:56" s="65" customFormat="1" ht="18" customHeight="1" x14ac:dyDescent="0.2">
      <c r="A84" s="501"/>
      <c r="B84" s="502"/>
      <c r="C84" s="503"/>
      <c r="D84" s="503"/>
      <c r="E84" s="504"/>
      <c r="F84" s="504"/>
      <c r="G84" s="505"/>
      <c r="H84" s="505"/>
      <c r="I84" s="505"/>
      <c r="J84" s="506"/>
      <c r="K84" s="506"/>
      <c r="L84" s="506"/>
      <c r="M84" s="506"/>
      <c r="N84" s="506"/>
      <c r="O84" s="506"/>
      <c r="P84" s="506"/>
      <c r="Q84" s="506"/>
      <c r="R84" s="506"/>
      <c r="S84" s="506"/>
      <c r="T84" s="506"/>
      <c r="U84" s="506"/>
      <c r="V84" s="506"/>
      <c r="W84" s="506"/>
      <c r="X84" s="506"/>
      <c r="Y84" s="506"/>
      <c r="Z84" s="506"/>
      <c r="AA84" s="506"/>
      <c r="AB84" s="506"/>
      <c r="AC84" s="506"/>
      <c r="AD84" s="506"/>
      <c r="AE84" s="506"/>
      <c r="AF84" s="506"/>
      <c r="AG84" s="506"/>
      <c r="AH84" s="506"/>
      <c r="AI84" s="506"/>
      <c r="AJ84" s="506"/>
      <c r="AK84" s="506"/>
      <c r="AL84" s="507"/>
      <c r="AM84" s="513"/>
      <c r="AN84" s="508"/>
      <c r="AO84" s="514"/>
      <c r="AP84" s="513"/>
      <c r="AQ84" s="509"/>
      <c r="AR84" s="508"/>
      <c r="AS84" s="509"/>
      <c r="AT84" s="509"/>
      <c r="AU84" s="509"/>
      <c r="AV84" s="509"/>
      <c r="AW84" s="511"/>
      <c r="AX84" s="510"/>
      <c r="AY84" s="511"/>
      <c r="AZ84" s="512"/>
      <c r="BA84" s="512"/>
      <c r="BB84" s="488" t="s">
        <v>36</v>
      </c>
      <c r="BC84" s="488">
        <f>AW83-BC83</f>
        <v>121225.91999999946</v>
      </c>
    </row>
    <row r="85" spans="1:56" s="65" customFormat="1" ht="18" customHeight="1" x14ac:dyDescent="0.2">
      <c r="A85" s="501"/>
      <c r="B85" s="502"/>
      <c r="C85" s="503"/>
      <c r="D85" s="503"/>
      <c r="E85" s="504"/>
      <c r="F85" s="504"/>
      <c r="G85" s="505"/>
      <c r="H85" s="505"/>
      <c r="I85" s="505"/>
      <c r="J85" s="506"/>
      <c r="K85" s="506"/>
      <c r="L85" s="506"/>
      <c r="M85" s="506"/>
      <c r="N85" s="506"/>
      <c r="O85" s="506"/>
      <c r="P85" s="506"/>
      <c r="Q85" s="506"/>
      <c r="R85" s="506"/>
      <c r="S85" s="506"/>
      <c r="T85" s="506"/>
      <c r="U85" s="506"/>
      <c r="V85" s="506"/>
      <c r="W85" s="506"/>
      <c r="X85" s="506"/>
      <c r="Y85" s="506"/>
      <c r="Z85" s="506"/>
      <c r="AA85" s="506"/>
      <c r="AB85" s="506"/>
      <c r="AC85" s="506"/>
      <c r="AD85" s="506"/>
      <c r="AE85" s="506"/>
      <c r="AF85" s="506"/>
      <c r="AG85" s="506"/>
      <c r="AH85" s="506"/>
      <c r="AI85" s="506"/>
      <c r="AJ85" s="506"/>
      <c r="AK85" s="506"/>
      <c r="AL85" s="507"/>
      <c r="AM85" s="513"/>
      <c r="AN85" s="508"/>
      <c r="AO85" s="514"/>
      <c r="AP85" s="513"/>
      <c r="AQ85" s="509"/>
      <c r="AR85" s="508"/>
      <c r="AS85" s="509"/>
      <c r="AT85" s="509"/>
      <c r="AU85" s="509"/>
      <c r="AV85" s="509"/>
      <c r="AW85" s="511"/>
      <c r="AX85" s="510"/>
      <c r="AY85" s="511"/>
      <c r="AZ85" s="512"/>
      <c r="BA85" s="512"/>
      <c r="BB85" s="488"/>
      <c r="BC85" s="488"/>
    </row>
    <row r="86" spans="1:56" s="65" customFormat="1" ht="18" customHeight="1" x14ac:dyDescent="0.2">
      <c r="A86" s="501"/>
      <c r="B86" s="502"/>
      <c r="C86" s="503"/>
      <c r="D86" s="503"/>
      <c r="E86" s="504"/>
      <c r="F86" s="504"/>
      <c r="G86" s="505"/>
      <c r="H86" s="505"/>
      <c r="I86" s="505"/>
      <c r="J86" s="506"/>
      <c r="K86" s="506"/>
      <c r="L86" s="506"/>
      <c r="M86" s="506"/>
      <c r="N86" s="506"/>
      <c r="O86" s="506"/>
      <c r="P86" s="506"/>
      <c r="Q86" s="506"/>
      <c r="R86" s="506"/>
      <c r="S86" s="506"/>
      <c r="T86" s="506"/>
      <c r="U86" s="506"/>
      <c r="V86" s="506"/>
      <c r="W86" s="506"/>
      <c r="X86" s="506"/>
      <c r="Y86" s="506"/>
      <c r="Z86" s="506"/>
      <c r="AA86" s="506"/>
      <c r="AB86" s="506"/>
      <c r="AC86" s="506"/>
      <c r="AD86" s="506"/>
      <c r="AE86" s="506"/>
      <c r="AF86" s="506"/>
      <c r="AG86" s="506"/>
      <c r="AH86" s="506"/>
      <c r="AI86" s="506"/>
      <c r="AJ86" s="506"/>
      <c r="AK86" s="506"/>
      <c r="AL86" s="507"/>
      <c r="AM86" s="513"/>
      <c r="AN86" s="508"/>
      <c r="AO86" s="514"/>
      <c r="AP86" s="513"/>
      <c r="AQ86" s="509"/>
      <c r="AR86" s="508"/>
      <c r="AS86" s="509"/>
      <c r="AT86" s="509"/>
      <c r="AU86" s="509"/>
      <c r="AV86" s="509"/>
      <c r="AW86" s="511"/>
      <c r="AX86" s="510"/>
      <c r="AY86" s="511"/>
      <c r="AZ86" s="512"/>
      <c r="BA86" s="512"/>
      <c r="BB86" s="488"/>
      <c r="BC86" s="488"/>
    </row>
    <row r="87" spans="1:56" s="65" customFormat="1" ht="18" customHeight="1" x14ac:dyDescent="0.2">
      <c r="A87" s="501"/>
      <c r="B87" s="502"/>
      <c r="C87" s="503"/>
      <c r="D87" s="503"/>
      <c r="E87" s="504"/>
      <c r="F87" s="504"/>
      <c r="G87" s="505"/>
      <c r="H87" s="505"/>
      <c r="I87" s="505"/>
      <c r="J87" s="506"/>
      <c r="K87" s="506"/>
      <c r="L87" s="506"/>
      <c r="M87" s="506"/>
      <c r="N87" s="506"/>
      <c r="O87" s="506"/>
      <c r="P87" s="506"/>
      <c r="Q87" s="506"/>
      <c r="R87" s="506"/>
      <c r="S87" s="506"/>
      <c r="T87" s="506"/>
      <c r="U87" s="506"/>
      <c r="V87" s="506"/>
      <c r="W87" s="506"/>
      <c r="X87" s="506"/>
      <c r="Y87" s="506"/>
      <c r="Z87" s="506"/>
      <c r="AA87" s="506"/>
      <c r="AB87" s="506"/>
      <c r="AC87" s="506"/>
      <c r="AD87" s="506"/>
      <c r="AE87" s="506"/>
      <c r="AF87" s="506"/>
      <c r="AG87" s="506"/>
      <c r="AH87" s="506"/>
      <c r="AI87" s="506"/>
      <c r="AJ87" s="506"/>
      <c r="AK87" s="506"/>
      <c r="AL87" s="507"/>
      <c r="AM87" s="513"/>
      <c r="AN87" s="508"/>
      <c r="AO87" s="514"/>
      <c r="AP87" s="513"/>
      <c r="AQ87" s="509"/>
      <c r="AR87" s="508"/>
      <c r="AS87" s="509"/>
      <c r="AT87" s="509"/>
      <c r="AU87" s="509"/>
      <c r="AV87" s="509"/>
      <c r="AW87" s="511"/>
      <c r="AX87" s="510"/>
      <c r="AY87" s="511"/>
      <c r="AZ87" s="512"/>
      <c r="BA87" s="512"/>
      <c r="BB87" s="488"/>
      <c r="BC87" s="488"/>
    </row>
    <row r="88" spans="1:56" s="65" customFormat="1" ht="18" customHeight="1" x14ac:dyDescent="0.2">
      <c r="A88" s="501"/>
      <c r="B88" s="502"/>
      <c r="C88" s="503"/>
      <c r="D88" s="503"/>
      <c r="E88" s="504"/>
      <c r="F88" s="504"/>
      <c r="G88" s="505"/>
      <c r="H88" s="505"/>
      <c r="I88" s="505"/>
      <c r="J88" s="506"/>
      <c r="K88" s="506"/>
      <c r="L88" s="506"/>
      <c r="M88" s="506"/>
      <c r="N88" s="506"/>
      <c r="O88" s="506"/>
      <c r="P88" s="506"/>
      <c r="Q88" s="506"/>
      <c r="R88" s="506"/>
      <c r="S88" s="506"/>
      <c r="T88" s="506"/>
      <c r="U88" s="506"/>
      <c r="V88" s="506"/>
      <c r="W88" s="506"/>
      <c r="X88" s="506"/>
      <c r="Y88" s="506"/>
      <c r="Z88" s="506"/>
      <c r="AA88" s="506"/>
      <c r="AB88" s="506"/>
      <c r="AC88" s="506"/>
      <c r="AD88" s="506"/>
      <c r="AE88" s="506"/>
      <c r="AF88" s="506"/>
      <c r="AG88" s="506"/>
      <c r="AH88" s="506"/>
      <c r="AI88" s="506"/>
      <c r="AJ88" s="506"/>
      <c r="AK88" s="506"/>
      <c r="AL88" s="507"/>
      <c r="AM88" s="513"/>
      <c r="AN88" s="508"/>
      <c r="AO88" s="514"/>
      <c r="AP88" s="513"/>
      <c r="AQ88" s="509"/>
      <c r="AR88" s="508"/>
      <c r="AS88" s="509"/>
      <c r="AT88" s="509"/>
      <c r="AU88" s="509"/>
      <c r="AV88" s="509"/>
      <c r="AW88" s="511"/>
      <c r="AX88" s="510"/>
      <c r="AY88" s="511"/>
      <c r="AZ88" s="512"/>
      <c r="BA88" s="512"/>
      <c r="BB88" s="488"/>
      <c r="BC88" s="488"/>
    </row>
    <row r="89" spans="1:56" s="65" customFormat="1" ht="18" customHeight="1" x14ac:dyDescent="0.2">
      <c r="A89" s="501"/>
      <c r="B89" s="502"/>
      <c r="C89" s="503"/>
      <c r="D89" s="503"/>
      <c r="E89" s="504"/>
      <c r="F89" s="504"/>
      <c r="G89" s="505"/>
      <c r="H89" s="505"/>
      <c r="I89" s="505"/>
      <c r="J89" s="506"/>
      <c r="K89" s="506"/>
      <c r="L89" s="506"/>
      <c r="M89" s="506"/>
      <c r="N89" s="506"/>
      <c r="O89" s="506"/>
      <c r="P89" s="506"/>
      <c r="Q89" s="506"/>
      <c r="R89" s="506"/>
      <c r="S89" s="506"/>
      <c r="T89" s="506"/>
      <c r="U89" s="506"/>
      <c r="V89" s="506"/>
      <c r="W89" s="506"/>
      <c r="X89" s="506"/>
      <c r="Y89" s="506"/>
      <c r="Z89" s="506"/>
      <c r="AA89" s="506"/>
      <c r="AB89" s="506"/>
      <c r="AC89" s="506"/>
      <c r="AD89" s="506"/>
      <c r="AE89" s="506"/>
      <c r="AF89" s="506"/>
      <c r="AG89" s="506"/>
      <c r="AH89" s="506"/>
      <c r="AI89" s="506"/>
      <c r="AJ89" s="506"/>
      <c r="AK89" s="506"/>
      <c r="AL89" s="507"/>
      <c r="AM89" s="513"/>
      <c r="AN89" s="508"/>
      <c r="AO89" s="514"/>
      <c r="AP89" s="513"/>
      <c r="AQ89" s="509"/>
      <c r="AR89" s="508"/>
      <c r="AS89" s="509"/>
      <c r="AT89" s="509"/>
      <c r="AU89" s="509"/>
      <c r="AV89" s="509"/>
      <c r="AW89" s="511"/>
      <c r="AX89" s="510"/>
      <c r="AY89" s="511"/>
      <c r="AZ89" s="512"/>
      <c r="BA89" s="512"/>
      <c r="BB89" s="488"/>
      <c r="BC89" s="488"/>
    </row>
    <row r="90" spans="1:56" s="65" customFormat="1" ht="18" customHeight="1" x14ac:dyDescent="0.2">
      <c r="A90" s="501"/>
      <c r="B90" s="502"/>
      <c r="C90" s="503"/>
      <c r="D90" s="503"/>
      <c r="E90" s="504"/>
      <c r="F90" s="504"/>
      <c r="G90" s="505"/>
      <c r="H90" s="505"/>
      <c r="I90" s="505"/>
      <c r="J90" s="506"/>
      <c r="K90" s="506"/>
      <c r="L90" s="506"/>
      <c r="M90" s="506"/>
      <c r="N90" s="506"/>
      <c r="O90" s="506"/>
      <c r="P90" s="506"/>
      <c r="Q90" s="506"/>
      <c r="R90" s="506"/>
      <c r="S90" s="506"/>
      <c r="T90" s="506"/>
      <c r="U90" s="506"/>
      <c r="V90" s="506"/>
      <c r="W90" s="506"/>
      <c r="X90" s="506"/>
      <c r="Y90" s="506"/>
      <c r="Z90" s="506"/>
      <c r="AA90" s="506"/>
      <c r="AB90" s="506"/>
      <c r="AC90" s="506"/>
      <c r="AD90" s="506"/>
      <c r="AE90" s="506"/>
      <c r="AF90" s="506"/>
      <c r="AG90" s="506"/>
      <c r="AH90" s="506"/>
      <c r="AI90" s="506"/>
      <c r="AJ90" s="506"/>
      <c r="AK90" s="506"/>
      <c r="AL90" s="507"/>
      <c r="AM90" s="513"/>
      <c r="AN90" s="508"/>
      <c r="AO90" s="514"/>
      <c r="AP90" s="513"/>
      <c r="AQ90" s="509"/>
      <c r="AR90" s="508"/>
      <c r="AS90" s="509"/>
      <c r="AT90" s="509"/>
      <c r="AU90" s="509"/>
      <c r="AV90" s="509"/>
      <c r="AW90" s="511"/>
      <c r="AX90" s="510"/>
      <c r="AY90" s="511"/>
      <c r="AZ90" s="512"/>
      <c r="BA90" s="512"/>
      <c r="BB90" s="488"/>
      <c r="BC90" s="488"/>
    </row>
    <row r="91" spans="1:56" s="65" customFormat="1" ht="18" customHeight="1" x14ac:dyDescent="0.2">
      <c r="A91" s="501"/>
      <c r="B91" s="502"/>
      <c r="C91" s="503"/>
      <c r="D91" s="503"/>
      <c r="E91" s="504"/>
      <c r="F91" s="504"/>
      <c r="G91" s="505"/>
      <c r="H91" s="505"/>
      <c r="I91" s="505"/>
      <c r="J91" s="506"/>
      <c r="K91" s="506"/>
      <c r="L91" s="506"/>
      <c r="M91" s="506"/>
      <c r="N91" s="506"/>
      <c r="O91" s="506"/>
      <c r="P91" s="506"/>
      <c r="Q91" s="506"/>
      <c r="R91" s="506"/>
      <c r="S91" s="506"/>
      <c r="T91" s="506"/>
      <c r="U91" s="506"/>
      <c r="V91" s="506"/>
      <c r="W91" s="506"/>
      <c r="X91" s="506"/>
      <c r="Y91" s="506"/>
      <c r="Z91" s="506"/>
      <c r="AA91" s="506"/>
      <c r="AB91" s="506"/>
      <c r="AC91" s="506"/>
      <c r="AD91" s="506"/>
      <c r="AE91" s="506"/>
      <c r="AF91" s="506"/>
      <c r="AG91" s="506"/>
      <c r="AH91" s="506"/>
      <c r="AI91" s="506"/>
      <c r="AJ91" s="506"/>
      <c r="AK91" s="506"/>
      <c r="AL91" s="507"/>
      <c r="AM91" s="513"/>
      <c r="AN91" s="508"/>
      <c r="AO91" s="514"/>
      <c r="AP91" s="513"/>
      <c r="AQ91" s="509"/>
      <c r="AR91" s="508"/>
      <c r="AS91" s="509"/>
      <c r="AT91" s="509"/>
      <c r="AU91" s="509"/>
      <c r="AV91" s="509"/>
      <c r="AW91" s="511"/>
      <c r="AX91" s="510"/>
      <c r="AY91" s="511"/>
      <c r="AZ91" s="512"/>
      <c r="BA91" s="512"/>
      <c r="BB91" s="488"/>
      <c r="BC91" s="488"/>
    </row>
    <row r="92" spans="1:56" s="65" customFormat="1" ht="18" customHeight="1" x14ac:dyDescent="0.2">
      <c r="A92" s="501"/>
      <c r="B92" s="502"/>
      <c r="C92" s="503"/>
      <c r="D92" s="503"/>
      <c r="E92" s="504"/>
      <c r="F92" s="504"/>
      <c r="G92" s="505"/>
      <c r="H92" s="505"/>
      <c r="I92" s="505"/>
      <c r="J92" s="506"/>
      <c r="K92" s="506"/>
      <c r="L92" s="506"/>
      <c r="M92" s="506"/>
      <c r="N92" s="506"/>
      <c r="O92" s="506"/>
      <c r="P92" s="506"/>
      <c r="Q92" s="506"/>
      <c r="R92" s="506"/>
      <c r="S92" s="506"/>
      <c r="T92" s="506"/>
      <c r="U92" s="506"/>
      <c r="V92" s="506"/>
      <c r="W92" s="506"/>
      <c r="X92" s="506"/>
      <c r="Y92" s="506"/>
      <c r="Z92" s="506"/>
      <c r="AA92" s="506"/>
      <c r="AB92" s="506"/>
      <c r="AC92" s="506"/>
      <c r="AD92" s="506"/>
      <c r="AE92" s="506"/>
      <c r="AF92" s="506"/>
      <c r="AG92" s="506"/>
      <c r="AH92" s="506"/>
      <c r="AI92" s="506"/>
      <c r="AJ92" s="506"/>
      <c r="AK92" s="506"/>
      <c r="AL92" s="507"/>
      <c r="AM92" s="513"/>
      <c r="AN92" s="508"/>
      <c r="AO92" s="514"/>
      <c r="AP92" s="513"/>
      <c r="AQ92" s="509"/>
      <c r="AR92" s="508"/>
      <c r="AS92" s="509"/>
      <c r="AT92" s="509"/>
      <c r="AU92" s="509"/>
      <c r="AV92" s="509"/>
      <c r="AW92" s="511"/>
      <c r="AX92" s="510"/>
      <c r="AY92" s="511"/>
      <c r="AZ92" s="512"/>
      <c r="BA92" s="512"/>
      <c r="BB92" s="488"/>
      <c r="BC92" s="488"/>
    </row>
    <row r="93" spans="1:56" x14ac:dyDescent="0.25">
      <c r="AL93" s="97"/>
      <c r="AM93" s="97"/>
      <c r="AN93" s="97"/>
      <c r="AO93" s="97"/>
      <c r="AQ93" s="97"/>
      <c r="AR93" s="97"/>
      <c r="AW93" s="97"/>
    </row>
    <row r="94" spans="1:56" x14ac:dyDescent="0.25">
      <c r="AL94" s="97"/>
    </row>
  </sheetData>
  <mergeCells count="25">
    <mergeCell ref="A2:AX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BB3:BB4"/>
    <mergeCell ref="BC3:BC4"/>
    <mergeCell ref="BD3:BD4"/>
    <mergeCell ref="BA3:BA4"/>
    <mergeCell ref="AL3:AL4"/>
    <mergeCell ref="AM3:AM4"/>
    <mergeCell ref="AN3:AN4"/>
    <mergeCell ref="AO3:AO4"/>
    <mergeCell ref="AP3:AP4"/>
    <mergeCell ref="AQ3:AQ4"/>
    <mergeCell ref="AR3:AV3"/>
    <mergeCell ref="AW3:AW4"/>
    <mergeCell ref="AX3:AX4"/>
    <mergeCell ref="AY3:AY4"/>
    <mergeCell ref="AZ3:AZ4"/>
  </mergeCells>
  <conditionalFormatting sqref="I5:I92">
    <cfRule type="containsText" dxfId="21" priority="1" operator="containsText" text="15232">
      <formula>NOT(ISERROR(SEARCH("15232",I5)))</formula>
    </cfRule>
  </conditionalFormatting>
  <conditionalFormatting sqref="J1:AK1 J3:AK1048576">
    <cfRule type="containsText" dxfId="20" priority="2" operator="containsText" text="L">
      <formula>NOT(ISERROR(SEARCH("L",J1)))</formula>
    </cfRule>
    <cfRule type="containsText" dxfId="19" priority="3" operator="containsText" text="w">
      <formula>NOT(ISERROR(SEARCH("w",J1)))</formula>
    </cfRule>
    <cfRule type="containsText" dxfId="18" priority="4" operator="containsText" text="co">
      <formula>NOT(ISERROR(SEARCH("co",J1)))</formula>
    </cfRule>
    <cfRule type="containsText" dxfId="17" priority="5" operator="containsText" text="0.5">
      <formula>NOT(ISERROR(SEARCH("0.5",J1)))</formula>
    </cfRule>
    <cfRule type="containsText" dxfId="16" priority="6" operator="containsText" text="CO">
      <formula>NOT(ISERROR(SEARCH("CO",J1)))</formula>
    </cfRule>
    <cfRule type="containsText" dxfId="15" priority="7" operator="containsText" text="W">
      <formula>NOT(ISERROR(SEARCH("W",J1)))</formula>
    </cfRule>
    <cfRule type="containsText" dxfId="14" priority="8" operator="containsText" text="CO">
      <formula>NOT(ISERROR(SEARCH("CO",J1)))</formula>
    </cfRule>
    <cfRule type="containsText" dxfId="13" priority="9" operator="containsText" text="L">
      <formula>NOT(ISERROR(SEARCH("L",J1)))</formula>
    </cfRule>
    <cfRule type="containsText" dxfId="12" priority="10" operator="containsText" text="L">
      <formula>NOT(ISERROR(SEARCH("L",J1)))</formula>
    </cfRule>
    <cfRule type="containsText" dxfId="11" priority="11" operator="containsText" text="HD">
      <formula>NOT(ISERROR(SEARCH("HD",J1)))</formula>
    </cfRule>
    <cfRule type="containsText" dxfId="10" priority="12" operator="containsText" text="W">
      <formula>NOT(ISERROR(SEARCH("W",J1)))</formula>
    </cfRule>
    <cfRule type="containsText" dxfId="9" priority="13" operator="containsText" text="H">
      <formula>NOT(ISERROR(SEARCH("H",J1)))</formula>
    </cfRule>
    <cfRule type="containsText" dxfId="8" priority="14" operator="containsText" text="HD">
      <formula>NOT(ISERROR(SEARCH("HD",J1)))</formula>
    </cfRule>
    <cfRule type="containsText" dxfId="7" priority="15" operator="containsText" text="0.5">
      <formula>NOT(ISERROR(SEARCH("0.5",J1)))</formula>
    </cfRule>
    <cfRule type="containsText" dxfId="6" priority="16" operator="containsText" text="CO">
      <formula>NOT(ISERROR(SEARCH("CO",J1)))</formula>
    </cfRule>
    <cfRule type="containsText" dxfId="5" priority="17" operator="containsText" text="w">
      <formula>NOT(ISERROR(SEARCH("w",J1)))</formula>
    </cfRule>
  </conditionalFormatting>
  <printOptions horizontalCentered="1"/>
  <pageMargins left="0" right="0" top="0" bottom="0" header="0.31496062992125984" footer="0.31496062992125984"/>
  <pageSetup paperSize="9" scale="75" orientation="landscape" r:id="rId1"/>
  <headerFooter>
    <oddFooter>&amp;L_x000D_&amp;1#&amp;"Calibri"&amp;10&amp;K000000 Internal - General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C693"/>
  <sheetViews>
    <sheetView topLeftCell="A11" zoomScale="85" zoomScaleNormal="85" workbookViewId="0">
      <pane xSplit="4" ySplit="3" topLeftCell="AZ14" activePane="bottomRight" state="frozen"/>
      <selection activeCell="A11" sqref="A11"/>
      <selection pane="topRight" activeCell="E11" sqref="E11"/>
      <selection pane="bottomLeft" activeCell="A14" sqref="A14"/>
      <selection pane="bottomRight" activeCell="BB13" sqref="BB13:BJ13"/>
    </sheetView>
  </sheetViews>
  <sheetFormatPr defaultColWidth="9.140625" defaultRowHeight="20.100000000000001" customHeight="1" x14ac:dyDescent="0.2"/>
  <cols>
    <col min="1" max="1" width="5.7109375" style="176" bestFit="1" customWidth="1"/>
    <col min="2" max="2" width="11.85546875" style="177" customWidth="1"/>
    <col min="3" max="3" width="11.85546875" style="178" customWidth="1"/>
    <col min="4" max="4" width="35.85546875" style="179" customWidth="1"/>
    <col min="5" max="5" width="28.7109375" style="248" customWidth="1"/>
    <col min="6" max="6" width="19.140625" style="179" customWidth="1"/>
    <col min="7" max="7" width="23" style="179" customWidth="1"/>
    <col min="8" max="9" width="38.7109375" style="179" customWidth="1"/>
    <col min="10" max="10" width="21.7109375" style="179" customWidth="1"/>
    <col min="11" max="38" width="6.7109375" style="177" customWidth="1"/>
    <col min="39" max="39" width="7.85546875" style="176" customWidth="1"/>
    <col min="40" max="40" width="13" style="176" customWidth="1"/>
    <col min="41" max="41" width="10.7109375" style="176" customWidth="1"/>
    <col min="42" max="42" width="10.28515625" style="176" customWidth="1"/>
    <col min="43" max="43" width="10.7109375" style="176" customWidth="1"/>
    <col min="44" max="44" width="10.28515625" style="176" customWidth="1"/>
    <col min="45" max="45" width="11" style="176" customWidth="1"/>
    <col min="46" max="46" width="10" style="176" customWidth="1"/>
    <col min="47" max="47" width="10" style="177" customWidth="1"/>
    <col min="48" max="53" width="11.7109375" style="177" customWidth="1"/>
    <col min="54" max="54" width="13.28515625" style="177" customWidth="1"/>
    <col min="55" max="62" width="11.7109375" style="177" customWidth="1"/>
    <col min="63" max="63" width="13.28515625" style="177" customWidth="1"/>
    <col min="64" max="64" width="13.7109375" style="177" customWidth="1"/>
    <col min="65" max="72" width="11.7109375" style="177" customWidth="1"/>
    <col min="73" max="75" width="14.7109375" style="177" customWidth="1"/>
    <col min="76" max="79" width="11.7109375" style="177" customWidth="1"/>
    <col min="80" max="80" width="13.7109375" style="177" customWidth="1"/>
    <col min="81" max="81" width="11.7109375" style="177" customWidth="1"/>
    <col min="82" max="82" width="13.5703125" style="177" customWidth="1"/>
    <col min="83" max="185" width="9.140625" style="177"/>
    <col min="186" max="953" width="9" style="180" customWidth="1"/>
    <col min="954" max="16384" width="9.140625" style="180"/>
  </cols>
  <sheetData>
    <row r="1" spans="1:185" ht="16.5" hidden="1" customHeight="1" x14ac:dyDescent="0.2"/>
    <row r="2" spans="1:185" s="385" customFormat="1" ht="27" hidden="1" customHeight="1" thickBot="1" x14ac:dyDescent="0.3">
      <c r="A2" s="538" t="s">
        <v>157</v>
      </c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539"/>
      <c r="AP2" s="539"/>
      <c r="AQ2" s="539"/>
      <c r="AR2" s="539"/>
      <c r="AS2" s="539"/>
      <c r="AT2" s="539"/>
      <c r="AU2" s="539"/>
      <c r="AV2" s="539"/>
      <c r="AW2" s="539"/>
      <c r="AX2" s="539"/>
      <c r="AY2" s="539"/>
      <c r="AZ2" s="539"/>
      <c r="BA2" s="539"/>
      <c r="BB2" s="539"/>
      <c r="BC2" s="539"/>
      <c r="BD2" s="539"/>
      <c r="BE2" s="539"/>
      <c r="BF2" s="539"/>
      <c r="BG2" s="539"/>
      <c r="BH2" s="539"/>
      <c r="BI2" s="539"/>
      <c r="BJ2" s="539"/>
      <c r="BK2" s="539"/>
      <c r="BL2" s="539"/>
      <c r="BM2" s="539"/>
      <c r="BN2" s="539"/>
      <c r="BO2" s="539"/>
      <c r="BP2" s="539"/>
      <c r="BQ2" s="539"/>
      <c r="BR2" s="539"/>
      <c r="BS2" s="539"/>
      <c r="BT2" s="539"/>
      <c r="BU2" s="539"/>
      <c r="BV2" s="539"/>
      <c r="BW2" s="539"/>
      <c r="BX2" s="539"/>
      <c r="BY2" s="539"/>
      <c r="BZ2" s="539"/>
      <c r="CA2" s="539"/>
      <c r="CB2" s="539"/>
      <c r="CC2" s="539"/>
      <c r="CD2" s="540"/>
      <c r="CE2" s="384"/>
      <c r="CF2" s="384"/>
      <c r="CG2" s="384"/>
      <c r="CH2" s="384"/>
      <c r="CI2" s="384"/>
      <c r="CJ2" s="384"/>
      <c r="CK2" s="384"/>
      <c r="CL2" s="384"/>
      <c r="CM2" s="384"/>
      <c r="CN2" s="384"/>
      <c r="CO2" s="384"/>
      <c r="CP2" s="384"/>
      <c r="CQ2" s="384"/>
      <c r="CR2" s="384"/>
      <c r="CS2" s="384"/>
      <c r="CT2" s="384"/>
      <c r="CU2" s="384"/>
      <c r="CV2" s="384"/>
      <c r="CW2" s="384"/>
      <c r="CX2" s="384"/>
      <c r="CY2" s="384"/>
      <c r="CZ2" s="384"/>
      <c r="DA2" s="384"/>
      <c r="DB2" s="384"/>
      <c r="DC2" s="384"/>
      <c r="DD2" s="384"/>
      <c r="DE2" s="384"/>
      <c r="DF2" s="384"/>
      <c r="DG2" s="384"/>
      <c r="DH2" s="384"/>
      <c r="DI2" s="384"/>
      <c r="DJ2" s="384"/>
      <c r="DK2" s="384"/>
      <c r="DL2" s="384"/>
      <c r="DM2" s="384"/>
      <c r="DN2" s="384"/>
      <c r="DO2" s="384"/>
      <c r="DP2" s="384"/>
      <c r="DQ2" s="384"/>
      <c r="DR2" s="384"/>
      <c r="DS2" s="384"/>
      <c r="DT2" s="384"/>
      <c r="DU2" s="384"/>
      <c r="DV2" s="384"/>
      <c r="DW2" s="384"/>
      <c r="DX2" s="384"/>
      <c r="DY2" s="384"/>
      <c r="DZ2" s="384"/>
      <c r="EA2" s="384"/>
      <c r="EB2" s="384"/>
      <c r="EC2" s="384"/>
      <c r="ED2" s="384"/>
      <c r="EE2" s="384"/>
      <c r="EF2" s="384"/>
      <c r="EG2" s="384"/>
      <c r="EH2" s="384"/>
      <c r="EI2" s="384"/>
      <c r="EJ2" s="384"/>
      <c r="EK2" s="384"/>
      <c r="EL2" s="384"/>
      <c r="EM2" s="384"/>
      <c r="EN2" s="384"/>
      <c r="EO2" s="384"/>
      <c r="EP2" s="384"/>
      <c r="EQ2" s="384"/>
      <c r="ER2" s="384"/>
      <c r="ES2" s="384"/>
      <c r="ET2" s="384"/>
      <c r="EU2" s="384"/>
      <c r="EV2" s="384"/>
      <c r="EW2" s="384"/>
      <c r="EX2" s="384"/>
      <c r="EY2" s="384"/>
      <c r="EZ2" s="384"/>
      <c r="FA2" s="384"/>
      <c r="FB2" s="384"/>
      <c r="FC2" s="384"/>
      <c r="FD2" s="384"/>
      <c r="FE2" s="384"/>
      <c r="FF2" s="384"/>
      <c r="FG2" s="384"/>
      <c r="FH2" s="384"/>
      <c r="FI2" s="384"/>
      <c r="FJ2" s="384"/>
      <c r="FK2" s="384"/>
      <c r="FL2" s="384"/>
      <c r="FM2" s="384"/>
      <c r="FN2" s="384"/>
      <c r="FO2" s="384"/>
      <c r="FP2" s="384"/>
      <c r="FQ2" s="384"/>
      <c r="FR2" s="384"/>
      <c r="FS2" s="384"/>
      <c r="FT2" s="384"/>
      <c r="FU2" s="384"/>
      <c r="FV2" s="384"/>
      <c r="FW2" s="384"/>
      <c r="FX2" s="384"/>
      <c r="FY2" s="384"/>
      <c r="FZ2" s="384"/>
      <c r="GA2" s="384"/>
      <c r="GB2" s="384"/>
      <c r="GC2" s="384"/>
    </row>
    <row r="3" spans="1:185" s="385" customFormat="1" ht="27" hidden="1" customHeight="1" thickBot="1" x14ac:dyDescent="0.3">
      <c r="A3" s="538" t="s">
        <v>158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39"/>
      <c r="AP3" s="539"/>
      <c r="AQ3" s="539"/>
      <c r="AR3" s="539"/>
      <c r="AS3" s="539"/>
      <c r="AT3" s="539"/>
      <c r="AU3" s="539"/>
      <c r="AV3" s="539"/>
      <c r="AW3" s="539"/>
      <c r="AX3" s="539"/>
      <c r="AY3" s="539"/>
      <c r="AZ3" s="539"/>
      <c r="BA3" s="539"/>
      <c r="BB3" s="539"/>
      <c r="BC3" s="539"/>
      <c r="BD3" s="539"/>
      <c r="BE3" s="539"/>
      <c r="BF3" s="539"/>
      <c r="BG3" s="539"/>
      <c r="BH3" s="539"/>
      <c r="BI3" s="539"/>
      <c r="BJ3" s="539"/>
      <c r="BK3" s="539"/>
      <c r="BL3" s="539"/>
      <c r="BM3" s="539"/>
      <c r="BN3" s="539"/>
      <c r="BO3" s="539"/>
      <c r="BP3" s="539"/>
      <c r="BQ3" s="539"/>
      <c r="BR3" s="539"/>
      <c r="BS3" s="539"/>
      <c r="BT3" s="539"/>
      <c r="BU3" s="539"/>
      <c r="BV3" s="539"/>
      <c r="BW3" s="539"/>
      <c r="BX3" s="539"/>
      <c r="BY3" s="539"/>
      <c r="BZ3" s="539"/>
      <c r="CA3" s="539"/>
      <c r="CB3" s="539"/>
      <c r="CC3" s="539"/>
      <c r="CD3" s="540"/>
      <c r="CE3" s="384"/>
      <c r="CF3" s="384"/>
      <c r="CG3" s="384"/>
      <c r="CH3" s="384"/>
      <c r="CI3" s="384"/>
      <c r="CJ3" s="384"/>
      <c r="CK3" s="384"/>
      <c r="CL3" s="384"/>
      <c r="CM3" s="384"/>
      <c r="CN3" s="384"/>
      <c r="CO3" s="384"/>
      <c r="CP3" s="384"/>
      <c r="CQ3" s="384"/>
      <c r="CR3" s="384"/>
      <c r="CS3" s="384"/>
      <c r="CT3" s="384"/>
      <c r="CU3" s="384"/>
      <c r="CV3" s="384"/>
      <c r="CW3" s="384"/>
      <c r="CX3" s="384"/>
      <c r="CY3" s="384"/>
      <c r="CZ3" s="384"/>
      <c r="DA3" s="384"/>
      <c r="DB3" s="384"/>
      <c r="DC3" s="384"/>
      <c r="DD3" s="384"/>
      <c r="DE3" s="384"/>
      <c r="DF3" s="384"/>
      <c r="DG3" s="384"/>
      <c r="DH3" s="384"/>
      <c r="DI3" s="384"/>
      <c r="DJ3" s="384"/>
      <c r="DK3" s="384"/>
      <c r="DL3" s="384"/>
      <c r="DM3" s="384"/>
      <c r="DN3" s="384"/>
      <c r="DO3" s="384"/>
      <c r="DP3" s="384"/>
      <c r="DQ3" s="384"/>
      <c r="DR3" s="384"/>
      <c r="DS3" s="384"/>
      <c r="DT3" s="384"/>
      <c r="DU3" s="384"/>
      <c r="DV3" s="384"/>
      <c r="DW3" s="384"/>
      <c r="DX3" s="384"/>
      <c r="DY3" s="384"/>
      <c r="DZ3" s="384"/>
      <c r="EA3" s="384"/>
      <c r="EB3" s="384"/>
      <c r="EC3" s="384"/>
      <c r="ED3" s="384"/>
      <c r="EE3" s="384"/>
      <c r="EF3" s="384"/>
      <c r="EG3" s="384"/>
      <c r="EH3" s="384"/>
      <c r="EI3" s="384"/>
      <c r="EJ3" s="384"/>
      <c r="EK3" s="384"/>
      <c r="EL3" s="384"/>
      <c r="EM3" s="384"/>
      <c r="EN3" s="384"/>
      <c r="EO3" s="384"/>
      <c r="EP3" s="384"/>
      <c r="EQ3" s="384"/>
      <c r="ER3" s="384"/>
      <c r="ES3" s="384"/>
      <c r="ET3" s="384"/>
      <c r="EU3" s="384"/>
      <c r="EV3" s="384"/>
      <c r="EW3" s="384"/>
      <c r="EX3" s="384"/>
      <c r="EY3" s="384"/>
      <c r="EZ3" s="384"/>
      <c r="FA3" s="384"/>
      <c r="FB3" s="384"/>
      <c r="FC3" s="384"/>
      <c r="FD3" s="384"/>
      <c r="FE3" s="384"/>
      <c r="FF3" s="384"/>
      <c r="FG3" s="384"/>
      <c r="FH3" s="384"/>
      <c r="FI3" s="384"/>
      <c r="FJ3" s="384"/>
      <c r="FK3" s="384"/>
      <c r="FL3" s="384"/>
      <c r="FM3" s="384"/>
      <c r="FN3" s="384"/>
      <c r="FO3" s="384"/>
      <c r="FP3" s="384"/>
      <c r="FQ3" s="384"/>
      <c r="FR3" s="384"/>
      <c r="FS3" s="384"/>
      <c r="FT3" s="384"/>
      <c r="FU3" s="384"/>
      <c r="FV3" s="384"/>
      <c r="FW3" s="384"/>
      <c r="FX3" s="384"/>
      <c r="FY3" s="384"/>
      <c r="FZ3" s="384"/>
      <c r="GA3" s="384"/>
      <c r="GB3" s="384"/>
      <c r="GC3" s="384"/>
    </row>
    <row r="4" spans="1:185" s="385" customFormat="1" ht="27" hidden="1" customHeight="1" thickBot="1" x14ac:dyDescent="0.3">
      <c r="A4" s="538" t="s">
        <v>159</v>
      </c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539"/>
      <c r="S4" s="539"/>
      <c r="T4" s="539"/>
      <c r="U4" s="539"/>
      <c r="V4" s="539"/>
      <c r="W4" s="539"/>
      <c r="X4" s="539"/>
      <c r="Y4" s="539"/>
      <c r="Z4" s="539"/>
      <c r="AA4" s="539"/>
      <c r="AB4" s="539"/>
      <c r="AC4" s="539"/>
      <c r="AD4" s="539"/>
      <c r="AE4" s="539"/>
      <c r="AF4" s="539"/>
      <c r="AG4" s="539"/>
      <c r="AH4" s="539"/>
      <c r="AI4" s="539"/>
      <c r="AJ4" s="539"/>
      <c r="AK4" s="539"/>
      <c r="AL4" s="539"/>
      <c r="AM4" s="539"/>
      <c r="AN4" s="539"/>
      <c r="AO4" s="539"/>
      <c r="AP4" s="539"/>
      <c r="AQ4" s="539"/>
      <c r="AR4" s="539"/>
      <c r="AS4" s="539"/>
      <c r="AT4" s="539"/>
      <c r="AU4" s="539"/>
      <c r="AV4" s="539"/>
      <c r="AW4" s="539"/>
      <c r="AX4" s="539"/>
      <c r="AY4" s="539"/>
      <c r="AZ4" s="539"/>
      <c r="BA4" s="539"/>
      <c r="BB4" s="539"/>
      <c r="BC4" s="539"/>
      <c r="BD4" s="539"/>
      <c r="BE4" s="539"/>
      <c r="BF4" s="539"/>
      <c r="BG4" s="539"/>
      <c r="BH4" s="539"/>
      <c r="BI4" s="539"/>
      <c r="BJ4" s="539"/>
      <c r="BK4" s="539"/>
      <c r="BL4" s="539"/>
      <c r="BM4" s="539"/>
      <c r="BN4" s="539"/>
      <c r="BO4" s="539"/>
      <c r="BP4" s="539"/>
      <c r="BQ4" s="539"/>
      <c r="BR4" s="539"/>
      <c r="BS4" s="539"/>
      <c r="BT4" s="539"/>
      <c r="BU4" s="539"/>
      <c r="BV4" s="539"/>
      <c r="BW4" s="539"/>
      <c r="BX4" s="539"/>
      <c r="BY4" s="539"/>
      <c r="BZ4" s="539"/>
      <c r="CA4" s="539"/>
      <c r="CB4" s="539"/>
      <c r="CC4" s="539"/>
      <c r="CD4" s="540"/>
      <c r="CE4" s="384"/>
      <c r="CF4" s="384"/>
      <c r="CG4" s="384"/>
      <c r="CH4" s="384"/>
      <c r="CI4" s="384"/>
      <c r="CJ4" s="384"/>
      <c r="CK4" s="384"/>
      <c r="CL4" s="384"/>
      <c r="CM4" s="384"/>
      <c r="CN4" s="384"/>
      <c r="CO4" s="384"/>
      <c r="CP4" s="384"/>
      <c r="CQ4" s="384"/>
      <c r="CR4" s="384"/>
      <c r="CS4" s="384"/>
      <c r="CT4" s="384"/>
      <c r="CU4" s="384"/>
      <c r="CV4" s="384"/>
      <c r="CW4" s="384"/>
      <c r="CX4" s="384"/>
      <c r="CY4" s="384"/>
      <c r="CZ4" s="384"/>
      <c r="DA4" s="384"/>
      <c r="DB4" s="384"/>
      <c r="DC4" s="384"/>
      <c r="DD4" s="384"/>
      <c r="DE4" s="384"/>
      <c r="DF4" s="384"/>
      <c r="DG4" s="384"/>
      <c r="DH4" s="384"/>
      <c r="DI4" s="384"/>
      <c r="DJ4" s="384"/>
      <c r="DK4" s="384"/>
      <c r="DL4" s="384"/>
      <c r="DM4" s="384"/>
      <c r="DN4" s="384"/>
      <c r="DO4" s="384"/>
      <c r="DP4" s="384"/>
      <c r="DQ4" s="384"/>
      <c r="DR4" s="384"/>
      <c r="DS4" s="384"/>
      <c r="DT4" s="384"/>
      <c r="DU4" s="384"/>
      <c r="DV4" s="384"/>
      <c r="DW4" s="384"/>
      <c r="DX4" s="384"/>
      <c r="DY4" s="384"/>
      <c r="DZ4" s="384"/>
      <c r="EA4" s="384"/>
      <c r="EB4" s="384"/>
      <c r="EC4" s="384"/>
      <c r="ED4" s="384"/>
      <c r="EE4" s="384"/>
      <c r="EF4" s="384"/>
      <c r="EG4" s="384"/>
      <c r="EH4" s="384"/>
      <c r="EI4" s="384"/>
      <c r="EJ4" s="384"/>
      <c r="EK4" s="384"/>
      <c r="EL4" s="384"/>
      <c r="EM4" s="384"/>
      <c r="EN4" s="384"/>
      <c r="EO4" s="384"/>
      <c r="EP4" s="384"/>
      <c r="EQ4" s="384"/>
      <c r="ER4" s="384"/>
      <c r="ES4" s="384"/>
      <c r="ET4" s="384"/>
      <c r="EU4" s="384"/>
      <c r="EV4" s="384"/>
      <c r="EW4" s="384"/>
      <c r="EX4" s="384"/>
      <c r="EY4" s="384"/>
      <c r="EZ4" s="384"/>
      <c r="FA4" s="384"/>
      <c r="FB4" s="384"/>
      <c r="FC4" s="384"/>
      <c r="FD4" s="384"/>
      <c r="FE4" s="384"/>
      <c r="FF4" s="384"/>
      <c r="FG4" s="384"/>
      <c r="FH4" s="384"/>
      <c r="FI4" s="384"/>
      <c r="FJ4" s="384"/>
      <c r="FK4" s="384"/>
      <c r="FL4" s="384"/>
      <c r="FM4" s="384"/>
      <c r="FN4" s="384"/>
      <c r="FO4" s="384"/>
      <c r="FP4" s="384"/>
      <c r="FQ4" s="384"/>
      <c r="FR4" s="384"/>
      <c r="FS4" s="384"/>
      <c r="FT4" s="384"/>
      <c r="FU4" s="384"/>
      <c r="FV4" s="384"/>
      <c r="FW4" s="384"/>
      <c r="FX4" s="384"/>
      <c r="FY4" s="384"/>
      <c r="FZ4" s="384"/>
      <c r="GA4" s="384"/>
      <c r="GB4" s="384"/>
      <c r="GC4" s="384"/>
    </row>
    <row r="5" spans="1:185" s="385" customFormat="1" ht="27" hidden="1" customHeight="1" thickBot="1" x14ac:dyDescent="0.3">
      <c r="A5" s="538" t="s">
        <v>160</v>
      </c>
      <c r="B5" s="539"/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39"/>
      <c r="Y5" s="539"/>
      <c r="Z5" s="539"/>
      <c r="AA5" s="539"/>
      <c r="AB5" s="539"/>
      <c r="AC5" s="539"/>
      <c r="AD5" s="539"/>
      <c r="AE5" s="539"/>
      <c r="AF5" s="539"/>
      <c r="AG5" s="539"/>
      <c r="AH5" s="539"/>
      <c r="AI5" s="539"/>
      <c r="AJ5" s="539"/>
      <c r="AK5" s="539"/>
      <c r="AL5" s="539"/>
      <c r="AM5" s="539"/>
      <c r="AN5" s="539"/>
      <c r="AO5" s="539"/>
      <c r="AP5" s="539"/>
      <c r="AQ5" s="539"/>
      <c r="AR5" s="539"/>
      <c r="AS5" s="539"/>
      <c r="AT5" s="539"/>
      <c r="AU5" s="539"/>
      <c r="AV5" s="539"/>
      <c r="AW5" s="539"/>
      <c r="AX5" s="539"/>
      <c r="AY5" s="539"/>
      <c r="AZ5" s="539"/>
      <c r="BA5" s="539"/>
      <c r="BB5" s="539"/>
      <c r="BC5" s="539"/>
      <c r="BD5" s="539"/>
      <c r="BE5" s="539"/>
      <c r="BF5" s="539"/>
      <c r="BG5" s="539"/>
      <c r="BH5" s="539"/>
      <c r="BI5" s="539"/>
      <c r="BJ5" s="539"/>
      <c r="BK5" s="539"/>
      <c r="BL5" s="539"/>
      <c r="BM5" s="539"/>
      <c r="BN5" s="539"/>
      <c r="BO5" s="539"/>
      <c r="BP5" s="539"/>
      <c r="BQ5" s="539"/>
      <c r="BR5" s="539"/>
      <c r="BS5" s="539"/>
      <c r="BT5" s="539"/>
      <c r="BU5" s="539"/>
      <c r="BV5" s="539"/>
      <c r="BW5" s="539"/>
      <c r="BX5" s="539"/>
      <c r="BY5" s="539"/>
      <c r="BZ5" s="539"/>
      <c r="CA5" s="539"/>
      <c r="CB5" s="539"/>
      <c r="CC5" s="539"/>
      <c r="CD5" s="540"/>
      <c r="CE5" s="384"/>
      <c r="CF5" s="384"/>
      <c r="CG5" s="384"/>
      <c r="CH5" s="384"/>
      <c r="CI5" s="384"/>
      <c r="CJ5" s="384"/>
      <c r="CK5" s="384"/>
      <c r="CL5" s="384"/>
      <c r="CM5" s="384"/>
      <c r="CN5" s="384"/>
      <c r="CO5" s="384"/>
      <c r="CP5" s="384"/>
      <c r="CQ5" s="384"/>
      <c r="CR5" s="384"/>
      <c r="CS5" s="384"/>
      <c r="CT5" s="384"/>
      <c r="CU5" s="384"/>
      <c r="CV5" s="384"/>
      <c r="CW5" s="384"/>
      <c r="CX5" s="384"/>
      <c r="CY5" s="384"/>
      <c r="CZ5" s="384"/>
      <c r="DA5" s="384"/>
      <c r="DB5" s="384"/>
      <c r="DC5" s="384"/>
      <c r="DD5" s="384"/>
      <c r="DE5" s="384"/>
      <c r="DF5" s="384"/>
      <c r="DG5" s="384"/>
      <c r="DH5" s="384"/>
      <c r="DI5" s="384"/>
      <c r="DJ5" s="384"/>
      <c r="DK5" s="384"/>
      <c r="DL5" s="384"/>
      <c r="DM5" s="384"/>
      <c r="DN5" s="384"/>
      <c r="DO5" s="384"/>
      <c r="DP5" s="384"/>
      <c r="DQ5" s="384"/>
      <c r="DR5" s="384"/>
      <c r="DS5" s="384"/>
      <c r="DT5" s="384"/>
      <c r="DU5" s="384"/>
      <c r="DV5" s="384"/>
      <c r="DW5" s="384"/>
      <c r="DX5" s="384"/>
      <c r="DY5" s="384"/>
      <c r="DZ5" s="384"/>
      <c r="EA5" s="384"/>
      <c r="EB5" s="384"/>
      <c r="EC5" s="384"/>
      <c r="ED5" s="384"/>
      <c r="EE5" s="384"/>
      <c r="EF5" s="384"/>
      <c r="EG5" s="384"/>
      <c r="EH5" s="384"/>
      <c r="EI5" s="384"/>
      <c r="EJ5" s="384"/>
      <c r="EK5" s="384"/>
      <c r="EL5" s="384"/>
      <c r="EM5" s="384"/>
      <c r="EN5" s="384"/>
      <c r="EO5" s="384"/>
      <c r="EP5" s="384"/>
      <c r="EQ5" s="384"/>
      <c r="ER5" s="384"/>
      <c r="ES5" s="384"/>
      <c r="ET5" s="384"/>
      <c r="EU5" s="384"/>
      <c r="EV5" s="384"/>
      <c r="EW5" s="384"/>
      <c r="EX5" s="384"/>
      <c r="EY5" s="384"/>
      <c r="EZ5" s="384"/>
      <c r="FA5" s="384"/>
      <c r="FB5" s="384"/>
      <c r="FC5" s="384"/>
      <c r="FD5" s="384"/>
      <c r="FE5" s="384"/>
      <c r="FF5" s="384"/>
      <c r="FG5" s="384"/>
      <c r="FH5" s="384"/>
      <c r="FI5" s="384"/>
      <c r="FJ5" s="384"/>
      <c r="FK5" s="384"/>
      <c r="FL5" s="384"/>
      <c r="FM5" s="384"/>
      <c r="FN5" s="384"/>
      <c r="FO5" s="384"/>
      <c r="FP5" s="384"/>
      <c r="FQ5" s="384"/>
      <c r="FR5" s="384"/>
      <c r="FS5" s="384"/>
      <c r="FT5" s="384"/>
      <c r="FU5" s="384"/>
      <c r="FV5" s="384"/>
      <c r="FW5" s="384"/>
      <c r="FX5" s="384"/>
      <c r="FY5" s="384"/>
      <c r="FZ5" s="384"/>
      <c r="GA5" s="384"/>
      <c r="GB5" s="384"/>
      <c r="GC5" s="384"/>
    </row>
    <row r="6" spans="1:185" s="385" customFormat="1" ht="27" hidden="1" customHeight="1" thickBot="1" x14ac:dyDescent="0.3">
      <c r="A6" s="538" t="s">
        <v>161</v>
      </c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9"/>
      <c r="Y6" s="539"/>
      <c r="Z6" s="539"/>
      <c r="AA6" s="539"/>
      <c r="AB6" s="539"/>
      <c r="AC6" s="539"/>
      <c r="AD6" s="539"/>
      <c r="AE6" s="539"/>
      <c r="AF6" s="539"/>
      <c r="AG6" s="539"/>
      <c r="AH6" s="539"/>
      <c r="AI6" s="539"/>
      <c r="AJ6" s="539"/>
      <c r="AK6" s="539"/>
      <c r="AL6" s="539"/>
      <c r="AM6" s="539"/>
      <c r="AN6" s="539"/>
      <c r="AO6" s="539"/>
      <c r="AP6" s="539"/>
      <c r="AQ6" s="539"/>
      <c r="AR6" s="539"/>
      <c r="AS6" s="539"/>
      <c r="AT6" s="539"/>
      <c r="AU6" s="539"/>
      <c r="AV6" s="539"/>
      <c r="AW6" s="539"/>
      <c r="AX6" s="539"/>
      <c r="AY6" s="539"/>
      <c r="AZ6" s="539"/>
      <c r="BA6" s="539"/>
      <c r="BB6" s="539"/>
      <c r="BC6" s="539"/>
      <c r="BD6" s="539"/>
      <c r="BE6" s="539"/>
      <c r="BF6" s="539"/>
      <c r="BG6" s="539"/>
      <c r="BH6" s="539"/>
      <c r="BI6" s="539"/>
      <c r="BJ6" s="539"/>
      <c r="BK6" s="539"/>
      <c r="BL6" s="539"/>
      <c r="BM6" s="539"/>
      <c r="BN6" s="539"/>
      <c r="BO6" s="539"/>
      <c r="BP6" s="539"/>
      <c r="BQ6" s="539"/>
      <c r="BR6" s="539"/>
      <c r="BS6" s="539"/>
      <c r="BT6" s="539"/>
      <c r="BU6" s="539"/>
      <c r="BV6" s="539"/>
      <c r="BW6" s="539"/>
      <c r="BX6" s="539"/>
      <c r="BY6" s="539"/>
      <c r="BZ6" s="539"/>
      <c r="CA6" s="539"/>
      <c r="CB6" s="539"/>
      <c r="CC6" s="539"/>
      <c r="CD6" s="540"/>
      <c r="CE6" s="384"/>
      <c r="CF6" s="384"/>
      <c r="CG6" s="384"/>
      <c r="CH6" s="384"/>
      <c r="CI6" s="384"/>
      <c r="CJ6" s="384"/>
      <c r="CK6" s="384"/>
      <c r="CL6" s="384"/>
      <c r="CM6" s="384"/>
      <c r="CN6" s="384"/>
      <c r="CO6" s="384"/>
      <c r="CP6" s="384"/>
      <c r="CQ6" s="384"/>
      <c r="CR6" s="384"/>
      <c r="CS6" s="384"/>
      <c r="CT6" s="384"/>
      <c r="CU6" s="384"/>
      <c r="CV6" s="384"/>
      <c r="CW6" s="384"/>
      <c r="CX6" s="384"/>
      <c r="CY6" s="384"/>
      <c r="CZ6" s="384"/>
      <c r="DA6" s="384"/>
      <c r="DB6" s="384"/>
      <c r="DC6" s="384"/>
      <c r="DD6" s="384"/>
      <c r="DE6" s="384"/>
      <c r="DF6" s="384"/>
      <c r="DG6" s="384"/>
      <c r="DH6" s="384"/>
      <c r="DI6" s="384"/>
      <c r="DJ6" s="384"/>
      <c r="DK6" s="384"/>
      <c r="DL6" s="384"/>
      <c r="DM6" s="384"/>
      <c r="DN6" s="384"/>
      <c r="DO6" s="384"/>
      <c r="DP6" s="384"/>
      <c r="DQ6" s="384"/>
      <c r="DR6" s="384"/>
      <c r="DS6" s="384"/>
      <c r="DT6" s="384"/>
      <c r="DU6" s="384"/>
      <c r="DV6" s="384"/>
      <c r="DW6" s="384"/>
      <c r="DX6" s="384"/>
      <c r="DY6" s="384"/>
      <c r="DZ6" s="384"/>
      <c r="EA6" s="384"/>
      <c r="EB6" s="384"/>
      <c r="EC6" s="384"/>
      <c r="ED6" s="384"/>
      <c r="EE6" s="384"/>
      <c r="EF6" s="384"/>
      <c r="EG6" s="384"/>
      <c r="EH6" s="384"/>
      <c r="EI6" s="384"/>
      <c r="EJ6" s="384"/>
      <c r="EK6" s="384"/>
      <c r="EL6" s="384"/>
      <c r="EM6" s="384"/>
      <c r="EN6" s="384"/>
      <c r="EO6" s="384"/>
      <c r="EP6" s="384"/>
      <c r="EQ6" s="384"/>
      <c r="ER6" s="384"/>
      <c r="ES6" s="384"/>
      <c r="ET6" s="384"/>
      <c r="EU6" s="384"/>
      <c r="EV6" s="384"/>
      <c r="EW6" s="384"/>
      <c r="EX6" s="384"/>
      <c r="EY6" s="384"/>
      <c r="EZ6" s="384"/>
      <c r="FA6" s="384"/>
      <c r="FB6" s="384"/>
      <c r="FC6" s="384"/>
      <c r="FD6" s="384"/>
      <c r="FE6" s="384"/>
      <c r="FF6" s="384"/>
      <c r="FG6" s="384"/>
      <c r="FH6" s="384"/>
      <c r="FI6" s="384"/>
      <c r="FJ6" s="384"/>
      <c r="FK6" s="384"/>
      <c r="FL6" s="384"/>
      <c r="FM6" s="384"/>
      <c r="FN6" s="384"/>
      <c r="FO6" s="384"/>
      <c r="FP6" s="384"/>
      <c r="FQ6" s="384"/>
      <c r="FR6" s="384"/>
      <c r="FS6" s="384"/>
      <c r="FT6" s="384"/>
      <c r="FU6" s="384"/>
      <c r="FV6" s="384"/>
      <c r="FW6" s="384"/>
      <c r="FX6" s="384"/>
      <c r="FY6" s="384"/>
      <c r="FZ6" s="384"/>
      <c r="GA6" s="384"/>
      <c r="GB6" s="384"/>
      <c r="GC6" s="384"/>
    </row>
    <row r="7" spans="1:185" s="385" customFormat="1" ht="27" hidden="1" customHeight="1" thickBot="1" x14ac:dyDescent="0.3">
      <c r="A7" s="538" t="s">
        <v>162</v>
      </c>
      <c r="B7" s="539"/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39"/>
      <c r="AD7" s="539"/>
      <c r="AE7" s="539"/>
      <c r="AF7" s="539"/>
      <c r="AG7" s="539"/>
      <c r="AH7" s="539"/>
      <c r="AI7" s="539"/>
      <c r="AJ7" s="539"/>
      <c r="AK7" s="539"/>
      <c r="AL7" s="539"/>
      <c r="AM7" s="539"/>
      <c r="AN7" s="539"/>
      <c r="AO7" s="539"/>
      <c r="AP7" s="539"/>
      <c r="AQ7" s="539"/>
      <c r="AR7" s="539"/>
      <c r="AS7" s="539"/>
      <c r="AT7" s="539"/>
      <c r="AU7" s="539"/>
      <c r="AV7" s="539"/>
      <c r="AW7" s="539"/>
      <c r="AX7" s="539"/>
      <c r="AY7" s="539"/>
      <c r="AZ7" s="539"/>
      <c r="BA7" s="539"/>
      <c r="BB7" s="539"/>
      <c r="BC7" s="539"/>
      <c r="BD7" s="539"/>
      <c r="BE7" s="539"/>
      <c r="BF7" s="539"/>
      <c r="BG7" s="539"/>
      <c r="BH7" s="539"/>
      <c r="BI7" s="539"/>
      <c r="BJ7" s="539"/>
      <c r="BK7" s="539"/>
      <c r="BL7" s="539"/>
      <c r="BM7" s="539"/>
      <c r="BN7" s="539"/>
      <c r="BO7" s="539"/>
      <c r="BP7" s="539"/>
      <c r="BQ7" s="539"/>
      <c r="BR7" s="539"/>
      <c r="BS7" s="539"/>
      <c r="BT7" s="539"/>
      <c r="BU7" s="539"/>
      <c r="BV7" s="539"/>
      <c r="BW7" s="539"/>
      <c r="BX7" s="539"/>
      <c r="BY7" s="539"/>
      <c r="BZ7" s="539"/>
      <c r="CA7" s="539"/>
      <c r="CB7" s="539"/>
      <c r="CC7" s="539"/>
      <c r="CD7" s="540"/>
      <c r="CE7" s="384"/>
      <c r="CF7" s="384"/>
      <c r="CG7" s="384"/>
      <c r="CH7" s="384"/>
      <c r="CI7" s="384"/>
      <c r="CJ7" s="384"/>
      <c r="CK7" s="384"/>
      <c r="CL7" s="384"/>
      <c r="CM7" s="384"/>
      <c r="CN7" s="384"/>
      <c r="CO7" s="384"/>
      <c r="CP7" s="384"/>
      <c r="CQ7" s="384"/>
      <c r="CR7" s="384"/>
      <c r="CS7" s="384"/>
      <c r="CT7" s="384"/>
      <c r="CU7" s="384"/>
      <c r="CV7" s="384"/>
      <c r="CW7" s="384"/>
      <c r="CX7" s="384"/>
      <c r="CY7" s="384"/>
      <c r="CZ7" s="384"/>
      <c r="DA7" s="384"/>
      <c r="DB7" s="384"/>
      <c r="DC7" s="384"/>
      <c r="DD7" s="384"/>
      <c r="DE7" s="384"/>
      <c r="DF7" s="384"/>
      <c r="DG7" s="384"/>
      <c r="DH7" s="384"/>
      <c r="DI7" s="384"/>
      <c r="DJ7" s="384"/>
      <c r="DK7" s="384"/>
      <c r="DL7" s="384"/>
      <c r="DM7" s="384"/>
      <c r="DN7" s="384"/>
      <c r="DO7" s="384"/>
      <c r="DP7" s="384"/>
      <c r="DQ7" s="384"/>
      <c r="DR7" s="384"/>
      <c r="DS7" s="384"/>
      <c r="DT7" s="384"/>
      <c r="DU7" s="384"/>
      <c r="DV7" s="384"/>
      <c r="DW7" s="384"/>
      <c r="DX7" s="384"/>
      <c r="DY7" s="384"/>
      <c r="DZ7" s="384"/>
      <c r="EA7" s="384"/>
      <c r="EB7" s="384"/>
      <c r="EC7" s="384"/>
      <c r="ED7" s="384"/>
      <c r="EE7" s="384"/>
      <c r="EF7" s="384"/>
      <c r="EG7" s="384"/>
      <c r="EH7" s="384"/>
      <c r="EI7" s="384"/>
      <c r="EJ7" s="384"/>
      <c r="EK7" s="384"/>
      <c r="EL7" s="384"/>
      <c r="EM7" s="384"/>
      <c r="EN7" s="384"/>
      <c r="EO7" s="384"/>
      <c r="EP7" s="384"/>
      <c r="EQ7" s="384"/>
      <c r="ER7" s="384"/>
      <c r="ES7" s="384"/>
      <c r="ET7" s="384"/>
      <c r="EU7" s="384"/>
      <c r="EV7" s="384"/>
      <c r="EW7" s="384"/>
      <c r="EX7" s="384"/>
      <c r="EY7" s="384"/>
      <c r="EZ7" s="384"/>
      <c r="FA7" s="384"/>
      <c r="FB7" s="384"/>
      <c r="FC7" s="384"/>
      <c r="FD7" s="384"/>
      <c r="FE7" s="384"/>
      <c r="FF7" s="384"/>
      <c r="FG7" s="384"/>
      <c r="FH7" s="384"/>
      <c r="FI7" s="384"/>
      <c r="FJ7" s="384"/>
      <c r="FK7" s="384"/>
      <c r="FL7" s="384"/>
      <c r="FM7" s="384"/>
      <c r="FN7" s="384"/>
      <c r="FO7" s="384"/>
      <c r="FP7" s="384"/>
      <c r="FQ7" s="384"/>
      <c r="FR7" s="384"/>
      <c r="FS7" s="384"/>
      <c r="FT7" s="384"/>
      <c r="FU7" s="384"/>
      <c r="FV7" s="384"/>
      <c r="FW7" s="384"/>
      <c r="FX7" s="384"/>
      <c r="FY7" s="384"/>
      <c r="FZ7" s="384"/>
      <c r="GA7" s="384"/>
      <c r="GB7" s="384"/>
      <c r="GC7" s="384"/>
    </row>
    <row r="8" spans="1:185" s="385" customFormat="1" ht="27" hidden="1" customHeight="1" thickBot="1" x14ac:dyDescent="0.3">
      <c r="A8" s="538" t="s">
        <v>163</v>
      </c>
      <c r="B8" s="539"/>
      <c r="C8" s="539"/>
      <c r="D8" s="539"/>
      <c r="E8" s="539"/>
      <c r="F8" s="539"/>
      <c r="G8" s="539"/>
      <c r="H8" s="539"/>
      <c r="I8" s="539"/>
      <c r="J8" s="539"/>
      <c r="K8" s="539"/>
      <c r="L8" s="539"/>
      <c r="M8" s="539"/>
      <c r="N8" s="539"/>
      <c r="O8" s="539"/>
      <c r="P8" s="539"/>
      <c r="Q8" s="539"/>
      <c r="R8" s="539"/>
      <c r="S8" s="539"/>
      <c r="T8" s="539"/>
      <c r="U8" s="539"/>
      <c r="V8" s="539"/>
      <c r="W8" s="539"/>
      <c r="X8" s="539"/>
      <c r="Y8" s="539"/>
      <c r="Z8" s="539"/>
      <c r="AA8" s="539"/>
      <c r="AB8" s="539"/>
      <c r="AC8" s="539"/>
      <c r="AD8" s="539"/>
      <c r="AE8" s="539"/>
      <c r="AF8" s="539"/>
      <c r="AG8" s="539"/>
      <c r="AH8" s="539"/>
      <c r="AI8" s="539"/>
      <c r="AJ8" s="539"/>
      <c r="AK8" s="539"/>
      <c r="AL8" s="539"/>
      <c r="AM8" s="539"/>
      <c r="AN8" s="539"/>
      <c r="AO8" s="539"/>
      <c r="AP8" s="539"/>
      <c r="AQ8" s="539"/>
      <c r="AR8" s="539"/>
      <c r="AS8" s="539"/>
      <c r="AT8" s="539"/>
      <c r="AU8" s="539"/>
      <c r="AV8" s="539"/>
      <c r="AW8" s="539"/>
      <c r="AX8" s="539"/>
      <c r="AY8" s="539"/>
      <c r="AZ8" s="539"/>
      <c r="BA8" s="539"/>
      <c r="BB8" s="539"/>
      <c r="BC8" s="539"/>
      <c r="BD8" s="539"/>
      <c r="BE8" s="539"/>
      <c r="BF8" s="539"/>
      <c r="BG8" s="539"/>
      <c r="BH8" s="539"/>
      <c r="BI8" s="539"/>
      <c r="BJ8" s="539"/>
      <c r="BK8" s="539"/>
      <c r="BL8" s="539"/>
      <c r="BM8" s="539"/>
      <c r="BN8" s="539"/>
      <c r="BO8" s="539"/>
      <c r="BP8" s="539"/>
      <c r="BQ8" s="539"/>
      <c r="BR8" s="539"/>
      <c r="BS8" s="539"/>
      <c r="BT8" s="539"/>
      <c r="BU8" s="539"/>
      <c r="BV8" s="539"/>
      <c r="BW8" s="539"/>
      <c r="BX8" s="539"/>
      <c r="BY8" s="539"/>
      <c r="BZ8" s="539"/>
      <c r="CA8" s="539"/>
      <c r="CB8" s="539"/>
      <c r="CC8" s="539"/>
      <c r="CD8" s="540"/>
      <c r="CE8" s="384"/>
      <c r="CF8" s="384"/>
      <c r="CG8" s="384"/>
      <c r="CH8" s="384"/>
      <c r="CI8" s="384"/>
      <c r="CJ8" s="384"/>
      <c r="CK8" s="384"/>
      <c r="CL8" s="384"/>
      <c r="CM8" s="384"/>
      <c r="CN8" s="384"/>
      <c r="CO8" s="384"/>
      <c r="CP8" s="384"/>
      <c r="CQ8" s="384"/>
      <c r="CR8" s="384"/>
      <c r="CS8" s="384"/>
      <c r="CT8" s="384"/>
      <c r="CU8" s="384"/>
      <c r="CV8" s="384"/>
      <c r="CW8" s="384"/>
      <c r="CX8" s="384"/>
      <c r="CY8" s="384"/>
      <c r="CZ8" s="384"/>
      <c r="DA8" s="384"/>
      <c r="DB8" s="384"/>
      <c r="DC8" s="384"/>
      <c r="DD8" s="384"/>
      <c r="DE8" s="384"/>
      <c r="DF8" s="384"/>
      <c r="DG8" s="384"/>
      <c r="DH8" s="384"/>
      <c r="DI8" s="384"/>
      <c r="DJ8" s="384"/>
      <c r="DK8" s="384"/>
      <c r="DL8" s="384"/>
      <c r="DM8" s="384"/>
      <c r="DN8" s="384"/>
      <c r="DO8" s="384"/>
      <c r="DP8" s="384"/>
      <c r="DQ8" s="384"/>
      <c r="DR8" s="384"/>
      <c r="DS8" s="384"/>
      <c r="DT8" s="384"/>
      <c r="DU8" s="384"/>
      <c r="DV8" s="384"/>
      <c r="DW8" s="384"/>
      <c r="DX8" s="384"/>
      <c r="DY8" s="384"/>
      <c r="DZ8" s="384"/>
      <c r="EA8" s="384"/>
      <c r="EB8" s="384"/>
      <c r="EC8" s="384"/>
      <c r="ED8" s="384"/>
      <c r="EE8" s="384"/>
      <c r="EF8" s="384"/>
      <c r="EG8" s="384"/>
      <c r="EH8" s="384"/>
      <c r="EI8" s="384"/>
      <c r="EJ8" s="384"/>
      <c r="EK8" s="384"/>
      <c r="EL8" s="384"/>
      <c r="EM8" s="384"/>
      <c r="EN8" s="384"/>
      <c r="EO8" s="384"/>
      <c r="EP8" s="384"/>
      <c r="EQ8" s="384"/>
      <c r="ER8" s="384"/>
      <c r="ES8" s="384"/>
      <c r="ET8" s="384"/>
      <c r="EU8" s="384"/>
      <c r="EV8" s="384"/>
      <c r="EW8" s="384"/>
      <c r="EX8" s="384"/>
      <c r="EY8" s="384"/>
      <c r="EZ8" s="384"/>
      <c r="FA8" s="384"/>
      <c r="FB8" s="384"/>
      <c r="FC8" s="384"/>
      <c r="FD8" s="384"/>
      <c r="FE8" s="384"/>
      <c r="FF8" s="384"/>
      <c r="FG8" s="384"/>
      <c r="FH8" s="384"/>
      <c r="FI8" s="384"/>
      <c r="FJ8" s="384"/>
      <c r="FK8" s="384"/>
      <c r="FL8" s="384"/>
      <c r="FM8" s="384"/>
      <c r="FN8" s="384"/>
      <c r="FO8" s="384"/>
      <c r="FP8" s="384"/>
      <c r="FQ8" s="384"/>
      <c r="FR8" s="384"/>
      <c r="FS8" s="384"/>
      <c r="FT8" s="384"/>
      <c r="FU8" s="384"/>
      <c r="FV8" s="384"/>
      <c r="FW8" s="384"/>
      <c r="FX8" s="384"/>
      <c r="FY8" s="384"/>
      <c r="FZ8" s="384"/>
      <c r="GA8" s="384"/>
      <c r="GB8" s="384"/>
      <c r="GC8" s="384"/>
    </row>
    <row r="9" spans="1:185" s="385" customFormat="1" ht="27" hidden="1" customHeight="1" thickBot="1" x14ac:dyDescent="0.3">
      <c r="A9" s="541" t="s">
        <v>164</v>
      </c>
      <c r="B9" s="542"/>
      <c r="C9" s="542"/>
      <c r="D9" s="543"/>
      <c r="E9" s="387"/>
      <c r="F9" s="386"/>
      <c r="G9" s="386"/>
      <c r="H9" s="544"/>
      <c r="I9" s="544"/>
      <c r="J9" s="544"/>
      <c r="K9" s="544"/>
      <c r="L9" s="544"/>
      <c r="M9" s="544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  <c r="AS9" s="544"/>
      <c r="AT9" s="544"/>
      <c r="AU9" s="544"/>
      <c r="AV9" s="544"/>
      <c r="AW9" s="544"/>
      <c r="AX9" s="544"/>
      <c r="AY9" s="544"/>
      <c r="AZ9" s="544"/>
      <c r="BA9" s="544"/>
      <c r="BB9" s="544"/>
      <c r="BC9" s="544"/>
      <c r="BD9" s="544"/>
      <c r="BE9" s="544"/>
      <c r="BF9" s="544"/>
      <c r="BG9" s="544"/>
      <c r="BH9" s="544"/>
      <c r="BI9" s="544"/>
      <c r="BJ9" s="544"/>
      <c r="BK9" s="544"/>
      <c r="BL9" s="544"/>
      <c r="BM9" s="544"/>
      <c r="BN9" s="544"/>
      <c r="BO9" s="544"/>
      <c r="BP9" s="544"/>
      <c r="BQ9" s="544"/>
      <c r="BR9" s="544"/>
      <c r="BS9" s="544"/>
      <c r="BT9" s="544"/>
      <c r="BU9" s="544"/>
      <c r="BV9" s="544"/>
      <c r="BW9" s="544"/>
      <c r="BX9" s="544"/>
      <c r="BY9" s="544"/>
      <c r="BZ9" s="544"/>
      <c r="CA9" s="544"/>
      <c r="CB9" s="544"/>
      <c r="CC9" s="544"/>
      <c r="CD9" s="545"/>
      <c r="CE9" s="384"/>
      <c r="CF9" s="384"/>
      <c r="CG9" s="384"/>
      <c r="CH9" s="384"/>
      <c r="CI9" s="384"/>
      <c r="CJ9" s="384"/>
      <c r="CK9" s="384"/>
      <c r="CL9" s="384"/>
      <c r="CM9" s="384"/>
      <c r="CN9" s="384"/>
      <c r="CO9" s="384"/>
      <c r="CP9" s="384"/>
      <c r="CQ9" s="384"/>
      <c r="CR9" s="384"/>
      <c r="CS9" s="384"/>
      <c r="CT9" s="384"/>
      <c r="CU9" s="384"/>
      <c r="CV9" s="384"/>
      <c r="CW9" s="384"/>
      <c r="CX9" s="384"/>
      <c r="CY9" s="384"/>
      <c r="CZ9" s="384"/>
      <c r="DA9" s="384"/>
      <c r="DB9" s="384"/>
      <c r="DC9" s="384"/>
      <c r="DD9" s="384"/>
      <c r="DE9" s="384"/>
      <c r="DF9" s="384"/>
      <c r="DG9" s="384"/>
      <c r="DH9" s="384"/>
      <c r="DI9" s="384"/>
      <c r="DJ9" s="384"/>
      <c r="DK9" s="384"/>
      <c r="DL9" s="384"/>
      <c r="DM9" s="384"/>
      <c r="DN9" s="384"/>
      <c r="DO9" s="384"/>
      <c r="DP9" s="384"/>
      <c r="DQ9" s="384"/>
      <c r="DR9" s="384"/>
      <c r="DS9" s="384"/>
      <c r="DT9" s="384"/>
      <c r="DU9" s="384"/>
      <c r="DV9" s="384"/>
      <c r="DW9" s="384"/>
      <c r="DX9" s="384"/>
      <c r="DY9" s="384"/>
      <c r="DZ9" s="384"/>
      <c r="EA9" s="384"/>
      <c r="EB9" s="384"/>
      <c r="EC9" s="384"/>
      <c r="ED9" s="384"/>
      <c r="EE9" s="384"/>
      <c r="EF9" s="384"/>
      <c r="EG9" s="384"/>
      <c r="EH9" s="384"/>
      <c r="EI9" s="384"/>
      <c r="EJ9" s="384"/>
      <c r="EK9" s="384"/>
      <c r="EL9" s="384"/>
      <c r="EM9" s="384"/>
      <c r="EN9" s="384"/>
      <c r="EO9" s="384"/>
      <c r="EP9" s="384"/>
      <c r="EQ9" s="384"/>
      <c r="ER9" s="384"/>
      <c r="ES9" s="384"/>
      <c r="ET9" s="384"/>
      <c r="EU9" s="384"/>
      <c r="EV9" s="384"/>
      <c r="EW9" s="384"/>
      <c r="EX9" s="384"/>
      <c r="EY9" s="384"/>
      <c r="EZ9" s="384"/>
      <c r="FA9" s="384"/>
      <c r="FB9" s="384"/>
      <c r="FC9" s="384"/>
      <c r="FD9" s="384"/>
      <c r="FE9" s="384"/>
      <c r="FF9" s="384"/>
      <c r="FG9" s="384"/>
      <c r="FH9" s="384"/>
      <c r="FI9" s="384"/>
      <c r="FJ9" s="384"/>
      <c r="FK9" s="384"/>
      <c r="FL9" s="384"/>
      <c r="FM9" s="384"/>
      <c r="FN9" s="384"/>
      <c r="FO9" s="384"/>
      <c r="FP9" s="384"/>
      <c r="FQ9" s="384"/>
      <c r="FR9" s="384"/>
      <c r="FS9" s="384"/>
      <c r="FT9" s="384"/>
      <c r="FU9" s="384"/>
      <c r="FV9" s="384"/>
      <c r="FW9" s="384"/>
      <c r="FX9" s="384"/>
      <c r="FY9" s="384"/>
      <c r="FZ9" s="384"/>
      <c r="GA9" s="384"/>
      <c r="GB9" s="384"/>
      <c r="GC9" s="384"/>
    </row>
    <row r="10" spans="1:185" s="385" customFormat="1" ht="27" hidden="1" customHeight="1" thickBot="1" x14ac:dyDescent="0.3">
      <c r="A10" s="538" t="s">
        <v>165</v>
      </c>
      <c r="B10" s="539"/>
      <c r="C10" s="539"/>
      <c r="D10" s="540"/>
      <c r="E10" s="388"/>
      <c r="F10" s="383"/>
      <c r="G10" s="383"/>
      <c r="H10" s="539"/>
      <c r="I10" s="539"/>
      <c r="J10" s="539"/>
      <c r="K10" s="539"/>
      <c r="L10" s="539"/>
      <c r="M10" s="539"/>
      <c r="N10" s="539"/>
      <c r="O10" s="539"/>
      <c r="P10" s="539"/>
      <c r="Q10" s="539"/>
      <c r="R10" s="539"/>
      <c r="S10" s="539"/>
      <c r="T10" s="539"/>
      <c r="U10" s="539"/>
      <c r="V10" s="539"/>
      <c r="W10" s="539"/>
      <c r="X10" s="539"/>
      <c r="Y10" s="539"/>
      <c r="Z10" s="539"/>
      <c r="AA10" s="539"/>
      <c r="AB10" s="539"/>
      <c r="AC10" s="539"/>
      <c r="AD10" s="539"/>
      <c r="AE10" s="539"/>
      <c r="AF10" s="539"/>
      <c r="AG10" s="539"/>
      <c r="AH10" s="539"/>
      <c r="AI10" s="539"/>
      <c r="AJ10" s="539"/>
      <c r="AK10" s="539"/>
      <c r="AL10" s="539"/>
      <c r="AM10" s="539"/>
      <c r="AN10" s="539"/>
      <c r="AO10" s="539"/>
      <c r="AP10" s="539"/>
      <c r="AQ10" s="539"/>
      <c r="AR10" s="539"/>
      <c r="AS10" s="539"/>
      <c r="AT10" s="539"/>
      <c r="AU10" s="539"/>
      <c r="AV10" s="539"/>
      <c r="AW10" s="539"/>
      <c r="AX10" s="539"/>
      <c r="AY10" s="539"/>
      <c r="AZ10" s="539"/>
      <c r="BA10" s="539"/>
      <c r="BB10" s="539"/>
      <c r="BC10" s="539"/>
      <c r="BD10" s="539"/>
      <c r="BE10" s="539"/>
      <c r="BF10" s="539"/>
      <c r="BG10" s="539"/>
      <c r="BH10" s="539"/>
      <c r="BI10" s="539"/>
      <c r="BJ10" s="539"/>
      <c r="BK10" s="539"/>
      <c r="BL10" s="539"/>
      <c r="BM10" s="539"/>
      <c r="BN10" s="539"/>
      <c r="BO10" s="539"/>
      <c r="BP10" s="539"/>
      <c r="BQ10" s="539"/>
      <c r="BR10" s="539"/>
      <c r="BS10" s="539"/>
      <c r="BT10" s="539"/>
      <c r="BU10" s="539"/>
      <c r="BV10" s="539"/>
      <c r="BW10" s="539"/>
      <c r="BX10" s="539"/>
      <c r="BY10" s="539"/>
      <c r="BZ10" s="539"/>
      <c r="CA10" s="539"/>
      <c r="CB10" s="539"/>
      <c r="CC10" s="539"/>
      <c r="CD10" s="540"/>
      <c r="CE10" s="384"/>
      <c r="CF10" s="384"/>
      <c r="CG10" s="384"/>
      <c r="CH10" s="384"/>
      <c r="CI10" s="384"/>
      <c r="CJ10" s="384"/>
      <c r="CK10" s="384"/>
      <c r="CL10" s="384"/>
      <c r="CM10" s="384"/>
      <c r="CN10" s="384"/>
      <c r="CO10" s="384"/>
      <c r="CP10" s="384"/>
      <c r="CQ10" s="384"/>
      <c r="CR10" s="384"/>
      <c r="CS10" s="384"/>
      <c r="CT10" s="384"/>
      <c r="CU10" s="384"/>
      <c r="CV10" s="384"/>
      <c r="CW10" s="384"/>
      <c r="CX10" s="384"/>
      <c r="CY10" s="384"/>
      <c r="CZ10" s="384"/>
      <c r="DA10" s="384"/>
      <c r="DB10" s="384"/>
      <c r="DC10" s="384"/>
      <c r="DD10" s="384"/>
      <c r="DE10" s="384"/>
      <c r="DF10" s="384"/>
      <c r="DG10" s="384"/>
      <c r="DH10" s="384"/>
      <c r="DI10" s="384"/>
      <c r="DJ10" s="384"/>
      <c r="DK10" s="384"/>
      <c r="DL10" s="384"/>
      <c r="DM10" s="384"/>
      <c r="DN10" s="384"/>
      <c r="DO10" s="384"/>
      <c r="DP10" s="384"/>
      <c r="DQ10" s="384"/>
      <c r="DR10" s="384"/>
      <c r="DS10" s="384"/>
      <c r="DT10" s="384"/>
      <c r="DU10" s="384"/>
      <c r="DV10" s="384"/>
      <c r="DW10" s="384"/>
      <c r="DX10" s="384"/>
      <c r="DY10" s="384"/>
      <c r="DZ10" s="384"/>
      <c r="EA10" s="384"/>
      <c r="EB10" s="384"/>
      <c r="EC10" s="384"/>
      <c r="ED10" s="384"/>
      <c r="EE10" s="384"/>
      <c r="EF10" s="384"/>
      <c r="EG10" s="384"/>
      <c r="EH10" s="384"/>
      <c r="EI10" s="384"/>
      <c r="EJ10" s="384"/>
      <c r="EK10" s="384"/>
      <c r="EL10" s="384"/>
      <c r="EM10" s="384"/>
      <c r="EN10" s="384"/>
      <c r="EO10" s="384"/>
      <c r="EP10" s="384"/>
      <c r="EQ10" s="384"/>
      <c r="ER10" s="384"/>
      <c r="ES10" s="384"/>
      <c r="ET10" s="384"/>
      <c r="EU10" s="384"/>
      <c r="EV10" s="384"/>
      <c r="EW10" s="384"/>
      <c r="EX10" s="384"/>
      <c r="EY10" s="384"/>
      <c r="EZ10" s="384"/>
      <c r="FA10" s="384"/>
      <c r="FB10" s="384"/>
      <c r="FC10" s="384"/>
      <c r="FD10" s="384"/>
      <c r="FE10" s="384"/>
      <c r="FF10" s="384"/>
      <c r="FG10" s="384"/>
      <c r="FH10" s="384"/>
      <c r="FI10" s="384"/>
      <c r="FJ10" s="384"/>
      <c r="FK10" s="384"/>
      <c r="FL10" s="384"/>
      <c r="FM10" s="384"/>
      <c r="FN10" s="384"/>
      <c r="FO10" s="384"/>
      <c r="FP10" s="384"/>
      <c r="FQ10" s="384"/>
      <c r="FR10" s="384"/>
      <c r="FS10" s="384"/>
      <c r="FT10" s="384"/>
      <c r="FU10" s="384"/>
      <c r="FV10" s="384"/>
      <c r="FW10" s="384"/>
      <c r="FX10" s="384"/>
      <c r="FY10" s="384"/>
      <c r="FZ10" s="384"/>
      <c r="GA10" s="384"/>
      <c r="GB10" s="384"/>
      <c r="GC10" s="384"/>
    </row>
    <row r="11" spans="1:185" ht="37.5" customHeight="1" thickBot="1" x14ac:dyDescent="0.25">
      <c r="A11" s="535"/>
      <c r="B11" s="536"/>
      <c r="C11" s="536"/>
      <c r="D11" s="536"/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536"/>
      <c r="P11" s="536"/>
      <c r="Q11" s="536"/>
      <c r="R11" s="536"/>
      <c r="S11" s="536"/>
      <c r="T11" s="536"/>
      <c r="U11" s="536"/>
      <c r="V11" s="536"/>
      <c r="W11" s="536"/>
      <c r="X11" s="536"/>
      <c r="Y11" s="536"/>
      <c r="Z11" s="536"/>
      <c r="AA11" s="536"/>
      <c r="AB11" s="536"/>
      <c r="AC11" s="536"/>
      <c r="AD11" s="536"/>
      <c r="AE11" s="536"/>
      <c r="AF11" s="536"/>
      <c r="AG11" s="536"/>
      <c r="AH11" s="536"/>
      <c r="AI11" s="536"/>
      <c r="AJ11" s="536"/>
      <c r="AK11" s="536"/>
      <c r="AL11" s="536"/>
      <c r="AM11" s="536"/>
      <c r="AN11" s="536"/>
      <c r="AO11" s="536"/>
      <c r="AP11" s="536"/>
      <c r="AQ11" s="536"/>
      <c r="AR11" s="536"/>
      <c r="AS11" s="536"/>
      <c r="AT11" s="536"/>
      <c r="AU11" s="536"/>
      <c r="AV11" s="536"/>
      <c r="AW11" s="536"/>
      <c r="AX11" s="536"/>
      <c r="AY11" s="536"/>
      <c r="AZ11" s="536"/>
      <c r="BA11" s="536"/>
      <c r="BB11" s="536"/>
      <c r="BC11" s="536"/>
      <c r="BD11" s="536"/>
      <c r="BE11" s="536"/>
      <c r="BF11" s="536"/>
      <c r="BG11" s="536"/>
      <c r="BH11" s="536"/>
      <c r="BI11" s="536"/>
      <c r="BJ11" s="536"/>
      <c r="BK11" s="536"/>
      <c r="BL11" s="536"/>
      <c r="BM11" s="536"/>
      <c r="BN11" s="536"/>
      <c r="BO11" s="536"/>
      <c r="BP11" s="536"/>
      <c r="BQ11" s="536"/>
      <c r="BR11" s="536"/>
      <c r="BS11" s="536"/>
      <c r="BT11" s="536"/>
      <c r="BU11" s="536"/>
      <c r="BV11" s="536"/>
      <c r="BW11" s="536"/>
      <c r="BX11" s="536"/>
      <c r="BY11" s="536"/>
      <c r="BZ11" s="536"/>
      <c r="CA11" s="536"/>
      <c r="CB11" s="536"/>
      <c r="CC11" s="536"/>
      <c r="CD11" s="537"/>
    </row>
    <row r="12" spans="1:185" s="400" customFormat="1" ht="65.45" customHeight="1" thickBot="1" x14ac:dyDescent="0.3">
      <c r="A12" s="389" t="s">
        <v>166</v>
      </c>
      <c r="B12" s="390" t="s">
        <v>1936</v>
      </c>
      <c r="C12" s="391" t="s">
        <v>167</v>
      </c>
      <c r="D12" s="391" t="s">
        <v>168</v>
      </c>
      <c r="E12" s="392" t="s">
        <v>169</v>
      </c>
      <c r="F12" s="392" t="s">
        <v>170</v>
      </c>
      <c r="G12" s="392" t="s">
        <v>171</v>
      </c>
      <c r="H12" s="392" t="s">
        <v>172</v>
      </c>
      <c r="I12" s="392" t="s">
        <v>173</v>
      </c>
      <c r="J12" s="392" t="s">
        <v>174</v>
      </c>
      <c r="K12" s="546">
        <v>45323</v>
      </c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47"/>
      <c r="Y12" s="547"/>
      <c r="Z12" s="547"/>
      <c r="AA12" s="547"/>
      <c r="AB12" s="547"/>
      <c r="AC12" s="547"/>
      <c r="AD12" s="547"/>
      <c r="AE12" s="547"/>
      <c r="AF12" s="547"/>
      <c r="AG12" s="547"/>
      <c r="AH12" s="547"/>
      <c r="AI12" s="547"/>
      <c r="AJ12" s="547"/>
      <c r="AK12" s="547"/>
      <c r="AL12" s="547"/>
      <c r="AM12" s="393" t="s">
        <v>176</v>
      </c>
      <c r="AN12" s="393" t="s">
        <v>177</v>
      </c>
      <c r="AO12" s="393" t="s">
        <v>178</v>
      </c>
      <c r="AP12" s="393" t="s">
        <v>179</v>
      </c>
      <c r="AQ12" s="393" t="s">
        <v>180</v>
      </c>
      <c r="AR12" s="393" t="s">
        <v>181</v>
      </c>
      <c r="AS12" s="393" t="s">
        <v>182</v>
      </c>
      <c r="AT12" s="394" t="s">
        <v>183</v>
      </c>
      <c r="AU12" s="393" t="s">
        <v>184</v>
      </c>
      <c r="AV12" s="395" t="s">
        <v>50</v>
      </c>
      <c r="AW12" s="395" t="s">
        <v>2447</v>
      </c>
      <c r="AX12" s="395" t="s">
        <v>187</v>
      </c>
      <c r="AY12" s="395" t="s">
        <v>188</v>
      </c>
      <c r="AZ12" s="395" t="s">
        <v>189</v>
      </c>
      <c r="BA12" s="395" t="s">
        <v>190</v>
      </c>
      <c r="BB12" s="396" t="s">
        <v>50</v>
      </c>
      <c r="BC12" s="396" t="s">
        <v>2447</v>
      </c>
      <c r="BD12" s="395" t="s">
        <v>187</v>
      </c>
      <c r="BE12" s="396" t="s">
        <v>188</v>
      </c>
      <c r="BF12" s="395" t="s">
        <v>189</v>
      </c>
      <c r="BG12" s="397" t="s">
        <v>191</v>
      </c>
      <c r="BH12" s="398" t="s">
        <v>192</v>
      </c>
      <c r="BI12" s="395" t="s">
        <v>193</v>
      </c>
      <c r="BJ12" s="396" t="s">
        <v>194</v>
      </c>
      <c r="BK12" s="396" t="s">
        <v>195</v>
      </c>
      <c r="BL12" s="397" t="s">
        <v>196</v>
      </c>
      <c r="BM12" s="396" t="s">
        <v>197</v>
      </c>
      <c r="BN12" s="396" t="s">
        <v>198</v>
      </c>
      <c r="BO12" s="396" t="s">
        <v>199</v>
      </c>
      <c r="BP12" s="396" t="s">
        <v>200</v>
      </c>
      <c r="BQ12" s="396" t="s">
        <v>1937</v>
      </c>
      <c r="BR12" s="396" t="s">
        <v>202</v>
      </c>
      <c r="BS12" s="396" t="s">
        <v>203</v>
      </c>
      <c r="BT12" s="396" t="s">
        <v>20</v>
      </c>
      <c r="BU12" s="396" t="s">
        <v>204</v>
      </c>
      <c r="BV12" s="260" t="s">
        <v>81</v>
      </c>
      <c r="BW12" s="260" t="s">
        <v>36</v>
      </c>
      <c r="BX12" s="395" t="s">
        <v>205</v>
      </c>
      <c r="BY12" s="395" t="s">
        <v>206</v>
      </c>
      <c r="BZ12" s="395" t="s">
        <v>207</v>
      </c>
      <c r="CA12" s="395" t="s">
        <v>208</v>
      </c>
      <c r="CB12" s="395" t="s">
        <v>209</v>
      </c>
      <c r="CC12" s="395" t="s">
        <v>210</v>
      </c>
      <c r="CD12" s="399" t="s">
        <v>211</v>
      </c>
      <c r="CE12" s="176"/>
      <c r="CF12" s="176"/>
      <c r="CG12" s="176"/>
      <c r="CH12" s="176"/>
      <c r="CI12" s="176"/>
      <c r="CJ12" s="176"/>
      <c r="CK12" s="176"/>
      <c r="CL12" s="176"/>
      <c r="CM12" s="176"/>
      <c r="CN12" s="176"/>
      <c r="CO12" s="176"/>
      <c r="CP12" s="176"/>
      <c r="CQ12" s="176"/>
      <c r="CR12" s="176"/>
      <c r="CS12" s="176"/>
      <c r="CT12" s="176"/>
      <c r="CU12" s="176"/>
      <c r="CV12" s="176"/>
      <c r="CW12" s="176"/>
      <c r="CX12" s="176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  <c r="DL12" s="176"/>
      <c r="DM12" s="176"/>
      <c r="DN12" s="176"/>
      <c r="DO12" s="176"/>
      <c r="DP12" s="176"/>
      <c r="DQ12" s="176"/>
      <c r="DR12" s="176"/>
      <c r="DS12" s="176"/>
      <c r="DT12" s="176"/>
      <c r="DU12" s="176"/>
      <c r="DV12" s="176"/>
      <c r="DW12" s="176"/>
      <c r="DX12" s="176"/>
      <c r="DY12" s="176"/>
      <c r="DZ12" s="176"/>
      <c r="EA12" s="176"/>
      <c r="EB12" s="176"/>
      <c r="EC12" s="176"/>
      <c r="ED12" s="176"/>
      <c r="EE12" s="176"/>
      <c r="EF12" s="176"/>
      <c r="EG12" s="176"/>
      <c r="EH12" s="176"/>
      <c r="EI12" s="176"/>
      <c r="EJ12" s="176"/>
      <c r="EK12" s="176"/>
      <c r="EL12" s="176"/>
      <c r="EM12" s="176"/>
      <c r="EN12" s="176"/>
      <c r="EO12" s="176"/>
      <c r="EP12" s="176"/>
      <c r="EQ12" s="176"/>
      <c r="ER12" s="176"/>
      <c r="ES12" s="176"/>
      <c r="ET12" s="176"/>
      <c r="EU12" s="176"/>
      <c r="EV12" s="176"/>
      <c r="EW12" s="176"/>
      <c r="EX12" s="176"/>
      <c r="EY12" s="176"/>
      <c r="EZ12" s="176"/>
      <c r="FA12" s="176"/>
      <c r="FB12" s="176"/>
      <c r="FC12" s="176"/>
      <c r="FD12" s="176"/>
      <c r="FE12" s="176"/>
      <c r="FF12" s="176"/>
      <c r="FG12" s="176"/>
      <c r="FH12" s="176"/>
      <c r="FI12" s="176"/>
      <c r="FJ12" s="176"/>
      <c r="FK12" s="176"/>
      <c r="FL12" s="176"/>
      <c r="FM12" s="176"/>
      <c r="FN12" s="176"/>
      <c r="FO12" s="176"/>
      <c r="FP12" s="176"/>
      <c r="FQ12" s="176"/>
      <c r="FR12" s="176"/>
      <c r="FS12" s="176"/>
      <c r="FT12" s="176"/>
      <c r="FU12" s="176"/>
      <c r="FV12" s="176"/>
      <c r="FW12" s="176"/>
      <c r="FX12" s="176"/>
      <c r="FY12" s="176"/>
      <c r="FZ12" s="176"/>
      <c r="GA12" s="176"/>
      <c r="GB12" s="176"/>
      <c r="GC12" s="176"/>
    </row>
    <row r="13" spans="1:185" ht="23.25" customHeight="1" x14ac:dyDescent="0.25">
      <c r="A13" s="401"/>
      <c r="B13" s="402"/>
      <c r="C13" s="403"/>
      <c r="D13" s="404"/>
      <c r="E13" s="405"/>
      <c r="F13" s="404"/>
      <c r="G13" s="404"/>
      <c r="H13" s="406"/>
      <c r="I13" s="406"/>
      <c r="J13" s="406"/>
      <c r="K13" s="407">
        <v>1</v>
      </c>
      <c r="L13" s="408">
        <v>2</v>
      </c>
      <c r="M13" s="407">
        <v>3</v>
      </c>
      <c r="N13" s="408">
        <v>4</v>
      </c>
      <c r="O13" s="407">
        <v>5</v>
      </c>
      <c r="P13" s="408">
        <v>6</v>
      </c>
      <c r="Q13" s="407">
        <v>7</v>
      </c>
      <c r="R13" s="408">
        <v>8</v>
      </c>
      <c r="S13" s="407">
        <v>9</v>
      </c>
      <c r="T13" s="408">
        <v>10</v>
      </c>
      <c r="U13" s="407">
        <v>11</v>
      </c>
      <c r="V13" s="408">
        <v>12</v>
      </c>
      <c r="W13" s="407">
        <v>13</v>
      </c>
      <c r="X13" s="408">
        <v>14</v>
      </c>
      <c r="Y13" s="407">
        <v>15</v>
      </c>
      <c r="Z13" s="408">
        <v>16</v>
      </c>
      <c r="AA13" s="407">
        <v>17</v>
      </c>
      <c r="AB13" s="408">
        <v>18</v>
      </c>
      <c r="AC13" s="407">
        <v>19</v>
      </c>
      <c r="AD13" s="408">
        <v>20</v>
      </c>
      <c r="AE13" s="407">
        <v>21</v>
      </c>
      <c r="AF13" s="408">
        <v>22</v>
      </c>
      <c r="AG13" s="407">
        <v>23</v>
      </c>
      <c r="AH13" s="408">
        <v>24</v>
      </c>
      <c r="AI13" s="407">
        <v>25</v>
      </c>
      <c r="AJ13" s="408">
        <v>26</v>
      </c>
      <c r="AK13" s="407">
        <v>27</v>
      </c>
      <c r="AL13" s="408">
        <v>28</v>
      </c>
      <c r="AM13" s="409"/>
      <c r="AN13" s="409"/>
      <c r="AO13" s="409"/>
      <c r="AP13" s="409"/>
      <c r="AQ13" s="409"/>
      <c r="AR13" s="409"/>
      <c r="AS13" s="409"/>
      <c r="AT13" s="410"/>
      <c r="AU13" s="411"/>
      <c r="AV13" s="548" t="s">
        <v>212</v>
      </c>
      <c r="AW13" s="548"/>
      <c r="AX13" s="548"/>
      <c r="AY13" s="548"/>
      <c r="AZ13" s="548"/>
      <c r="BA13" s="548"/>
      <c r="BB13" s="549" t="s">
        <v>213</v>
      </c>
      <c r="BC13" s="549"/>
      <c r="BD13" s="549"/>
      <c r="BE13" s="549"/>
      <c r="BF13" s="549"/>
      <c r="BG13" s="549"/>
      <c r="BH13" s="549"/>
      <c r="BI13" s="549"/>
      <c r="BJ13" s="549"/>
      <c r="BK13" s="549" t="s">
        <v>214</v>
      </c>
      <c r="BL13" s="549"/>
      <c r="BM13" s="549"/>
      <c r="BN13" s="549"/>
      <c r="BO13" s="549"/>
      <c r="BP13" s="549"/>
      <c r="BQ13" s="549"/>
      <c r="BR13" s="549"/>
      <c r="BS13" s="549"/>
      <c r="BT13" s="549"/>
      <c r="BU13" s="412"/>
      <c r="BV13" s="412"/>
      <c r="BW13" s="412"/>
      <c r="BX13" s="550" t="s">
        <v>215</v>
      </c>
      <c r="BY13" s="550"/>
      <c r="BZ13" s="550"/>
      <c r="CA13" s="550"/>
      <c r="CB13" s="413"/>
      <c r="CC13" s="413"/>
      <c r="CD13" s="414"/>
    </row>
    <row r="14" spans="1:185" s="446" customFormat="1" ht="24.95" customHeight="1" x14ac:dyDescent="0.3">
      <c r="A14" s="415">
        <v>1</v>
      </c>
      <c r="B14" s="416" t="s">
        <v>1938</v>
      </c>
      <c r="C14" s="417">
        <v>37345</v>
      </c>
      <c r="D14" s="418" t="s">
        <v>1939</v>
      </c>
      <c r="E14" s="419">
        <v>45400</v>
      </c>
      <c r="F14" s="420">
        <v>5042914387</v>
      </c>
      <c r="G14" s="421">
        <v>101937962344</v>
      </c>
      <c r="H14" s="422" t="s">
        <v>1940</v>
      </c>
      <c r="I14" s="422" t="s">
        <v>127</v>
      </c>
      <c r="J14" s="423" t="s">
        <v>1941</v>
      </c>
      <c r="K14" s="424">
        <v>1</v>
      </c>
      <c r="L14" s="424">
        <v>0</v>
      </c>
      <c r="M14" s="424">
        <v>1</v>
      </c>
      <c r="N14" s="424">
        <v>1</v>
      </c>
      <c r="O14" s="424">
        <v>1</v>
      </c>
      <c r="P14" s="424">
        <v>1</v>
      </c>
      <c r="Q14" s="424">
        <v>1</v>
      </c>
      <c r="R14" s="424">
        <v>1</v>
      </c>
      <c r="S14" s="424">
        <v>0</v>
      </c>
      <c r="T14" s="424">
        <v>0</v>
      </c>
      <c r="U14" s="424">
        <v>0</v>
      </c>
      <c r="V14" s="424">
        <v>0</v>
      </c>
      <c r="W14" s="424">
        <v>0</v>
      </c>
      <c r="X14" s="424">
        <v>0</v>
      </c>
      <c r="Y14" s="424">
        <v>0</v>
      </c>
      <c r="Z14" s="424">
        <v>0</v>
      </c>
      <c r="AA14" s="424">
        <v>0</v>
      </c>
      <c r="AB14" s="424">
        <v>0</v>
      </c>
      <c r="AC14" s="424">
        <v>0</v>
      </c>
      <c r="AD14" s="424">
        <v>0</v>
      </c>
      <c r="AE14" s="424">
        <v>0</v>
      </c>
      <c r="AF14" s="424">
        <v>0</v>
      </c>
      <c r="AG14" s="424">
        <v>0</v>
      </c>
      <c r="AH14" s="424">
        <v>0</v>
      </c>
      <c r="AI14" s="424">
        <v>0</v>
      </c>
      <c r="AJ14" s="424">
        <v>0</v>
      </c>
      <c r="AK14" s="424">
        <v>0</v>
      </c>
      <c r="AL14" s="424">
        <v>0</v>
      </c>
      <c r="AM14" s="425">
        <v>26</v>
      </c>
      <c r="AN14" s="426">
        <v>7</v>
      </c>
      <c r="AO14" s="427">
        <v>4</v>
      </c>
      <c r="AP14" s="427">
        <f t="shared" ref="AP14:AP77" si="0">COUNTIF(K14:AL14,"N/H")</f>
        <v>0</v>
      </c>
      <c r="AQ14" s="427">
        <f t="shared" ref="AQ14:AQ77" si="1">COUNTIF(K14:AL14,"F/H")</f>
        <v>0</v>
      </c>
      <c r="AR14" s="427">
        <f t="shared" ref="AR14:AR77" si="2">COUNTIF(K14:AL14,"0")</f>
        <v>21</v>
      </c>
      <c r="AS14" s="427">
        <f t="shared" ref="AS14:AS77" si="3">COUNTIF(K14:AL14,"PA")/2</f>
        <v>0</v>
      </c>
      <c r="AT14" s="428">
        <f t="shared" ref="AT14:AT77" si="4">SUM(AQ14+AP14+AN14+AS14)</f>
        <v>7</v>
      </c>
      <c r="AU14" s="429">
        <v>0</v>
      </c>
      <c r="AV14" s="430">
        <v>11035.96</v>
      </c>
      <c r="AW14" s="431">
        <v>3518.32</v>
      </c>
      <c r="AX14" s="430">
        <v>0</v>
      </c>
      <c r="AY14" s="430"/>
      <c r="AZ14" s="430"/>
      <c r="BA14" s="432">
        <f t="shared" ref="BA14:BA77" si="5">SUM(AV14:AZ14)</f>
        <v>14554.279999999999</v>
      </c>
      <c r="BB14" s="433">
        <f>AV14/AM14*AT14</f>
        <v>2971.22</v>
      </c>
      <c r="BC14" s="433">
        <f>AW14/AM14*AT14</f>
        <v>947.24</v>
      </c>
      <c r="BD14" s="434">
        <v>0</v>
      </c>
      <c r="BE14" s="435"/>
      <c r="BF14" s="435"/>
      <c r="BG14" s="436">
        <f t="shared" ref="BG14:BG77" si="6">(BB14+BC14)*8.33%</f>
        <v>326.40771799999999</v>
      </c>
      <c r="BH14" s="433">
        <f t="shared" ref="BH14:BH77" si="7">27.99*AT14</f>
        <v>195.92999999999998</v>
      </c>
      <c r="BI14" s="437">
        <f t="shared" ref="BI14:BI77" si="8">3*AN14</f>
        <v>21</v>
      </c>
      <c r="BJ14" s="438">
        <v>0</v>
      </c>
      <c r="BK14" s="432">
        <f t="shared" ref="BK14:BK77" si="9">BB14+BC14+BD14</f>
        <v>3918.46</v>
      </c>
      <c r="BL14" s="432">
        <f t="shared" ref="BL14:BL77" si="10">SUM(BB14:BJ14)</f>
        <v>4461.7977180000007</v>
      </c>
      <c r="BM14" s="439">
        <f t="shared" ref="BM14:BM77" si="11">(BL14-BG14)*0.75%</f>
        <v>31.015425</v>
      </c>
      <c r="BN14" s="439">
        <f t="shared" ref="BN14:BN77" si="12">BK14*12%</f>
        <v>470.21519999999998</v>
      </c>
      <c r="BO14" s="440"/>
      <c r="BP14" s="441">
        <v>0</v>
      </c>
      <c r="BQ14" s="430">
        <v>0</v>
      </c>
      <c r="BR14" s="430">
        <v>0</v>
      </c>
      <c r="BS14" s="442">
        <v>0</v>
      </c>
      <c r="BT14" s="442">
        <f t="shared" ref="BT14:BT77" si="13">SUM(BM14:BS14)</f>
        <v>501.23062499999997</v>
      </c>
      <c r="BU14" s="442">
        <f t="shared" ref="BU14:BU77" si="14">BL14-BT14</f>
        <v>3960.5670930000006</v>
      </c>
      <c r="BV14" s="442">
        <v>3959</v>
      </c>
      <c r="BW14" s="442">
        <f>BV14-BU14</f>
        <v>-1.5670930000005683</v>
      </c>
      <c r="BX14" s="443">
        <f t="shared" ref="BX14:BX77" si="15">BK14*13/100</f>
        <v>509.39980000000003</v>
      </c>
      <c r="BY14" s="444">
        <f t="shared" ref="BY14:BY77" si="16">(BL14-BG14)*3.25%</f>
        <v>134.40017500000002</v>
      </c>
      <c r="BZ14" s="441">
        <f t="shared" ref="BZ14:BZ77" si="17">+BP14*2</f>
        <v>0</v>
      </c>
      <c r="CA14" s="432">
        <f t="shared" ref="CA14:CA77" si="18">SUM(BX14:BZ14)</f>
        <v>643.79997500000002</v>
      </c>
      <c r="CB14" s="432">
        <f t="shared" ref="CB14:CB77" si="19">BL14+CA14</f>
        <v>5105.5976930000006</v>
      </c>
      <c r="CC14" s="445">
        <f t="shared" ref="CC14:CC77" si="20">25*AN14</f>
        <v>175</v>
      </c>
      <c r="CD14" s="438">
        <f t="shared" ref="CD14:CD77" si="21">CC14+CB14</f>
        <v>5280.5976930000006</v>
      </c>
    </row>
    <row r="15" spans="1:185" s="446" customFormat="1" ht="24.95" customHeight="1" x14ac:dyDescent="0.3">
      <c r="A15" s="415">
        <v>2</v>
      </c>
      <c r="B15" s="416" t="s">
        <v>1942</v>
      </c>
      <c r="C15" s="417">
        <v>37375</v>
      </c>
      <c r="D15" s="418" t="s">
        <v>1568</v>
      </c>
      <c r="E15" s="419">
        <v>45415</v>
      </c>
      <c r="F15" s="420">
        <v>4941553975</v>
      </c>
      <c r="G15" s="421">
        <v>102064671446</v>
      </c>
      <c r="H15" s="422" t="s">
        <v>1940</v>
      </c>
      <c r="I15" s="422" t="s">
        <v>128</v>
      </c>
      <c r="J15" s="423" t="s">
        <v>1943</v>
      </c>
      <c r="K15" s="424">
        <v>1</v>
      </c>
      <c r="L15" s="424">
        <v>0</v>
      </c>
      <c r="M15" s="424">
        <v>1</v>
      </c>
      <c r="N15" s="424">
        <v>1</v>
      </c>
      <c r="O15" s="424">
        <v>0</v>
      </c>
      <c r="P15" s="424">
        <v>0</v>
      </c>
      <c r="Q15" s="424">
        <v>0</v>
      </c>
      <c r="R15" s="424">
        <v>0</v>
      </c>
      <c r="S15" s="424">
        <v>0</v>
      </c>
      <c r="T15" s="424">
        <v>0</v>
      </c>
      <c r="U15" s="424">
        <v>0</v>
      </c>
      <c r="V15" s="424">
        <v>0</v>
      </c>
      <c r="W15" s="424">
        <v>0</v>
      </c>
      <c r="X15" s="424">
        <v>0</v>
      </c>
      <c r="Y15" s="424">
        <v>0</v>
      </c>
      <c r="Z15" s="424">
        <v>0</v>
      </c>
      <c r="AA15" s="424">
        <v>0</v>
      </c>
      <c r="AB15" s="424">
        <v>0</v>
      </c>
      <c r="AC15" s="424">
        <v>0</v>
      </c>
      <c r="AD15" s="424">
        <v>0</v>
      </c>
      <c r="AE15" s="424">
        <v>0</v>
      </c>
      <c r="AF15" s="424">
        <v>0</v>
      </c>
      <c r="AG15" s="424">
        <v>0</v>
      </c>
      <c r="AH15" s="424">
        <v>0</v>
      </c>
      <c r="AI15" s="424">
        <v>0</v>
      </c>
      <c r="AJ15" s="424">
        <v>0</v>
      </c>
      <c r="AK15" s="424">
        <v>0</v>
      </c>
      <c r="AL15" s="424">
        <v>0</v>
      </c>
      <c r="AM15" s="425">
        <v>26</v>
      </c>
      <c r="AN15" s="426">
        <v>3</v>
      </c>
      <c r="AO15" s="427">
        <v>4</v>
      </c>
      <c r="AP15" s="427">
        <f t="shared" si="0"/>
        <v>0</v>
      </c>
      <c r="AQ15" s="427">
        <f t="shared" si="1"/>
        <v>0</v>
      </c>
      <c r="AR15" s="427">
        <f t="shared" si="2"/>
        <v>25</v>
      </c>
      <c r="AS15" s="427">
        <f t="shared" si="3"/>
        <v>0</v>
      </c>
      <c r="AT15" s="428">
        <f t="shared" si="4"/>
        <v>3</v>
      </c>
      <c r="AU15" s="429">
        <v>0</v>
      </c>
      <c r="AV15" s="430">
        <v>11035.96</v>
      </c>
      <c r="AW15" s="431">
        <v>3518.32</v>
      </c>
      <c r="AX15" s="430">
        <v>0</v>
      </c>
      <c r="AY15" s="430"/>
      <c r="AZ15" s="430"/>
      <c r="BA15" s="432">
        <f t="shared" si="5"/>
        <v>14554.279999999999</v>
      </c>
      <c r="BB15" s="433">
        <f t="shared" ref="BB15:BB78" si="22">AV15/AM15*AT15</f>
        <v>1273.3799999999999</v>
      </c>
      <c r="BC15" s="433">
        <f t="shared" ref="BC15:BC78" si="23">AW15/AM15*AT15</f>
        <v>405.96</v>
      </c>
      <c r="BD15" s="434">
        <v>0</v>
      </c>
      <c r="BE15" s="435"/>
      <c r="BF15" s="435"/>
      <c r="BG15" s="436">
        <f t="shared" si="6"/>
        <v>139.88902199999998</v>
      </c>
      <c r="BH15" s="433">
        <f t="shared" si="7"/>
        <v>83.97</v>
      </c>
      <c r="BI15" s="437">
        <f t="shared" si="8"/>
        <v>9</v>
      </c>
      <c r="BJ15" s="438">
        <v>0</v>
      </c>
      <c r="BK15" s="432">
        <f t="shared" si="9"/>
        <v>1679.34</v>
      </c>
      <c r="BL15" s="432">
        <f t="shared" si="10"/>
        <v>1912.199022</v>
      </c>
      <c r="BM15" s="439">
        <f t="shared" si="11"/>
        <v>13.292325</v>
      </c>
      <c r="BN15" s="439">
        <f t="shared" si="12"/>
        <v>201.52079999999998</v>
      </c>
      <c r="BO15" s="440"/>
      <c r="BP15" s="441">
        <v>0</v>
      </c>
      <c r="BQ15" s="430">
        <v>0</v>
      </c>
      <c r="BR15" s="430">
        <v>0</v>
      </c>
      <c r="BS15" s="442">
        <v>0</v>
      </c>
      <c r="BT15" s="442">
        <f t="shared" si="13"/>
        <v>214.81312499999999</v>
      </c>
      <c r="BU15" s="442">
        <f t="shared" si="14"/>
        <v>1697.3858970000001</v>
      </c>
      <c r="BV15" s="442">
        <v>1697</v>
      </c>
      <c r="BW15" s="442">
        <f t="shared" ref="BW15:BW78" si="24">BV15-BU15</f>
        <v>-0.38589700000011362</v>
      </c>
      <c r="BX15" s="443">
        <f t="shared" si="15"/>
        <v>218.31419999999997</v>
      </c>
      <c r="BY15" s="444">
        <f t="shared" si="16"/>
        <v>57.600074999999997</v>
      </c>
      <c r="BZ15" s="441">
        <f t="shared" si="17"/>
        <v>0</v>
      </c>
      <c r="CA15" s="432">
        <f t="shared" si="18"/>
        <v>275.91427499999998</v>
      </c>
      <c r="CB15" s="432">
        <f t="shared" si="19"/>
        <v>2188.1132969999999</v>
      </c>
      <c r="CC15" s="445">
        <f t="shared" si="20"/>
        <v>75</v>
      </c>
      <c r="CD15" s="438">
        <f t="shared" si="21"/>
        <v>2263.1132969999999</v>
      </c>
    </row>
    <row r="16" spans="1:185" s="446" customFormat="1" ht="24.95" customHeight="1" x14ac:dyDescent="0.3">
      <c r="A16" s="415">
        <v>3</v>
      </c>
      <c r="B16" s="416" t="s">
        <v>1944</v>
      </c>
      <c r="C16" s="417">
        <v>37376</v>
      </c>
      <c r="D16" s="418" t="s">
        <v>1945</v>
      </c>
      <c r="E16" s="419">
        <v>45415</v>
      </c>
      <c r="F16" s="420">
        <v>4941553886</v>
      </c>
      <c r="G16" s="421">
        <v>102064671422</v>
      </c>
      <c r="H16" s="422" t="s">
        <v>65</v>
      </c>
      <c r="I16" s="422" t="s">
        <v>1946</v>
      </c>
      <c r="J16" s="423" t="s">
        <v>1947</v>
      </c>
      <c r="K16" s="424">
        <v>1</v>
      </c>
      <c r="L16" s="424">
        <v>0</v>
      </c>
      <c r="M16" s="424">
        <v>1</v>
      </c>
      <c r="N16" s="424">
        <v>1</v>
      </c>
      <c r="O16" s="424">
        <v>0</v>
      </c>
      <c r="P16" s="424">
        <v>0</v>
      </c>
      <c r="Q16" s="424">
        <v>0</v>
      </c>
      <c r="R16" s="424">
        <v>0</v>
      </c>
      <c r="S16" s="424">
        <v>0</v>
      </c>
      <c r="T16" s="424">
        <v>0</v>
      </c>
      <c r="U16" s="424">
        <v>0</v>
      </c>
      <c r="V16" s="424">
        <v>0</v>
      </c>
      <c r="W16" s="424">
        <v>0</v>
      </c>
      <c r="X16" s="424">
        <v>0</v>
      </c>
      <c r="Y16" s="424">
        <v>0</v>
      </c>
      <c r="Z16" s="424">
        <v>0</v>
      </c>
      <c r="AA16" s="424">
        <v>0</v>
      </c>
      <c r="AB16" s="424">
        <v>0</v>
      </c>
      <c r="AC16" s="424">
        <v>1</v>
      </c>
      <c r="AD16" s="424">
        <v>1</v>
      </c>
      <c r="AE16" s="424">
        <v>1</v>
      </c>
      <c r="AF16" s="424">
        <v>1</v>
      </c>
      <c r="AG16" s="424">
        <v>0</v>
      </c>
      <c r="AH16" s="424">
        <v>1</v>
      </c>
      <c r="AI16" s="424">
        <v>1</v>
      </c>
      <c r="AJ16" s="424">
        <v>1</v>
      </c>
      <c r="AK16" s="424">
        <v>1</v>
      </c>
      <c r="AL16" s="424">
        <v>1</v>
      </c>
      <c r="AM16" s="425">
        <v>26</v>
      </c>
      <c r="AN16" s="426">
        <v>12</v>
      </c>
      <c r="AO16" s="427">
        <v>4</v>
      </c>
      <c r="AP16" s="427">
        <f t="shared" si="0"/>
        <v>0</v>
      </c>
      <c r="AQ16" s="427">
        <f t="shared" si="1"/>
        <v>0</v>
      </c>
      <c r="AR16" s="427">
        <f t="shared" si="2"/>
        <v>16</v>
      </c>
      <c r="AS16" s="427">
        <f t="shared" si="3"/>
        <v>0</v>
      </c>
      <c r="AT16" s="428">
        <f t="shared" si="4"/>
        <v>12</v>
      </c>
      <c r="AU16" s="429">
        <v>0</v>
      </c>
      <c r="AV16" s="430">
        <v>11035.96</v>
      </c>
      <c r="AW16" s="431">
        <v>3518.32</v>
      </c>
      <c r="AX16" s="430">
        <v>0</v>
      </c>
      <c r="AY16" s="430"/>
      <c r="AZ16" s="430"/>
      <c r="BA16" s="432">
        <f t="shared" si="5"/>
        <v>14554.279999999999</v>
      </c>
      <c r="BB16" s="433">
        <f t="shared" si="22"/>
        <v>5093.5199999999995</v>
      </c>
      <c r="BC16" s="433">
        <f t="shared" si="23"/>
        <v>1623.84</v>
      </c>
      <c r="BD16" s="434">
        <v>0</v>
      </c>
      <c r="BE16" s="435"/>
      <c r="BF16" s="435"/>
      <c r="BG16" s="436">
        <f t="shared" si="6"/>
        <v>559.55608799999993</v>
      </c>
      <c r="BH16" s="433">
        <f t="shared" si="7"/>
        <v>335.88</v>
      </c>
      <c r="BI16" s="437">
        <f t="shared" si="8"/>
        <v>36</v>
      </c>
      <c r="BJ16" s="438">
        <v>0</v>
      </c>
      <c r="BK16" s="432">
        <f t="shared" si="9"/>
        <v>6717.36</v>
      </c>
      <c r="BL16" s="432">
        <f t="shared" si="10"/>
        <v>7648.7960880000001</v>
      </c>
      <c r="BM16" s="439">
        <f t="shared" si="11"/>
        <v>53.1693</v>
      </c>
      <c r="BN16" s="439">
        <f t="shared" si="12"/>
        <v>806.08319999999992</v>
      </c>
      <c r="BO16" s="440"/>
      <c r="BP16" s="441">
        <v>0</v>
      </c>
      <c r="BQ16" s="430">
        <v>0</v>
      </c>
      <c r="BR16" s="430">
        <v>0</v>
      </c>
      <c r="BS16" s="442">
        <v>0</v>
      </c>
      <c r="BT16" s="442">
        <f t="shared" si="13"/>
        <v>859.25249999999994</v>
      </c>
      <c r="BU16" s="442">
        <f t="shared" si="14"/>
        <v>6789.5435880000005</v>
      </c>
      <c r="BV16" s="442">
        <v>6790</v>
      </c>
      <c r="BW16" s="442">
        <f t="shared" si="24"/>
        <v>0.45641199999954551</v>
      </c>
      <c r="BX16" s="443">
        <f t="shared" si="15"/>
        <v>873.25679999999988</v>
      </c>
      <c r="BY16" s="444">
        <f t="shared" si="16"/>
        <v>230.40029999999999</v>
      </c>
      <c r="BZ16" s="441">
        <f t="shared" si="17"/>
        <v>0</v>
      </c>
      <c r="CA16" s="432">
        <f t="shared" si="18"/>
        <v>1103.6570999999999</v>
      </c>
      <c r="CB16" s="432">
        <f t="shared" si="19"/>
        <v>8752.4531879999995</v>
      </c>
      <c r="CC16" s="445">
        <f t="shared" si="20"/>
        <v>300</v>
      </c>
      <c r="CD16" s="438">
        <f t="shared" si="21"/>
        <v>9052.4531879999995</v>
      </c>
    </row>
    <row r="17" spans="1:82" s="446" customFormat="1" ht="24.95" customHeight="1" x14ac:dyDescent="0.3">
      <c r="A17" s="415">
        <v>4</v>
      </c>
      <c r="B17" s="416" t="s">
        <v>1948</v>
      </c>
      <c r="C17" s="417">
        <v>36769</v>
      </c>
      <c r="D17" s="418" t="s">
        <v>1949</v>
      </c>
      <c r="E17" s="419">
        <v>45017</v>
      </c>
      <c r="F17" s="420">
        <v>4940896362</v>
      </c>
      <c r="G17" s="421">
        <v>101827088324</v>
      </c>
      <c r="H17" s="422" t="s">
        <v>1940</v>
      </c>
      <c r="I17" s="422" t="s">
        <v>1950</v>
      </c>
      <c r="J17" s="423" t="s">
        <v>1951</v>
      </c>
      <c r="K17" s="424">
        <v>1</v>
      </c>
      <c r="L17" s="424">
        <v>0</v>
      </c>
      <c r="M17" s="424">
        <v>1</v>
      </c>
      <c r="N17" s="424">
        <v>1</v>
      </c>
      <c r="O17" s="424">
        <v>1</v>
      </c>
      <c r="P17" s="424">
        <v>1</v>
      </c>
      <c r="Q17" s="424">
        <v>0</v>
      </c>
      <c r="R17" s="424">
        <v>0</v>
      </c>
      <c r="S17" s="424">
        <v>0</v>
      </c>
      <c r="T17" s="424">
        <v>0</v>
      </c>
      <c r="U17" s="424">
        <v>0</v>
      </c>
      <c r="V17" s="424">
        <v>0</v>
      </c>
      <c r="W17" s="424">
        <v>0</v>
      </c>
      <c r="X17" s="424">
        <v>0</v>
      </c>
      <c r="Y17" s="424">
        <v>0</v>
      </c>
      <c r="Z17" s="424">
        <v>0</v>
      </c>
      <c r="AA17" s="424">
        <v>0</v>
      </c>
      <c r="AB17" s="424">
        <v>1</v>
      </c>
      <c r="AC17" s="424">
        <v>1</v>
      </c>
      <c r="AD17" s="424">
        <v>1</v>
      </c>
      <c r="AE17" s="424">
        <v>0</v>
      </c>
      <c r="AF17" s="424">
        <v>1</v>
      </c>
      <c r="AG17" s="424">
        <v>0</v>
      </c>
      <c r="AH17" s="424">
        <v>1</v>
      </c>
      <c r="AI17" s="424">
        <v>1</v>
      </c>
      <c r="AJ17" s="424">
        <v>1</v>
      </c>
      <c r="AK17" s="424">
        <v>1</v>
      </c>
      <c r="AL17" s="424">
        <v>1</v>
      </c>
      <c r="AM17" s="425">
        <v>26</v>
      </c>
      <c r="AN17" s="426">
        <v>14</v>
      </c>
      <c r="AO17" s="427">
        <v>4</v>
      </c>
      <c r="AP17" s="427">
        <f t="shared" si="0"/>
        <v>0</v>
      </c>
      <c r="AQ17" s="427">
        <f t="shared" si="1"/>
        <v>0</v>
      </c>
      <c r="AR17" s="427">
        <f t="shared" si="2"/>
        <v>14</v>
      </c>
      <c r="AS17" s="427">
        <f t="shared" si="3"/>
        <v>0</v>
      </c>
      <c r="AT17" s="428">
        <f t="shared" si="4"/>
        <v>14</v>
      </c>
      <c r="AU17" s="429">
        <v>0</v>
      </c>
      <c r="AV17" s="430">
        <v>11035.96</v>
      </c>
      <c r="AW17" s="431">
        <v>3518.32</v>
      </c>
      <c r="AX17" s="430">
        <v>0</v>
      </c>
      <c r="AY17" s="430"/>
      <c r="AZ17" s="430"/>
      <c r="BA17" s="432">
        <f t="shared" si="5"/>
        <v>14554.279999999999</v>
      </c>
      <c r="BB17" s="433">
        <f t="shared" si="22"/>
        <v>5942.44</v>
      </c>
      <c r="BC17" s="433">
        <f t="shared" si="23"/>
        <v>1894.48</v>
      </c>
      <c r="BD17" s="434">
        <v>0</v>
      </c>
      <c r="BE17" s="435"/>
      <c r="BF17" s="435"/>
      <c r="BG17" s="436">
        <f t="shared" si="6"/>
        <v>652.81543599999998</v>
      </c>
      <c r="BH17" s="433">
        <f t="shared" si="7"/>
        <v>391.85999999999996</v>
      </c>
      <c r="BI17" s="437">
        <f t="shared" si="8"/>
        <v>42</v>
      </c>
      <c r="BJ17" s="438">
        <v>0</v>
      </c>
      <c r="BK17" s="432">
        <f t="shared" si="9"/>
        <v>7836.92</v>
      </c>
      <c r="BL17" s="432">
        <f t="shared" si="10"/>
        <v>8923.5954360000014</v>
      </c>
      <c r="BM17" s="439">
        <f t="shared" si="11"/>
        <v>62.030850000000001</v>
      </c>
      <c r="BN17" s="439">
        <f t="shared" si="12"/>
        <v>940.43039999999996</v>
      </c>
      <c r="BO17" s="440"/>
      <c r="BP17" s="441">
        <v>0</v>
      </c>
      <c r="BQ17" s="430">
        <v>0</v>
      </c>
      <c r="BR17" s="430">
        <v>0</v>
      </c>
      <c r="BS17" s="442">
        <v>0</v>
      </c>
      <c r="BT17" s="442">
        <f t="shared" si="13"/>
        <v>1002.4612499999999</v>
      </c>
      <c r="BU17" s="442">
        <f t="shared" si="14"/>
        <v>7921.1341860000011</v>
      </c>
      <c r="BV17" s="442">
        <v>7920</v>
      </c>
      <c r="BW17" s="442">
        <f t="shared" si="24"/>
        <v>-1.1341860000011366</v>
      </c>
      <c r="BX17" s="443">
        <f t="shared" si="15"/>
        <v>1018.7996000000001</v>
      </c>
      <c r="BY17" s="444">
        <f t="shared" si="16"/>
        <v>268.80035000000004</v>
      </c>
      <c r="BZ17" s="441">
        <f t="shared" si="17"/>
        <v>0</v>
      </c>
      <c r="CA17" s="432">
        <f t="shared" si="18"/>
        <v>1287.59995</v>
      </c>
      <c r="CB17" s="432">
        <f t="shared" si="19"/>
        <v>10211.195386000001</v>
      </c>
      <c r="CC17" s="445">
        <f t="shared" si="20"/>
        <v>350</v>
      </c>
      <c r="CD17" s="438">
        <f t="shared" si="21"/>
        <v>10561.195386000001</v>
      </c>
    </row>
    <row r="18" spans="1:82" s="446" customFormat="1" ht="24.95" customHeight="1" x14ac:dyDescent="0.3">
      <c r="A18" s="415">
        <v>5</v>
      </c>
      <c r="B18" s="416" t="s">
        <v>1952</v>
      </c>
      <c r="C18" s="417">
        <v>36790</v>
      </c>
      <c r="D18" s="418" t="s">
        <v>1953</v>
      </c>
      <c r="E18" s="419">
        <v>45027</v>
      </c>
      <c r="F18" s="420">
        <v>4941191386</v>
      </c>
      <c r="G18" s="421">
        <v>101934671652</v>
      </c>
      <c r="H18" s="422" t="s">
        <v>1940</v>
      </c>
      <c r="I18" s="422" t="s">
        <v>139</v>
      </c>
      <c r="J18" s="423" t="s">
        <v>1954</v>
      </c>
      <c r="K18" s="424">
        <v>1</v>
      </c>
      <c r="L18" s="424">
        <v>0</v>
      </c>
      <c r="M18" s="424">
        <v>1</v>
      </c>
      <c r="N18" s="424">
        <v>1</v>
      </c>
      <c r="O18" s="424">
        <v>1</v>
      </c>
      <c r="P18" s="424">
        <v>1</v>
      </c>
      <c r="Q18" s="424">
        <v>0</v>
      </c>
      <c r="R18" s="424">
        <v>0</v>
      </c>
      <c r="S18" s="424">
        <v>0</v>
      </c>
      <c r="T18" s="424">
        <v>0</v>
      </c>
      <c r="U18" s="424">
        <v>0</v>
      </c>
      <c r="V18" s="424">
        <v>0</v>
      </c>
      <c r="W18" s="424">
        <v>0</v>
      </c>
      <c r="X18" s="424">
        <v>0</v>
      </c>
      <c r="Y18" s="424">
        <v>0</v>
      </c>
      <c r="Z18" s="424">
        <v>0</v>
      </c>
      <c r="AA18" s="424">
        <v>0</v>
      </c>
      <c r="AB18" s="424">
        <v>0</v>
      </c>
      <c r="AC18" s="424">
        <v>1</v>
      </c>
      <c r="AD18" s="424">
        <v>1</v>
      </c>
      <c r="AE18" s="424">
        <v>1</v>
      </c>
      <c r="AF18" s="424">
        <v>1</v>
      </c>
      <c r="AG18" s="424">
        <v>0</v>
      </c>
      <c r="AH18" s="424">
        <v>1</v>
      </c>
      <c r="AI18" s="424">
        <v>1</v>
      </c>
      <c r="AJ18" s="424">
        <v>1</v>
      </c>
      <c r="AK18" s="424">
        <v>1</v>
      </c>
      <c r="AL18" s="424">
        <v>1</v>
      </c>
      <c r="AM18" s="425">
        <v>26</v>
      </c>
      <c r="AN18" s="426">
        <v>14</v>
      </c>
      <c r="AO18" s="427">
        <v>4</v>
      </c>
      <c r="AP18" s="427">
        <f t="shared" si="0"/>
        <v>0</v>
      </c>
      <c r="AQ18" s="427">
        <f t="shared" si="1"/>
        <v>0</v>
      </c>
      <c r="AR18" s="427">
        <f t="shared" si="2"/>
        <v>14</v>
      </c>
      <c r="AS18" s="427">
        <f t="shared" si="3"/>
        <v>0</v>
      </c>
      <c r="AT18" s="428">
        <f t="shared" si="4"/>
        <v>14</v>
      </c>
      <c r="AU18" s="429">
        <v>0</v>
      </c>
      <c r="AV18" s="430">
        <v>11035.96</v>
      </c>
      <c r="AW18" s="431">
        <v>3518.32</v>
      </c>
      <c r="AX18" s="430">
        <v>0</v>
      </c>
      <c r="AY18" s="430"/>
      <c r="AZ18" s="430"/>
      <c r="BA18" s="432">
        <f t="shared" si="5"/>
        <v>14554.279999999999</v>
      </c>
      <c r="BB18" s="433">
        <f t="shared" si="22"/>
        <v>5942.44</v>
      </c>
      <c r="BC18" s="433">
        <f t="shared" si="23"/>
        <v>1894.48</v>
      </c>
      <c r="BD18" s="434">
        <v>0</v>
      </c>
      <c r="BE18" s="435"/>
      <c r="BF18" s="435"/>
      <c r="BG18" s="436">
        <f t="shared" si="6"/>
        <v>652.81543599999998</v>
      </c>
      <c r="BH18" s="433">
        <f t="shared" si="7"/>
        <v>391.85999999999996</v>
      </c>
      <c r="BI18" s="437">
        <f t="shared" si="8"/>
        <v>42</v>
      </c>
      <c r="BJ18" s="438">
        <v>0</v>
      </c>
      <c r="BK18" s="432">
        <f t="shared" si="9"/>
        <v>7836.92</v>
      </c>
      <c r="BL18" s="432">
        <f t="shared" si="10"/>
        <v>8923.5954360000014</v>
      </c>
      <c r="BM18" s="439">
        <f t="shared" si="11"/>
        <v>62.030850000000001</v>
      </c>
      <c r="BN18" s="439">
        <f t="shared" si="12"/>
        <v>940.43039999999996</v>
      </c>
      <c r="BO18" s="440"/>
      <c r="BP18" s="441">
        <v>0</v>
      </c>
      <c r="BQ18" s="430">
        <v>0</v>
      </c>
      <c r="BR18" s="430">
        <v>0</v>
      </c>
      <c r="BS18" s="442">
        <v>0</v>
      </c>
      <c r="BT18" s="442">
        <f t="shared" si="13"/>
        <v>1002.4612499999999</v>
      </c>
      <c r="BU18" s="442">
        <f t="shared" si="14"/>
        <v>7921.1341860000011</v>
      </c>
      <c r="BV18" s="442">
        <v>7920</v>
      </c>
      <c r="BW18" s="442">
        <f t="shared" si="24"/>
        <v>-1.1341860000011366</v>
      </c>
      <c r="BX18" s="443">
        <f t="shared" si="15"/>
        <v>1018.7996000000001</v>
      </c>
      <c r="BY18" s="444">
        <f t="shared" si="16"/>
        <v>268.80035000000004</v>
      </c>
      <c r="BZ18" s="441">
        <f t="shared" si="17"/>
        <v>0</v>
      </c>
      <c r="CA18" s="432">
        <f t="shared" si="18"/>
        <v>1287.59995</v>
      </c>
      <c r="CB18" s="432">
        <f t="shared" si="19"/>
        <v>10211.195386000001</v>
      </c>
      <c r="CC18" s="445">
        <f t="shared" si="20"/>
        <v>350</v>
      </c>
      <c r="CD18" s="438">
        <f t="shared" si="21"/>
        <v>10561.195386000001</v>
      </c>
    </row>
    <row r="19" spans="1:82" s="446" customFormat="1" ht="24.95" customHeight="1" x14ac:dyDescent="0.3">
      <c r="A19" s="415">
        <v>6</v>
      </c>
      <c r="B19" s="416" t="s">
        <v>1955</v>
      </c>
      <c r="C19" s="417">
        <v>37388</v>
      </c>
      <c r="D19" s="418" t="s">
        <v>1956</v>
      </c>
      <c r="E19" s="419">
        <v>45017</v>
      </c>
      <c r="F19" s="420">
        <v>4940172143</v>
      </c>
      <c r="G19" s="421">
        <v>101322944788</v>
      </c>
      <c r="H19" s="422" t="s">
        <v>1957</v>
      </c>
      <c r="I19" s="422" t="s">
        <v>126</v>
      </c>
      <c r="J19" s="423" t="s">
        <v>1958</v>
      </c>
      <c r="K19" s="424">
        <v>1</v>
      </c>
      <c r="L19" s="424">
        <v>0</v>
      </c>
      <c r="M19" s="424">
        <v>1</v>
      </c>
      <c r="N19" s="424">
        <v>1</v>
      </c>
      <c r="O19" s="424">
        <v>0</v>
      </c>
      <c r="P19" s="424">
        <v>1</v>
      </c>
      <c r="Q19" s="424">
        <v>1</v>
      </c>
      <c r="R19" s="424">
        <v>1</v>
      </c>
      <c r="S19" s="424">
        <v>0</v>
      </c>
      <c r="T19" s="424">
        <v>1</v>
      </c>
      <c r="U19" s="424">
        <v>1</v>
      </c>
      <c r="V19" s="424">
        <v>1</v>
      </c>
      <c r="W19" s="424">
        <v>1</v>
      </c>
      <c r="X19" s="424">
        <v>1</v>
      </c>
      <c r="Y19" s="424">
        <v>1</v>
      </c>
      <c r="Z19" s="424">
        <v>0</v>
      </c>
      <c r="AA19" s="424">
        <v>1</v>
      </c>
      <c r="AB19" s="424">
        <v>1</v>
      </c>
      <c r="AC19" s="424">
        <v>1</v>
      </c>
      <c r="AD19" s="424">
        <v>1</v>
      </c>
      <c r="AE19" s="424">
        <v>1</v>
      </c>
      <c r="AF19" s="424">
        <v>1</v>
      </c>
      <c r="AG19" s="424">
        <v>0</v>
      </c>
      <c r="AH19" s="424">
        <v>1</v>
      </c>
      <c r="AI19" s="424">
        <v>1</v>
      </c>
      <c r="AJ19" s="424">
        <v>1</v>
      </c>
      <c r="AK19" s="424">
        <v>1</v>
      </c>
      <c r="AL19" s="424">
        <v>1</v>
      </c>
      <c r="AM19" s="425">
        <v>26</v>
      </c>
      <c r="AN19" s="426">
        <v>23</v>
      </c>
      <c r="AO19" s="427">
        <v>4</v>
      </c>
      <c r="AP19" s="427">
        <f t="shared" si="0"/>
        <v>0</v>
      </c>
      <c r="AQ19" s="427">
        <f t="shared" si="1"/>
        <v>0</v>
      </c>
      <c r="AR19" s="427">
        <f t="shared" si="2"/>
        <v>5</v>
      </c>
      <c r="AS19" s="427">
        <f t="shared" si="3"/>
        <v>0</v>
      </c>
      <c r="AT19" s="428">
        <f t="shared" si="4"/>
        <v>23</v>
      </c>
      <c r="AU19" s="429">
        <v>0</v>
      </c>
      <c r="AV19" s="430">
        <v>11035.96</v>
      </c>
      <c r="AW19" s="431">
        <v>3518.32</v>
      </c>
      <c r="AX19" s="430">
        <v>0</v>
      </c>
      <c r="AY19" s="430"/>
      <c r="AZ19" s="430"/>
      <c r="BA19" s="432">
        <f t="shared" si="5"/>
        <v>14554.279999999999</v>
      </c>
      <c r="BB19" s="433">
        <f t="shared" si="22"/>
        <v>9762.58</v>
      </c>
      <c r="BC19" s="433">
        <f t="shared" si="23"/>
        <v>3112.3599999999997</v>
      </c>
      <c r="BD19" s="434">
        <v>0</v>
      </c>
      <c r="BE19" s="435"/>
      <c r="BF19" s="435"/>
      <c r="BG19" s="436">
        <f t="shared" si="6"/>
        <v>1072.4825019999998</v>
      </c>
      <c r="BH19" s="433">
        <f t="shared" si="7"/>
        <v>643.77</v>
      </c>
      <c r="BI19" s="437">
        <f t="shared" si="8"/>
        <v>69</v>
      </c>
      <c r="BJ19" s="438">
        <v>0</v>
      </c>
      <c r="BK19" s="432">
        <f t="shared" si="9"/>
        <v>12874.939999999999</v>
      </c>
      <c r="BL19" s="432">
        <f t="shared" si="10"/>
        <v>14660.192501999998</v>
      </c>
      <c r="BM19" s="439">
        <f t="shared" si="11"/>
        <v>101.90782499999999</v>
      </c>
      <c r="BN19" s="439">
        <f t="shared" si="12"/>
        <v>1544.9927999999998</v>
      </c>
      <c r="BO19" s="440"/>
      <c r="BP19" s="441">
        <v>0</v>
      </c>
      <c r="BQ19" s="430">
        <v>0</v>
      </c>
      <c r="BR19" s="430">
        <v>0</v>
      </c>
      <c r="BS19" s="442">
        <v>0</v>
      </c>
      <c r="BT19" s="442">
        <f t="shared" si="13"/>
        <v>1646.9006249999998</v>
      </c>
      <c r="BU19" s="442">
        <f t="shared" si="14"/>
        <v>13013.291876999998</v>
      </c>
      <c r="BV19" s="442">
        <v>13013</v>
      </c>
      <c r="BW19" s="442">
        <f t="shared" si="24"/>
        <v>-0.29187699999783945</v>
      </c>
      <c r="BX19" s="443">
        <f t="shared" si="15"/>
        <v>1673.7421999999997</v>
      </c>
      <c r="BY19" s="444">
        <f t="shared" si="16"/>
        <v>441.60057499999999</v>
      </c>
      <c r="BZ19" s="441">
        <f t="shared" si="17"/>
        <v>0</v>
      </c>
      <c r="CA19" s="432">
        <f t="shared" si="18"/>
        <v>2115.3427749999996</v>
      </c>
      <c r="CB19" s="432">
        <f t="shared" si="19"/>
        <v>16775.535276999999</v>
      </c>
      <c r="CC19" s="445">
        <f t="shared" si="20"/>
        <v>575</v>
      </c>
      <c r="CD19" s="438">
        <f t="shared" si="21"/>
        <v>17350.535276999999</v>
      </c>
    </row>
    <row r="20" spans="1:82" s="446" customFormat="1" ht="24.95" customHeight="1" x14ac:dyDescent="0.3">
      <c r="A20" s="415">
        <v>7</v>
      </c>
      <c r="B20" s="416" t="s">
        <v>1959</v>
      </c>
      <c r="C20" s="417">
        <v>36768</v>
      </c>
      <c r="D20" s="418" t="s">
        <v>1960</v>
      </c>
      <c r="E20" s="419">
        <v>45017</v>
      </c>
      <c r="F20" s="420">
        <v>4941186241</v>
      </c>
      <c r="G20" s="421">
        <v>101125973311</v>
      </c>
      <c r="H20" s="422" t="s">
        <v>1940</v>
      </c>
      <c r="I20" s="422" t="s">
        <v>1961</v>
      </c>
      <c r="J20" s="423" t="s">
        <v>1962</v>
      </c>
      <c r="K20" s="424">
        <v>1</v>
      </c>
      <c r="L20" s="424">
        <v>0</v>
      </c>
      <c r="M20" s="424">
        <v>1</v>
      </c>
      <c r="N20" s="424">
        <v>1</v>
      </c>
      <c r="O20" s="424">
        <v>1</v>
      </c>
      <c r="P20" s="424">
        <v>1</v>
      </c>
      <c r="Q20" s="424">
        <v>1</v>
      </c>
      <c r="R20" s="424">
        <v>0</v>
      </c>
      <c r="S20" s="424">
        <v>0</v>
      </c>
      <c r="T20" s="424">
        <v>1</v>
      </c>
      <c r="U20" s="424">
        <v>1</v>
      </c>
      <c r="V20" s="424">
        <v>1</v>
      </c>
      <c r="W20" s="424">
        <v>1</v>
      </c>
      <c r="X20" s="424">
        <v>1</v>
      </c>
      <c r="Y20" s="424">
        <v>1</v>
      </c>
      <c r="Z20" s="424">
        <v>0</v>
      </c>
      <c r="AA20" s="424">
        <v>1</v>
      </c>
      <c r="AB20" s="424">
        <v>1</v>
      </c>
      <c r="AC20" s="424">
        <v>1</v>
      </c>
      <c r="AD20" s="424">
        <v>1</v>
      </c>
      <c r="AE20" s="424">
        <v>0</v>
      </c>
      <c r="AF20" s="424">
        <v>1</v>
      </c>
      <c r="AG20" s="424">
        <v>0</v>
      </c>
      <c r="AH20" s="424">
        <v>1</v>
      </c>
      <c r="AI20" s="424">
        <v>1</v>
      </c>
      <c r="AJ20" s="424">
        <v>1</v>
      </c>
      <c r="AK20" s="424">
        <v>1</v>
      </c>
      <c r="AL20" s="424">
        <v>1</v>
      </c>
      <c r="AM20" s="425">
        <v>26</v>
      </c>
      <c r="AN20" s="426">
        <v>22</v>
      </c>
      <c r="AO20" s="427">
        <v>4</v>
      </c>
      <c r="AP20" s="427">
        <f t="shared" si="0"/>
        <v>0</v>
      </c>
      <c r="AQ20" s="427">
        <f t="shared" si="1"/>
        <v>0</v>
      </c>
      <c r="AR20" s="427">
        <f t="shared" si="2"/>
        <v>6</v>
      </c>
      <c r="AS20" s="427">
        <f t="shared" si="3"/>
        <v>0</v>
      </c>
      <c r="AT20" s="428">
        <f t="shared" si="4"/>
        <v>22</v>
      </c>
      <c r="AU20" s="429">
        <v>0</v>
      </c>
      <c r="AV20" s="430">
        <v>11035.96</v>
      </c>
      <c r="AW20" s="431">
        <v>3518.32</v>
      </c>
      <c r="AX20" s="430">
        <v>0</v>
      </c>
      <c r="AY20" s="430"/>
      <c r="AZ20" s="430"/>
      <c r="BA20" s="432">
        <f t="shared" si="5"/>
        <v>14554.279999999999</v>
      </c>
      <c r="BB20" s="433">
        <f t="shared" si="22"/>
        <v>9338.119999999999</v>
      </c>
      <c r="BC20" s="433">
        <f t="shared" si="23"/>
        <v>2977.04</v>
      </c>
      <c r="BD20" s="434">
        <v>0</v>
      </c>
      <c r="BE20" s="435"/>
      <c r="BF20" s="435"/>
      <c r="BG20" s="436">
        <f t="shared" si="6"/>
        <v>1025.852828</v>
      </c>
      <c r="BH20" s="433">
        <f t="shared" si="7"/>
        <v>615.78</v>
      </c>
      <c r="BI20" s="437">
        <f t="shared" si="8"/>
        <v>66</v>
      </c>
      <c r="BJ20" s="438">
        <v>0</v>
      </c>
      <c r="BK20" s="432">
        <f t="shared" si="9"/>
        <v>12315.16</v>
      </c>
      <c r="BL20" s="432">
        <f t="shared" si="10"/>
        <v>14022.792828</v>
      </c>
      <c r="BM20" s="439">
        <f t="shared" si="11"/>
        <v>97.477049999999991</v>
      </c>
      <c r="BN20" s="439">
        <f t="shared" si="12"/>
        <v>1477.8191999999999</v>
      </c>
      <c r="BO20" s="440"/>
      <c r="BP20" s="441">
        <v>0</v>
      </c>
      <c r="BQ20" s="430">
        <v>0</v>
      </c>
      <c r="BR20" s="430">
        <v>0</v>
      </c>
      <c r="BS20" s="442">
        <v>0</v>
      </c>
      <c r="BT20" s="442">
        <f t="shared" si="13"/>
        <v>1575.2962499999999</v>
      </c>
      <c r="BU20" s="442">
        <f t="shared" si="14"/>
        <v>12447.496578</v>
      </c>
      <c r="BV20" s="442">
        <v>12447</v>
      </c>
      <c r="BW20" s="442">
        <f t="shared" si="24"/>
        <v>-0.49657800000022689</v>
      </c>
      <c r="BX20" s="443">
        <f t="shared" si="15"/>
        <v>1600.9707999999998</v>
      </c>
      <c r="BY20" s="444">
        <f t="shared" si="16"/>
        <v>422.40054999999995</v>
      </c>
      <c r="BZ20" s="441">
        <f t="shared" si="17"/>
        <v>0</v>
      </c>
      <c r="CA20" s="432">
        <f t="shared" si="18"/>
        <v>2023.3713499999999</v>
      </c>
      <c r="CB20" s="432">
        <f t="shared" si="19"/>
        <v>16046.164177999999</v>
      </c>
      <c r="CC20" s="445">
        <f t="shared" si="20"/>
        <v>550</v>
      </c>
      <c r="CD20" s="438">
        <f t="shared" si="21"/>
        <v>16596.164177999999</v>
      </c>
    </row>
    <row r="21" spans="1:82" s="446" customFormat="1" ht="24.95" customHeight="1" x14ac:dyDescent="0.3">
      <c r="A21" s="415">
        <v>8</v>
      </c>
      <c r="B21" s="416" t="s">
        <v>1963</v>
      </c>
      <c r="C21" s="417">
        <v>37386</v>
      </c>
      <c r="D21" s="418" t="s">
        <v>1964</v>
      </c>
      <c r="E21" s="419">
        <v>45017</v>
      </c>
      <c r="F21" s="420">
        <v>4940596677</v>
      </c>
      <c r="G21" s="421">
        <v>101700411398</v>
      </c>
      <c r="H21" s="422" t="s">
        <v>1965</v>
      </c>
      <c r="I21" s="422" t="s">
        <v>1966</v>
      </c>
      <c r="J21" s="423" t="s">
        <v>1967</v>
      </c>
      <c r="K21" s="424">
        <v>1</v>
      </c>
      <c r="L21" s="424">
        <v>0</v>
      </c>
      <c r="M21" s="424">
        <v>1</v>
      </c>
      <c r="N21" s="424">
        <v>1</v>
      </c>
      <c r="O21" s="424">
        <v>1</v>
      </c>
      <c r="P21" s="424">
        <v>1</v>
      </c>
      <c r="Q21" s="424">
        <v>0</v>
      </c>
      <c r="R21" s="424">
        <v>0</v>
      </c>
      <c r="S21" s="424">
        <v>0</v>
      </c>
      <c r="T21" s="424">
        <v>0</v>
      </c>
      <c r="U21" s="424">
        <v>0</v>
      </c>
      <c r="V21" s="424">
        <v>0</v>
      </c>
      <c r="W21" s="424">
        <v>0</v>
      </c>
      <c r="X21" s="424">
        <v>0</v>
      </c>
      <c r="Y21" s="424">
        <v>0</v>
      </c>
      <c r="Z21" s="424">
        <v>0</v>
      </c>
      <c r="AA21" s="424">
        <v>0</v>
      </c>
      <c r="AB21" s="424">
        <v>0</v>
      </c>
      <c r="AC21" s="424">
        <v>0</v>
      </c>
      <c r="AD21" s="424">
        <v>0</v>
      </c>
      <c r="AE21" s="424">
        <v>0</v>
      </c>
      <c r="AF21" s="424">
        <v>0</v>
      </c>
      <c r="AG21" s="424">
        <v>0</v>
      </c>
      <c r="AH21" s="424">
        <v>0</v>
      </c>
      <c r="AI21" s="424">
        <v>0</v>
      </c>
      <c r="AJ21" s="424">
        <v>1</v>
      </c>
      <c r="AK21" s="424">
        <v>1</v>
      </c>
      <c r="AL21" s="424">
        <v>1</v>
      </c>
      <c r="AM21" s="425">
        <v>26</v>
      </c>
      <c r="AN21" s="426">
        <v>8</v>
      </c>
      <c r="AO21" s="427">
        <v>4</v>
      </c>
      <c r="AP21" s="427">
        <f t="shared" si="0"/>
        <v>0</v>
      </c>
      <c r="AQ21" s="427">
        <f t="shared" si="1"/>
        <v>0</v>
      </c>
      <c r="AR21" s="427">
        <f t="shared" si="2"/>
        <v>20</v>
      </c>
      <c r="AS21" s="427">
        <f t="shared" si="3"/>
        <v>0</v>
      </c>
      <c r="AT21" s="428">
        <f t="shared" si="4"/>
        <v>8</v>
      </c>
      <c r="AU21" s="429">
        <v>0</v>
      </c>
      <c r="AV21" s="430">
        <v>11035.96</v>
      </c>
      <c r="AW21" s="431">
        <v>3518.32</v>
      </c>
      <c r="AX21" s="430">
        <v>0</v>
      </c>
      <c r="AY21" s="430"/>
      <c r="AZ21" s="430"/>
      <c r="BA21" s="432">
        <f t="shared" si="5"/>
        <v>14554.279999999999</v>
      </c>
      <c r="BB21" s="433">
        <f t="shared" si="22"/>
        <v>3395.68</v>
      </c>
      <c r="BC21" s="433">
        <f t="shared" si="23"/>
        <v>1082.56</v>
      </c>
      <c r="BD21" s="434">
        <v>0</v>
      </c>
      <c r="BE21" s="435"/>
      <c r="BF21" s="435"/>
      <c r="BG21" s="436">
        <f t="shared" si="6"/>
        <v>373.03739199999995</v>
      </c>
      <c r="BH21" s="433">
        <f t="shared" si="7"/>
        <v>223.92</v>
      </c>
      <c r="BI21" s="437">
        <f t="shared" si="8"/>
        <v>24</v>
      </c>
      <c r="BJ21" s="438">
        <v>0</v>
      </c>
      <c r="BK21" s="432">
        <f t="shared" si="9"/>
        <v>4478.24</v>
      </c>
      <c r="BL21" s="432">
        <f t="shared" si="10"/>
        <v>5099.197392</v>
      </c>
      <c r="BM21" s="439">
        <f t="shared" si="11"/>
        <v>35.446199999999997</v>
      </c>
      <c r="BN21" s="439">
        <f t="shared" si="12"/>
        <v>537.38879999999995</v>
      </c>
      <c r="BO21" s="440"/>
      <c r="BP21" s="441">
        <v>0</v>
      </c>
      <c r="BQ21" s="430">
        <v>0</v>
      </c>
      <c r="BR21" s="430">
        <v>0</v>
      </c>
      <c r="BS21" s="442">
        <v>0</v>
      </c>
      <c r="BT21" s="442">
        <f t="shared" si="13"/>
        <v>572.83499999999992</v>
      </c>
      <c r="BU21" s="442">
        <f t="shared" si="14"/>
        <v>4526.362392</v>
      </c>
      <c r="BV21" s="442">
        <v>4527</v>
      </c>
      <c r="BW21" s="442">
        <f t="shared" si="24"/>
        <v>0.63760800000000017</v>
      </c>
      <c r="BX21" s="443">
        <f t="shared" si="15"/>
        <v>582.1712</v>
      </c>
      <c r="BY21" s="444">
        <f t="shared" si="16"/>
        <v>153.6002</v>
      </c>
      <c r="BZ21" s="441">
        <f t="shared" si="17"/>
        <v>0</v>
      </c>
      <c r="CA21" s="432">
        <f t="shared" si="18"/>
        <v>735.77139999999997</v>
      </c>
      <c r="CB21" s="432">
        <f t="shared" si="19"/>
        <v>5834.9687919999997</v>
      </c>
      <c r="CC21" s="445">
        <f t="shared" si="20"/>
        <v>200</v>
      </c>
      <c r="CD21" s="438">
        <f t="shared" si="21"/>
        <v>6034.9687919999997</v>
      </c>
    </row>
    <row r="22" spans="1:82" s="446" customFormat="1" ht="24.95" customHeight="1" x14ac:dyDescent="0.3">
      <c r="A22" s="415">
        <v>9</v>
      </c>
      <c r="B22" s="416" t="s">
        <v>1968</v>
      </c>
      <c r="C22" s="417">
        <v>37452</v>
      </c>
      <c r="D22" s="418" t="s">
        <v>1969</v>
      </c>
      <c r="E22" s="419">
        <v>45441</v>
      </c>
      <c r="F22" s="420">
        <v>4940190819</v>
      </c>
      <c r="G22" s="421">
        <v>101334944125</v>
      </c>
      <c r="H22" s="422" t="s">
        <v>1940</v>
      </c>
      <c r="I22" s="422" t="s">
        <v>1970</v>
      </c>
      <c r="J22" s="423" t="s">
        <v>1971</v>
      </c>
      <c r="K22" s="424">
        <v>1</v>
      </c>
      <c r="L22" s="424">
        <v>0</v>
      </c>
      <c r="M22" s="424">
        <v>1</v>
      </c>
      <c r="N22" s="424">
        <v>1</v>
      </c>
      <c r="O22" s="424">
        <v>1</v>
      </c>
      <c r="P22" s="424">
        <v>1</v>
      </c>
      <c r="Q22" s="424">
        <v>1</v>
      </c>
      <c r="R22" s="424">
        <v>1</v>
      </c>
      <c r="S22" s="424">
        <v>0</v>
      </c>
      <c r="T22" s="424">
        <v>1</v>
      </c>
      <c r="U22" s="424">
        <v>1</v>
      </c>
      <c r="V22" s="424">
        <v>1</v>
      </c>
      <c r="W22" s="424">
        <v>1</v>
      </c>
      <c r="X22" s="424">
        <v>1</v>
      </c>
      <c r="Y22" s="424">
        <v>1</v>
      </c>
      <c r="Z22" s="424">
        <v>0</v>
      </c>
      <c r="AA22" s="424">
        <v>1</v>
      </c>
      <c r="AB22" s="424">
        <v>1</v>
      </c>
      <c r="AC22" s="424">
        <v>1</v>
      </c>
      <c r="AD22" s="424">
        <v>1</v>
      </c>
      <c r="AE22" s="424">
        <v>1</v>
      </c>
      <c r="AF22" s="424">
        <v>1</v>
      </c>
      <c r="AG22" s="424">
        <v>0</v>
      </c>
      <c r="AH22" s="424">
        <v>1</v>
      </c>
      <c r="AI22" s="424">
        <v>1</v>
      </c>
      <c r="AJ22" s="424">
        <v>1</v>
      </c>
      <c r="AK22" s="424">
        <v>1</v>
      </c>
      <c r="AL22" s="424">
        <v>1</v>
      </c>
      <c r="AM22" s="425">
        <v>26</v>
      </c>
      <c r="AN22" s="426">
        <v>24</v>
      </c>
      <c r="AO22" s="427">
        <v>4</v>
      </c>
      <c r="AP22" s="427">
        <f t="shared" si="0"/>
        <v>0</v>
      </c>
      <c r="AQ22" s="427">
        <f t="shared" si="1"/>
        <v>0</v>
      </c>
      <c r="AR22" s="427">
        <f t="shared" si="2"/>
        <v>4</v>
      </c>
      <c r="AS22" s="427">
        <f t="shared" si="3"/>
        <v>0</v>
      </c>
      <c r="AT22" s="428">
        <f t="shared" si="4"/>
        <v>24</v>
      </c>
      <c r="AU22" s="429">
        <v>0</v>
      </c>
      <c r="AV22" s="430">
        <v>11035.96</v>
      </c>
      <c r="AW22" s="431">
        <v>3518.32</v>
      </c>
      <c r="AX22" s="430">
        <v>0</v>
      </c>
      <c r="AY22" s="430"/>
      <c r="AZ22" s="430"/>
      <c r="BA22" s="432">
        <f t="shared" si="5"/>
        <v>14554.279999999999</v>
      </c>
      <c r="BB22" s="433">
        <f t="shared" si="22"/>
        <v>10187.039999999999</v>
      </c>
      <c r="BC22" s="433">
        <f t="shared" si="23"/>
        <v>3247.68</v>
      </c>
      <c r="BD22" s="434">
        <v>0</v>
      </c>
      <c r="BE22" s="435"/>
      <c r="BF22" s="435"/>
      <c r="BG22" s="436">
        <f t="shared" si="6"/>
        <v>1119.1121759999999</v>
      </c>
      <c r="BH22" s="433">
        <f t="shared" si="7"/>
        <v>671.76</v>
      </c>
      <c r="BI22" s="437">
        <f t="shared" si="8"/>
        <v>72</v>
      </c>
      <c r="BJ22" s="438">
        <v>0</v>
      </c>
      <c r="BK22" s="432">
        <f t="shared" si="9"/>
        <v>13434.72</v>
      </c>
      <c r="BL22" s="432">
        <f t="shared" si="10"/>
        <v>15297.592176</v>
      </c>
      <c r="BM22" s="439">
        <f t="shared" si="11"/>
        <v>106.3386</v>
      </c>
      <c r="BN22" s="439">
        <f t="shared" si="12"/>
        <v>1612.1663999999998</v>
      </c>
      <c r="BO22" s="440"/>
      <c r="BP22" s="441">
        <v>0</v>
      </c>
      <c r="BQ22" s="430">
        <v>0</v>
      </c>
      <c r="BR22" s="430">
        <v>0</v>
      </c>
      <c r="BS22" s="442">
        <v>0</v>
      </c>
      <c r="BT22" s="442">
        <f t="shared" si="13"/>
        <v>1718.5049999999999</v>
      </c>
      <c r="BU22" s="442">
        <f t="shared" si="14"/>
        <v>13579.087176000001</v>
      </c>
      <c r="BV22" s="442">
        <v>13579</v>
      </c>
      <c r="BW22" s="442">
        <f t="shared" si="24"/>
        <v>-8.7176000000908971E-2</v>
      </c>
      <c r="BX22" s="443">
        <f t="shared" si="15"/>
        <v>1746.5135999999998</v>
      </c>
      <c r="BY22" s="444">
        <f t="shared" si="16"/>
        <v>460.80059999999997</v>
      </c>
      <c r="BZ22" s="441">
        <f t="shared" si="17"/>
        <v>0</v>
      </c>
      <c r="CA22" s="432">
        <f t="shared" si="18"/>
        <v>2207.3141999999998</v>
      </c>
      <c r="CB22" s="432">
        <f t="shared" si="19"/>
        <v>17504.906375999999</v>
      </c>
      <c r="CC22" s="445">
        <f t="shared" si="20"/>
        <v>600</v>
      </c>
      <c r="CD22" s="438">
        <f t="shared" si="21"/>
        <v>18104.906375999999</v>
      </c>
    </row>
    <row r="23" spans="1:82" s="446" customFormat="1" ht="24.95" customHeight="1" x14ac:dyDescent="0.3">
      <c r="A23" s="415">
        <v>10</v>
      </c>
      <c r="B23" s="416" t="s">
        <v>1972</v>
      </c>
      <c r="C23" s="417">
        <v>36785</v>
      </c>
      <c r="D23" s="418" t="s">
        <v>1973</v>
      </c>
      <c r="E23" s="419">
        <v>45017</v>
      </c>
      <c r="F23" s="420">
        <v>4940979514</v>
      </c>
      <c r="G23" s="421">
        <v>101843692946</v>
      </c>
      <c r="H23" s="422" t="s">
        <v>65</v>
      </c>
      <c r="I23" s="422" t="s">
        <v>1974</v>
      </c>
      <c r="J23" s="423" t="s">
        <v>1975</v>
      </c>
      <c r="K23" s="424">
        <v>1</v>
      </c>
      <c r="L23" s="424">
        <v>0</v>
      </c>
      <c r="M23" s="424">
        <v>1</v>
      </c>
      <c r="N23" s="424">
        <v>1</v>
      </c>
      <c r="O23" s="424">
        <v>1</v>
      </c>
      <c r="P23" s="424">
        <v>1</v>
      </c>
      <c r="Q23" s="424">
        <v>0</v>
      </c>
      <c r="R23" s="424">
        <v>0</v>
      </c>
      <c r="S23" s="424">
        <v>0</v>
      </c>
      <c r="T23" s="424">
        <v>0</v>
      </c>
      <c r="U23" s="424">
        <v>0</v>
      </c>
      <c r="V23" s="424">
        <v>0</v>
      </c>
      <c r="W23" s="424">
        <v>0</v>
      </c>
      <c r="X23" s="424">
        <v>0</v>
      </c>
      <c r="Y23" s="424">
        <v>0</v>
      </c>
      <c r="Z23" s="424">
        <v>0</v>
      </c>
      <c r="AA23" s="424">
        <v>0</v>
      </c>
      <c r="AB23" s="424">
        <v>1</v>
      </c>
      <c r="AC23" s="424">
        <v>1</v>
      </c>
      <c r="AD23" s="424">
        <v>1</v>
      </c>
      <c r="AE23" s="424">
        <v>0</v>
      </c>
      <c r="AF23" s="424">
        <v>1</v>
      </c>
      <c r="AG23" s="424">
        <v>0</v>
      </c>
      <c r="AH23" s="424">
        <v>1</v>
      </c>
      <c r="AI23" s="424">
        <v>1</v>
      </c>
      <c r="AJ23" s="424">
        <v>1</v>
      </c>
      <c r="AK23" s="424">
        <v>1</v>
      </c>
      <c r="AL23" s="424">
        <v>1</v>
      </c>
      <c r="AM23" s="425">
        <v>26</v>
      </c>
      <c r="AN23" s="426">
        <v>14</v>
      </c>
      <c r="AO23" s="427">
        <v>4</v>
      </c>
      <c r="AP23" s="427">
        <f t="shared" si="0"/>
        <v>0</v>
      </c>
      <c r="AQ23" s="427">
        <f t="shared" si="1"/>
        <v>0</v>
      </c>
      <c r="AR23" s="427">
        <f t="shared" si="2"/>
        <v>14</v>
      </c>
      <c r="AS23" s="427">
        <f t="shared" si="3"/>
        <v>0</v>
      </c>
      <c r="AT23" s="428">
        <f t="shared" si="4"/>
        <v>14</v>
      </c>
      <c r="AU23" s="429">
        <v>0</v>
      </c>
      <c r="AV23" s="430">
        <v>11035.96</v>
      </c>
      <c r="AW23" s="431">
        <v>3518.32</v>
      </c>
      <c r="AX23" s="430">
        <v>0</v>
      </c>
      <c r="AY23" s="430"/>
      <c r="AZ23" s="430"/>
      <c r="BA23" s="432">
        <f t="shared" si="5"/>
        <v>14554.279999999999</v>
      </c>
      <c r="BB23" s="433">
        <f t="shared" si="22"/>
        <v>5942.44</v>
      </c>
      <c r="BC23" s="433">
        <f t="shared" si="23"/>
        <v>1894.48</v>
      </c>
      <c r="BD23" s="434">
        <v>0</v>
      </c>
      <c r="BE23" s="435"/>
      <c r="BF23" s="435"/>
      <c r="BG23" s="436">
        <f t="shared" si="6"/>
        <v>652.81543599999998</v>
      </c>
      <c r="BH23" s="433">
        <f t="shared" si="7"/>
        <v>391.85999999999996</v>
      </c>
      <c r="BI23" s="437">
        <f t="shared" si="8"/>
        <v>42</v>
      </c>
      <c r="BJ23" s="438">
        <v>0</v>
      </c>
      <c r="BK23" s="432">
        <f t="shared" si="9"/>
        <v>7836.92</v>
      </c>
      <c r="BL23" s="432">
        <f t="shared" si="10"/>
        <v>8923.5954360000014</v>
      </c>
      <c r="BM23" s="439">
        <f t="shared" si="11"/>
        <v>62.030850000000001</v>
      </c>
      <c r="BN23" s="439">
        <f t="shared" si="12"/>
        <v>940.43039999999996</v>
      </c>
      <c r="BO23" s="440"/>
      <c r="BP23" s="441">
        <v>0</v>
      </c>
      <c r="BQ23" s="430">
        <v>0</v>
      </c>
      <c r="BR23" s="430">
        <v>0</v>
      </c>
      <c r="BS23" s="442">
        <v>0</v>
      </c>
      <c r="BT23" s="442">
        <f t="shared" si="13"/>
        <v>1002.4612499999999</v>
      </c>
      <c r="BU23" s="442">
        <f t="shared" si="14"/>
        <v>7921.1341860000011</v>
      </c>
      <c r="BV23" s="442">
        <v>7920</v>
      </c>
      <c r="BW23" s="442">
        <f t="shared" si="24"/>
        <v>-1.1341860000011366</v>
      </c>
      <c r="BX23" s="443">
        <f t="shared" si="15"/>
        <v>1018.7996000000001</v>
      </c>
      <c r="BY23" s="444">
        <f t="shared" si="16"/>
        <v>268.80035000000004</v>
      </c>
      <c r="BZ23" s="441">
        <f t="shared" si="17"/>
        <v>0</v>
      </c>
      <c r="CA23" s="432">
        <f t="shared" si="18"/>
        <v>1287.59995</v>
      </c>
      <c r="CB23" s="432">
        <f t="shared" si="19"/>
        <v>10211.195386000001</v>
      </c>
      <c r="CC23" s="445">
        <f t="shared" si="20"/>
        <v>350</v>
      </c>
      <c r="CD23" s="438">
        <f t="shared" si="21"/>
        <v>10561.195386000001</v>
      </c>
    </row>
    <row r="24" spans="1:82" s="446" customFormat="1" ht="24.95" customHeight="1" x14ac:dyDescent="0.3">
      <c r="A24" s="415">
        <v>11</v>
      </c>
      <c r="B24" s="416" t="s">
        <v>1976</v>
      </c>
      <c r="C24" s="417">
        <v>37527</v>
      </c>
      <c r="D24" s="418" t="s">
        <v>1977</v>
      </c>
      <c r="E24" s="419">
        <v>45017</v>
      </c>
      <c r="F24" s="420">
        <v>4940889406</v>
      </c>
      <c r="G24" s="421">
        <v>101827090038</v>
      </c>
      <c r="H24" s="422" t="s">
        <v>1965</v>
      </c>
      <c r="I24" s="422" t="s">
        <v>1978</v>
      </c>
      <c r="J24" s="423" t="s">
        <v>1979</v>
      </c>
      <c r="K24" s="424">
        <v>1</v>
      </c>
      <c r="L24" s="424">
        <v>0</v>
      </c>
      <c r="M24" s="424">
        <v>1</v>
      </c>
      <c r="N24" s="424">
        <v>1</v>
      </c>
      <c r="O24" s="424">
        <v>1</v>
      </c>
      <c r="P24" s="424">
        <v>0</v>
      </c>
      <c r="Q24" s="424">
        <v>1</v>
      </c>
      <c r="R24" s="424">
        <v>1</v>
      </c>
      <c r="S24" s="424">
        <v>0</v>
      </c>
      <c r="T24" s="424">
        <v>1</v>
      </c>
      <c r="U24" s="424">
        <v>1</v>
      </c>
      <c r="V24" s="424">
        <v>1</v>
      </c>
      <c r="W24" s="424">
        <v>1</v>
      </c>
      <c r="X24" s="424">
        <v>0</v>
      </c>
      <c r="Y24" s="424">
        <v>0</v>
      </c>
      <c r="Z24" s="424">
        <v>0</v>
      </c>
      <c r="AA24" s="424">
        <v>1</v>
      </c>
      <c r="AB24" s="424">
        <v>1</v>
      </c>
      <c r="AC24" s="424">
        <v>1</v>
      </c>
      <c r="AD24" s="424">
        <v>1</v>
      </c>
      <c r="AE24" s="424">
        <v>1</v>
      </c>
      <c r="AF24" s="424">
        <v>1</v>
      </c>
      <c r="AG24" s="424">
        <v>0</v>
      </c>
      <c r="AH24" s="424">
        <v>0</v>
      </c>
      <c r="AI24" s="424">
        <v>1</v>
      </c>
      <c r="AJ24" s="424">
        <v>1</v>
      </c>
      <c r="AK24" s="424">
        <v>1</v>
      </c>
      <c r="AL24" s="424">
        <v>1</v>
      </c>
      <c r="AM24" s="425">
        <v>26</v>
      </c>
      <c r="AN24" s="426">
        <v>20</v>
      </c>
      <c r="AO24" s="427">
        <v>4</v>
      </c>
      <c r="AP24" s="427">
        <f t="shared" si="0"/>
        <v>0</v>
      </c>
      <c r="AQ24" s="427">
        <f t="shared" si="1"/>
        <v>0</v>
      </c>
      <c r="AR24" s="427">
        <f t="shared" si="2"/>
        <v>8</v>
      </c>
      <c r="AS24" s="427">
        <f t="shared" si="3"/>
        <v>0</v>
      </c>
      <c r="AT24" s="428">
        <f t="shared" si="4"/>
        <v>20</v>
      </c>
      <c r="AU24" s="429">
        <v>0</v>
      </c>
      <c r="AV24" s="430">
        <v>11035.96</v>
      </c>
      <c r="AW24" s="431">
        <v>3518.32</v>
      </c>
      <c r="AX24" s="430">
        <v>0</v>
      </c>
      <c r="AY24" s="430"/>
      <c r="AZ24" s="430"/>
      <c r="BA24" s="432">
        <f t="shared" si="5"/>
        <v>14554.279999999999</v>
      </c>
      <c r="BB24" s="433">
        <f t="shared" si="22"/>
        <v>8489.1999999999989</v>
      </c>
      <c r="BC24" s="433">
        <f t="shared" si="23"/>
        <v>2706.3999999999996</v>
      </c>
      <c r="BD24" s="434">
        <v>0</v>
      </c>
      <c r="BE24" s="435"/>
      <c r="BF24" s="435"/>
      <c r="BG24" s="436">
        <f t="shared" si="6"/>
        <v>932.59347999999989</v>
      </c>
      <c r="BH24" s="433">
        <f t="shared" si="7"/>
        <v>559.79999999999995</v>
      </c>
      <c r="BI24" s="437">
        <f t="shared" si="8"/>
        <v>60</v>
      </c>
      <c r="BJ24" s="438">
        <v>0</v>
      </c>
      <c r="BK24" s="432">
        <f t="shared" si="9"/>
        <v>11195.599999999999</v>
      </c>
      <c r="BL24" s="432">
        <f t="shared" si="10"/>
        <v>12747.993479999997</v>
      </c>
      <c r="BM24" s="439">
        <f t="shared" si="11"/>
        <v>88.615499999999983</v>
      </c>
      <c r="BN24" s="439">
        <f t="shared" si="12"/>
        <v>1343.4719999999998</v>
      </c>
      <c r="BO24" s="440"/>
      <c r="BP24" s="441">
        <v>0</v>
      </c>
      <c r="BQ24" s="430">
        <v>0</v>
      </c>
      <c r="BR24" s="430">
        <v>0</v>
      </c>
      <c r="BS24" s="442">
        <v>0</v>
      </c>
      <c r="BT24" s="442">
        <f t="shared" si="13"/>
        <v>1432.0874999999996</v>
      </c>
      <c r="BU24" s="442">
        <f t="shared" si="14"/>
        <v>11315.905979999998</v>
      </c>
      <c r="BV24" s="442">
        <v>11316</v>
      </c>
      <c r="BW24" s="442">
        <f t="shared" si="24"/>
        <v>9.4020000002274173E-2</v>
      </c>
      <c r="BX24" s="443">
        <f t="shared" si="15"/>
        <v>1455.4279999999999</v>
      </c>
      <c r="BY24" s="444">
        <f t="shared" si="16"/>
        <v>384.00049999999993</v>
      </c>
      <c r="BZ24" s="441">
        <f t="shared" si="17"/>
        <v>0</v>
      </c>
      <c r="CA24" s="432">
        <f t="shared" si="18"/>
        <v>1839.4284999999998</v>
      </c>
      <c r="CB24" s="432">
        <f t="shared" si="19"/>
        <v>14587.421979999997</v>
      </c>
      <c r="CC24" s="445">
        <f t="shared" si="20"/>
        <v>500</v>
      </c>
      <c r="CD24" s="438">
        <f t="shared" si="21"/>
        <v>15087.421979999997</v>
      </c>
    </row>
    <row r="25" spans="1:82" s="446" customFormat="1" ht="24.95" customHeight="1" x14ac:dyDescent="0.3">
      <c r="A25" s="415">
        <v>12</v>
      </c>
      <c r="B25" s="416" t="s">
        <v>1980</v>
      </c>
      <c r="C25" s="417">
        <v>36786</v>
      </c>
      <c r="D25" s="418" t="s">
        <v>1981</v>
      </c>
      <c r="E25" s="419">
        <v>45017</v>
      </c>
      <c r="F25" s="420">
        <v>4941211271</v>
      </c>
      <c r="G25" s="421">
        <v>101600751350</v>
      </c>
      <c r="H25" s="422" t="s">
        <v>243</v>
      </c>
      <c r="I25" s="422" t="s">
        <v>244</v>
      </c>
      <c r="J25" s="423" t="s">
        <v>1982</v>
      </c>
      <c r="K25" s="424">
        <v>1</v>
      </c>
      <c r="L25" s="424">
        <v>0</v>
      </c>
      <c r="M25" s="424">
        <v>0</v>
      </c>
      <c r="N25" s="424">
        <v>0</v>
      </c>
      <c r="O25" s="424">
        <v>0</v>
      </c>
      <c r="P25" s="424">
        <v>0</v>
      </c>
      <c r="Q25" s="424">
        <v>0</v>
      </c>
      <c r="R25" s="424">
        <v>0</v>
      </c>
      <c r="S25" s="424">
        <v>0</v>
      </c>
      <c r="T25" s="424">
        <v>0</v>
      </c>
      <c r="U25" s="424">
        <v>0</v>
      </c>
      <c r="V25" s="424">
        <v>0</v>
      </c>
      <c r="W25" s="424">
        <v>0</v>
      </c>
      <c r="X25" s="424">
        <v>0</v>
      </c>
      <c r="Y25" s="424">
        <v>0</v>
      </c>
      <c r="Z25" s="424">
        <v>0</v>
      </c>
      <c r="AA25" s="424">
        <v>0</v>
      </c>
      <c r="AB25" s="424">
        <v>0</v>
      </c>
      <c r="AC25" s="424">
        <v>0</v>
      </c>
      <c r="AD25" s="424">
        <v>0</v>
      </c>
      <c r="AE25" s="424">
        <v>0</v>
      </c>
      <c r="AF25" s="424">
        <v>0</v>
      </c>
      <c r="AG25" s="424">
        <v>0</v>
      </c>
      <c r="AH25" s="424">
        <v>1</v>
      </c>
      <c r="AI25" s="424">
        <v>1</v>
      </c>
      <c r="AJ25" s="424">
        <v>1</v>
      </c>
      <c r="AK25" s="424">
        <v>1</v>
      </c>
      <c r="AL25" s="424">
        <v>1</v>
      </c>
      <c r="AM25" s="425">
        <v>26</v>
      </c>
      <c r="AN25" s="426">
        <v>6</v>
      </c>
      <c r="AO25" s="427">
        <v>4</v>
      </c>
      <c r="AP25" s="427">
        <f t="shared" si="0"/>
        <v>0</v>
      </c>
      <c r="AQ25" s="427">
        <f t="shared" si="1"/>
        <v>0</v>
      </c>
      <c r="AR25" s="427">
        <f t="shared" si="2"/>
        <v>22</v>
      </c>
      <c r="AS25" s="427">
        <f t="shared" si="3"/>
        <v>0</v>
      </c>
      <c r="AT25" s="428">
        <f t="shared" si="4"/>
        <v>6</v>
      </c>
      <c r="AU25" s="429">
        <v>0</v>
      </c>
      <c r="AV25" s="430">
        <v>11035.96</v>
      </c>
      <c r="AW25" s="431">
        <v>3518.32</v>
      </c>
      <c r="AX25" s="430">
        <v>0</v>
      </c>
      <c r="AY25" s="430"/>
      <c r="AZ25" s="430"/>
      <c r="BA25" s="432">
        <f t="shared" si="5"/>
        <v>14554.279999999999</v>
      </c>
      <c r="BB25" s="433">
        <f t="shared" si="22"/>
        <v>2546.7599999999998</v>
      </c>
      <c r="BC25" s="433">
        <f t="shared" si="23"/>
        <v>811.92</v>
      </c>
      <c r="BD25" s="434">
        <v>0</v>
      </c>
      <c r="BE25" s="435"/>
      <c r="BF25" s="435"/>
      <c r="BG25" s="436">
        <f t="shared" si="6"/>
        <v>279.77804399999997</v>
      </c>
      <c r="BH25" s="433">
        <f t="shared" si="7"/>
        <v>167.94</v>
      </c>
      <c r="BI25" s="437">
        <f t="shared" si="8"/>
        <v>18</v>
      </c>
      <c r="BJ25" s="438">
        <v>0</v>
      </c>
      <c r="BK25" s="432">
        <f t="shared" si="9"/>
        <v>3358.68</v>
      </c>
      <c r="BL25" s="432">
        <f t="shared" si="10"/>
        <v>3824.398044</v>
      </c>
      <c r="BM25" s="439">
        <f t="shared" si="11"/>
        <v>26.58465</v>
      </c>
      <c r="BN25" s="439">
        <f t="shared" si="12"/>
        <v>403.04159999999996</v>
      </c>
      <c r="BO25" s="440"/>
      <c r="BP25" s="441">
        <v>0</v>
      </c>
      <c r="BQ25" s="430">
        <v>0</v>
      </c>
      <c r="BR25" s="430">
        <v>0</v>
      </c>
      <c r="BS25" s="442">
        <v>0</v>
      </c>
      <c r="BT25" s="442">
        <f t="shared" si="13"/>
        <v>429.62624999999997</v>
      </c>
      <c r="BU25" s="442">
        <f t="shared" si="14"/>
        <v>3394.7717940000002</v>
      </c>
      <c r="BV25" s="442">
        <v>3395</v>
      </c>
      <c r="BW25" s="442">
        <f t="shared" si="24"/>
        <v>0.22820599999977276</v>
      </c>
      <c r="BX25" s="443">
        <f t="shared" si="15"/>
        <v>436.62839999999994</v>
      </c>
      <c r="BY25" s="444">
        <f t="shared" si="16"/>
        <v>115.20014999999999</v>
      </c>
      <c r="BZ25" s="441">
        <f t="shared" si="17"/>
        <v>0</v>
      </c>
      <c r="CA25" s="432">
        <f t="shared" si="18"/>
        <v>551.82854999999995</v>
      </c>
      <c r="CB25" s="432">
        <f t="shared" si="19"/>
        <v>4376.2265939999997</v>
      </c>
      <c r="CC25" s="445">
        <f t="shared" si="20"/>
        <v>150</v>
      </c>
      <c r="CD25" s="438">
        <f t="shared" si="21"/>
        <v>4526.2265939999997</v>
      </c>
    </row>
    <row r="26" spans="1:82" s="446" customFormat="1" ht="24.95" customHeight="1" x14ac:dyDescent="0.3">
      <c r="A26" s="415">
        <v>13</v>
      </c>
      <c r="B26" s="416" t="s">
        <v>1983</v>
      </c>
      <c r="C26" s="417">
        <v>37531</v>
      </c>
      <c r="D26" s="418" t="s">
        <v>1984</v>
      </c>
      <c r="E26" s="419">
        <v>45471</v>
      </c>
      <c r="F26" s="420">
        <v>4941620632</v>
      </c>
      <c r="G26" s="421">
        <v>101089182218</v>
      </c>
      <c r="H26" s="422" t="s">
        <v>1957</v>
      </c>
      <c r="I26" s="422" t="s">
        <v>122</v>
      </c>
      <c r="J26" s="423" t="s">
        <v>1985</v>
      </c>
      <c r="K26" s="424">
        <v>1</v>
      </c>
      <c r="L26" s="424">
        <v>0</v>
      </c>
      <c r="M26" s="424">
        <v>1</v>
      </c>
      <c r="N26" s="424">
        <v>1</v>
      </c>
      <c r="O26" s="424">
        <v>1</v>
      </c>
      <c r="P26" s="424">
        <v>1</v>
      </c>
      <c r="Q26" s="424">
        <v>1</v>
      </c>
      <c r="R26" s="424">
        <v>1</v>
      </c>
      <c r="S26" s="424">
        <v>0</v>
      </c>
      <c r="T26" s="424">
        <v>0</v>
      </c>
      <c r="U26" s="424">
        <v>0</v>
      </c>
      <c r="V26" s="424">
        <v>0</v>
      </c>
      <c r="W26" s="424">
        <v>0</v>
      </c>
      <c r="X26" s="424">
        <v>0</v>
      </c>
      <c r="Y26" s="424">
        <v>0</v>
      </c>
      <c r="Z26" s="424">
        <v>0</v>
      </c>
      <c r="AA26" s="424">
        <v>0</v>
      </c>
      <c r="AB26" s="424">
        <v>1</v>
      </c>
      <c r="AC26" s="424">
        <v>1</v>
      </c>
      <c r="AD26" s="424">
        <v>1</v>
      </c>
      <c r="AE26" s="424">
        <v>1</v>
      </c>
      <c r="AF26" s="424">
        <v>1</v>
      </c>
      <c r="AG26" s="424">
        <v>0</v>
      </c>
      <c r="AH26" s="424">
        <v>1</v>
      </c>
      <c r="AI26" s="424">
        <v>0</v>
      </c>
      <c r="AJ26" s="424">
        <v>1</v>
      </c>
      <c r="AK26" s="424">
        <v>1</v>
      </c>
      <c r="AL26" s="424">
        <v>0</v>
      </c>
      <c r="AM26" s="425">
        <v>26</v>
      </c>
      <c r="AN26" s="426">
        <v>15</v>
      </c>
      <c r="AO26" s="427">
        <v>4</v>
      </c>
      <c r="AP26" s="427">
        <f t="shared" si="0"/>
        <v>0</v>
      </c>
      <c r="AQ26" s="427">
        <f t="shared" si="1"/>
        <v>0</v>
      </c>
      <c r="AR26" s="427">
        <f t="shared" si="2"/>
        <v>13</v>
      </c>
      <c r="AS26" s="427">
        <f t="shared" si="3"/>
        <v>0</v>
      </c>
      <c r="AT26" s="428">
        <f t="shared" si="4"/>
        <v>15</v>
      </c>
      <c r="AU26" s="429">
        <v>0</v>
      </c>
      <c r="AV26" s="430">
        <v>11035.96</v>
      </c>
      <c r="AW26" s="431">
        <v>3518.32</v>
      </c>
      <c r="AX26" s="430">
        <v>0</v>
      </c>
      <c r="AY26" s="430"/>
      <c r="AZ26" s="430"/>
      <c r="BA26" s="432">
        <f t="shared" si="5"/>
        <v>14554.279999999999</v>
      </c>
      <c r="BB26" s="433">
        <f t="shared" si="22"/>
        <v>6366.9</v>
      </c>
      <c r="BC26" s="433">
        <f t="shared" si="23"/>
        <v>2029.8</v>
      </c>
      <c r="BD26" s="434">
        <v>0</v>
      </c>
      <c r="BE26" s="435"/>
      <c r="BF26" s="435"/>
      <c r="BG26" s="436">
        <f t="shared" si="6"/>
        <v>699.44510999999989</v>
      </c>
      <c r="BH26" s="433">
        <f t="shared" si="7"/>
        <v>419.84999999999997</v>
      </c>
      <c r="BI26" s="437">
        <f t="shared" si="8"/>
        <v>45</v>
      </c>
      <c r="BJ26" s="438">
        <v>0</v>
      </c>
      <c r="BK26" s="432">
        <f t="shared" si="9"/>
        <v>8396.6999999999989</v>
      </c>
      <c r="BL26" s="432">
        <f t="shared" si="10"/>
        <v>9560.9951099999998</v>
      </c>
      <c r="BM26" s="439">
        <f t="shared" si="11"/>
        <v>66.461624999999998</v>
      </c>
      <c r="BN26" s="439">
        <f t="shared" si="12"/>
        <v>1007.6039999999998</v>
      </c>
      <c r="BO26" s="440"/>
      <c r="BP26" s="441">
        <v>0</v>
      </c>
      <c r="BQ26" s="430">
        <v>0</v>
      </c>
      <c r="BR26" s="430">
        <v>0</v>
      </c>
      <c r="BS26" s="442">
        <v>0</v>
      </c>
      <c r="BT26" s="442">
        <f t="shared" si="13"/>
        <v>1074.0656249999997</v>
      </c>
      <c r="BU26" s="442">
        <f t="shared" si="14"/>
        <v>8486.9294850000006</v>
      </c>
      <c r="BV26" s="442">
        <v>8486</v>
      </c>
      <c r="BW26" s="442">
        <f t="shared" si="24"/>
        <v>-0.92948500000056811</v>
      </c>
      <c r="BX26" s="443">
        <f t="shared" si="15"/>
        <v>1091.5709999999999</v>
      </c>
      <c r="BY26" s="444">
        <f t="shared" si="16"/>
        <v>288.00037499999996</v>
      </c>
      <c r="BZ26" s="441">
        <f t="shared" si="17"/>
        <v>0</v>
      </c>
      <c r="CA26" s="432">
        <f t="shared" si="18"/>
        <v>1379.571375</v>
      </c>
      <c r="CB26" s="432">
        <f t="shared" si="19"/>
        <v>10940.566484999999</v>
      </c>
      <c r="CC26" s="445">
        <f t="shared" si="20"/>
        <v>375</v>
      </c>
      <c r="CD26" s="438">
        <f t="shared" si="21"/>
        <v>11315.566484999999</v>
      </c>
    </row>
    <row r="27" spans="1:82" s="446" customFormat="1" ht="24.95" customHeight="1" x14ac:dyDescent="0.3">
      <c r="A27" s="415">
        <v>14</v>
      </c>
      <c r="B27" s="416" t="s">
        <v>1986</v>
      </c>
      <c r="C27" s="417">
        <v>37512</v>
      </c>
      <c r="D27" s="418" t="s">
        <v>1987</v>
      </c>
      <c r="E27" s="419">
        <v>45471</v>
      </c>
      <c r="F27" s="420">
        <v>4941620622</v>
      </c>
      <c r="G27" s="421">
        <v>102087037155</v>
      </c>
      <c r="H27" s="422" t="s">
        <v>1940</v>
      </c>
      <c r="I27" s="422" t="s">
        <v>128</v>
      </c>
      <c r="J27" s="423" t="s">
        <v>1988</v>
      </c>
      <c r="K27" s="424">
        <v>1</v>
      </c>
      <c r="L27" s="424">
        <v>0</v>
      </c>
      <c r="M27" s="424">
        <v>1</v>
      </c>
      <c r="N27" s="424">
        <v>1</v>
      </c>
      <c r="O27" s="424">
        <v>1</v>
      </c>
      <c r="P27" s="424">
        <v>1</v>
      </c>
      <c r="Q27" s="424">
        <v>0</v>
      </c>
      <c r="R27" s="424">
        <v>0</v>
      </c>
      <c r="S27" s="424">
        <v>0</v>
      </c>
      <c r="T27" s="424">
        <v>0</v>
      </c>
      <c r="U27" s="424">
        <v>0</v>
      </c>
      <c r="V27" s="424">
        <v>0</v>
      </c>
      <c r="W27" s="424">
        <v>0</v>
      </c>
      <c r="X27" s="424">
        <v>0</v>
      </c>
      <c r="Y27" s="424">
        <v>0</v>
      </c>
      <c r="Z27" s="424">
        <v>0</v>
      </c>
      <c r="AA27" s="424">
        <v>0</v>
      </c>
      <c r="AB27" s="424">
        <v>1</v>
      </c>
      <c r="AC27" s="424">
        <v>1</v>
      </c>
      <c r="AD27" s="424">
        <v>1</v>
      </c>
      <c r="AE27" s="424">
        <v>0</v>
      </c>
      <c r="AF27" s="424">
        <v>1</v>
      </c>
      <c r="AG27" s="424">
        <v>0</v>
      </c>
      <c r="AH27" s="424">
        <v>1</v>
      </c>
      <c r="AI27" s="424">
        <v>1</v>
      </c>
      <c r="AJ27" s="424">
        <v>0</v>
      </c>
      <c r="AK27" s="424">
        <v>1</v>
      </c>
      <c r="AL27" s="424">
        <v>1</v>
      </c>
      <c r="AM27" s="425">
        <v>26</v>
      </c>
      <c r="AN27" s="426">
        <v>13</v>
      </c>
      <c r="AO27" s="427">
        <v>4</v>
      </c>
      <c r="AP27" s="427">
        <f t="shared" si="0"/>
        <v>0</v>
      </c>
      <c r="AQ27" s="427">
        <f t="shared" si="1"/>
        <v>0</v>
      </c>
      <c r="AR27" s="427">
        <f t="shared" si="2"/>
        <v>15</v>
      </c>
      <c r="AS27" s="427">
        <f t="shared" si="3"/>
        <v>0</v>
      </c>
      <c r="AT27" s="428">
        <f t="shared" si="4"/>
        <v>13</v>
      </c>
      <c r="AU27" s="429">
        <v>0</v>
      </c>
      <c r="AV27" s="430">
        <v>11035.96</v>
      </c>
      <c r="AW27" s="431">
        <v>3518.32</v>
      </c>
      <c r="AX27" s="430">
        <v>0</v>
      </c>
      <c r="AY27" s="430"/>
      <c r="AZ27" s="430"/>
      <c r="BA27" s="432">
        <f t="shared" si="5"/>
        <v>14554.279999999999</v>
      </c>
      <c r="BB27" s="433">
        <f t="shared" si="22"/>
        <v>5517.98</v>
      </c>
      <c r="BC27" s="433">
        <f t="shared" si="23"/>
        <v>1759.1599999999999</v>
      </c>
      <c r="BD27" s="434">
        <v>0</v>
      </c>
      <c r="BE27" s="435"/>
      <c r="BF27" s="435"/>
      <c r="BG27" s="436">
        <f t="shared" si="6"/>
        <v>606.18576199999995</v>
      </c>
      <c r="BH27" s="433">
        <f t="shared" si="7"/>
        <v>363.87</v>
      </c>
      <c r="BI27" s="437">
        <f t="shared" si="8"/>
        <v>39</v>
      </c>
      <c r="BJ27" s="438">
        <v>0</v>
      </c>
      <c r="BK27" s="432">
        <f t="shared" si="9"/>
        <v>7277.1399999999994</v>
      </c>
      <c r="BL27" s="432">
        <f t="shared" si="10"/>
        <v>8286.1957619999994</v>
      </c>
      <c r="BM27" s="439">
        <f t="shared" si="11"/>
        <v>57.60007499999999</v>
      </c>
      <c r="BN27" s="439">
        <f t="shared" si="12"/>
        <v>873.25679999999988</v>
      </c>
      <c r="BO27" s="440"/>
      <c r="BP27" s="441">
        <v>0</v>
      </c>
      <c r="BQ27" s="430">
        <v>0</v>
      </c>
      <c r="BR27" s="430">
        <v>0</v>
      </c>
      <c r="BS27" s="442">
        <v>0</v>
      </c>
      <c r="BT27" s="442">
        <f t="shared" si="13"/>
        <v>930.85687499999983</v>
      </c>
      <c r="BU27" s="442">
        <f t="shared" si="14"/>
        <v>7355.3388869999999</v>
      </c>
      <c r="BV27" s="442">
        <v>7355</v>
      </c>
      <c r="BW27" s="442">
        <f t="shared" si="24"/>
        <v>-0.33888699999988603</v>
      </c>
      <c r="BX27" s="443">
        <f t="shared" si="15"/>
        <v>946.02819999999997</v>
      </c>
      <c r="BY27" s="444">
        <f t="shared" si="16"/>
        <v>249.600325</v>
      </c>
      <c r="BZ27" s="441">
        <f t="shared" si="17"/>
        <v>0</v>
      </c>
      <c r="CA27" s="432">
        <f t="shared" si="18"/>
        <v>1195.6285250000001</v>
      </c>
      <c r="CB27" s="432">
        <f t="shared" si="19"/>
        <v>9481.8242869999995</v>
      </c>
      <c r="CC27" s="445">
        <f t="shared" si="20"/>
        <v>325</v>
      </c>
      <c r="CD27" s="438">
        <f t="shared" si="21"/>
        <v>9806.8242869999995</v>
      </c>
    </row>
    <row r="28" spans="1:82" s="446" customFormat="1" ht="24.95" customHeight="1" x14ac:dyDescent="0.3">
      <c r="A28" s="415">
        <v>15</v>
      </c>
      <c r="B28" s="416" t="s">
        <v>1989</v>
      </c>
      <c r="C28" s="417">
        <v>37521</v>
      </c>
      <c r="D28" s="418" t="s">
        <v>1990</v>
      </c>
      <c r="E28" s="419">
        <v>45017</v>
      </c>
      <c r="F28" s="420">
        <v>4940170730</v>
      </c>
      <c r="G28" s="421">
        <v>101316789397</v>
      </c>
      <c r="H28" s="422" t="s">
        <v>1940</v>
      </c>
      <c r="I28" s="422" t="s">
        <v>818</v>
      </c>
      <c r="J28" s="423" t="s">
        <v>1991</v>
      </c>
      <c r="K28" s="424">
        <v>1</v>
      </c>
      <c r="L28" s="424">
        <v>0</v>
      </c>
      <c r="M28" s="424">
        <v>1</v>
      </c>
      <c r="N28" s="424">
        <v>1</v>
      </c>
      <c r="O28" s="424">
        <v>0</v>
      </c>
      <c r="P28" s="424">
        <v>0</v>
      </c>
      <c r="Q28" s="424">
        <v>0</v>
      </c>
      <c r="R28" s="424">
        <v>0</v>
      </c>
      <c r="S28" s="424">
        <v>0</v>
      </c>
      <c r="T28" s="424">
        <v>0</v>
      </c>
      <c r="U28" s="424">
        <v>0</v>
      </c>
      <c r="V28" s="424">
        <v>0</v>
      </c>
      <c r="W28" s="424">
        <v>0</v>
      </c>
      <c r="X28" s="424">
        <v>1</v>
      </c>
      <c r="Y28" s="424">
        <v>1</v>
      </c>
      <c r="Z28" s="424">
        <v>0</v>
      </c>
      <c r="AA28" s="424">
        <v>1</v>
      </c>
      <c r="AB28" s="424">
        <v>1</v>
      </c>
      <c r="AC28" s="424">
        <v>1</v>
      </c>
      <c r="AD28" s="424">
        <v>1</v>
      </c>
      <c r="AE28" s="424">
        <v>0</v>
      </c>
      <c r="AF28" s="424">
        <v>1</v>
      </c>
      <c r="AG28" s="424">
        <v>0</v>
      </c>
      <c r="AH28" s="424">
        <v>1</v>
      </c>
      <c r="AI28" s="424">
        <v>1</v>
      </c>
      <c r="AJ28" s="424">
        <v>1</v>
      </c>
      <c r="AK28" s="424">
        <v>1</v>
      </c>
      <c r="AL28" s="424">
        <v>1</v>
      </c>
      <c r="AM28" s="425">
        <v>26</v>
      </c>
      <c r="AN28" s="426">
        <v>15</v>
      </c>
      <c r="AO28" s="427">
        <v>4</v>
      </c>
      <c r="AP28" s="427">
        <f t="shared" si="0"/>
        <v>0</v>
      </c>
      <c r="AQ28" s="427">
        <f t="shared" si="1"/>
        <v>0</v>
      </c>
      <c r="AR28" s="427">
        <f t="shared" si="2"/>
        <v>13</v>
      </c>
      <c r="AS28" s="427">
        <f t="shared" si="3"/>
        <v>0</v>
      </c>
      <c r="AT28" s="428">
        <f t="shared" si="4"/>
        <v>15</v>
      </c>
      <c r="AU28" s="429">
        <v>0</v>
      </c>
      <c r="AV28" s="430">
        <v>11035.96</v>
      </c>
      <c r="AW28" s="431">
        <v>3518.32</v>
      </c>
      <c r="AX28" s="430">
        <v>0</v>
      </c>
      <c r="AY28" s="430"/>
      <c r="AZ28" s="430"/>
      <c r="BA28" s="432">
        <f t="shared" si="5"/>
        <v>14554.279999999999</v>
      </c>
      <c r="BB28" s="433">
        <f t="shared" si="22"/>
        <v>6366.9</v>
      </c>
      <c r="BC28" s="433">
        <f t="shared" si="23"/>
        <v>2029.8</v>
      </c>
      <c r="BD28" s="434">
        <v>0</v>
      </c>
      <c r="BE28" s="435"/>
      <c r="BF28" s="435"/>
      <c r="BG28" s="436">
        <f t="shared" si="6"/>
        <v>699.44510999999989</v>
      </c>
      <c r="BH28" s="433">
        <f t="shared" si="7"/>
        <v>419.84999999999997</v>
      </c>
      <c r="BI28" s="437">
        <f t="shared" si="8"/>
        <v>45</v>
      </c>
      <c r="BJ28" s="438">
        <v>0</v>
      </c>
      <c r="BK28" s="432">
        <f t="shared" si="9"/>
        <v>8396.6999999999989</v>
      </c>
      <c r="BL28" s="432">
        <f t="shared" si="10"/>
        <v>9560.9951099999998</v>
      </c>
      <c r="BM28" s="439">
        <f t="shared" si="11"/>
        <v>66.461624999999998</v>
      </c>
      <c r="BN28" s="439">
        <f t="shared" si="12"/>
        <v>1007.6039999999998</v>
      </c>
      <c r="BO28" s="440"/>
      <c r="BP28" s="441">
        <v>0</v>
      </c>
      <c r="BQ28" s="430">
        <v>50</v>
      </c>
      <c r="BR28" s="430">
        <v>0</v>
      </c>
      <c r="BS28" s="442">
        <v>0</v>
      </c>
      <c r="BT28" s="442">
        <f t="shared" si="13"/>
        <v>1124.0656249999997</v>
      </c>
      <c r="BU28" s="442">
        <f t="shared" si="14"/>
        <v>8436.9294850000006</v>
      </c>
      <c r="BV28" s="442">
        <v>8436</v>
      </c>
      <c r="BW28" s="442">
        <f t="shared" si="24"/>
        <v>-0.92948500000056811</v>
      </c>
      <c r="BX28" s="443">
        <f t="shared" si="15"/>
        <v>1091.5709999999999</v>
      </c>
      <c r="BY28" s="444">
        <f t="shared" si="16"/>
        <v>288.00037499999996</v>
      </c>
      <c r="BZ28" s="441">
        <f t="shared" si="17"/>
        <v>0</v>
      </c>
      <c r="CA28" s="432">
        <f t="shared" si="18"/>
        <v>1379.571375</v>
      </c>
      <c r="CB28" s="432">
        <f t="shared" si="19"/>
        <v>10940.566484999999</v>
      </c>
      <c r="CC28" s="445">
        <f t="shared" si="20"/>
        <v>375</v>
      </c>
      <c r="CD28" s="438">
        <f t="shared" si="21"/>
        <v>11315.566484999999</v>
      </c>
    </row>
    <row r="29" spans="1:82" s="446" customFormat="1" ht="24.95" customHeight="1" x14ac:dyDescent="0.3">
      <c r="A29" s="415">
        <v>16</v>
      </c>
      <c r="B29" s="416" t="s">
        <v>1992</v>
      </c>
      <c r="C29" s="417">
        <v>37522</v>
      </c>
      <c r="D29" s="418" t="s">
        <v>1993</v>
      </c>
      <c r="E29" s="419">
        <v>45491</v>
      </c>
      <c r="F29" s="420">
        <v>4940889768</v>
      </c>
      <c r="G29" s="421">
        <v>101113226002</v>
      </c>
      <c r="H29" s="422" t="s">
        <v>1940</v>
      </c>
      <c r="I29" s="422" t="s">
        <v>127</v>
      </c>
      <c r="J29" s="423" t="s">
        <v>1994</v>
      </c>
      <c r="K29" s="424">
        <v>1</v>
      </c>
      <c r="L29" s="424">
        <v>0</v>
      </c>
      <c r="M29" s="424">
        <v>1</v>
      </c>
      <c r="N29" s="424">
        <v>1</v>
      </c>
      <c r="O29" s="424">
        <v>0</v>
      </c>
      <c r="P29" s="424">
        <v>0</v>
      </c>
      <c r="Q29" s="424">
        <v>0</v>
      </c>
      <c r="R29" s="424">
        <v>0</v>
      </c>
      <c r="S29" s="424">
        <v>0</v>
      </c>
      <c r="T29" s="424">
        <v>0</v>
      </c>
      <c r="U29" s="424">
        <v>0</v>
      </c>
      <c r="V29" s="424">
        <v>0</v>
      </c>
      <c r="W29" s="424">
        <v>0</v>
      </c>
      <c r="X29" s="424">
        <v>0</v>
      </c>
      <c r="Y29" s="424">
        <v>0</v>
      </c>
      <c r="Z29" s="424">
        <v>0</v>
      </c>
      <c r="AA29" s="424">
        <v>0</v>
      </c>
      <c r="AB29" s="424">
        <v>1</v>
      </c>
      <c r="AC29" s="424">
        <v>1</v>
      </c>
      <c r="AD29" s="424">
        <v>1</v>
      </c>
      <c r="AE29" s="424">
        <v>0</v>
      </c>
      <c r="AF29" s="424">
        <v>0</v>
      </c>
      <c r="AG29" s="424">
        <v>0</v>
      </c>
      <c r="AH29" s="424">
        <v>0</v>
      </c>
      <c r="AI29" s="424">
        <v>0</v>
      </c>
      <c r="AJ29" s="424">
        <v>0</v>
      </c>
      <c r="AK29" s="424">
        <v>1</v>
      </c>
      <c r="AL29" s="424">
        <v>1</v>
      </c>
      <c r="AM29" s="425">
        <v>26</v>
      </c>
      <c r="AN29" s="426">
        <v>8</v>
      </c>
      <c r="AO29" s="427">
        <v>4</v>
      </c>
      <c r="AP29" s="427">
        <f t="shared" si="0"/>
        <v>0</v>
      </c>
      <c r="AQ29" s="427">
        <f t="shared" si="1"/>
        <v>0</v>
      </c>
      <c r="AR29" s="427">
        <f t="shared" si="2"/>
        <v>20</v>
      </c>
      <c r="AS29" s="427">
        <f t="shared" si="3"/>
        <v>0</v>
      </c>
      <c r="AT29" s="428">
        <f t="shared" si="4"/>
        <v>8</v>
      </c>
      <c r="AU29" s="429">
        <v>0</v>
      </c>
      <c r="AV29" s="430">
        <v>11035.96</v>
      </c>
      <c r="AW29" s="431">
        <v>3518.32</v>
      </c>
      <c r="AX29" s="430">
        <v>0</v>
      </c>
      <c r="AY29" s="430"/>
      <c r="AZ29" s="430"/>
      <c r="BA29" s="432">
        <f t="shared" si="5"/>
        <v>14554.279999999999</v>
      </c>
      <c r="BB29" s="433">
        <f t="shared" si="22"/>
        <v>3395.68</v>
      </c>
      <c r="BC29" s="433">
        <f t="shared" si="23"/>
        <v>1082.56</v>
      </c>
      <c r="BD29" s="434">
        <v>0</v>
      </c>
      <c r="BE29" s="435"/>
      <c r="BF29" s="435"/>
      <c r="BG29" s="436">
        <f t="shared" si="6"/>
        <v>373.03739199999995</v>
      </c>
      <c r="BH29" s="433">
        <f t="shared" si="7"/>
        <v>223.92</v>
      </c>
      <c r="BI29" s="437">
        <f t="shared" si="8"/>
        <v>24</v>
      </c>
      <c r="BJ29" s="438">
        <v>0</v>
      </c>
      <c r="BK29" s="432">
        <f t="shared" si="9"/>
        <v>4478.24</v>
      </c>
      <c r="BL29" s="432">
        <f t="shared" si="10"/>
        <v>5099.197392</v>
      </c>
      <c r="BM29" s="439">
        <f t="shared" si="11"/>
        <v>35.446199999999997</v>
      </c>
      <c r="BN29" s="439">
        <f t="shared" si="12"/>
        <v>537.38879999999995</v>
      </c>
      <c r="BO29" s="440"/>
      <c r="BP29" s="441">
        <v>0</v>
      </c>
      <c r="BQ29" s="430">
        <v>0</v>
      </c>
      <c r="BR29" s="430">
        <v>0</v>
      </c>
      <c r="BS29" s="442">
        <v>0</v>
      </c>
      <c r="BT29" s="442">
        <f t="shared" si="13"/>
        <v>572.83499999999992</v>
      </c>
      <c r="BU29" s="442">
        <f t="shared" si="14"/>
        <v>4526.362392</v>
      </c>
      <c r="BV29" s="442">
        <v>4527</v>
      </c>
      <c r="BW29" s="442">
        <f t="shared" si="24"/>
        <v>0.63760800000000017</v>
      </c>
      <c r="BX29" s="443">
        <f t="shared" si="15"/>
        <v>582.1712</v>
      </c>
      <c r="BY29" s="444">
        <f t="shared" si="16"/>
        <v>153.6002</v>
      </c>
      <c r="BZ29" s="441">
        <f t="shared" si="17"/>
        <v>0</v>
      </c>
      <c r="CA29" s="432">
        <f t="shared" si="18"/>
        <v>735.77139999999997</v>
      </c>
      <c r="CB29" s="432">
        <f t="shared" si="19"/>
        <v>5834.9687919999997</v>
      </c>
      <c r="CC29" s="445">
        <f t="shared" si="20"/>
        <v>200</v>
      </c>
      <c r="CD29" s="438">
        <f t="shared" si="21"/>
        <v>6034.9687919999997</v>
      </c>
    </row>
    <row r="30" spans="1:82" s="446" customFormat="1" ht="24.95" customHeight="1" x14ac:dyDescent="0.3">
      <c r="A30" s="415">
        <v>17</v>
      </c>
      <c r="B30" s="416" t="s">
        <v>1995</v>
      </c>
      <c r="C30" s="417">
        <v>37519</v>
      </c>
      <c r="D30" s="418" t="s">
        <v>1996</v>
      </c>
      <c r="E30" s="419">
        <v>45491</v>
      </c>
      <c r="F30" s="420">
        <v>5341265342</v>
      </c>
      <c r="G30" s="421">
        <v>101293192342</v>
      </c>
      <c r="H30" s="422" t="s">
        <v>1957</v>
      </c>
      <c r="I30" s="422" t="s">
        <v>1997</v>
      </c>
      <c r="J30" s="423" t="s">
        <v>1998</v>
      </c>
      <c r="K30" s="424">
        <v>1</v>
      </c>
      <c r="L30" s="424">
        <v>0</v>
      </c>
      <c r="M30" s="424">
        <v>1</v>
      </c>
      <c r="N30" s="424">
        <v>1</v>
      </c>
      <c r="O30" s="424">
        <v>1</v>
      </c>
      <c r="P30" s="424">
        <v>1</v>
      </c>
      <c r="Q30" s="424">
        <v>1</v>
      </c>
      <c r="R30" s="424">
        <v>0</v>
      </c>
      <c r="S30" s="424">
        <v>0</v>
      </c>
      <c r="T30" s="424">
        <v>1</v>
      </c>
      <c r="U30" s="424">
        <v>1</v>
      </c>
      <c r="V30" s="424">
        <v>1</v>
      </c>
      <c r="W30" s="424">
        <v>1</v>
      </c>
      <c r="X30" s="424">
        <v>1</v>
      </c>
      <c r="Y30" s="424">
        <v>1</v>
      </c>
      <c r="Z30" s="424">
        <v>0</v>
      </c>
      <c r="AA30" s="424">
        <v>1</v>
      </c>
      <c r="AB30" s="424">
        <v>1</v>
      </c>
      <c r="AC30" s="424">
        <v>1</v>
      </c>
      <c r="AD30" s="424">
        <v>1</v>
      </c>
      <c r="AE30" s="424">
        <v>0</v>
      </c>
      <c r="AF30" s="424">
        <v>1</v>
      </c>
      <c r="AG30" s="424">
        <v>0</v>
      </c>
      <c r="AH30" s="424">
        <v>1</v>
      </c>
      <c r="AI30" s="424">
        <v>0</v>
      </c>
      <c r="AJ30" s="424">
        <v>1</v>
      </c>
      <c r="AK30" s="424">
        <v>1</v>
      </c>
      <c r="AL30" s="424">
        <v>1</v>
      </c>
      <c r="AM30" s="425">
        <v>26</v>
      </c>
      <c r="AN30" s="426">
        <v>21</v>
      </c>
      <c r="AO30" s="427">
        <v>4</v>
      </c>
      <c r="AP30" s="427">
        <f t="shared" si="0"/>
        <v>0</v>
      </c>
      <c r="AQ30" s="427">
        <f t="shared" si="1"/>
        <v>0</v>
      </c>
      <c r="AR30" s="427">
        <f t="shared" si="2"/>
        <v>7</v>
      </c>
      <c r="AS30" s="427">
        <f t="shared" si="3"/>
        <v>0</v>
      </c>
      <c r="AT30" s="428">
        <f t="shared" si="4"/>
        <v>21</v>
      </c>
      <c r="AU30" s="429">
        <v>0</v>
      </c>
      <c r="AV30" s="430">
        <v>11035.96</v>
      </c>
      <c r="AW30" s="431">
        <v>3518.32</v>
      </c>
      <c r="AX30" s="430">
        <v>0</v>
      </c>
      <c r="AY30" s="430"/>
      <c r="AZ30" s="430"/>
      <c r="BA30" s="432">
        <f t="shared" si="5"/>
        <v>14554.279999999999</v>
      </c>
      <c r="BB30" s="433">
        <f t="shared" si="22"/>
        <v>8913.66</v>
      </c>
      <c r="BC30" s="433">
        <f t="shared" si="23"/>
        <v>2841.72</v>
      </c>
      <c r="BD30" s="434">
        <v>0</v>
      </c>
      <c r="BE30" s="435"/>
      <c r="BF30" s="435"/>
      <c r="BG30" s="436">
        <f t="shared" si="6"/>
        <v>979.22315399999991</v>
      </c>
      <c r="BH30" s="433">
        <f t="shared" si="7"/>
        <v>587.79</v>
      </c>
      <c r="BI30" s="437">
        <f t="shared" si="8"/>
        <v>63</v>
      </c>
      <c r="BJ30" s="438">
        <v>0</v>
      </c>
      <c r="BK30" s="432">
        <f t="shared" si="9"/>
        <v>11755.38</v>
      </c>
      <c r="BL30" s="432">
        <f t="shared" si="10"/>
        <v>13385.393153999998</v>
      </c>
      <c r="BM30" s="439">
        <f t="shared" si="11"/>
        <v>93.04627499999998</v>
      </c>
      <c r="BN30" s="439">
        <f t="shared" si="12"/>
        <v>1410.6455999999998</v>
      </c>
      <c r="BO30" s="440"/>
      <c r="BP30" s="441">
        <v>0</v>
      </c>
      <c r="BQ30" s="430">
        <v>0</v>
      </c>
      <c r="BR30" s="430">
        <v>0</v>
      </c>
      <c r="BS30" s="442">
        <v>0</v>
      </c>
      <c r="BT30" s="442">
        <f t="shared" si="13"/>
        <v>1503.6918749999998</v>
      </c>
      <c r="BU30" s="442">
        <f t="shared" si="14"/>
        <v>11881.701278999997</v>
      </c>
      <c r="BV30" s="442">
        <v>11882</v>
      </c>
      <c r="BW30" s="442">
        <f t="shared" si="24"/>
        <v>0.29872100000284263</v>
      </c>
      <c r="BX30" s="443">
        <f t="shared" si="15"/>
        <v>1528.1994</v>
      </c>
      <c r="BY30" s="444">
        <f t="shared" si="16"/>
        <v>403.20052499999997</v>
      </c>
      <c r="BZ30" s="441">
        <f t="shared" si="17"/>
        <v>0</v>
      </c>
      <c r="CA30" s="432">
        <f t="shared" si="18"/>
        <v>1931.3999249999999</v>
      </c>
      <c r="CB30" s="432">
        <f t="shared" si="19"/>
        <v>15316.793078999997</v>
      </c>
      <c r="CC30" s="445">
        <f t="shared" si="20"/>
        <v>525</v>
      </c>
      <c r="CD30" s="438">
        <f t="shared" si="21"/>
        <v>15841.793078999997</v>
      </c>
    </row>
    <row r="31" spans="1:82" s="446" customFormat="1" ht="24.95" customHeight="1" x14ac:dyDescent="0.3">
      <c r="A31" s="415">
        <v>18</v>
      </c>
      <c r="B31" s="416" t="s">
        <v>1999</v>
      </c>
      <c r="C31" s="417">
        <v>37518</v>
      </c>
      <c r="D31" s="418" t="s">
        <v>2000</v>
      </c>
      <c r="E31" s="419">
        <v>45491</v>
      </c>
      <c r="F31" s="420">
        <v>4941622412</v>
      </c>
      <c r="G31" s="421">
        <v>102099278805</v>
      </c>
      <c r="H31" s="422" t="s">
        <v>1940</v>
      </c>
      <c r="I31" s="422" t="s">
        <v>137</v>
      </c>
      <c r="J31" s="423" t="s">
        <v>2001</v>
      </c>
      <c r="K31" s="424">
        <v>1</v>
      </c>
      <c r="L31" s="424">
        <v>0</v>
      </c>
      <c r="M31" s="424">
        <v>1</v>
      </c>
      <c r="N31" s="424">
        <v>1</v>
      </c>
      <c r="O31" s="424">
        <v>0</v>
      </c>
      <c r="P31" s="424">
        <v>0</v>
      </c>
      <c r="Q31" s="424">
        <v>0</v>
      </c>
      <c r="R31" s="424">
        <v>0</v>
      </c>
      <c r="S31" s="424">
        <v>0</v>
      </c>
      <c r="T31" s="424">
        <v>0</v>
      </c>
      <c r="U31" s="424">
        <v>0</v>
      </c>
      <c r="V31" s="424">
        <v>0</v>
      </c>
      <c r="W31" s="424">
        <v>0</v>
      </c>
      <c r="X31" s="424">
        <v>0</v>
      </c>
      <c r="Y31" s="424">
        <v>0</v>
      </c>
      <c r="Z31" s="424">
        <v>0</v>
      </c>
      <c r="AA31" s="424">
        <v>0</v>
      </c>
      <c r="AB31" s="424">
        <v>0</v>
      </c>
      <c r="AC31" s="424">
        <v>0</v>
      </c>
      <c r="AD31" s="424">
        <v>0</v>
      </c>
      <c r="AE31" s="424">
        <v>0</v>
      </c>
      <c r="AF31" s="424">
        <v>0</v>
      </c>
      <c r="AG31" s="424">
        <v>0</v>
      </c>
      <c r="AH31" s="424">
        <v>0</v>
      </c>
      <c r="AI31" s="424">
        <v>0</v>
      </c>
      <c r="AJ31" s="424">
        <v>0</v>
      </c>
      <c r="AK31" s="424">
        <v>0</v>
      </c>
      <c r="AL31" s="424">
        <v>0</v>
      </c>
      <c r="AM31" s="425">
        <v>26</v>
      </c>
      <c r="AN31" s="426">
        <v>3</v>
      </c>
      <c r="AO31" s="427">
        <v>4</v>
      </c>
      <c r="AP31" s="427">
        <f t="shared" si="0"/>
        <v>0</v>
      </c>
      <c r="AQ31" s="427">
        <f t="shared" si="1"/>
        <v>0</v>
      </c>
      <c r="AR31" s="427">
        <f t="shared" si="2"/>
        <v>25</v>
      </c>
      <c r="AS31" s="427">
        <f t="shared" si="3"/>
        <v>0</v>
      </c>
      <c r="AT31" s="428">
        <f t="shared" si="4"/>
        <v>3</v>
      </c>
      <c r="AU31" s="429">
        <v>0</v>
      </c>
      <c r="AV31" s="430">
        <v>11035.96</v>
      </c>
      <c r="AW31" s="431">
        <v>3518.32</v>
      </c>
      <c r="AX31" s="430">
        <v>0</v>
      </c>
      <c r="AY31" s="430"/>
      <c r="AZ31" s="430"/>
      <c r="BA31" s="432">
        <f t="shared" si="5"/>
        <v>14554.279999999999</v>
      </c>
      <c r="BB31" s="433">
        <f t="shared" si="22"/>
        <v>1273.3799999999999</v>
      </c>
      <c r="BC31" s="433">
        <f t="shared" si="23"/>
        <v>405.96</v>
      </c>
      <c r="BD31" s="434">
        <v>0</v>
      </c>
      <c r="BE31" s="435"/>
      <c r="BF31" s="435"/>
      <c r="BG31" s="436">
        <f t="shared" si="6"/>
        <v>139.88902199999998</v>
      </c>
      <c r="BH31" s="433">
        <f t="shared" si="7"/>
        <v>83.97</v>
      </c>
      <c r="BI31" s="437">
        <f t="shared" si="8"/>
        <v>9</v>
      </c>
      <c r="BJ31" s="438">
        <v>0</v>
      </c>
      <c r="BK31" s="432">
        <f t="shared" si="9"/>
        <v>1679.34</v>
      </c>
      <c r="BL31" s="432">
        <f t="shared" si="10"/>
        <v>1912.199022</v>
      </c>
      <c r="BM31" s="439">
        <f t="shared" si="11"/>
        <v>13.292325</v>
      </c>
      <c r="BN31" s="439">
        <f t="shared" si="12"/>
        <v>201.52079999999998</v>
      </c>
      <c r="BO31" s="440"/>
      <c r="BP31" s="441">
        <v>0</v>
      </c>
      <c r="BQ31" s="430">
        <v>0</v>
      </c>
      <c r="BR31" s="430">
        <v>0</v>
      </c>
      <c r="BS31" s="442">
        <v>0</v>
      </c>
      <c r="BT31" s="442">
        <f t="shared" si="13"/>
        <v>214.81312499999999</v>
      </c>
      <c r="BU31" s="442">
        <f t="shared" si="14"/>
        <v>1697.3858970000001</v>
      </c>
      <c r="BV31" s="442">
        <v>1697</v>
      </c>
      <c r="BW31" s="442">
        <f t="shared" si="24"/>
        <v>-0.38589700000011362</v>
      </c>
      <c r="BX31" s="443">
        <f t="shared" si="15"/>
        <v>218.31419999999997</v>
      </c>
      <c r="BY31" s="444">
        <f t="shared" si="16"/>
        <v>57.600074999999997</v>
      </c>
      <c r="BZ31" s="441">
        <f t="shared" si="17"/>
        <v>0</v>
      </c>
      <c r="CA31" s="432">
        <f t="shared" si="18"/>
        <v>275.91427499999998</v>
      </c>
      <c r="CB31" s="432">
        <f t="shared" si="19"/>
        <v>2188.1132969999999</v>
      </c>
      <c r="CC31" s="445">
        <f t="shared" si="20"/>
        <v>75</v>
      </c>
      <c r="CD31" s="438">
        <f t="shared" si="21"/>
        <v>2263.1132969999999</v>
      </c>
    </row>
    <row r="32" spans="1:82" s="446" customFormat="1" ht="24.95" customHeight="1" x14ac:dyDescent="0.3">
      <c r="A32" s="415">
        <v>19</v>
      </c>
      <c r="B32" s="416" t="s">
        <v>2002</v>
      </c>
      <c r="C32" s="417">
        <v>37530</v>
      </c>
      <c r="D32" s="418" t="s">
        <v>2003</v>
      </c>
      <c r="E32" s="419">
        <v>45492</v>
      </c>
      <c r="F32" s="420">
        <v>4941624447</v>
      </c>
      <c r="G32" s="421">
        <v>102099065390</v>
      </c>
      <c r="H32" s="422" t="s">
        <v>1940</v>
      </c>
      <c r="I32" s="422" t="s">
        <v>127</v>
      </c>
      <c r="J32" s="423" t="s">
        <v>2004</v>
      </c>
      <c r="K32" s="424">
        <v>0</v>
      </c>
      <c r="L32" s="424">
        <v>0</v>
      </c>
      <c r="M32" s="424">
        <v>1</v>
      </c>
      <c r="N32" s="424">
        <v>0</v>
      </c>
      <c r="O32" s="424">
        <v>0</v>
      </c>
      <c r="P32" s="424">
        <v>1</v>
      </c>
      <c r="Q32" s="424">
        <v>0</v>
      </c>
      <c r="R32" s="424">
        <v>0</v>
      </c>
      <c r="S32" s="424">
        <v>0</v>
      </c>
      <c r="T32" s="424">
        <v>0</v>
      </c>
      <c r="U32" s="424">
        <v>0</v>
      </c>
      <c r="V32" s="424">
        <v>0</v>
      </c>
      <c r="W32" s="424">
        <v>0</v>
      </c>
      <c r="X32" s="424">
        <v>0</v>
      </c>
      <c r="Y32" s="424">
        <v>0</v>
      </c>
      <c r="Z32" s="424">
        <v>0</v>
      </c>
      <c r="AA32" s="424">
        <v>0</v>
      </c>
      <c r="AB32" s="424">
        <v>1</v>
      </c>
      <c r="AC32" s="424">
        <v>1</v>
      </c>
      <c r="AD32" s="424">
        <v>1</v>
      </c>
      <c r="AE32" s="424">
        <v>0</v>
      </c>
      <c r="AF32" s="424">
        <v>0</v>
      </c>
      <c r="AG32" s="424">
        <v>0</v>
      </c>
      <c r="AH32" s="424">
        <v>0</v>
      </c>
      <c r="AI32" s="424">
        <v>0</v>
      </c>
      <c r="AJ32" s="424">
        <v>1</v>
      </c>
      <c r="AK32" s="424">
        <v>1</v>
      </c>
      <c r="AL32" s="424">
        <v>1</v>
      </c>
      <c r="AM32" s="425">
        <v>26</v>
      </c>
      <c r="AN32" s="426">
        <v>8</v>
      </c>
      <c r="AO32" s="427">
        <v>4</v>
      </c>
      <c r="AP32" s="427">
        <f t="shared" si="0"/>
        <v>0</v>
      </c>
      <c r="AQ32" s="427">
        <f t="shared" si="1"/>
        <v>0</v>
      </c>
      <c r="AR32" s="427">
        <f t="shared" si="2"/>
        <v>20</v>
      </c>
      <c r="AS32" s="427">
        <f t="shared" si="3"/>
        <v>0</v>
      </c>
      <c r="AT32" s="428">
        <f t="shared" si="4"/>
        <v>8</v>
      </c>
      <c r="AU32" s="429">
        <v>0</v>
      </c>
      <c r="AV32" s="430">
        <v>11035.96</v>
      </c>
      <c r="AW32" s="431">
        <v>3518.32</v>
      </c>
      <c r="AX32" s="430">
        <v>0</v>
      </c>
      <c r="AY32" s="430"/>
      <c r="AZ32" s="430"/>
      <c r="BA32" s="432">
        <f t="shared" si="5"/>
        <v>14554.279999999999</v>
      </c>
      <c r="BB32" s="433">
        <f t="shared" si="22"/>
        <v>3395.68</v>
      </c>
      <c r="BC32" s="433">
        <f t="shared" si="23"/>
        <v>1082.56</v>
      </c>
      <c r="BD32" s="434">
        <v>0</v>
      </c>
      <c r="BE32" s="435"/>
      <c r="BF32" s="435"/>
      <c r="BG32" s="436">
        <f t="shared" si="6"/>
        <v>373.03739199999995</v>
      </c>
      <c r="BH32" s="433">
        <f t="shared" si="7"/>
        <v>223.92</v>
      </c>
      <c r="BI32" s="437">
        <f t="shared" si="8"/>
        <v>24</v>
      </c>
      <c r="BJ32" s="438">
        <v>0</v>
      </c>
      <c r="BK32" s="432">
        <f t="shared" si="9"/>
        <v>4478.24</v>
      </c>
      <c r="BL32" s="432">
        <f t="shared" si="10"/>
        <v>5099.197392</v>
      </c>
      <c r="BM32" s="439">
        <f t="shared" si="11"/>
        <v>35.446199999999997</v>
      </c>
      <c r="BN32" s="439">
        <f t="shared" si="12"/>
        <v>537.38879999999995</v>
      </c>
      <c r="BO32" s="440"/>
      <c r="BP32" s="441">
        <v>0</v>
      </c>
      <c r="BQ32" s="430">
        <v>0</v>
      </c>
      <c r="BR32" s="430">
        <v>0</v>
      </c>
      <c r="BS32" s="442">
        <v>0</v>
      </c>
      <c r="BT32" s="442">
        <f t="shared" si="13"/>
        <v>572.83499999999992</v>
      </c>
      <c r="BU32" s="442">
        <f t="shared" si="14"/>
        <v>4526.362392</v>
      </c>
      <c r="BV32" s="442">
        <v>4527</v>
      </c>
      <c r="BW32" s="442">
        <f t="shared" si="24"/>
        <v>0.63760800000000017</v>
      </c>
      <c r="BX32" s="443">
        <f t="shared" si="15"/>
        <v>582.1712</v>
      </c>
      <c r="BY32" s="444">
        <f t="shared" si="16"/>
        <v>153.6002</v>
      </c>
      <c r="BZ32" s="441">
        <f t="shared" si="17"/>
        <v>0</v>
      </c>
      <c r="CA32" s="432">
        <f t="shared" si="18"/>
        <v>735.77139999999997</v>
      </c>
      <c r="CB32" s="432">
        <f t="shared" si="19"/>
        <v>5834.9687919999997</v>
      </c>
      <c r="CC32" s="445">
        <f t="shared" si="20"/>
        <v>200</v>
      </c>
      <c r="CD32" s="438">
        <f t="shared" si="21"/>
        <v>6034.9687919999997</v>
      </c>
    </row>
    <row r="33" spans="1:82" s="446" customFormat="1" ht="24.95" customHeight="1" x14ac:dyDescent="0.3">
      <c r="A33" s="415">
        <v>20</v>
      </c>
      <c r="B33" s="416" t="s">
        <v>2005</v>
      </c>
      <c r="C33" s="417">
        <v>37558</v>
      </c>
      <c r="D33" s="418" t="s">
        <v>2006</v>
      </c>
      <c r="E33" s="419">
        <v>45492</v>
      </c>
      <c r="F33" s="420">
        <v>4941630337</v>
      </c>
      <c r="G33" s="421">
        <v>101590298756</v>
      </c>
      <c r="H33" s="422" t="s">
        <v>1940</v>
      </c>
      <c r="I33" s="422" t="s">
        <v>128</v>
      </c>
      <c r="J33" s="423" t="s">
        <v>2007</v>
      </c>
      <c r="K33" s="424">
        <v>1</v>
      </c>
      <c r="L33" s="424">
        <v>0</v>
      </c>
      <c r="M33" s="424">
        <v>1</v>
      </c>
      <c r="N33" s="424">
        <v>1</v>
      </c>
      <c r="O33" s="424">
        <v>1</v>
      </c>
      <c r="P33" s="424">
        <v>1</v>
      </c>
      <c r="Q33" s="424">
        <v>1</v>
      </c>
      <c r="R33" s="424">
        <v>1</v>
      </c>
      <c r="S33" s="424">
        <v>0</v>
      </c>
      <c r="T33" s="424">
        <v>0</v>
      </c>
      <c r="U33" s="424">
        <v>0</v>
      </c>
      <c r="V33" s="424">
        <v>0</v>
      </c>
      <c r="W33" s="424">
        <v>1</v>
      </c>
      <c r="X33" s="424">
        <v>1</v>
      </c>
      <c r="Y33" s="424">
        <v>1</v>
      </c>
      <c r="Z33" s="424">
        <v>0</v>
      </c>
      <c r="AA33" s="424">
        <v>1</v>
      </c>
      <c r="AB33" s="424">
        <v>1</v>
      </c>
      <c r="AC33" s="424">
        <v>1</v>
      </c>
      <c r="AD33" s="424">
        <v>1</v>
      </c>
      <c r="AE33" s="424">
        <v>1</v>
      </c>
      <c r="AF33" s="424">
        <v>1</v>
      </c>
      <c r="AG33" s="424">
        <v>0</v>
      </c>
      <c r="AH33" s="424">
        <v>1</v>
      </c>
      <c r="AI33" s="424">
        <v>1</v>
      </c>
      <c r="AJ33" s="424">
        <v>1</v>
      </c>
      <c r="AK33" s="424">
        <v>1</v>
      </c>
      <c r="AL33" s="424">
        <v>1</v>
      </c>
      <c r="AM33" s="425">
        <v>26</v>
      </c>
      <c r="AN33" s="426">
        <v>21</v>
      </c>
      <c r="AO33" s="427">
        <v>4</v>
      </c>
      <c r="AP33" s="427">
        <f t="shared" si="0"/>
        <v>0</v>
      </c>
      <c r="AQ33" s="427">
        <f t="shared" si="1"/>
        <v>0</v>
      </c>
      <c r="AR33" s="427">
        <f t="shared" si="2"/>
        <v>7</v>
      </c>
      <c r="AS33" s="427">
        <f t="shared" si="3"/>
        <v>0</v>
      </c>
      <c r="AT33" s="428">
        <f t="shared" si="4"/>
        <v>21</v>
      </c>
      <c r="AU33" s="429">
        <v>0</v>
      </c>
      <c r="AV33" s="430">
        <v>11035.96</v>
      </c>
      <c r="AW33" s="431">
        <v>3518.32</v>
      </c>
      <c r="AX33" s="430">
        <v>0</v>
      </c>
      <c r="AY33" s="430"/>
      <c r="AZ33" s="430"/>
      <c r="BA33" s="432">
        <f t="shared" si="5"/>
        <v>14554.279999999999</v>
      </c>
      <c r="BB33" s="433">
        <f t="shared" si="22"/>
        <v>8913.66</v>
      </c>
      <c r="BC33" s="433">
        <f t="shared" si="23"/>
        <v>2841.72</v>
      </c>
      <c r="BD33" s="434">
        <v>0</v>
      </c>
      <c r="BE33" s="435"/>
      <c r="BF33" s="435"/>
      <c r="BG33" s="436">
        <f t="shared" si="6"/>
        <v>979.22315399999991</v>
      </c>
      <c r="BH33" s="433">
        <f t="shared" si="7"/>
        <v>587.79</v>
      </c>
      <c r="BI33" s="437">
        <f t="shared" si="8"/>
        <v>63</v>
      </c>
      <c r="BJ33" s="438">
        <v>0</v>
      </c>
      <c r="BK33" s="432">
        <f t="shared" si="9"/>
        <v>11755.38</v>
      </c>
      <c r="BL33" s="432">
        <f t="shared" si="10"/>
        <v>13385.393153999998</v>
      </c>
      <c r="BM33" s="439">
        <f t="shared" si="11"/>
        <v>93.04627499999998</v>
      </c>
      <c r="BN33" s="439">
        <f t="shared" si="12"/>
        <v>1410.6455999999998</v>
      </c>
      <c r="BO33" s="440"/>
      <c r="BP33" s="441">
        <v>0</v>
      </c>
      <c r="BQ33" s="430">
        <v>0</v>
      </c>
      <c r="BR33" s="430">
        <v>0</v>
      </c>
      <c r="BS33" s="442">
        <v>0</v>
      </c>
      <c r="BT33" s="442">
        <f t="shared" si="13"/>
        <v>1503.6918749999998</v>
      </c>
      <c r="BU33" s="442">
        <f t="shared" si="14"/>
        <v>11881.701278999997</v>
      </c>
      <c r="BV33" s="442">
        <v>11881</v>
      </c>
      <c r="BW33" s="442">
        <f t="shared" si="24"/>
        <v>-0.70127899999715737</v>
      </c>
      <c r="BX33" s="443">
        <f t="shared" si="15"/>
        <v>1528.1994</v>
      </c>
      <c r="BY33" s="444">
        <f t="shared" si="16"/>
        <v>403.20052499999997</v>
      </c>
      <c r="BZ33" s="441">
        <f t="shared" si="17"/>
        <v>0</v>
      </c>
      <c r="CA33" s="432">
        <f t="shared" si="18"/>
        <v>1931.3999249999999</v>
      </c>
      <c r="CB33" s="432">
        <f t="shared" si="19"/>
        <v>15316.793078999997</v>
      </c>
      <c r="CC33" s="445">
        <f t="shared" si="20"/>
        <v>525</v>
      </c>
      <c r="CD33" s="438">
        <f t="shared" si="21"/>
        <v>15841.793078999997</v>
      </c>
    </row>
    <row r="34" spans="1:82" s="446" customFormat="1" ht="24.95" customHeight="1" x14ac:dyDescent="0.3">
      <c r="A34" s="415">
        <v>21</v>
      </c>
      <c r="B34" s="416" t="s">
        <v>2008</v>
      </c>
      <c r="C34" s="417">
        <v>37504</v>
      </c>
      <c r="D34" s="418" t="s">
        <v>2009</v>
      </c>
      <c r="E34" s="419">
        <v>45490</v>
      </c>
      <c r="F34" s="420">
        <v>4941629721</v>
      </c>
      <c r="G34" s="421">
        <v>102099127129</v>
      </c>
      <c r="H34" s="422" t="s">
        <v>1940</v>
      </c>
      <c r="I34" s="422" t="s">
        <v>1970</v>
      </c>
      <c r="J34" s="423" t="s">
        <v>2010</v>
      </c>
      <c r="K34" s="424">
        <v>0</v>
      </c>
      <c r="L34" s="424">
        <v>0</v>
      </c>
      <c r="M34" s="424">
        <v>1</v>
      </c>
      <c r="N34" s="424">
        <v>1</v>
      </c>
      <c r="O34" s="424">
        <v>0</v>
      </c>
      <c r="P34" s="424">
        <v>0</v>
      </c>
      <c r="Q34" s="424">
        <v>0</v>
      </c>
      <c r="R34" s="424">
        <v>0</v>
      </c>
      <c r="S34" s="424">
        <v>0</v>
      </c>
      <c r="T34" s="424">
        <v>0</v>
      </c>
      <c r="U34" s="424">
        <v>0</v>
      </c>
      <c r="V34" s="424">
        <v>0</v>
      </c>
      <c r="W34" s="424">
        <v>0</v>
      </c>
      <c r="X34" s="424">
        <v>0</v>
      </c>
      <c r="Y34" s="424">
        <v>0</v>
      </c>
      <c r="Z34" s="424">
        <v>0</v>
      </c>
      <c r="AA34" s="424">
        <v>0</v>
      </c>
      <c r="AB34" s="424">
        <v>0</v>
      </c>
      <c r="AC34" s="424">
        <v>0</v>
      </c>
      <c r="AD34" s="424">
        <v>0</v>
      </c>
      <c r="AE34" s="424">
        <v>0</v>
      </c>
      <c r="AF34" s="424">
        <v>0</v>
      </c>
      <c r="AG34" s="424">
        <v>0</v>
      </c>
      <c r="AH34" s="424">
        <v>0</v>
      </c>
      <c r="AI34" s="424">
        <v>0</v>
      </c>
      <c r="AJ34" s="424">
        <v>1</v>
      </c>
      <c r="AK34" s="424">
        <v>1</v>
      </c>
      <c r="AL34" s="424">
        <v>1</v>
      </c>
      <c r="AM34" s="425">
        <v>26</v>
      </c>
      <c r="AN34" s="426">
        <v>5</v>
      </c>
      <c r="AO34" s="427">
        <v>4</v>
      </c>
      <c r="AP34" s="427">
        <f t="shared" si="0"/>
        <v>0</v>
      </c>
      <c r="AQ34" s="427">
        <f t="shared" si="1"/>
        <v>0</v>
      </c>
      <c r="AR34" s="427">
        <f t="shared" si="2"/>
        <v>23</v>
      </c>
      <c r="AS34" s="427">
        <f t="shared" si="3"/>
        <v>0</v>
      </c>
      <c r="AT34" s="428">
        <f t="shared" si="4"/>
        <v>5</v>
      </c>
      <c r="AU34" s="429">
        <v>0</v>
      </c>
      <c r="AV34" s="430">
        <v>11035.96</v>
      </c>
      <c r="AW34" s="431">
        <v>3518.32</v>
      </c>
      <c r="AX34" s="430">
        <v>0</v>
      </c>
      <c r="AY34" s="430"/>
      <c r="AZ34" s="430"/>
      <c r="BA34" s="432">
        <f t="shared" si="5"/>
        <v>14554.279999999999</v>
      </c>
      <c r="BB34" s="433">
        <f t="shared" si="22"/>
        <v>2122.2999999999997</v>
      </c>
      <c r="BC34" s="433">
        <f t="shared" si="23"/>
        <v>676.59999999999991</v>
      </c>
      <c r="BD34" s="434">
        <v>0</v>
      </c>
      <c r="BE34" s="435"/>
      <c r="BF34" s="435"/>
      <c r="BG34" s="436">
        <f t="shared" si="6"/>
        <v>233.14836999999997</v>
      </c>
      <c r="BH34" s="433">
        <f t="shared" si="7"/>
        <v>139.94999999999999</v>
      </c>
      <c r="BI34" s="437">
        <f t="shared" si="8"/>
        <v>15</v>
      </c>
      <c r="BJ34" s="438">
        <v>0</v>
      </c>
      <c r="BK34" s="432">
        <f t="shared" si="9"/>
        <v>2798.8999999999996</v>
      </c>
      <c r="BL34" s="432">
        <f t="shared" si="10"/>
        <v>3186.9983699999993</v>
      </c>
      <c r="BM34" s="439">
        <f t="shared" si="11"/>
        <v>22.153874999999996</v>
      </c>
      <c r="BN34" s="439">
        <f t="shared" si="12"/>
        <v>335.86799999999994</v>
      </c>
      <c r="BO34" s="440"/>
      <c r="BP34" s="441">
        <v>0</v>
      </c>
      <c r="BQ34" s="430">
        <v>0</v>
      </c>
      <c r="BR34" s="430">
        <v>0</v>
      </c>
      <c r="BS34" s="442">
        <v>0</v>
      </c>
      <c r="BT34" s="442">
        <f t="shared" si="13"/>
        <v>358.02187499999991</v>
      </c>
      <c r="BU34" s="442">
        <f t="shared" si="14"/>
        <v>2828.9764949999994</v>
      </c>
      <c r="BV34" s="442">
        <v>2828</v>
      </c>
      <c r="BW34" s="442">
        <f t="shared" si="24"/>
        <v>-0.97649499999943146</v>
      </c>
      <c r="BX34" s="443">
        <f t="shared" si="15"/>
        <v>363.85699999999997</v>
      </c>
      <c r="BY34" s="444">
        <f t="shared" si="16"/>
        <v>96.000124999999983</v>
      </c>
      <c r="BZ34" s="441">
        <f t="shared" si="17"/>
        <v>0</v>
      </c>
      <c r="CA34" s="432">
        <f t="shared" si="18"/>
        <v>459.85712499999994</v>
      </c>
      <c r="CB34" s="432">
        <f t="shared" si="19"/>
        <v>3646.8554949999993</v>
      </c>
      <c r="CC34" s="445">
        <f t="shared" si="20"/>
        <v>125</v>
      </c>
      <c r="CD34" s="438">
        <f t="shared" si="21"/>
        <v>3771.8554949999993</v>
      </c>
    </row>
    <row r="35" spans="1:82" s="446" customFormat="1" ht="24.95" customHeight="1" x14ac:dyDescent="0.3">
      <c r="A35" s="415">
        <v>22</v>
      </c>
      <c r="B35" s="416" t="s">
        <v>2011</v>
      </c>
      <c r="C35" s="417">
        <v>37541</v>
      </c>
      <c r="D35" s="418" t="s">
        <v>2012</v>
      </c>
      <c r="E35" s="419">
        <v>45491</v>
      </c>
      <c r="F35" s="420">
        <v>4941280997</v>
      </c>
      <c r="G35" s="421">
        <v>101331371568</v>
      </c>
      <c r="H35" s="422" t="s">
        <v>1940</v>
      </c>
      <c r="I35" s="422" t="s">
        <v>2013</v>
      </c>
      <c r="J35" s="423" t="s">
        <v>2014</v>
      </c>
      <c r="K35" s="424">
        <v>1</v>
      </c>
      <c r="L35" s="424">
        <v>0</v>
      </c>
      <c r="M35" s="424">
        <v>1</v>
      </c>
      <c r="N35" s="424">
        <v>1</v>
      </c>
      <c r="O35" s="424">
        <v>0</v>
      </c>
      <c r="P35" s="424">
        <v>0</v>
      </c>
      <c r="Q35" s="424">
        <v>0</v>
      </c>
      <c r="R35" s="424">
        <v>1</v>
      </c>
      <c r="S35" s="424">
        <v>0</v>
      </c>
      <c r="T35" s="424">
        <v>1</v>
      </c>
      <c r="U35" s="424">
        <v>1</v>
      </c>
      <c r="V35" s="424">
        <v>0.96875</v>
      </c>
      <c r="W35" s="424">
        <v>0.96875</v>
      </c>
      <c r="X35" s="424">
        <v>1</v>
      </c>
      <c r="Y35" s="424">
        <v>0.94791666666666663</v>
      </c>
      <c r="Z35" s="424">
        <v>0</v>
      </c>
      <c r="AA35" s="424">
        <v>0</v>
      </c>
      <c r="AB35" s="424">
        <v>0</v>
      </c>
      <c r="AC35" s="424">
        <v>0</v>
      </c>
      <c r="AD35" s="424">
        <v>0</v>
      </c>
      <c r="AE35" s="424">
        <v>0</v>
      </c>
      <c r="AF35" s="424">
        <v>0</v>
      </c>
      <c r="AG35" s="424">
        <v>0</v>
      </c>
      <c r="AH35" s="424">
        <v>0</v>
      </c>
      <c r="AI35" s="424">
        <v>1</v>
      </c>
      <c r="AJ35" s="424">
        <v>0</v>
      </c>
      <c r="AK35" s="424">
        <v>0</v>
      </c>
      <c r="AL35" s="424">
        <v>1</v>
      </c>
      <c r="AM35" s="425">
        <v>26</v>
      </c>
      <c r="AN35" s="426">
        <v>11.885416666666666</v>
      </c>
      <c r="AO35" s="427">
        <v>4</v>
      </c>
      <c r="AP35" s="427">
        <f t="shared" si="0"/>
        <v>0</v>
      </c>
      <c r="AQ35" s="427">
        <f t="shared" si="1"/>
        <v>0</v>
      </c>
      <c r="AR35" s="427">
        <f t="shared" si="2"/>
        <v>16</v>
      </c>
      <c r="AS35" s="427">
        <f t="shared" si="3"/>
        <v>0</v>
      </c>
      <c r="AT35" s="428">
        <f t="shared" si="4"/>
        <v>11.885416666666666</v>
      </c>
      <c r="AU35" s="429">
        <v>0</v>
      </c>
      <c r="AV35" s="430">
        <v>11035.96</v>
      </c>
      <c r="AW35" s="431">
        <v>3518.32</v>
      </c>
      <c r="AX35" s="430">
        <v>0</v>
      </c>
      <c r="AY35" s="430"/>
      <c r="AZ35" s="430"/>
      <c r="BA35" s="432">
        <f t="shared" si="5"/>
        <v>14554.279999999999</v>
      </c>
      <c r="BB35" s="433">
        <f t="shared" si="22"/>
        <v>5044.8839583333329</v>
      </c>
      <c r="BC35" s="433">
        <f t="shared" si="23"/>
        <v>1608.3345833333333</v>
      </c>
      <c r="BD35" s="434">
        <v>0</v>
      </c>
      <c r="BE35" s="435"/>
      <c r="BF35" s="435"/>
      <c r="BG35" s="436">
        <f t="shared" si="6"/>
        <v>554.21310452083333</v>
      </c>
      <c r="BH35" s="433">
        <f t="shared" si="7"/>
        <v>332.67281249999996</v>
      </c>
      <c r="BI35" s="437">
        <f t="shared" si="8"/>
        <v>35.65625</v>
      </c>
      <c r="BJ35" s="438">
        <v>0</v>
      </c>
      <c r="BK35" s="432">
        <f t="shared" si="9"/>
        <v>6653.2185416666662</v>
      </c>
      <c r="BL35" s="432">
        <f t="shared" si="10"/>
        <v>7575.7607086874996</v>
      </c>
      <c r="BM35" s="439">
        <f t="shared" si="11"/>
        <v>52.661607031249993</v>
      </c>
      <c r="BN35" s="439">
        <f t="shared" si="12"/>
        <v>798.38622499999997</v>
      </c>
      <c r="BO35" s="440"/>
      <c r="BP35" s="441">
        <v>0</v>
      </c>
      <c r="BQ35" s="430">
        <v>50</v>
      </c>
      <c r="BR35" s="430">
        <v>0</v>
      </c>
      <c r="BS35" s="442">
        <v>0</v>
      </c>
      <c r="BT35" s="442">
        <f t="shared" si="13"/>
        <v>901.04783203124998</v>
      </c>
      <c r="BU35" s="442">
        <f t="shared" si="14"/>
        <v>6674.7128766562491</v>
      </c>
      <c r="BV35" s="442">
        <v>6675</v>
      </c>
      <c r="BW35" s="442">
        <f t="shared" si="24"/>
        <v>0.28712334375086357</v>
      </c>
      <c r="BX35" s="443">
        <f t="shared" si="15"/>
        <v>864.91841041666657</v>
      </c>
      <c r="BY35" s="444">
        <f t="shared" si="16"/>
        <v>228.20029713541666</v>
      </c>
      <c r="BZ35" s="441">
        <f t="shared" si="17"/>
        <v>0</v>
      </c>
      <c r="CA35" s="432">
        <f t="shared" si="18"/>
        <v>1093.1187075520832</v>
      </c>
      <c r="CB35" s="432">
        <f t="shared" si="19"/>
        <v>8668.8794162395825</v>
      </c>
      <c r="CC35" s="445">
        <f t="shared" si="20"/>
        <v>297.13541666666663</v>
      </c>
      <c r="CD35" s="438">
        <f t="shared" si="21"/>
        <v>8966.0148329062486</v>
      </c>
    </row>
    <row r="36" spans="1:82" s="446" customFormat="1" ht="24.95" customHeight="1" x14ac:dyDescent="0.3">
      <c r="A36" s="415">
        <v>23</v>
      </c>
      <c r="B36" s="416" t="s">
        <v>2015</v>
      </c>
      <c r="C36" s="417">
        <v>37511</v>
      </c>
      <c r="D36" s="418" t="s">
        <v>2016</v>
      </c>
      <c r="E36" s="419">
        <v>45498</v>
      </c>
      <c r="F36" s="420">
        <v>4941638974</v>
      </c>
      <c r="G36" s="421">
        <v>102099278814</v>
      </c>
      <c r="H36" s="422" t="s">
        <v>1957</v>
      </c>
      <c r="I36" s="422" t="s">
        <v>2017</v>
      </c>
      <c r="J36" s="423" t="s">
        <v>2018</v>
      </c>
      <c r="K36" s="424">
        <v>0</v>
      </c>
      <c r="L36" s="424">
        <v>0</v>
      </c>
      <c r="M36" s="424">
        <v>1</v>
      </c>
      <c r="N36" s="424">
        <v>1</v>
      </c>
      <c r="O36" s="424">
        <v>1</v>
      </c>
      <c r="P36" s="424">
        <v>1</v>
      </c>
      <c r="Q36" s="424">
        <v>0</v>
      </c>
      <c r="R36" s="424">
        <v>0</v>
      </c>
      <c r="S36" s="424">
        <v>0</v>
      </c>
      <c r="T36" s="424">
        <v>1</v>
      </c>
      <c r="U36" s="424">
        <v>1</v>
      </c>
      <c r="V36" s="424">
        <v>1</v>
      </c>
      <c r="W36" s="424">
        <v>0</v>
      </c>
      <c r="X36" s="424">
        <v>0</v>
      </c>
      <c r="Y36" s="424">
        <v>0</v>
      </c>
      <c r="Z36" s="424">
        <v>0</v>
      </c>
      <c r="AA36" s="424">
        <v>0</v>
      </c>
      <c r="AB36" s="424">
        <v>0</v>
      </c>
      <c r="AC36" s="424">
        <v>0</v>
      </c>
      <c r="AD36" s="424">
        <v>0</v>
      </c>
      <c r="AE36" s="424">
        <v>0</v>
      </c>
      <c r="AF36" s="424">
        <v>0</v>
      </c>
      <c r="AG36" s="424">
        <v>0</v>
      </c>
      <c r="AH36" s="424">
        <v>0</v>
      </c>
      <c r="AI36" s="424">
        <v>0</v>
      </c>
      <c r="AJ36" s="424">
        <v>1</v>
      </c>
      <c r="AK36" s="424">
        <v>1</v>
      </c>
      <c r="AL36" s="424">
        <v>1</v>
      </c>
      <c r="AM36" s="425">
        <v>26</v>
      </c>
      <c r="AN36" s="426">
        <v>10</v>
      </c>
      <c r="AO36" s="427">
        <v>4</v>
      </c>
      <c r="AP36" s="427">
        <f t="shared" si="0"/>
        <v>0</v>
      </c>
      <c r="AQ36" s="427">
        <f t="shared" si="1"/>
        <v>0</v>
      </c>
      <c r="AR36" s="427">
        <f t="shared" si="2"/>
        <v>18</v>
      </c>
      <c r="AS36" s="427">
        <f t="shared" si="3"/>
        <v>0</v>
      </c>
      <c r="AT36" s="428">
        <f t="shared" si="4"/>
        <v>10</v>
      </c>
      <c r="AU36" s="429">
        <v>0</v>
      </c>
      <c r="AV36" s="430">
        <v>11035.96</v>
      </c>
      <c r="AW36" s="431">
        <v>3518.32</v>
      </c>
      <c r="AX36" s="430">
        <v>0</v>
      </c>
      <c r="AY36" s="430"/>
      <c r="AZ36" s="430"/>
      <c r="BA36" s="432">
        <f t="shared" si="5"/>
        <v>14554.279999999999</v>
      </c>
      <c r="BB36" s="433">
        <f t="shared" si="22"/>
        <v>4244.5999999999995</v>
      </c>
      <c r="BC36" s="433">
        <f t="shared" si="23"/>
        <v>1353.1999999999998</v>
      </c>
      <c r="BD36" s="434">
        <v>0</v>
      </c>
      <c r="BE36" s="435"/>
      <c r="BF36" s="435"/>
      <c r="BG36" s="436">
        <f t="shared" si="6"/>
        <v>466.29673999999994</v>
      </c>
      <c r="BH36" s="433">
        <f t="shared" si="7"/>
        <v>279.89999999999998</v>
      </c>
      <c r="BI36" s="437">
        <f t="shared" si="8"/>
        <v>30</v>
      </c>
      <c r="BJ36" s="438">
        <v>0</v>
      </c>
      <c r="BK36" s="432">
        <f t="shared" si="9"/>
        <v>5597.7999999999993</v>
      </c>
      <c r="BL36" s="432">
        <f t="shared" si="10"/>
        <v>6373.9967399999987</v>
      </c>
      <c r="BM36" s="439">
        <f t="shared" si="11"/>
        <v>44.307749999999992</v>
      </c>
      <c r="BN36" s="439">
        <f t="shared" si="12"/>
        <v>671.73599999999988</v>
      </c>
      <c r="BO36" s="440"/>
      <c r="BP36" s="441">
        <v>0</v>
      </c>
      <c r="BQ36" s="430">
        <v>50</v>
      </c>
      <c r="BR36" s="430">
        <v>0</v>
      </c>
      <c r="BS36" s="442">
        <v>0</v>
      </c>
      <c r="BT36" s="442">
        <f t="shared" si="13"/>
        <v>766.04374999999982</v>
      </c>
      <c r="BU36" s="442">
        <f t="shared" si="14"/>
        <v>5607.9529899999989</v>
      </c>
      <c r="BV36" s="442">
        <v>5607</v>
      </c>
      <c r="BW36" s="442">
        <f t="shared" si="24"/>
        <v>-0.95298999999886291</v>
      </c>
      <c r="BX36" s="443">
        <f t="shared" si="15"/>
        <v>727.71399999999994</v>
      </c>
      <c r="BY36" s="444">
        <f t="shared" si="16"/>
        <v>192.00024999999997</v>
      </c>
      <c r="BZ36" s="441">
        <f t="shared" si="17"/>
        <v>0</v>
      </c>
      <c r="CA36" s="432">
        <f t="shared" si="18"/>
        <v>919.71424999999988</v>
      </c>
      <c r="CB36" s="432">
        <f t="shared" si="19"/>
        <v>7293.7109899999987</v>
      </c>
      <c r="CC36" s="445">
        <f t="shared" si="20"/>
        <v>250</v>
      </c>
      <c r="CD36" s="438">
        <f t="shared" si="21"/>
        <v>7543.7109899999987</v>
      </c>
    </row>
    <row r="37" spans="1:82" s="446" customFormat="1" ht="24.95" customHeight="1" x14ac:dyDescent="0.3">
      <c r="A37" s="415">
        <v>24</v>
      </c>
      <c r="B37" s="416" t="s">
        <v>2019</v>
      </c>
      <c r="C37" s="417">
        <v>37548</v>
      </c>
      <c r="D37" s="418" t="s">
        <v>2020</v>
      </c>
      <c r="E37" s="419">
        <v>45484</v>
      </c>
      <c r="F37" s="420">
        <v>4941640187</v>
      </c>
      <c r="G37" s="421">
        <v>102098475828</v>
      </c>
      <c r="H37" s="422" t="s">
        <v>65</v>
      </c>
      <c r="I37" s="422" t="s">
        <v>131</v>
      </c>
      <c r="J37" s="423" t="s">
        <v>2021</v>
      </c>
      <c r="K37" s="424">
        <v>1</v>
      </c>
      <c r="L37" s="424">
        <v>0</v>
      </c>
      <c r="M37" s="424">
        <v>1</v>
      </c>
      <c r="N37" s="424">
        <v>1</v>
      </c>
      <c r="O37" s="424">
        <v>1</v>
      </c>
      <c r="P37" s="424">
        <v>1</v>
      </c>
      <c r="Q37" s="424">
        <v>0</v>
      </c>
      <c r="R37" s="424">
        <v>0</v>
      </c>
      <c r="S37" s="424">
        <v>0</v>
      </c>
      <c r="T37" s="424">
        <v>0</v>
      </c>
      <c r="U37" s="424">
        <v>0</v>
      </c>
      <c r="V37" s="424">
        <v>0</v>
      </c>
      <c r="W37" s="424">
        <v>0</v>
      </c>
      <c r="X37" s="424">
        <v>0</v>
      </c>
      <c r="Y37" s="424">
        <v>0</v>
      </c>
      <c r="Z37" s="424">
        <v>0</v>
      </c>
      <c r="AA37" s="424">
        <v>0</v>
      </c>
      <c r="AB37" s="424">
        <v>1</v>
      </c>
      <c r="AC37" s="424">
        <v>1</v>
      </c>
      <c r="AD37" s="424">
        <v>1</v>
      </c>
      <c r="AE37" s="424">
        <v>1</v>
      </c>
      <c r="AF37" s="424">
        <v>1</v>
      </c>
      <c r="AG37" s="424">
        <v>0</v>
      </c>
      <c r="AH37" s="424">
        <v>1</v>
      </c>
      <c r="AI37" s="424">
        <v>1</v>
      </c>
      <c r="AJ37" s="424">
        <v>1</v>
      </c>
      <c r="AK37" s="424">
        <v>0</v>
      </c>
      <c r="AL37" s="424">
        <v>1</v>
      </c>
      <c r="AM37" s="425">
        <v>26</v>
      </c>
      <c r="AN37" s="426">
        <v>14</v>
      </c>
      <c r="AO37" s="427">
        <v>4</v>
      </c>
      <c r="AP37" s="427">
        <f t="shared" si="0"/>
        <v>0</v>
      </c>
      <c r="AQ37" s="427">
        <f t="shared" si="1"/>
        <v>0</v>
      </c>
      <c r="AR37" s="427">
        <f t="shared" si="2"/>
        <v>14</v>
      </c>
      <c r="AS37" s="427">
        <f t="shared" si="3"/>
        <v>0</v>
      </c>
      <c r="AT37" s="428">
        <f t="shared" si="4"/>
        <v>14</v>
      </c>
      <c r="AU37" s="429">
        <v>0</v>
      </c>
      <c r="AV37" s="430">
        <v>11035.96</v>
      </c>
      <c r="AW37" s="431">
        <v>3518.32</v>
      </c>
      <c r="AX37" s="430">
        <v>0</v>
      </c>
      <c r="AY37" s="430"/>
      <c r="AZ37" s="430"/>
      <c r="BA37" s="432">
        <f t="shared" si="5"/>
        <v>14554.279999999999</v>
      </c>
      <c r="BB37" s="433">
        <f t="shared" si="22"/>
        <v>5942.44</v>
      </c>
      <c r="BC37" s="433">
        <f t="shared" si="23"/>
        <v>1894.48</v>
      </c>
      <c r="BD37" s="434">
        <v>0</v>
      </c>
      <c r="BE37" s="435"/>
      <c r="BF37" s="435"/>
      <c r="BG37" s="436">
        <f t="shared" si="6"/>
        <v>652.81543599999998</v>
      </c>
      <c r="BH37" s="433">
        <f t="shared" si="7"/>
        <v>391.85999999999996</v>
      </c>
      <c r="BI37" s="437">
        <f t="shared" si="8"/>
        <v>42</v>
      </c>
      <c r="BJ37" s="438">
        <v>0</v>
      </c>
      <c r="BK37" s="432">
        <f t="shared" si="9"/>
        <v>7836.92</v>
      </c>
      <c r="BL37" s="432">
        <f t="shared" si="10"/>
        <v>8923.5954360000014</v>
      </c>
      <c r="BM37" s="439">
        <f t="shared" si="11"/>
        <v>62.030850000000001</v>
      </c>
      <c r="BN37" s="439">
        <f t="shared" si="12"/>
        <v>940.43039999999996</v>
      </c>
      <c r="BO37" s="440"/>
      <c r="BP37" s="441">
        <v>0</v>
      </c>
      <c r="BQ37" s="430">
        <v>0</v>
      </c>
      <c r="BR37" s="430">
        <v>0</v>
      </c>
      <c r="BS37" s="442">
        <v>0</v>
      </c>
      <c r="BT37" s="442">
        <f t="shared" si="13"/>
        <v>1002.4612499999999</v>
      </c>
      <c r="BU37" s="442">
        <f t="shared" si="14"/>
        <v>7921.1341860000011</v>
      </c>
      <c r="BV37" s="442">
        <v>7920</v>
      </c>
      <c r="BW37" s="442">
        <f t="shared" si="24"/>
        <v>-1.1341860000011366</v>
      </c>
      <c r="BX37" s="443">
        <f t="shared" si="15"/>
        <v>1018.7996000000001</v>
      </c>
      <c r="BY37" s="444">
        <f t="shared" si="16"/>
        <v>268.80035000000004</v>
      </c>
      <c r="BZ37" s="441">
        <f t="shared" si="17"/>
        <v>0</v>
      </c>
      <c r="CA37" s="432">
        <f t="shared" si="18"/>
        <v>1287.59995</v>
      </c>
      <c r="CB37" s="432">
        <f t="shared" si="19"/>
        <v>10211.195386000001</v>
      </c>
      <c r="CC37" s="445">
        <f t="shared" si="20"/>
        <v>350</v>
      </c>
      <c r="CD37" s="438">
        <f t="shared" si="21"/>
        <v>10561.195386000001</v>
      </c>
    </row>
    <row r="38" spans="1:82" s="446" customFormat="1" ht="24.95" customHeight="1" x14ac:dyDescent="0.3">
      <c r="A38" s="415">
        <v>25</v>
      </c>
      <c r="B38" s="416" t="s">
        <v>2022</v>
      </c>
      <c r="C38" s="417">
        <v>37549</v>
      </c>
      <c r="D38" s="418" t="s">
        <v>2023</v>
      </c>
      <c r="E38" s="419">
        <v>45491</v>
      </c>
      <c r="F38" s="420">
        <v>4941640507</v>
      </c>
      <c r="G38" s="421">
        <v>102098475788</v>
      </c>
      <c r="H38" s="422" t="s">
        <v>243</v>
      </c>
      <c r="I38" s="422" t="s">
        <v>244</v>
      </c>
      <c r="J38" s="423" t="s">
        <v>2024</v>
      </c>
      <c r="K38" s="424">
        <v>1</v>
      </c>
      <c r="L38" s="424">
        <v>0</v>
      </c>
      <c r="M38" s="424">
        <v>1</v>
      </c>
      <c r="N38" s="424">
        <v>1</v>
      </c>
      <c r="O38" s="424">
        <v>1</v>
      </c>
      <c r="P38" s="424">
        <v>1</v>
      </c>
      <c r="Q38" s="424">
        <v>1</v>
      </c>
      <c r="R38" s="424">
        <v>1</v>
      </c>
      <c r="S38" s="424">
        <v>0</v>
      </c>
      <c r="T38" s="424">
        <v>1</v>
      </c>
      <c r="U38" s="424">
        <v>1</v>
      </c>
      <c r="V38" s="424">
        <v>1</v>
      </c>
      <c r="W38" s="424">
        <v>1</v>
      </c>
      <c r="X38" s="424">
        <v>0</v>
      </c>
      <c r="Y38" s="424">
        <v>1</v>
      </c>
      <c r="Z38" s="424">
        <v>0</v>
      </c>
      <c r="AA38" s="424">
        <v>1</v>
      </c>
      <c r="AB38" s="424">
        <v>0</v>
      </c>
      <c r="AC38" s="424">
        <v>1</v>
      </c>
      <c r="AD38" s="424">
        <v>1</v>
      </c>
      <c r="AE38" s="424">
        <v>0</v>
      </c>
      <c r="AF38" s="424">
        <v>1</v>
      </c>
      <c r="AG38" s="424">
        <v>0</v>
      </c>
      <c r="AH38" s="424">
        <v>1</v>
      </c>
      <c r="AI38" s="424">
        <v>1</v>
      </c>
      <c r="AJ38" s="424">
        <v>1</v>
      </c>
      <c r="AK38" s="424">
        <v>1</v>
      </c>
      <c r="AL38" s="424">
        <v>1</v>
      </c>
      <c r="AM38" s="425">
        <v>26</v>
      </c>
      <c r="AN38" s="426">
        <v>21</v>
      </c>
      <c r="AO38" s="427">
        <v>4</v>
      </c>
      <c r="AP38" s="427">
        <f t="shared" si="0"/>
        <v>0</v>
      </c>
      <c r="AQ38" s="427">
        <f t="shared" si="1"/>
        <v>0</v>
      </c>
      <c r="AR38" s="427">
        <f t="shared" si="2"/>
        <v>7</v>
      </c>
      <c r="AS38" s="427">
        <f t="shared" si="3"/>
        <v>0</v>
      </c>
      <c r="AT38" s="428">
        <f t="shared" si="4"/>
        <v>21</v>
      </c>
      <c r="AU38" s="429">
        <v>0</v>
      </c>
      <c r="AV38" s="430">
        <v>11035.96</v>
      </c>
      <c r="AW38" s="431">
        <v>3518.32</v>
      </c>
      <c r="AX38" s="430">
        <v>0</v>
      </c>
      <c r="AY38" s="430"/>
      <c r="AZ38" s="430"/>
      <c r="BA38" s="432">
        <f t="shared" si="5"/>
        <v>14554.279999999999</v>
      </c>
      <c r="BB38" s="433">
        <f t="shared" si="22"/>
        <v>8913.66</v>
      </c>
      <c r="BC38" s="433">
        <f t="shared" si="23"/>
        <v>2841.72</v>
      </c>
      <c r="BD38" s="434">
        <v>0</v>
      </c>
      <c r="BE38" s="435"/>
      <c r="BF38" s="435"/>
      <c r="BG38" s="436">
        <f t="shared" si="6"/>
        <v>979.22315399999991</v>
      </c>
      <c r="BH38" s="433">
        <f t="shared" si="7"/>
        <v>587.79</v>
      </c>
      <c r="BI38" s="437">
        <f t="shared" si="8"/>
        <v>63</v>
      </c>
      <c r="BJ38" s="438">
        <v>0</v>
      </c>
      <c r="BK38" s="432">
        <f t="shared" si="9"/>
        <v>11755.38</v>
      </c>
      <c r="BL38" s="432">
        <f t="shared" si="10"/>
        <v>13385.393153999998</v>
      </c>
      <c r="BM38" s="439">
        <f t="shared" si="11"/>
        <v>93.04627499999998</v>
      </c>
      <c r="BN38" s="439">
        <f t="shared" si="12"/>
        <v>1410.6455999999998</v>
      </c>
      <c r="BO38" s="440"/>
      <c r="BP38" s="441">
        <v>0</v>
      </c>
      <c r="BQ38" s="430">
        <v>0</v>
      </c>
      <c r="BR38" s="430">
        <v>0</v>
      </c>
      <c r="BS38" s="442">
        <v>0</v>
      </c>
      <c r="BT38" s="442">
        <f t="shared" si="13"/>
        <v>1503.6918749999998</v>
      </c>
      <c r="BU38" s="442">
        <f t="shared" si="14"/>
        <v>11881.701278999997</v>
      </c>
      <c r="BV38" s="442">
        <v>11881</v>
      </c>
      <c r="BW38" s="442">
        <f t="shared" si="24"/>
        <v>-0.70127899999715737</v>
      </c>
      <c r="BX38" s="443">
        <f t="shared" si="15"/>
        <v>1528.1994</v>
      </c>
      <c r="BY38" s="444">
        <f t="shared" si="16"/>
        <v>403.20052499999997</v>
      </c>
      <c r="BZ38" s="441">
        <f t="shared" si="17"/>
        <v>0</v>
      </c>
      <c r="CA38" s="432">
        <f t="shared" si="18"/>
        <v>1931.3999249999999</v>
      </c>
      <c r="CB38" s="432">
        <f t="shared" si="19"/>
        <v>15316.793078999997</v>
      </c>
      <c r="CC38" s="445">
        <f t="shared" si="20"/>
        <v>525</v>
      </c>
      <c r="CD38" s="438">
        <f t="shared" si="21"/>
        <v>15841.793078999997</v>
      </c>
    </row>
    <row r="39" spans="1:82" s="446" customFormat="1" ht="24.95" customHeight="1" x14ac:dyDescent="0.3">
      <c r="A39" s="415">
        <v>26</v>
      </c>
      <c r="B39" s="416" t="s">
        <v>2025</v>
      </c>
      <c r="C39" s="417">
        <v>37545</v>
      </c>
      <c r="D39" s="418" t="s">
        <v>2026</v>
      </c>
      <c r="E39" s="419">
        <v>45485</v>
      </c>
      <c r="F39" s="420">
        <v>4941641863</v>
      </c>
      <c r="G39" s="421">
        <v>102098475790</v>
      </c>
      <c r="H39" s="422" t="s">
        <v>2027</v>
      </c>
      <c r="I39" s="422" t="s">
        <v>2028</v>
      </c>
      <c r="J39" s="423" t="s">
        <v>2029</v>
      </c>
      <c r="K39" s="424">
        <v>1</v>
      </c>
      <c r="L39" s="424">
        <v>0</v>
      </c>
      <c r="M39" s="424">
        <v>1</v>
      </c>
      <c r="N39" s="424">
        <v>1</v>
      </c>
      <c r="O39" s="424">
        <v>1</v>
      </c>
      <c r="P39" s="424">
        <v>1</v>
      </c>
      <c r="Q39" s="424">
        <v>1</v>
      </c>
      <c r="R39" s="424">
        <v>0</v>
      </c>
      <c r="S39" s="424">
        <v>0</v>
      </c>
      <c r="T39" s="424">
        <v>0</v>
      </c>
      <c r="U39" s="424">
        <v>1</v>
      </c>
      <c r="V39" s="424">
        <v>1</v>
      </c>
      <c r="W39" s="424">
        <v>1</v>
      </c>
      <c r="X39" s="424">
        <v>1</v>
      </c>
      <c r="Y39" s="424">
        <v>0</v>
      </c>
      <c r="Z39" s="424">
        <v>0</v>
      </c>
      <c r="AA39" s="424">
        <v>1</v>
      </c>
      <c r="AB39" s="424">
        <v>1</v>
      </c>
      <c r="AC39" s="424">
        <v>1</v>
      </c>
      <c r="AD39" s="424">
        <v>1</v>
      </c>
      <c r="AE39" s="424">
        <v>1</v>
      </c>
      <c r="AF39" s="424">
        <v>0</v>
      </c>
      <c r="AG39" s="424">
        <v>0</v>
      </c>
      <c r="AH39" s="424">
        <v>1</v>
      </c>
      <c r="AI39" s="424">
        <v>1</v>
      </c>
      <c r="AJ39" s="424">
        <v>1</v>
      </c>
      <c r="AK39" s="424">
        <v>0</v>
      </c>
      <c r="AL39" s="424">
        <v>1</v>
      </c>
      <c r="AM39" s="425">
        <v>26</v>
      </c>
      <c r="AN39" s="426">
        <v>19</v>
      </c>
      <c r="AO39" s="427">
        <v>4</v>
      </c>
      <c r="AP39" s="427">
        <f t="shared" si="0"/>
        <v>0</v>
      </c>
      <c r="AQ39" s="427">
        <f t="shared" si="1"/>
        <v>0</v>
      </c>
      <c r="AR39" s="427">
        <f t="shared" si="2"/>
        <v>9</v>
      </c>
      <c r="AS39" s="427">
        <f t="shared" si="3"/>
        <v>0</v>
      </c>
      <c r="AT39" s="428">
        <f t="shared" si="4"/>
        <v>19</v>
      </c>
      <c r="AU39" s="429">
        <v>1</v>
      </c>
      <c r="AV39" s="430">
        <v>11035.96</v>
      </c>
      <c r="AW39" s="431">
        <v>3518.32</v>
      </c>
      <c r="AX39" s="430">
        <v>0</v>
      </c>
      <c r="AY39" s="430"/>
      <c r="AZ39" s="430"/>
      <c r="BA39" s="432">
        <f t="shared" si="5"/>
        <v>14554.279999999999</v>
      </c>
      <c r="BB39" s="433">
        <f t="shared" si="22"/>
        <v>8064.74</v>
      </c>
      <c r="BC39" s="433">
        <f t="shared" si="23"/>
        <v>2571.08</v>
      </c>
      <c r="BD39" s="434">
        <v>0</v>
      </c>
      <c r="BE39" s="435"/>
      <c r="BF39" s="435"/>
      <c r="BG39" s="436">
        <f t="shared" si="6"/>
        <v>885.96380599999998</v>
      </c>
      <c r="BH39" s="433">
        <f t="shared" si="7"/>
        <v>531.80999999999995</v>
      </c>
      <c r="BI39" s="437">
        <f t="shared" si="8"/>
        <v>57</v>
      </c>
      <c r="BJ39" s="438">
        <v>1120</v>
      </c>
      <c r="BK39" s="432">
        <f t="shared" si="9"/>
        <v>10635.82</v>
      </c>
      <c r="BL39" s="432">
        <f t="shared" si="10"/>
        <v>13230.593805999999</v>
      </c>
      <c r="BM39" s="439">
        <f t="shared" si="11"/>
        <v>92.584724999999992</v>
      </c>
      <c r="BN39" s="439">
        <f t="shared" si="12"/>
        <v>1276.2983999999999</v>
      </c>
      <c r="BO39" s="440"/>
      <c r="BP39" s="441">
        <v>0</v>
      </c>
      <c r="BQ39" s="430">
        <v>0</v>
      </c>
      <c r="BR39" s="430">
        <v>0</v>
      </c>
      <c r="BS39" s="442">
        <v>0</v>
      </c>
      <c r="BT39" s="442">
        <f t="shared" si="13"/>
        <v>1368.8831249999998</v>
      </c>
      <c r="BU39" s="442">
        <f t="shared" si="14"/>
        <v>11861.710680999999</v>
      </c>
      <c r="BV39" s="442">
        <f>10750+1111</f>
        <v>11861</v>
      </c>
      <c r="BW39" s="442">
        <f t="shared" si="24"/>
        <v>-0.71068099999865808</v>
      </c>
      <c r="BX39" s="443">
        <f t="shared" si="15"/>
        <v>1382.6566</v>
      </c>
      <c r="BY39" s="444">
        <f t="shared" si="16"/>
        <v>401.20047499999998</v>
      </c>
      <c r="BZ39" s="441">
        <f t="shared" si="17"/>
        <v>0</v>
      </c>
      <c r="CA39" s="432">
        <f t="shared" si="18"/>
        <v>1783.8570749999999</v>
      </c>
      <c r="CB39" s="432">
        <f t="shared" si="19"/>
        <v>15014.450880999999</v>
      </c>
      <c r="CC39" s="445">
        <f t="shared" si="20"/>
        <v>475</v>
      </c>
      <c r="CD39" s="438">
        <f t="shared" si="21"/>
        <v>15489.450880999999</v>
      </c>
    </row>
    <row r="40" spans="1:82" s="446" customFormat="1" ht="24.95" customHeight="1" x14ac:dyDescent="0.3">
      <c r="A40" s="415">
        <v>27</v>
      </c>
      <c r="B40" s="416" t="s">
        <v>2030</v>
      </c>
      <c r="C40" s="417">
        <v>37507</v>
      </c>
      <c r="D40" s="418" t="s">
        <v>2031</v>
      </c>
      <c r="E40" s="419">
        <v>45490</v>
      </c>
      <c r="F40" s="420">
        <v>4941644038</v>
      </c>
      <c r="G40" s="421">
        <v>102099127117</v>
      </c>
      <c r="H40" s="422" t="s">
        <v>65</v>
      </c>
      <c r="I40" s="422" t="s">
        <v>131</v>
      </c>
      <c r="J40" s="423" t="s">
        <v>2032</v>
      </c>
      <c r="K40" s="424">
        <v>1</v>
      </c>
      <c r="L40" s="424">
        <v>0</v>
      </c>
      <c r="M40" s="424">
        <v>0</v>
      </c>
      <c r="N40" s="424">
        <v>1</v>
      </c>
      <c r="O40" s="424">
        <v>0</v>
      </c>
      <c r="P40" s="424">
        <v>1</v>
      </c>
      <c r="Q40" s="424">
        <v>0</v>
      </c>
      <c r="R40" s="424">
        <v>1</v>
      </c>
      <c r="S40" s="424">
        <v>0</v>
      </c>
      <c r="T40" s="424">
        <v>1</v>
      </c>
      <c r="U40" s="424">
        <v>0</v>
      </c>
      <c r="V40" s="424">
        <v>0</v>
      </c>
      <c r="W40" s="424">
        <v>0</v>
      </c>
      <c r="X40" s="424">
        <v>0</v>
      </c>
      <c r="Y40" s="424">
        <v>0</v>
      </c>
      <c r="Z40" s="424">
        <v>0</v>
      </c>
      <c r="AA40" s="424">
        <v>0</v>
      </c>
      <c r="AB40" s="424">
        <v>1</v>
      </c>
      <c r="AC40" s="424">
        <v>1</v>
      </c>
      <c r="AD40" s="424">
        <v>0</v>
      </c>
      <c r="AE40" s="424">
        <v>0</v>
      </c>
      <c r="AF40" s="424">
        <v>1</v>
      </c>
      <c r="AG40" s="424">
        <v>0</v>
      </c>
      <c r="AH40" s="424">
        <v>1</v>
      </c>
      <c r="AI40" s="424">
        <v>0</v>
      </c>
      <c r="AJ40" s="424">
        <v>1</v>
      </c>
      <c r="AK40" s="424">
        <v>0</v>
      </c>
      <c r="AL40" s="424">
        <v>1</v>
      </c>
      <c r="AM40" s="425">
        <v>26</v>
      </c>
      <c r="AN40" s="426">
        <v>11</v>
      </c>
      <c r="AO40" s="427">
        <v>4</v>
      </c>
      <c r="AP40" s="427">
        <f t="shared" si="0"/>
        <v>0</v>
      </c>
      <c r="AQ40" s="427">
        <f t="shared" si="1"/>
        <v>0</v>
      </c>
      <c r="AR40" s="427">
        <f t="shared" si="2"/>
        <v>17</v>
      </c>
      <c r="AS40" s="427">
        <f t="shared" si="3"/>
        <v>0</v>
      </c>
      <c r="AT40" s="428">
        <f t="shared" si="4"/>
        <v>11</v>
      </c>
      <c r="AU40" s="429">
        <v>0</v>
      </c>
      <c r="AV40" s="430">
        <v>11035.96</v>
      </c>
      <c r="AW40" s="431">
        <v>3518.32</v>
      </c>
      <c r="AX40" s="430">
        <v>0</v>
      </c>
      <c r="AY40" s="430"/>
      <c r="AZ40" s="430"/>
      <c r="BA40" s="432">
        <f t="shared" si="5"/>
        <v>14554.279999999999</v>
      </c>
      <c r="BB40" s="433">
        <f t="shared" si="22"/>
        <v>4669.0599999999995</v>
      </c>
      <c r="BC40" s="433">
        <f t="shared" si="23"/>
        <v>1488.52</v>
      </c>
      <c r="BD40" s="434">
        <v>0</v>
      </c>
      <c r="BE40" s="435"/>
      <c r="BF40" s="435"/>
      <c r="BG40" s="436">
        <f t="shared" si="6"/>
        <v>512.92641400000002</v>
      </c>
      <c r="BH40" s="433">
        <f t="shared" si="7"/>
        <v>307.89</v>
      </c>
      <c r="BI40" s="437">
        <f t="shared" si="8"/>
        <v>33</v>
      </c>
      <c r="BJ40" s="438">
        <v>0</v>
      </c>
      <c r="BK40" s="432">
        <f t="shared" si="9"/>
        <v>6157.58</v>
      </c>
      <c r="BL40" s="432">
        <f t="shared" si="10"/>
        <v>7011.3964139999998</v>
      </c>
      <c r="BM40" s="439">
        <f t="shared" si="11"/>
        <v>48.738524999999996</v>
      </c>
      <c r="BN40" s="439">
        <f t="shared" si="12"/>
        <v>738.90959999999995</v>
      </c>
      <c r="BO40" s="440"/>
      <c r="BP40" s="441">
        <v>0</v>
      </c>
      <c r="BQ40" s="430">
        <v>50</v>
      </c>
      <c r="BR40" s="430">
        <v>0</v>
      </c>
      <c r="BS40" s="442">
        <v>0</v>
      </c>
      <c r="BT40" s="442">
        <f t="shared" si="13"/>
        <v>837.64812499999994</v>
      </c>
      <c r="BU40" s="442">
        <f t="shared" si="14"/>
        <v>6173.7482890000001</v>
      </c>
      <c r="BV40" s="442">
        <v>6174</v>
      </c>
      <c r="BW40" s="442">
        <f t="shared" si="24"/>
        <v>0.25171099999988655</v>
      </c>
      <c r="BX40" s="443">
        <f t="shared" si="15"/>
        <v>800.48539999999991</v>
      </c>
      <c r="BY40" s="444">
        <f t="shared" si="16"/>
        <v>211.20027499999998</v>
      </c>
      <c r="BZ40" s="441">
        <f t="shared" si="17"/>
        <v>0</v>
      </c>
      <c r="CA40" s="432">
        <f t="shared" si="18"/>
        <v>1011.6856749999999</v>
      </c>
      <c r="CB40" s="432">
        <f t="shared" si="19"/>
        <v>8023.0820889999995</v>
      </c>
      <c r="CC40" s="445">
        <f t="shared" si="20"/>
        <v>275</v>
      </c>
      <c r="CD40" s="438">
        <f t="shared" si="21"/>
        <v>8298.0820889999995</v>
      </c>
    </row>
    <row r="41" spans="1:82" s="446" customFormat="1" ht="24.95" customHeight="1" x14ac:dyDescent="0.3">
      <c r="A41" s="415">
        <v>28</v>
      </c>
      <c r="B41" s="416" t="s">
        <v>2033</v>
      </c>
      <c r="C41" s="417">
        <v>37579</v>
      </c>
      <c r="D41" s="418" t="s">
        <v>2034</v>
      </c>
      <c r="E41" s="419">
        <v>45489</v>
      </c>
      <c r="F41" s="420">
        <v>4941648597</v>
      </c>
      <c r="G41" s="421">
        <v>100253149636</v>
      </c>
      <c r="H41" s="422" t="s">
        <v>1940</v>
      </c>
      <c r="I41" s="422" t="s">
        <v>819</v>
      </c>
      <c r="J41" s="423" t="s">
        <v>2035</v>
      </c>
      <c r="K41" s="424">
        <v>1</v>
      </c>
      <c r="L41" s="424">
        <v>0</v>
      </c>
      <c r="M41" s="424">
        <v>0</v>
      </c>
      <c r="N41" s="424">
        <v>0</v>
      </c>
      <c r="O41" s="424">
        <v>0</v>
      </c>
      <c r="P41" s="424">
        <v>0</v>
      </c>
      <c r="Q41" s="424">
        <v>0</v>
      </c>
      <c r="R41" s="424">
        <v>0</v>
      </c>
      <c r="S41" s="424">
        <v>0</v>
      </c>
      <c r="T41" s="424">
        <v>0</v>
      </c>
      <c r="U41" s="424">
        <v>0</v>
      </c>
      <c r="V41" s="424">
        <v>0</v>
      </c>
      <c r="W41" s="424">
        <v>0</v>
      </c>
      <c r="X41" s="424">
        <v>0</v>
      </c>
      <c r="Y41" s="424">
        <v>0</v>
      </c>
      <c r="Z41" s="424">
        <v>0</v>
      </c>
      <c r="AA41" s="424">
        <v>0</v>
      </c>
      <c r="AB41" s="424">
        <v>0</v>
      </c>
      <c r="AC41" s="424">
        <v>0</v>
      </c>
      <c r="AD41" s="424">
        <v>0</v>
      </c>
      <c r="AE41" s="424">
        <v>0</v>
      </c>
      <c r="AF41" s="424">
        <v>0</v>
      </c>
      <c r="AG41" s="424">
        <v>0</v>
      </c>
      <c r="AH41" s="424">
        <v>0</v>
      </c>
      <c r="AI41" s="424">
        <v>0</v>
      </c>
      <c r="AJ41" s="424">
        <v>0</v>
      </c>
      <c r="AK41" s="424">
        <v>0</v>
      </c>
      <c r="AL41" s="424">
        <v>0</v>
      </c>
      <c r="AM41" s="425">
        <v>26</v>
      </c>
      <c r="AN41" s="426">
        <v>1</v>
      </c>
      <c r="AO41" s="427">
        <v>4</v>
      </c>
      <c r="AP41" s="427">
        <f t="shared" si="0"/>
        <v>0</v>
      </c>
      <c r="AQ41" s="427">
        <f t="shared" si="1"/>
        <v>0</v>
      </c>
      <c r="AR41" s="427">
        <f t="shared" si="2"/>
        <v>27</v>
      </c>
      <c r="AS41" s="427">
        <f t="shared" si="3"/>
        <v>0</v>
      </c>
      <c r="AT41" s="428">
        <f t="shared" si="4"/>
        <v>1</v>
      </c>
      <c r="AU41" s="429">
        <v>0</v>
      </c>
      <c r="AV41" s="430">
        <v>11035.96</v>
      </c>
      <c r="AW41" s="431">
        <v>3518.32</v>
      </c>
      <c r="AX41" s="430">
        <v>0</v>
      </c>
      <c r="AY41" s="430"/>
      <c r="AZ41" s="430"/>
      <c r="BA41" s="432">
        <f t="shared" si="5"/>
        <v>14554.279999999999</v>
      </c>
      <c r="BB41" s="433">
        <f t="shared" si="22"/>
        <v>424.46</v>
      </c>
      <c r="BC41" s="433">
        <f t="shared" si="23"/>
        <v>135.32</v>
      </c>
      <c r="BD41" s="434">
        <v>0</v>
      </c>
      <c r="BE41" s="435"/>
      <c r="BF41" s="435"/>
      <c r="BG41" s="436">
        <f t="shared" si="6"/>
        <v>46.629673999999994</v>
      </c>
      <c r="BH41" s="433">
        <f t="shared" si="7"/>
        <v>27.99</v>
      </c>
      <c r="BI41" s="437">
        <f t="shared" si="8"/>
        <v>3</v>
      </c>
      <c r="BJ41" s="438">
        <v>0</v>
      </c>
      <c r="BK41" s="432">
        <f t="shared" si="9"/>
        <v>559.78</v>
      </c>
      <c r="BL41" s="432">
        <f t="shared" si="10"/>
        <v>637.399674</v>
      </c>
      <c r="BM41" s="439">
        <f t="shared" si="11"/>
        <v>4.4307749999999997</v>
      </c>
      <c r="BN41" s="439">
        <f t="shared" si="12"/>
        <v>67.173599999999993</v>
      </c>
      <c r="BO41" s="440"/>
      <c r="BP41" s="441">
        <v>0</v>
      </c>
      <c r="BQ41" s="430">
        <v>0</v>
      </c>
      <c r="BR41" s="430">
        <v>0</v>
      </c>
      <c r="BS41" s="442">
        <v>0</v>
      </c>
      <c r="BT41" s="442">
        <f t="shared" si="13"/>
        <v>71.60437499999999</v>
      </c>
      <c r="BU41" s="442">
        <f t="shared" si="14"/>
        <v>565.795299</v>
      </c>
      <c r="BV41" s="442">
        <v>565</v>
      </c>
      <c r="BW41" s="442">
        <f t="shared" si="24"/>
        <v>-0.79529899999999998</v>
      </c>
      <c r="BX41" s="443">
        <f t="shared" si="15"/>
        <v>72.7714</v>
      </c>
      <c r="BY41" s="444">
        <f t="shared" si="16"/>
        <v>19.200025</v>
      </c>
      <c r="BZ41" s="441">
        <f t="shared" si="17"/>
        <v>0</v>
      </c>
      <c r="CA41" s="432">
        <f t="shared" si="18"/>
        <v>91.971424999999996</v>
      </c>
      <c r="CB41" s="432">
        <f t="shared" si="19"/>
        <v>729.37109899999996</v>
      </c>
      <c r="CC41" s="445">
        <f t="shared" si="20"/>
        <v>25</v>
      </c>
      <c r="CD41" s="438">
        <f t="shared" si="21"/>
        <v>754.37109899999996</v>
      </c>
    </row>
    <row r="42" spans="1:82" s="446" customFormat="1" ht="24.95" customHeight="1" x14ac:dyDescent="0.3">
      <c r="A42" s="415">
        <v>29</v>
      </c>
      <c r="B42" s="416" t="s">
        <v>2036</v>
      </c>
      <c r="C42" s="417">
        <v>37510</v>
      </c>
      <c r="D42" s="418" t="s">
        <v>2037</v>
      </c>
      <c r="E42" s="419">
        <v>45491</v>
      </c>
      <c r="F42" s="420">
        <v>4940593878</v>
      </c>
      <c r="G42" s="421">
        <v>101699937040</v>
      </c>
      <c r="H42" s="422" t="s">
        <v>1965</v>
      </c>
      <c r="I42" s="422" t="s">
        <v>2038</v>
      </c>
      <c r="J42" s="423" t="s">
        <v>2039</v>
      </c>
      <c r="K42" s="424">
        <v>1</v>
      </c>
      <c r="L42" s="424">
        <v>0</v>
      </c>
      <c r="M42" s="424">
        <v>1</v>
      </c>
      <c r="N42" s="424">
        <v>1</v>
      </c>
      <c r="O42" s="424">
        <v>0</v>
      </c>
      <c r="P42" s="424">
        <v>0</v>
      </c>
      <c r="Q42" s="424">
        <v>0</v>
      </c>
      <c r="R42" s="424">
        <v>0</v>
      </c>
      <c r="S42" s="424">
        <v>0</v>
      </c>
      <c r="T42" s="424">
        <v>0</v>
      </c>
      <c r="U42" s="424">
        <v>0</v>
      </c>
      <c r="V42" s="424">
        <v>0</v>
      </c>
      <c r="W42" s="424">
        <v>0</v>
      </c>
      <c r="X42" s="424">
        <v>0</v>
      </c>
      <c r="Y42" s="424">
        <v>0</v>
      </c>
      <c r="Z42" s="424">
        <v>0</v>
      </c>
      <c r="AA42" s="424">
        <v>0</v>
      </c>
      <c r="AB42" s="424">
        <v>0</v>
      </c>
      <c r="AC42" s="424">
        <v>0</v>
      </c>
      <c r="AD42" s="424">
        <v>0</v>
      </c>
      <c r="AE42" s="424">
        <v>0</v>
      </c>
      <c r="AF42" s="424">
        <v>0</v>
      </c>
      <c r="AG42" s="424">
        <v>0</v>
      </c>
      <c r="AH42" s="424">
        <v>0</v>
      </c>
      <c r="AI42" s="424">
        <v>0</v>
      </c>
      <c r="AJ42" s="424">
        <v>0</v>
      </c>
      <c r="AK42" s="424">
        <v>0</v>
      </c>
      <c r="AL42" s="424">
        <v>0</v>
      </c>
      <c r="AM42" s="425">
        <v>26</v>
      </c>
      <c r="AN42" s="426">
        <v>3</v>
      </c>
      <c r="AO42" s="427">
        <v>4</v>
      </c>
      <c r="AP42" s="427">
        <f t="shared" si="0"/>
        <v>0</v>
      </c>
      <c r="AQ42" s="427">
        <f t="shared" si="1"/>
        <v>0</v>
      </c>
      <c r="AR42" s="427">
        <f t="shared" si="2"/>
        <v>25</v>
      </c>
      <c r="AS42" s="427">
        <f t="shared" si="3"/>
        <v>0</v>
      </c>
      <c r="AT42" s="428">
        <f t="shared" si="4"/>
        <v>3</v>
      </c>
      <c r="AU42" s="429">
        <v>0</v>
      </c>
      <c r="AV42" s="430">
        <v>11035.96</v>
      </c>
      <c r="AW42" s="431">
        <v>3518.32</v>
      </c>
      <c r="AX42" s="430">
        <v>0</v>
      </c>
      <c r="AY42" s="430"/>
      <c r="AZ42" s="430"/>
      <c r="BA42" s="432">
        <f t="shared" si="5"/>
        <v>14554.279999999999</v>
      </c>
      <c r="BB42" s="433">
        <f t="shared" si="22"/>
        <v>1273.3799999999999</v>
      </c>
      <c r="BC42" s="433">
        <f t="shared" si="23"/>
        <v>405.96</v>
      </c>
      <c r="BD42" s="434">
        <v>0</v>
      </c>
      <c r="BE42" s="435"/>
      <c r="BF42" s="435"/>
      <c r="BG42" s="436">
        <f t="shared" si="6"/>
        <v>139.88902199999998</v>
      </c>
      <c r="BH42" s="433">
        <f t="shared" si="7"/>
        <v>83.97</v>
      </c>
      <c r="BI42" s="437">
        <f t="shared" si="8"/>
        <v>9</v>
      </c>
      <c r="BJ42" s="438">
        <f>ROUND(1119.56*AU42,0)</f>
        <v>0</v>
      </c>
      <c r="BK42" s="432">
        <f t="shared" si="9"/>
        <v>1679.34</v>
      </c>
      <c r="BL42" s="432">
        <f t="shared" si="10"/>
        <v>1912.199022</v>
      </c>
      <c r="BM42" s="439">
        <f t="shared" si="11"/>
        <v>13.292325</v>
      </c>
      <c r="BN42" s="439">
        <f t="shared" si="12"/>
        <v>201.52079999999998</v>
      </c>
      <c r="BO42" s="440"/>
      <c r="BP42" s="441">
        <v>0</v>
      </c>
      <c r="BQ42" s="430">
        <v>0</v>
      </c>
      <c r="BR42" s="430">
        <v>0</v>
      </c>
      <c r="BS42" s="442">
        <v>0</v>
      </c>
      <c r="BT42" s="442">
        <f t="shared" si="13"/>
        <v>214.81312499999999</v>
      </c>
      <c r="BU42" s="442">
        <f t="shared" si="14"/>
        <v>1697.3858970000001</v>
      </c>
      <c r="BV42" s="442">
        <v>1697</v>
      </c>
      <c r="BW42" s="442">
        <f t="shared" si="24"/>
        <v>-0.38589700000011362</v>
      </c>
      <c r="BX42" s="443">
        <f t="shared" si="15"/>
        <v>218.31419999999997</v>
      </c>
      <c r="BY42" s="444">
        <f t="shared" si="16"/>
        <v>57.600074999999997</v>
      </c>
      <c r="BZ42" s="441">
        <f t="shared" si="17"/>
        <v>0</v>
      </c>
      <c r="CA42" s="432">
        <f t="shared" si="18"/>
        <v>275.91427499999998</v>
      </c>
      <c r="CB42" s="432">
        <f t="shared" si="19"/>
        <v>2188.1132969999999</v>
      </c>
      <c r="CC42" s="445">
        <f t="shared" si="20"/>
        <v>75</v>
      </c>
      <c r="CD42" s="438">
        <f t="shared" si="21"/>
        <v>2263.1132969999999</v>
      </c>
    </row>
    <row r="43" spans="1:82" s="446" customFormat="1" ht="24.95" customHeight="1" x14ac:dyDescent="0.3">
      <c r="A43" s="415">
        <v>30</v>
      </c>
      <c r="B43" s="416" t="s">
        <v>2040</v>
      </c>
      <c r="C43" s="461">
        <v>37571</v>
      </c>
      <c r="D43" s="462" t="s">
        <v>820</v>
      </c>
      <c r="E43" s="419">
        <v>45504</v>
      </c>
      <c r="F43" s="420">
        <v>4941649067</v>
      </c>
      <c r="G43" s="421">
        <v>101413927628</v>
      </c>
      <c r="H43" s="422" t="s">
        <v>65</v>
      </c>
      <c r="I43" s="422" t="s">
        <v>2041</v>
      </c>
      <c r="J43" s="423" t="s">
        <v>2042</v>
      </c>
      <c r="K43" s="424">
        <v>1</v>
      </c>
      <c r="L43" s="424">
        <v>0</v>
      </c>
      <c r="M43" s="424">
        <v>0.96875</v>
      </c>
      <c r="N43" s="424">
        <v>1</v>
      </c>
      <c r="O43" s="424">
        <v>1</v>
      </c>
      <c r="P43" s="424">
        <v>0</v>
      </c>
      <c r="Q43" s="424">
        <v>1</v>
      </c>
      <c r="R43" s="424">
        <v>0</v>
      </c>
      <c r="S43" s="424">
        <v>0</v>
      </c>
      <c r="T43" s="424">
        <v>1</v>
      </c>
      <c r="U43" s="424">
        <v>1</v>
      </c>
      <c r="V43" s="424">
        <v>0</v>
      </c>
      <c r="W43" s="424">
        <v>1</v>
      </c>
      <c r="X43" s="424">
        <v>1</v>
      </c>
      <c r="Y43" s="424">
        <v>1</v>
      </c>
      <c r="Z43" s="424">
        <v>0</v>
      </c>
      <c r="AA43" s="424">
        <v>0</v>
      </c>
      <c r="AB43" s="424">
        <v>0</v>
      </c>
      <c r="AC43" s="424">
        <v>0</v>
      </c>
      <c r="AD43" s="424">
        <v>0</v>
      </c>
      <c r="AE43" s="424">
        <v>0</v>
      </c>
      <c r="AF43" s="424">
        <v>0</v>
      </c>
      <c r="AG43" s="424">
        <v>0</v>
      </c>
      <c r="AH43" s="424">
        <v>0</v>
      </c>
      <c r="AI43" s="424">
        <v>0</v>
      </c>
      <c r="AJ43" s="424">
        <v>0</v>
      </c>
      <c r="AK43" s="424">
        <v>0</v>
      </c>
      <c r="AL43" s="424">
        <v>1</v>
      </c>
      <c r="AM43" s="425">
        <v>26</v>
      </c>
      <c r="AN43" s="426">
        <v>10.96875</v>
      </c>
      <c r="AO43" s="427">
        <v>4</v>
      </c>
      <c r="AP43" s="427">
        <f t="shared" si="0"/>
        <v>0</v>
      </c>
      <c r="AQ43" s="427">
        <f t="shared" si="1"/>
        <v>0</v>
      </c>
      <c r="AR43" s="427">
        <f t="shared" si="2"/>
        <v>17</v>
      </c>
      <c r="AS43" s="427">
        <f t="shared" si="3"/>
        <v>0</v>
      </c>
      <c r="AT43" s="428">
        <f t="shared" si="4"/>
        <v>10.96875</v>
      </c>
      <c r="AU43" s="429">
        <v>0</v>
      </c>
      <c r="AV43" s="430">
        <v>11035.96</v>
      </c>
      <c r="AW43" s="431">
        <v>3518.32</v>
      </c>
      <c r="AX43" s="430">
        <v>0</v>
      </c>
      <c r="AY43" s="430"/>
      <c r="AZ43" s="430"/>
      <c r="BA43" s="432">
        <f t="shared" si="5"/>
        <v>14554.279999999999</v>
      </c>
      <c r="BB43" s="433">
        <f t="shared" si="22"/>
        <v>4655.7956249999997</v>
      </c>
      <c r="BC43" s="433">
        <f t="shared" si="23"/>
        <v>1484.29125</v>
      </c>
      <c r="BD43" s="434">
        <v>0</v>
      </c>
      <c r="BE43" s="435"/>
      <c r="BF43" s="435"/>
      <c r="BG43" s="436">
        <f t="shared" si="6"/>
        <v>511.46923668749997</v>
      </c>
      <c r="BH43" s="433">
        <f t="shared" si="7"/>
        <v>307.01531249999999</v>
      </c>
      <c r="BI43" s="437">
        <f t="shared" si="8"/>
        <v>32.90625</v>
      </c>
      <c r="BJ43" s="438">
        <f>ROUND(1119.56*AU43,0)</f>
        <v>0</v>
      </c>
      <c r="BK43" s="432">
        <f t="shared" si="9"/>
        <v>6140.086875</v>
      </c>
      <c r="BL43" s="432">
        <f t="shared" si="10"/>
        <v>6991.4776741874994</v>
      </c>
      <c r="BM43" s="439">
        <f t="shared" si="11"/>
        <v>48.600063281249994</v>
      </c>
      <c r="BN43" s="439">
        <f t="shared" si="12"/>
        <v>736.81042500000001</v>
      </c>
      <c r="BO43" s="440"/>
      <c r="BP43" s="441">
        <v>0</v>
      </c>
      <c r="BQ43" s="430">
        <v>875</v>
      </c>
      <c r="BR43" s="430">
        <v>0</v>
      </c>
      <c r="BS43" s="442">
        <v>0</v>
      </c>
      <c r="BT43" s="442">
        <f t="shared" si="13"/>
        <v>1660.4104882812499</v>
      </c>
      <c r="BU43" s="442">
        <f t="shared" si="14"/>
        <v>5331.0671859062495</v>
      </c>
      <c r="BV43" s="442">
        <v>5330</v>
      </c>
      <c r="BW43" s="442">
        <f t="shared" si="24"/>
        <v>-1.0671859062495059</v>
      </c>
      <c r="BX43" s="443">
        <f t="shared" si="15"/>
        <v>798.2112937500001</v>
      </c>
      <c r="BY43" s="444">
        <f t="shared" si="16"/>
        <v>210.60027421875</v>
      </c>
      <c r="BZ43" s="441">
        <f t="shared" si="17"/>
        <v>0</v>
      </c>
      <c r="CA43" s="432">
        <f t="shared" si="18"/>
        <v>1008.8115679687501</v>
      </c>
      <c r="CB43" s="432">
        <f t="shared" si="19"/>
        <v>8000.2892421562492</v>
      </c>
      <c r="CC43" s="445">
        <f t="shared" si="20"/>
        <v>274.21875</v>
      </c>
      <c r="CD43" s="438">
        <f t="shared" si="21"/>
        <v>8274.5079921562501</v>
      </c>
    </row>
    <row r="44" spans="1:82" s="446" customFormat="1" ht="24.95" customHeight="1" x14ac:dyDescent="0.3">
      <c r="A44" s="415">
        <v>31</v>
      </c>
      <c r="B44" s="416" t="s">
        <v>2043</v>
      </c>
      <c r="C44" s="417">
        <v>37656</v>
      </c>
      <c r="D44" s="418" t="s">
        <v>2044</v>
      </c>
      <c r="E44" s="419">
        <v>45502</v>
      </c>
      <c r="F44" s="420">
        <v>4941662241</v>
      </c>
      <c r="G44" s="421">
        <v>102016671957</v>
      </c>
      <c r="H44" s="422" t="s">
        <v>1940</v>
      </c>
      <c r="I44" s="422" t="s">
        <v>223</v>
      </c>
      <c r="J44" s="423" t="s">
        <v>2045</v>
      </c>
      <c r="K44" s="424">
        <v>1</v>
      </c>
      <c r="L44" s="424">
        <v>0</v>
      </c>
      <c r="M44" s="424">
        <v>1</v>
      </c>
      <c r="N44" s="424">
        <v>1</v>
      </c>
      <c r="O44" s="424">
        <v>0</v>
      </c>
      <c r="P44" s="424">
        <v>0</v>
      </c>
      <c r="Q44" s="424">
        <v>0</v>
      </c>
      <c r="R44" s="424">
        <v>0</v>
      </c>
      <c r="S44" s="424">
        <v>0</v>
      </c>
      <c r="T44" s="424">
        <v>0</v>
      </c>
      <c r="U44" s="424">
        <v>0</v>
      </c>
      <c r="V44" s="424">
        <v>0</v>
      </c>
      <c r="W44" s="424">
        <v>0</v>
      </c>
      <c r="X44" s="424">
        <v>0</v>
      </c>
      <c r="Y44" s="424">
        <v>0</v>
      </c>
      <c r="Z44" s="424">
        <v>0</v>
      </c>
      <c r="AA44" s="424">
        <v>0</v>
      </c>
      <c r="AB44" s="424">
        <v>0</v>
      </c>
      <c r="AC44" s="424">
        <v>0</v>
      </c>
      <c r="AD44" s="424">
        <v>0</v>
      </c>
      <c r="AE44" s="424">
        <v>0</v>
      </c>
      <c r="AF44" s="424">
        <v>0</v>
      </c>
      <c r="AG44" s="424">
        <v>0</v>
      </c>
      <c r="AH44" s="424">
        <v>0</v>
      </c>
      <c r="AI44" s="424">
        <v>0</v>
      </c>
      <c r="AJ44" s="424">
        <v>0</v>
      </c>
      <c r="AK44" s="424">
        <v>1</v>
      </c>
      <c r="AL44" s="424">
        <v>1</v>
      </c>
      <c r="AM44" s="425">
        <v>26</v>
      </c>
      <c r="AN44" s="426">
        <v>5</v>
      </c>
      <c r="AO44" s="427">
        <v>4</v>
      </c>
      <c r="AP44" s="427">
        <f t="shared" si="0"/>
        <v>0</v>
      </c>
      <c r="AQ44" s="427">
        <f t="shared" si="1"/>
        <v>0</v>
      </c>
      <c r="AR44" s="427">
        <f t="shared" si="2"/>
        <v>23</v>
      </c>
      <c r="AS44" s="427">
        <f t="shared" si="3"/>
        <v>0</v>
      </c>
      <c r="AT44" s="428">
        <f t="shared" si="4"/>
        <v>5</v>
      </c>
      <c r="AU44" s="429">
        <v>0</v>
      </c>
      <c r="AV44" s="430">
        <v>11035.96</v>
      </c>
      <c r="AW44" s="431">
        <v>3518.32</v>
      </c>
      <c r="AX44" s="430">
        <v>0</v>
      </c>
      <c r="AY44" s="430"/>
      <c r="AZ44" s="430"/>
      <c r="BA44" s="432">
        <f t="shared" si="5"/>
        <v>14554.279999999999</v>
      </c>
      <c r="BB44" s="433">
        <f t="shared" si="22"/>
        <v>2122.2999999999997</v>
      </c>
      <c r="BC44" s="433">
        <f t="shared" si="23"/>
        <v>676.59999999999991</v>
      </c>
      <c r="BD44" s="434">
        <v>0</v>
      </c>
      <c r="BE44" s="435"/>
      <c r="BF44" s="435"/>
      <c r="BG44" s="436">
        <f t="shared" si="6"/>
        <v>233.14836999999997</v>
      </c>
      <c r="BH44" s="433">
        <f t="shared" si="7"/>
        <v>139.94999999999999</v>
      </c>
      <c r="BI44" s="437">
        <f t="shared" si="8"/>
        <v>15</v>
      </c>
      <c r="BJ44" s="438">
        <f>ROUND(1119.56*AU44,0)</f>
        <v>0</v>
      </c>
      <c r="BK44" s="432">
        <f t="shared" si="9"/>
        <v>2798.8999999999996</v>
      </c>
      <c r="BL44" s="432">
        <f t="shared" si="10"/>
        <v>3186.9983699999993</v>
      </c>
      <c r="BM44" s="439">
        <f t="shared" si="11"/>
        <v>22.153874999999996</v>
      </c>
      <c r="BN44" s="439">
        <f t="shared" si="12"/>
        <v>335.86799999999994</v>
      </c>
      <c r="BO44" s="440"/>
      <c r="BP44" s="441">
        <v>0</v>
      </c>
      <c r="BQ44" s="430">
        <v>0</v>
      </c>
      <c r="BR44" s="430">
        <v>0</v>
      </c>
      <c r="BS44" s="442">
        <v>0</v>
      </c>
      <c r="BT44" s="442">
        <f t="shared" si="13"/>
        <v>358.02187499999991</v>
      </c>
      <c r="BU44" s="442">
        <f t="shared" si="14"/>
        <v>2828.9764949999994</v>
      </c>
      <c r="BV44" s="442">
        <v>2828</v>
      </c>
      <c r="BW44" s="442">
        <f t="shared" si="24"/>
        <v>-0.97649499999943146</v>
      </c>
      <c r="BX44" s="443">
        <f t="shared" si="15"/>
        <v>363.85699999999997</v>
      </c>
      <c r="BY44" s="444">
        <f t="shared" si="16"/>
        <v>96.000124999999983</v>
      </c>
      <c r="BZ44" s="441">
        <f t="shared" si="17"/>
        <v>0</v>
      </c>
      <c r="CA44" s="432">
        <f t="shared" si="18"/>
        <v>459.85712499999994</v>
      </c>
      <c r="CB44" s="432">
        <f t="shared" si="19"/>
        <v>3646.8554949999993</v>
      </c>
      <c r="CC44" s="445">
        <f t="shared" si="20"/>
        <v>125</v>
      </c>
      <c r="CD44" s="438">
        <f t="shared" si="21"/>
        <v>3771.8554949999993</v>
      </c>
    </row>
    <row r="45" spans="1:82" s="446" customFormat="1" ht="24.95" customHeight="1" x14ac:dyDescent="0.3">
      <c r="A45" s="415">
        <v>32</v>
      </c>
      <c r="B45" s="416" t="s">
        <v>2046</v>
      </c>
      <c r="C45" s="417">
        <v>37647</v>
      </c>
      <c r="D45" s="418" t="s">
        <v>2047</v>
      </c>
      <c r="E45" s="419">
        <v>45503</v>
      </c>
      <c r="F45" s="420">
        <v>4941662243</v>
      </c>
      <c r="G45" s="421">
        <v>101517237325</v>
      </c>
      <c r="H45" s="422" t="s">
        <v>243</v>
      </c>
      <c r="I45" s="422" t="s">
        <v>244</v>
      </c>
      <c r="J45" s="423" t="s">
        <v>2048</v>
      </c>
      <c r="K45" s="424">
        <v>1</v>
      </c>
      <c r="L45" s="424">
        <v>0</v>
      </c>
      <c r="M45" s="424">
        <v>0</v>
      </c>
      <c r="N45" s="424">
        <v>0</v>
      </c>
      <c r="O45" s="424">
        <v>0</v>
      </c>
      <c r="P45" s="424">
        <v>0</v>
      </c>
      <c r="Q45" s="424">
        <v>0</v>
      </c>
      <c r="R45" s="424">
        <v>0</v>
      </c>
      <c r="S45" s="424">
        <v>0</v>
      </c>
      <c r="T45" s="424">
        <v>0</v>
      </c>
      <c r="U45" s="424">
        <v>0</v>
      </c>
      <c r="V45" s="424">
        <v>0</v>
      </c>
      <c r="W45" s="424">
        <v>0</v>
      </c>
      <c r="X45" s="424">
        <v>0</v>
      </c>
      <c r="Y45" s="424">
        <v>0</v>
      </c>
      <c r="Z45" s="424">
        <v>0</v>
      </c>
      <c r="AA45" s="424">
        <v>0</v>
      </c>
      <c r="AB45" s="424">
        <v>0</v>
      </c>
      <c r="AC45" s="424">
        <v>0</v>
      </c>
      <c r="AD45" s="424">
        <v>0</v>
      </c>
      <c r="AE45" s="424">
        <v>0</v>
      </c>
      <c r="AF45" s="424">
        <v>0</v>
      </c>
      <c r="AG45" s="424">
        <v>0</v>
      </c>
      <c r="AH45" s="424">
        <v>0</v>
      </c>
      <c r="AI45" s="424">
        <v>0</v>
      </c>
      <c r="AJ45" s="424">
        <v>0</v>
      </c>
      <c r="AK45" s="424">
        <v>0</v>
      </c>
      <c r="AL45" s="424">
        <v>0</v>
      </c>
      <c r="AM45" s="425">
        <v>26</v>
      </c>
      <c r="AN45" s="426">
        <v>1</v>
      </c>
      <c r="AO45" s="427">
        <v>4</v>
      </c>
      <c r="AP45" s="427">
        <f t="shared" si="0"/>
        <v>0</v>
      </c>
      <c r="AQ45" s="427">
        <f t="shared" si="1"/>
        <v>0</v>
      </c>
      <c r="AR45" s="427">
        <f t="shared" si="2"/>
        <v>27</v>
      </c>
      <c r="AS45" s="427">
        <f t="shared" si="3"/>
        <v>0</v>
      </c>
      <c r="AT45" s="428">
        <f t="shared" si="4"/>
        <v>1</v>
      </c>
      <c r="AU45" s="429">
        <v>0</v>
      </c>
      <c r="AV45" s="430">
        <v>11035.96</v>
      </c>
      <c r="AW45" s="431">
        <v>3518.32</v>
      </c>
      <c r="AX45" s="430">
        <v>0</v>
      </c>
      <c r="AY45" s="430"/>
      <c r="AZ45" s="430"/>
      <c r="BA45" s="432">
        <f t="shared" si="5"/>
        <v>14554.279999999999</v>
      </c>
      <c r="BB45" s="433">
        <f t="shared" si="22"/>
        <v>424.46</v>
      </c>
      <c r="BC45" s="433">
        <f t="shared" si="23"/>
        <v>135.32</v>
      </c>
      <c r="BD45" s="434">
        <v>0</v>
      </c>
      <c r="BE45" s="435"/>
      <c r="BF45" s="435"/>
      <c r="BG45" s="436">
        <f t="shared" si="6"/>
        <v>46.629673999999994</v>
      </c>
      <c r="BH45" s="433">
        <f t="shared" si="7"/>
        <v>27.99</v>
      </c>
      <c r="BI45" s="437">
        <f t="shared" si="8"/>
        <v>3</v>
      </c>
      <c r="BJ45" s="438">
        <v>0</v>
      </c>
      <c r="BK45" s="432">
        <f t="shared" si="9"/>
        <v>559.78</v>
      </c>
      <c r="BL45" s="432">
        <f t="shared" si="10"/>
        <v>637.399674</v>
      </c>
      <c r="BM45" s="439">
        <f t="shared" si="11"/>
        <v>4.4307749999999997</v>
      </c>
      <c r="BN45" s="439">
        <f t="shared" si="12"/>
        <v>67.173599999999993</v>
      </c>
      <c r="BO45" s="440"/>
      <c r="BP45" s="441">
        <v>0</v>
      </c>
      <c r="BQ45" s="430">
        <v>0</v>
      </c>
      <c r="BR45" s="430">
        <v>0</v>
      </c>
      <c r="BS45" s="442">
        <v>0</v>
      </c>
      <c r="BT45" s="442">
        <f t="shared" si="13"/>
        <v>71.60437499999999</v>
      </c>
      <c r="BU45" s="442">
        <f t="shared" si="14"/>
        <v>565.795299</v>
      </c>
      <c r="BV45" s="442">
        <v>565</v>
      </c>
      <c r="BW45" s="442">
        <f t="shared" si="24"/>
        <v>-0.79529899999999998</v>
      </c>
      <c r="BX45" s="443">
        <f t="shared" si="15"/>
        <v>72.7714</v>
      </c>
      <c r="BY45" s="444">
        <f t="shared" si="16"/>
        <v>19.200025</v>
      </c>
      <c r="BZ45" s="441">
        <f t="shared" si="17"/>
        <v>0</v>
      </c>
      <c r="CA45" s="432">
        <f t="shared" si="18"/>
        <v>91.971424999999996</v>
      </c>
      <c r="CB45" s="432">
        <f t="shared" si="19"/>
        <v>729.37109899999996</v>
      </c>
      <c r="CC45" s="445">
        <f t="shared" si="20"/>
        <v>25</v>
      </c>
      <c r="CD45" s="438">
        <f t="shared" si="21"/>
        <v>754.37109899999996</v>
      </c>
    </row>
    <row r="46" spans="1:82" s="446" customFormat="1" ht="24.95" customHeight="1" x14ac:dyDescent="0.3">
      <c r="A46" s="415">
        <v>33</v>
      </c>
      <c r="B46" s="416" t="s">
        <v>2049</v>
      </c>
      <c r="C46" s="417">
        <v>37657</v>
      </c>
      <c r="D46" s="418" t="s">
        <v>2050</v>
      </c>
      <c r="E46" s="419">
        <v>45503</v>
      </c>
      <c r="F46" s="420">
        <v>4941662236</v>
      </c>
      <c r="G46" s="421">
        <v>100950749644</v>
      </c>
      <c r="H46" s="422" t="s">
        <v>1957</v>
      </c>
      <c r="I46" s="422" t="s">
        <v>122</v>
      </c>
      <c r="J46" s="423" t="s">
        <v>2051</v>
      </c>
      <c r="K46" s="424">
        <v>1</v>
      </c>
      <c r="L46" s="424">
        <v>0</v>
      </c>
      <c r="M46" s="424">
        <v>1</v>
      </c>
      <c r="N46" s="424">
        <v>0</v>
      </c>
      <c r="O46" s="424">
        <v>0</v>
      </c>
      <c r="P46" s="424">
        <v>0</v>
      </c>
      <c r="Q46" s="424">
        <v>0</v>
      </c>
      <c r="R46" s="424">
        <v>0</v>
      </c>
      <c r="S46" s="424">
        <v>0</v>
      </c>
      <c r="T46" s="424">
        <v>0</v>
      </c>
      <c r="U46" s="424">
        <v>0</v>
      </c>
      <c r="V46" s="424">
        <v>0</v>
      </c>
      <c r="W46" s="424">
        <v>0</v>
      </c>
      <c r="X46" s="424">
        <v>0</v>
      </c>
      <c r="Y46" s="424">
        <v>0</v>
      </c>
      <c r="Z46" s="424">
        <v>0</v>
      </c>
      <c r="AA46" s="424">
        <v>0</v>
      </c>
      <c r="AB46" s="424">
        <v>0</v>
      </c>
      <c r="AC46" s="424">
        <v>0</v>
      </c>
      <c r="AD46" s="424">
        <v>0</v>
      </c>
      <c r="AE46" s="424">
        <v>0</v>
      </c>
      <c r="AF46" s="424">
        <v>0</v>
      </c>
      <c r="AG46" s="424">
        <v>0</v>
      </c>
      <c r="AH46" s="424">
        <v>0</v>
      </c>
      <c r="AI46" s="424">
        <v>0</v>
      </c>
      <c r="AJ46" s="424">
        <v>0</v>
      </c>
      <c r="AK46" s="424">
        <v>1</v>
      </c>
      <c r="AL46" s="424">
        <v>1</v>
      </c>
      <c r="AM46" s="425">
        <v>26</v>
      </c>
      <c r="AN46" s="426">
        <v>4</v>
      </c>
      <c r="AO46" s="427">
        <v>4</v>
      </c>
      <c r="AP46" s="427">
        <f t="shared" si="0"/>
        <v>0</v>
      </c>
      <c r="AQ46" s="427">
        <f t="shared" si="1"/>
        <v>0</v>
      </c>
      <c r="AR46" s="427">
        <f t="shared" si="2"/>
        <v>24</v>
      </c>
      <c r="AS46" s="427">
        <f t="shared" si="3"/>
        <v>0</v>
      </c>
      <c r="AT46" s="428">
        <f t="shared" si="4"/>
        <v>4</v>
      </c>
      <c r="AU46" s="429">
        <v>0</v>
      </c>
      <c r="AV46" s="430">
        <v>11035.96</v>
      </c>
      <c r="AW46" s="431">
        <v>3518.32</v>
      </c>
      <c r="AX46" s="430">
        <v>0</v>
      </c>
      <c r="AY46" s="430"/>
      <c r="AZ46" s="430"/>
      <c r="BA46" s="432">
        <f t="shared" si="5"/>
        <v>14554.279999999999</v>
      </c>
      <c r="BB46" s="433">
        <f t="shared" si="22"/>
        <v>1697.84</v>
      </c>
      <c r="BC46" s="433">
        <f t="shared" si="23"/>
        <v>541.28</v>
      </c>
      <c r="BD46" s="434">
        <v>0</v>
      </c>
      <c r="BE46" s="435"/>
      <c r="BF46" s="435"/>
      <c r="BG46" s="436">
        <f t="shared" si="6"/>
        <v>186.51869599999998</v>
      </c>
      <c r="BH46" s="433">
        <f t="shared" si="7"/>
        <v>111.96</v>
      </c>
      <c r="BI46" s="437">
        <f t="shared" si="8"/>
        <v>12</v>
      </c>
      <c r="BJ46" s="438">
        <v>0</v>
      </c>
      <c r="BK46" s="432">
        <f t="shared" si="9"/>
        <v>2239.12</v>
      </c>
      <c r="BL46" s="432">
        <f t="shared" si="10"/>
        <v>2549.598696</v>
      </c>
      <c r="BM46" s="439">
        <f t="shared" si="11"/>
        <v>17.723099999999999</v>
      </c>
      <c r="BN46" s="439">
        <f t="shared" si="12"/>
        <v>268.69439999999997</v>
      </c>
      <c r="BO46" s="440"/>
      <c r="BP46" s="441">
        <v>0</v>
      </c>
      <c r="BQ46" s="430">
        <v>0</v>
      </c>
      <c r="BR46" s="430">
        <v>0</v>
      </c>
      <c r="BS46" s="442">
        <v>0</v>
      </c>
      <c r="BT46" s="442">
        <f t="shared" si="13"/>
        <v>286.41749999999996</v>
      </c>
      <c r="BU46" s="442">
        <f t="shared" si="14"/>
        <v>2263.181196</v>
      </c>
      <c r="BV46" s="442">
        <v>2263</v>
      </c>
      <c r="BW46" s="442">
        <f t="shared" si="24"/>
        <v>-0.18119599999999991</v>
      </c>
      <c r="BX46" s="443">
        <f t="shared" si="15"/>
        <v>291.0856</v>
      </c>
      <c r="BY46" s="444">
        <f t="shared" si="16"/>
        <v>76.8001</v>
      </c>
      <c r="BZ46" s="441">
        <f t="shared" si="17"/>
        <v>0</v>
      </c>
      <c r="CA46" s="432">
        <f t="shared" si="18"/>
        <v>367.88569999999999</v>
      </c>
      <c r="CB46" s="432">
        <f t="shared" si="19"/>
        <v>2917.4843959999998</v>
      </c>
      <c r="CC46" s="445">
        <f t="shared" si="20"/>
        <v>100</v>
      </c>
      <c r="CD46" s="438">
        <f t="shared" si="21"/>
        <v>3017.4843959999998</v>
      </c>
    </row>
    <row r="47" spans="1:82" s="446" customFormat="1" ht="24.95" customHeight="1" x14ac:dyDescent="0.3">
      <c r="A47" s="415">
        <v>34</v>
      </c>
      <c r="B47" s="416" t="s">
        <v>2052</v>
      </c>
      <c r="C47" s="417">
        <v>37618</v>
      </c>
      <c r="D47" s="418" t="s">
        <v>2053</v>
      </c>
      <c r="E47" s="419">
        <v>45524</v>
      </c>
      <c r="F47" s="420">
        <v>4941677649</v>
      </c>
      <c r="G47" s="421">
        <v>102011827120</v>
      </c>
      <c r="H47" s="422" t="s">
        <v>1940</v>
      </c>
      <c r="I47" s="422" t="s">
        <v>128</v>
      </c>
      <c r="J47" s="423" t="s">
        <v>2054</v>
      </c>
      <c r="K47" s="424">
        <v>0</v>
      </c>
      <c r="L47" s="424">
        <v>0</v>
      </c>
      <c r="M47" s="424">
        <v>0</v>
      </c>
      <c r="N47" s="424">
        <v>1</v>
      </c>
      <c r="O47" s="424">
        <v>1</v>
      </c>
      <c r="P47" s="424">
        <v>1</v>
      </c>
      <c r="Q47" s="424">
        <v>0</v>
      </c>
      <c r="R47" s="424">
        <v>0</v>
      </c>
      <c r="S47" s="424">
        <v>0</v>
      </c>
      <c r="T47" s="424">
        <v>1</v>
      </c>
      <c r="U47" s="424">
        <v>0</v>
      </c>
      <c r="V47" s="424">
        <v>0</v>
      </c>
      <c r="W47" s="424">
        <v>0</v>
      </c>
      <c r="X47" s="424">
        <v>0</v>
      </c>
      <c r="Y47" s="424">
        <v>0</v>
      </c>
      <c r="Z47" s="424">
        <v>0</v>
      </c>
      <c r="AA47" s="424">
        <v>0</v>
      </c>
      <c r="AB47" s="424">
        <v>0</v>
      </c>
      <c r="AC47" s="424">
        <v>0</v>
      </c>
      <c r="AD47" s="424">
        <v>0</v>
      </c>
      <c r="AE47" s="424">
        <v>0</v>
      </c>
      <c r="AF47" s="424">
        <v>0</v>
      </c>
      <c r="AG47" s="424">
        <v>0</v>
      </c>
      <c r="AH47" s="424">
        <v>1</v>
      </c>
      <c r="AI47" s="424">
        <v>1</v>
      </c>
      <c r="AJ47" s="424">
        <v>1</v>
      </c>
      <c r="AK47" s="424">
        <v>1</v>
      </c>
      <c r="AL47" s="424">
        <v>1</v>
      </c>
      <c r="AM47" s="425">
        <v>26</v>
      </c>
      <c r="AN47" s="426">
        <v>9</v>
      </c>
      <c r="AO47" s="427">
        <v>4</v>
      </c>
      <c r="AP47" s="427">
        <f t="shared" si="0"/>
        <v>0</v>
      </c>
      <c r="AQ47" s="427">
        <f t="shared" si="1"/>
        <v>0</v>
      </c>
      <c r="AR47" s="427">
        <f t="shared" si="2"/>
        <v>19</v>
      </c>
      <c r="AS47" s="427">
        <f t="shared" si="3"/>
        <v>0</v>
      </c>
      <c r="AT47" s="428">
        <f t="shared" si="4"/>
        <v>9</v>
      </c>
      <c r="AU47" s="429">
        <v>0</v>
      </c>
      <c r="AV47" s="430">
        <v>11035.96</v>
      </c>
      <c r="AW47" s="431">
        <v>3518.32</v>
      </c>
      <c r="AX47" s="430">
        <v>0</v>
      </c>
      <c r="AY47" s="430"/>
      <c r="AZ47" s="430"/>
      <c r="BA47" s="432">
        <f t="shared" si="5"/>
        <v>14554.279999999999</v>
      </c>
      <c r="BB47" s="433">
        <f t="shared" si="22"/>
        <v>3820.14</v>
      </c>
      <c r="BC47" s="433">
        <f t="shared" si="23"/>
        <v>1217.8799999999999</v>
      </c>
      <c r="BD47" s="434">
        <v>0</v>
      </c>
      <c r="BE47" s="435"/>
      <c r="BF47" s="435"/>
      <c r="BG47" s="436">
        <f t="shared" si="6"/>
        <v>419.66706599999998</v>
      </c>
      <c r="BH47" s="433">
        <f t="shared" si="7"/>
        <v>251.91</v>
      </c>
      <c r="BI47" s="437">
        <f t="shared" si="8"/>
        <v>27</v>
      </c>
      <c r="BJ47" s="438">
        <v>0</v>
      </c>
      <c r="BK47" s="432">
        <f t="shared" si="9"/>
        <v>5038.0199999999995</v>
      </c>
      <c r="BL47" s="432">
        <f t="shared" si="10"/>
        <v>5736.5970659999994</v>
      </c>
      <c r="BM47" s="439">
        <f t="shared" si="11"/>
        <v>39.876974999999995</v>
      </c>
      <c r="BN47" s="439">
        <f t="shared" si="12"/>
        <v>604.56239999999991</v>
      </c>
      <c r="BO47" s="440"/>
      <c r="BP47" s="441">
        <v>0</v>
      </c>
      <c r="BQ47" s="430">
        <v>50</v>
      </c>
      <c r="BR47" s="430">
        <v>0</v>
      </c>
      <c r="BS47" s="442">
        <v>0</v>
      </c>
      <c r="BT47" s="442">
        <f t="shared" si="13"/>
        <v>694.43937499999993</v>
      </c>
      <c r="BU47" s="442">
        <f t="shared" si="14"/>
        <v>5042.1576909999994</v>
      </c>
      <c r="BV47" s="442">
        <v>5042</v>
      </c>
      <c r="BW47" s="442">
        <f t="shared" si="24"/>
        <v>-0.15769099999943137</v>
      </c>
      <c r="BX47" s="443">
        <f t="shared" si="15"/>
        <v>654.94259999999997</v>
      </c>
      <c r="BY47" s="444">
        <f t="shared" si="16"/>
        <v>172.80022499999998</v>
      </c>
      <c r="BZ47" s="441">
        <f t="shared" si="17"/>
        <v>0</v>
      </c>
      <c r="CA47" s="432">
        <f t="shared" si="18"/>
        <v>827.74282499999993</v>
      </c>
      <c r="CB47" s="432">
        <f t="shared" si="19"/>
        <v>6564.3398909999996</v>
      </c>
      <c r="CC47" s="445">
        <f t="shared" si="20"/>
        <v>225</v>
      </c>
      <c r="CD47" s="438">
        <f t="shared" si="21"/>
        <v>6789.3398909999996</v>
      </c>
    </row>
    <row r="48" spans="1:82" s="446" customFormat="1" ht="24.95" customHeight="1" x14ac:dyDescent="0.3">
      <c r="A48" s="415">
        <v>35</v>
      </c>
      <c r="B48" s="416" t="s">
        <v>2055</v>
      </c>
      <c r="C48" s="417">
        <v>37623</v>
      </c>
      <c r="D48" s="418" t="s">
        <v>397</v>
      </c>
      <c r="E48" s="419">
        <v>45524</v>
      </c>
      <c r="F48" s="420">
        <v>4941676798</v>
      </c>
      <c r="G48" s="421">
        <v>101439056380</v>
      </c>
      <c r="H48" s="422" t="s">
        <v>1940</v>
      </c>
      <c r="I48" s="422" t="s">
        <v>121</v>
      </c>
      <c r="J48" s="423" t="s">
        <v>2056</v>
      </c>
      <c r="K48" s="424">
        <v>1</v>
      </c>
      <c r="L48" s="424">
        <v>0</v>
      </c>
      <c r="M48" s="424">
        <v>0</v>
      </c>
      <c r="N48" s="424">
        <v>0</v>
      </c>
      <c r="O48" s="424">
        <v>0</v>
      </c>
      <c r="P48" s="424">
        <v>0</v>
      </c>
      <c r="Q48" s="424">
        <v>0</v>
      </c>
      <c r="R48" s="424">
        <v>0</v>
      </c>
      <c r="S48" s="424">
        <v>0</v>
      </c>
      <c r="T48" s="424">
        <v>0</v>
      </c>
      <c r="U48" s="424">
        <v>0</v>
      </c>
      <c r="V48" s="424">
        <v>0</v>
      </c>
      <c r="W48" s="424">
        <v>0</v>
      </c>
      <c r="X48" s="424">
        <v>0</v>
      </c>
      <c r="Y48" s="424">
        <v>0</v>
      </c>
      <c r="Z48" s="424">
        <v>0</v>
      </c>
      <c r="AA48" s="424">
        <v>0</v>
      </c>
      <c r="AB48" s="424">
        <v>0</v>
      </c>
      <c r="AC48" s="424">
        <v>0</v>
      </c>
      <c r="AD48" s="424">
        <v>0</v>
      </c>
      <c r="AE48" s="424">
        <v>0</v>
      </c>
      <c r="AF48" s="424">
        <v>0</v>
      </c>
      <c r="AG48" s="424">
        <v>0</v>
      </c>
      <c r="AH48" s="424">
        <v>0</v>
      </c>
      <c r="AI48" s="424">
        <v>0</v>
      </c>
      <c r="AJ48" s="424">
        <v>1</v>
      </c>
      <c r="AK48" s="424">
        <v>1</v>
      </c>
      <c r="AL48" s="424">
        <v>1</v>
      </c>
      <c r="AM48" s="425">
        <v>26</v>
      </c>
      <c r="AN48" s="426">
        <v>4</v>
      </c>
      <c r="AO48" s="427">
        <v>4</v>
      </c>
      <c r="AP48" s="427">
        <f t="shared" si="0"/>
        <v>0</v>
      </c>
      <c r="AQ48" s="427">
        <f t="shared" si="1"/>
        <v>0</v>
      </c>
      <c r="AR48" s="427">
        <f t="shared" si="2"/>
        <v>24</v>
      </c>
      <c r="AS48" s="427">
        <f t="shared" si="3"/>
        <v>0</v>
      </c>
      <c r="AT48" s="428">
        <f t="shared" si="4"/>
        <v>4</v>
      </c>
      <c r="AU48" s="429">
        <v>0</v>
      </c>
      <c r="AV48" s="430">
        <v>11035.96</v>
      </c>
      <c r="AW48" s="431">
        <v>3518.32</v>
      </c>
      <c r="AX48" s="430">
        <v>0</v>
      </c>
      <c r="AY48" s="430"/>
      <c r="AZ48" s="430"/>
      <c r="BA48" s="432">
        <f t="shared" si="5"/>
        <v>14554.279999999999</v>
      </c>
      <c r="BB48" s="433">
        <f t="shared" si="22"/>
        <v>1697.84</v>
      </c>
      <c r="BC48" s="433">
        <f t="shared" si="23"/>
        <v>541.28</v>
      </c>
      <c r="BD48" s="434">
        <v>0</v>
      </c>
      <c r="BE48" s="435"/>
      <c r="BF48" s="435"/>
      <c r="BG48" s="436">
        <f t="shared" si="6"/>
        <v>186.51869599999998</v>
      </c>
      <c r="BH48" s="433">
        <f t="shared" si="7"/>
        <v>111.96</v>
      </c>
      <c r="BI48" s="437">
        <f t="shared" si="8"/>
        <v>12</v>
      </c>
      <c r="BJ48" s="438">
        <v>0</v>
      </c>
      <c r="BK48" s="432">
        <f t="shared" si="9"/>
        <v>2239.12</v>
      </c>
      <c r="BL48" s="432">
        <f t="shared" si="10"/>
        <v>2549.598696</v>
      </c>
      <c r="BM48" s="439">
        <f t="shared" si="11"/>
        <v>17.723099999999999</v>
      </c>
      <c r="BN48" s="439">
        <f t="shared" si="12"/>
        <v>268.69439999999997</v>
      </c>
      <c r="BO48" s="440"/>
      <c r="BP48" s="441">
        <v>0</v>
      </c>
      <c r="BQ48" s="430">
        <v>0</v>
      </c>
      <c r="BR48" s="430">
        <v>0</v>
      </c>
      <c r="BS48" s="442">
        <v>0</v>
      </c>
      <c r="BT48" s="442">
        <f t="shared" si="13"/>
        <v>286.41749999999996</v>
      </c>
      <c r="BU48" s="442">
        <f t="shared" si="14"/>
        <v>2263.181196</v>
      </c>
      <c r="BV48" s="442">
        <v>2263</v>
      </c>
      <c r="BW48" s="442">
        <f t="shared" si="24"/>
        <v>-0.18119599999999991</v>
      </c>
      <c r="BX48" s="443">
        <f t="shared" si="15"/>
        <v>291.0856</v>
      </c>
      <c r="BY48" s="444">
        <f t="shared" si="16"/>
        <v>76.8001</v>
      </c>
      <c r="BZ48" s="441">
        <f t="shared" si="17"/>
        <v>0</v>
      </c>
      <c r="CA48" s="432">
        <f t="shared" si="18"/>
        <v>367.88569999999999</v>
      </c>
      <c r="CB48" s="432">
        <f t="shared" si="19"/>
        <v>2917.4843959999998</v>
      </c>
      <c r="CC48" s="445">
        <f t="shared" si="20"/>
        <v>100</v>
      </c>
      <c r="CD48" s="438">
        <f t="shared" si="21"/>
        <v>3017.4843959999998</v>
      </c>
    </row>
    <row r="49" spans="1:82" s="446" customFormat="1" ht="24.95" customHeight="1" x14ac:dyDescent="0.3">
      <c r="A49" s="415">
        <v>36</v>
      </c>
      <c r="B49" s="416" t="s">
        <v>2057</v>
      </c>
      <c r="C49" s="417">
        <v>37631</v>
      </c>
      <c r="D49" s="418" t="s">
        <v>2058</v>
      </c>
      <c r="E49" s="419">
        <v>45524</v>
      </c>
      <c r="F49" s="420">
        <v>4941676499</v>
      </c>
      <c r="G49" s="421">
        <v>101939872456</v>
      </c>
      <c r="H49" s="422" t="s">
        <v>1965</v>
      </c>
      <c r="I49" s="422" t="s">
        <v>2059</v>
      </c>
      <c r="J49" s="423" t="s">
        <v>2060</v>
      </c>
      <c r="K49" s="424">
        <v>1</v>
      </c>
      <c r="L49" s="424">
        <v>0</v>
      </c>
      <c r="M49" s="424">
        <v>1</v>
      </c>
      <c r="N49" s="424">
        <v>1</v>
      </c>
      <c r="O49" s="424">
        <v>1</v>
      </c>
      <c r="P49" s="424">
        <v>1</v>
      </c>
      <c r="Q49" s="424">
        <v>0</v>
      </c>
      <c r="R49" s="424">
        <v>0</v>
      </c>
      <c r="S49" s="424">
        <v>0</v>
      </c>
      <c r="T49" s="424">
        <v>0</v>
      </c>
      <c r="U49" s="424">
        <v>0</v>
      </c>
      <c r="V49" s="424">
        <v>0</v>
      </c>
      <c r="W49" s="424">
        <v>0</v>
      </c>
      <c r="X49" s="424">
        <v>0</v>
      </c>
      <c r="Y49" s="424">
        <v>0</v>
      </c>
      <c r="Z49" s="424">
        <v>0</v>
      </c>
      <c r="AA49" s="424">
        <v>0</v>
      </c>
      <c r="AB49" s="424">
        <v>1</v>
      </c>
      <c r="AC49" s="424">
        <v>1</v>
      </c>
      <c r="AD49" s="424">
        <v>1</v>
      </c>
      <c r="AE49" s="424">
        <v>1</v>
      </c>
      <c r="AF49" s="424">
        <v>0</v>
      </c>
      <c r="AG49" s="424">
        <v>0</v>
      </c>
      <c r="AH49" s="424">
        <v>1</v>
      </c>
      <c r="AI49" s="424">
        <v>1</v>
      </c>
      <c r="AJ49" s="424">
        <v>1</v>
      </c>
      <c r="AK49" s="424">
        <v>1</v>
      </c>
      <c r="AL49" s="424">
        <v>1</v>
      </c>
      <c r="AM49" s="425">
        <v>26</v>
      </c>
      <c r="AN49" s="426">
        <v>14</v>
      </c>
      <c r="AO49" s="427">
        <v>4</v>
      </c>
      <c r="AP49" s="427">
        <f t="shared" si="0"/>
        <v>0</v>
      </c>
      <c r="AQ49" s="427">
        <f t="shared" si="1"/>
        <v>0</v>
      </c>
      <c r="AR49" s="427">
        <f t="shared" si="2"/>
        <v>14</v>
      </c>
      <c r="AS49" s="427">
        <f t="shared" si="3"/>
        <v>0</v>
      </c>
      <c r="AT49" s="428">
        <f t="shared" si="4"/>
        <v>14</v>
      </c>
      <c r="AU49" s="429">
        <v>0</v>
      </c>
      <c r="AV49" s="430">
        <v>11035.96</v>
      </c>
      <c r="AW49" s="431">
        <v>3518.32</v>
      </c>
      <c r="AX49" s="430">
        <v>0</v>
      </c>
      <c r="AY49" s="430"/>
      <c r="AZ49" s="430"/>
      <c r="BA49" s="432">
        <f t="shared" si="5"/>
        <v>14554.279999999999</v>
      </c>
      <c r="BB49" s="433">
        <f t="shared" si="22"/>
        <v>5942.44</v>
      </c>
      <c r="BC49" s="433">
        <f t="shared" si="23"/>
        <v>1894.48</v>
      </c>
      <c r="BD49" s="434">
        <v>0</v>
      </c>
      <c r="BE49" s="435"/>
      <c r="BF49" s="435"/>
      <c r="BG49" s="436">
        <f t="shared" si="6"/>
        <v>652.81543599999998</v>
      </c>
      <c r="BH49" s="433">
        <f t="shared" si="7"/>
        <v>391.85999999999996</v>
      </c>
      <c r="BI49" s="437">
        <f t="shared" si="8"/>
        <v>42</v>
      </c>
      <c r="BJ49" s="438">
        <v>0</v>
      </c>
      <c r="BK49" s="432">
        <f t="shared" si="9"/>
        <v>7836.92</v>
      </c>
      <c r="BL49" s="432">
        <f t="shared" si="10"/>
        <v>8923.5954360000014</v>
      </c>
      <c r="BM49" s="439">
        <f t="shared" si="11"/>
        <v>62.030850000000001</v>
      </c>
      <c r="BN49" s="439">
        <f t="shared" si="12"/>
        <v>940.43039999999996</v>
      </c>
      <c r="BO49" s="440"/>
      <c r="BP49" s="441">
        <v>0</v>
      </c>
      <c r="BQ49" s="430">
        <v>0</v>
      </c>
      <c r="BR49" s="430">
        <v>0</v>
      </c>
      <c r="BS49" s="442">
        <v>0</v>
      </c>
      <c r="BT49" s="442">
        <f t="shared" si="13"/>
        <v>1002.4612499999999</v>
      </c>
      <c r="BU49" s="442">
        <f t="shared" si="14"/>
        <v>7921.1341860000011</v>
      </c>
      <c r="BV49" s="442">
        <v>7920</v>
      </c>
      <c r="BW49" s="442">
        <f t="shared" si="24"/>
        <v>-1.1341860000011366</v>
      </c>
      <c r="BX49" s="443">
        <f t="shared" si="15"/>
        <v>1018.7996000000001</v>
      </c>
      <c r="BY49" s="444">
        <f t="shared" si="16"/>
        <v>268.80035000000004</v>
      </c>
      <c r="BZ49" s="441">
        <f t="shared" si="17"/>
        <v>0</v>
      </c>
      <c r="CA49" s="432">
        <f t="shared" si="18"/>
        <v>1287.59995</v>
      </c>
      <c r="CB49" s="432">
        <f t="shared" si="19"/>
        <v>10211.195386000001</v>
      </c>
      <c r="CC49" s="445">
        <f t="shared" si="20"/>
        <v>350</v>
      </c>
      <c r="CD49" s="438">
        <f t="shared" si="21"/>
        <v>10561.195386000001</v>
      </c>
    </row>
    <row r="50" spans="1:82" s="446" customFormat="1" ht="24.95" customHeight="1" x14ac:dyDescent="0.3">
      <c r="A50" s="415">
        <v>37</v>
      </c>
      <c r="B50" s="416" t="s">
        <v>2061</v>
      </c>
      <c r="C50" s="417">
        <v>37632</v>
      </c>
      <c r="D50" s="418" t="s">
        <v>2062</v>
      </c>
      <c r="E50" s="419">
        <v>45517</v>
      </c>
      <c r="F50" s="420">
        <v>4940168708</v>
      </c>
      <c r="G50" s="421">
        <v>101521586657</v>
      </c>
      <c r="H50" s="422" t="s">
        <v>2027</v>
      </c>
      <c r="I50" s="422" t="s">
        <v>548</v>
      </c>
      <c r="J50" s="423" t="s">
        <v>2063</v>
      </c>
      <c r="K50" s="424">
        <v>0</v>
      </c>
      <c r="L50" s="424">
        <v>0</v>
      </c>
      <c r="M50" s="424">
        <v>0</v>
      </c>
      <c r="N50" s="424">
        <v>1</v>
      </c>
      <c r="O50" s="424">
        <v>0</v>
      </c>
      <c r="P50" s="424">
        <v>0</v>
      </c>
      <c r="Q50" s="424">
        <v>0</v>
      </c>
      <c r="R50" s="424">
        <v>0</v>
      </c>
      <c r="S50" s="424">
        <v>0</v>
      </c>
      <c r="T50" s="424">
        <v>0</v>
      </c>
      <c r="U50" s="424">
        <v>0</v>
      </c>
      <c r="V50" s="424">
        <v>0</v>
      </c>
      <c r="W50" s="424">
        <v>0</v>
      </c>
      <c r="X50" s="424">
        <v>0</v>
      </c>
      <c r="Y50" s="424">
        <v>0</v>
      </c>
      <c r="Z50" s="424">
        <v>0</v>
      </c>
      <c r="AA50" s="424">
        <v>0</v>
      </c>
      <c r="AB50" s="424">
        <v>0</v>
      </c>
      <c r="AC50" s="424">
        <v>0</v>
      </c>
      <c r="AD50" s="424">
        <v>0</v>
      </c>
      <c r="AE50" s="424">
        <v>0</v>
      </c>
      <c r="AF50" s="424">
        <v>0</v>
      </c>
      <c r="AG50" s="424">
        <v>0</v>
      </c>
      <c r="AH50" s="424">
        <v>0</v>
      </c>
      <c r="AI50" s="424">
        <v>0</v>
      </c>
      <c r="AJ50" s="424">
        <v>0</v>
      </c>
      <c r="AK50" s="424">
        <v>0</v>
      </c>
      <c r="AL50" s="424">
        <v>0</v>
      </c>
      <c r="AM50" s="425">
        <v>26</v>
      </c>
      <c r="AN50" s="426">
        <v>1</v>
      </c>
      <c r="AO50" s="427">
        <v>4</v>
      </c>
      <c r="AP50" s="427">
        <f t="shared" si="0"/>
        <v>0</v>
      </c>
      <c r="AQ50" s="427">
        <f t="shared" si="1"/>
        <v>0</v>
      </c>
      <c r="AR50" s="427">
        <f t="shared" si="2"/>
        <v>27</v>
      </c>
      <c r="AS50" s="427">
        <f t="shared" si="3"/>
        <v>0</v>
      </c>
      <c r="AT50" s="428">
        <f t="shared" si="4"/>
        <v>1</v>
      </c>
      <c r="AU50" s="429">
        <v>0</v>
      </c>
      <c r="AV50" s="430">
        <v>11035.96</v>
      </c>
      <c r="AW50" s="431">
        <v>3518.32</v>
      </c>
      <c r="AX50" s="430">
        <v>0</v>
      </c>
      <c r="AY50" s="430"/>
      <c r="AZ50" s="430"/>
      <c r="BA50" s="432">
        <f t="shared" si="5"/>
        <v>14554.279999999999</v>
      </c>
      <c r="BB50" s="433">
        <f t="shared" si="22"/>
        <v>424.46</v>
      </c>
      <c r="BC50" s="433">
        <f t="shared" si="23"/>
        <v>135.32</v>
      </c>
      <c r="BD50" s="434">
        <v>0</v>
      </c>
      <c r="BE50" s="435"/>
      <c r="BF50" s="435"/>
      <c r="BG50" s="436">
        <f t="shared" si="6"/>
        <v>46.629673999999994</v>
      </c>
      <c r="BH50" s="433">
        <f t="shared" si="7"/>
        <v>27.99</v>
      </c>
      <c r="BI50" s="437">
        <f t="shared" si="8"/>
        <v>3</v>
      </c>
      <c r="BJ50" s="438">
        <v>0</v>
      </c>
      <c r="BK50" s="432">
        <f t="shared" si="9"/>
        <v>559.78</v>
      </c>
      <c r="BL50" s="432">
        <f t="shared" si="10"/>
        <v>637.399674</v>
      </c>
      <c r="BM50" s="439">
        <f t="shared" si="11"/>
        <v>4.4307749999999997</v>
      </c>
      <c r="BN50" s="439">
        <f t="shared" si="12"/>
        <v>67.173599999999993</v>
      </c>
      <c r="BO50" s="440"/>
      <c r="BP50" s="441">
        <v>0</v>
      </c>
      <c r="BQ50" s="430">
        <v>0</v>
      </c>
      <c r="BR50" s="430">
        <v>0</v>
      </c>
      <c r="BS50" s="442">
        <v>0</v>
      </c>
      <c r="BT50" s="442">
        <f t="shared" si="13"/>
        <v>71.60437499999999</v>
      </c>
      <c r="BU50" s="442">
        <f t="shared" si="14"/>
        <v>565.795299</v>
      </c>
      <c r="BV50" s="442">
        <v>565</v>
      </c>
      <c r="BW50" s="442">
        <f t="shared" si="24"/>
        <v>-0.79529899999999998</v>
      </c>
      <c r="BX50" s="443">
        <f t="shared" si="15"/>
        <v>72.7714</v>
      </c>
      <c r="BY50" s="444">
        <f t="shared" si="16"/>
        <v>19.200025</v>
      </c>
      <c r="BZ50" s="441">
        <f t="shared" si="17"/>
        <v>0</v>
      </c>
      <c r="CA50" s="432">
        <f t="shared" si="18"/>
        <v>91.971424999999996</v>
      </c>
      <c r="CB50" s="432">
        <f t="shared" si="19"/>
        <v>729.37109899999996</v>
      </c>
      <c r="CC50" s="445">
        <f t="shared" si="20"/>
        <v>25</v>
      </c>
      <c r="CD50" s="438">
        <f t="shared" si="21"/>
        <v>754.37109899999996</v>
      </c>
    </row>
    <row r="51" spans="1:82" s="446" customFormat="1" ht="24.95" customHeight="1" x14ac:dyDescent="0.3">
      <c r="A51" s="415">
        <v>38</v>
      </c>
      <c r="B51" s="416" t="s">
        <v>2064</v>
      </c>
      <c r="C51" s="417">
        <v>37629</v>
      </c>
      <c r="D51" s="418" t="s">
        <v>2065</v>
      </c>
      <c r="E51" s="419">
        <v>45517</v>
      </c>
      <c r="F51" s="420">
        <v>4941680448</v>
      </c>
      <c r="G51" s="421">
        <v>101215027833</v>
      </c>
      <c r="H51" s="422" t="s">
        <v>1940</v>
      </c>
      <c r="I51" s="422" t="s">
        <v>139</v>
      </c>
      <c r="J51" s="423" t="s">
        <v>2066</v>
      </c>
      <c r="K51" s="424">
        <v>1</v>
      </c>
      <c r="L51" s="424">
        <v>0</v>
      </c>
      <c r="M51" s="424">
        <v>1</v>
      </c>
      <c r="N51" s="424">
        <v>0</v>
      </c>
      <c r="O51" s="424">
        <v>1</v>
      </c>
      <c r="P51" s="424">
        <v>1</v>
      </c>
      <c r="Q51" s="424">
        <v>1</v>
      </c>
      <c r="R51" s="424">
        <v>1</v>
      </c>
      <c r="S51" s="424">
        <v>0</v>
      </c>
      <c r="T51" s="424">
        <v>1</v>
      </c>
      <c r="U51" s="424">
        <v>1</v>
      </c>
      <c r="V51" s="424">
        <v>1</v>
      </c>
      <c r="W51" s="424">
        <v>0</v>
      </c>
      <c r="X51" s="424">
        <v>1</v>
      </c>
      <c r="Y51" s="424">
        <v>0</v>
      </c>
      <c r="Z51" s="424">
        <v>0</v>
      </c>
      <c r="AA51" s="424">
        <v>1</v>
      </c>
      <c r="AB51" s="424">
        <v>1</v>
      </c>
      <c r="AC51" s="424">
        <v>0</v>
      </c>
      <c r="AD51" s="424">
        <v>1</v>
      </c>
      <c r="AE51" s="424">
        <v>1</v>
      </c>
      <c r="AF51" s="424">
        <v>1</v>
      </c>
      <c r="AG51" s="424">
        <v>0</v>
      </c>
      <c r="AH51" s="424">
        <v>1</v>
      </c>
      <c r="AI51" s="424">
        <v>1</v>
      </c>
      <c r="AJ51" s="424">
        <v>1</v>
      </c>
      <c r="AK51" s="424">
        <v>1</v>
      </c>
      <c r="AL51" s="424">
        <v>1</v>
      </c>
      <c r="AM51" s="425">
        <v>26</v>
      </c>
      <c r="AN51" s="426">
        <v>20</v>
      </c>
      <c r="AO51" s="427">
        <v>4</v>
      </c>
      <c r="AP51" s="427">
        <f t="shared" si="0"/>
        <v>0</v>
      </c>
      <c r="AQ51" s="427">
        <f t="shared" si="1"/>
        <v>0</v>
      </c>
      <c r="AR51" s="427">
        <f t="shared" si="2"/>
        <v>8</v>
      </c>
      <c r="AS51" s="427">
        <f t="shared" si="3"/>
        <v>0</v>
      </c>
      <c r="AT51" s="428">
        <f t="shared" si="4"/>
        <v>20</v>
      </c>
      <c r="AU51" s="429">
        <v>0</v>
      </c>
      <c r="AV51" s="430">
        <v>11035.96</v>
      </c>
      <c r="AW51" s="431">
        <v>3518.32</v>
      </c>
      <c r="AX51" s="430">
        <v>0</v>
      </c>
      <c r="AY51" s="430"/>
      <c r="AZ51" s="430"/>
      <c r="BA51" s="432">
        <f t="shared" si="5"/>
        <v>14554.279999999999</v>
      </c>
      <c r="BB51" s="433">
        <f t="shared" si="22"/>
        <v>8489.1999999999989</v>
      </c>
      <c r="BC51" s="433">
        <f t="shared" si="23"/>
        <v>2706.3999999999996</v>
      </c>
      <c r="BD51" s="434">
        <v>0</v>
      </c>
      <c r="BE51" s="435"/>
      <c r="BF51" s="435"/>
      <c r="BG51" s="436">
        <f t="shared" si="6"/>
        <v>932.59347999999989</v>
      </c>
      <c r="BH51" s="433">
        <f t="shared" si="7"/>
        <v>559.79999999999995</v>
      </c>
      <c r="BI51" s="437">
        <f t="shared" si="8"/>
        <v>60</v>
      </c>
      <c r="BJ51" s="438">
        <v>0</v>
      </c>
      <c r="BK51" s="432">
        <f t="shared" si="9"/>
        <v>11195.599999999999</v>
      </c>
      <c r="BL51" s="432">
        <f t="shared" si="10"/>
        <v>12747.993479999997</v>
      </c>
      <c r="BM51" s="439">
        <f t="shared" si="11"/>
        <v>88.615499999999983</v>
      </c>
      <c r="BN51" s="439">
        <f t="shared" si="12"/>
        <v>1343.4719999999998</v>
      </c>
      <c r="BO51" s="440"/>
      <c r="BP51" s="441">
        <v>0</v>
      </c>
      <c r="BQ51" s="430">
        <v>0</v>
      </c>
      <c r="BR51" s="430">
        <v>0</v>
      </c>
      <c r="BS51" s="442">
        <v>0</v>
      </c>
      <c r="BT51" s="442">
        <f t="shared" si="13"/>
        <v>1432.0874999999996</v>
      </c>
      <c r="BU51" s="442">
        <f t="shared" si="14"/>
        <v>11315.905979999998</v>
      </c>
      <c r="BV51" s="442">
        <v>11316</v>
      </c>
      <c r="BW51" s="442">
        <f t="shared" si="24"/>
        <v>9.4020000002274173E-2</v>
      </c>
      <c r="BX51" s="443">
        <f t="shared" si="15"/>
        <v>1455.4279999999999</v>
      </c>
      <c r="BY51" s="444">
        <f t="shared" si="16"/>
        <v>384.00049999999993</v>
      </c>
      <c r="BZ51" s="441">
        <f t="shared" si="17"/>
        <v>0</v>
      </c>
      <c r="CA51" s="432">
        <f t="shared" si="18"/>
        <v>1839.4284999999998</v>
      </c>
      <c r="CB51" s="432">
        <f t="shared" si="19"/>
        <v>14587.421979999997</v>
      </c>
      <c r="CC51" s="445">
        <f t="shared" si="20"/>
        <v>500</v>
      </c>
      <c r="CD51" s="438">
        <f t="shared" si="21"/>
        <v>15087.421979999997</v>
      </c>
    </row>
    <row r="52" spans="1:82" s="446" customFormat="1" ht="24.95" customHeight="1" x14ac:dyDescent="0.3">
      <c r="A52" s="415">
        <v>39</v>
      </c>
      <c r="B52" s="416" t="s">
        <v>2067</v>
      </c>
      <c r="C52" s="417">
        <v>37663</v>
      </c>
      <c r="D52" s="418" t="s">
        <v>2068</v>
      </c>
      <c r="E52" s="419">
        <v>45628</v>
      </c>
      <c r="F52" s="420">
        <v>4941705053</v>
      </c>
      <c r="G52" s="421">
        <v>102157859217</v>
      </c>
      <c r="H52" s="422" t="s">
        <v>1940</v>
      </c>
      <c r="I52" s="422" t="s">
        <v>127</v>
      </c>
      <c r="J52" s="423" t="s">
        <v>2069</v>
      </c>
      <c r="K52" s="424">
        <v>1</v>
      </c>
      <c r="L52" s="424">
        <v>0</v>
      </c>
      <c r="M52" s="424">
        <v>0</v>
      </c>
      <c r="N52" s="424">
        <v>0</v>
      </c>
      <c r="O52" s="424">
        <v>0</v>
      </c>
      <c r="P52" s="424">
        <v>0</v>
      </c>
      <c r="Q52" s="424">
        <v>1</v>
      </c>
      <c r="R52" s="424">
        <v>1</v>
      </c>
      <c r="S52" s="424">
        <v>0</v>
      </c>
      <c r="T52" s="424">
        <v>1</v>
      </c>
      <c r="U52" s="424">
        <v>1</v>
      </c>
      <c r="V52" s="424">
        <v>1</v>
      </c>
      <c r="W52" s="424">
        <v>1</v>
      </c>
      <c r="X52" s="424">
        <v>1</v>
      </c>
      <c r="Y52" s="424">
        <v>1</v>
      </c>
      <c r="Z52" s="424">
        <v>0</v>
      </c>
      <c r="AA52" s="424">
        <v>1</v>
      </c>
      <c r="AB52" s="424">
        <v>1</v>
      </c>
      <c r="AC52" s="424">
        <v>1</v>
      </c>
      <c r="AD52" s="424">
        <v>1</v>
      </c>
      <c r="AE52" s="424">
        <v>0</v>
      </c>
      <c r="AF52" s="424">
        <v>0</v>
      </c>
      <c r="AG52" s="424">
        <v>0</v>
      </c>
      <c r="AH52" s="424">
        <v>1</v>
      </c>
      <c r="AI52" s="424">
        <v>1</v>
      </c>
      <c r="AJ52" s="424">
        <v>1</v>
      </c>
      <c r="AK52" s="424">
        <v>1</v>
      </c>
      <c r="AL52" s="424">
        <v>1</v>
      </c>
      <c r="AM52" s="425">
        <v>26</v>
      </c>
      <c r="AN52" s="426">
        <v>18</v>
      </c>
      <c r="AO52" s="427">
        <v>4</v>
      </c>
      <c r="AP52" s="427">
        <f t="shared" si="0"/>
        <v>0</v>
      </c>
      <c r="AQ52" s="427">
        <f t="shared" si="1"/>
        <v>0</v>
      </c>
      <c r="AR52" s="427">
        <f t="shared" si="2"/>
        <v>10</v>
      </c>
      <c r="AS52" s="427">
        <f t="shared" si="3"/>
        <v>0</v>
      </c>
      <c r="AT52" s="428">
        <f t="shared" si="4"/>
        <v>18</v>
      </c>
      <c r="AU52" s="429">
        <v>0</v>
      </c>
      <c r="AV52" s="430">
        <v>11035.96</v>
      </c>
      <c r="AW52" s="431">
        <v>3518.32</v>
      </c>
      <c r="AX52" s="430">
        <v>0</v>
      </c>
      <c r="AY52" s="430"/>
      <c r="AZ52" s="430"/>
      <c r="BA52" s="432">
        <f t="shared" si="5"/>
        <v>14554.279999999999</v>
      </c>
      <c r="BB52" s="433">
        <f t="shared" si="22"/>
        <v>7640.28</v>
      </c>
      <c r="BC52" s="433">
        <f t="shared" si="23"/>
        <v>2435.7599999999998</v>
      </c>
      <c r="BD52" s="434">
        <v>0</v>
      </c>
      <c r="BE52" s="435"/>
      <c r="BF52" s="435"/>
      <c r="BG52" s="436">
        <f t="shared" si="6"/>
        <v>839.33413199999995</v>
      </c>
      <c r="BH52" s="433">
        <f t="shared" si="7"/>
        <v>503.82</v>
      </c>
      <c r="BI52" s="437">
        <f t="shared" si="8"/>
        <v>54</v>
      </c>
      <c r="BJ52" s="438">
        <v>0</v>
      </c>
      <c r="BK52" s="432">
        <f t="shared" si="9"/>
        <v>10076.039999999999</v>
      </c>
      <c r="BL52" s="432">
        <f t="shared" si="10"/>
        <v>11473.194131999999</v>
      </c>
      <c r="BM52" s="439">
        <f t="shared" si="11"/>
        <v>79.753949999999989</v>
      </c>
      <c r="BN52" s="439">
        <f t="shared" si="12"/>
        <v>1209.1247999999998</v>
      </c>
      <c r="BO52" s="440"/>
      <c r="BP52" s="441">
        <v>0</v>
      </c>
      <c r="BQ52" s="430">
        <v>0</v>
      </c>
      <c r="BR52" s="430">
        <v>0</v>
      </c>
      <c r="BS52" s="442">
        <v>0</v>
      </c>
      <c r="BT52" s="442">
        <f t="shared" si="13"/>
        <v>1288.8787499999999</v>
      </c>
      <c r="BU52" s="442">
        <f t="shared" si="14"/>
        <v>10184.315381999999</v>
      </c>
      <c r="BV52" s="442">
        <v>10184</v>
      </c>
      <c r="BW52" s="442">
        <f t="shared" si="24"/>
        <v>-0.31538199999886274</v>
      </c>
      <c r="BX52" s="443">
        <f t="shared" si="15"/>
        <v>1309.8851999999999</v>
      </c>
      <c r="BY52" s="444">
        <f t="shared" si="16"/>
        <v>345.60044999999997</v>
      </c>
      <c r="BZ52" s="441">
        <f t="shared" si="17"/>
        <v>0</v>
      </c>
      <c r="CA52" s="432">
        <f t="shared" si="18"/>
        <v>1655.4856499999999</v>
      </c>
      <c r="CB52" s="432">
        <f t="shared" si="19"/>
        <v>13128.679781999999</v>
      </c>
      <c r="CC52" s="445">
        <f t="shared" si="20"/>
        <v>450</v>
      </c>
      <c r="CD52" s="438">
        <f t="shared" si="21"/>
        <v>13578.679781999999</v>
      </c>
    </row>
    <row r="53" spans="1:82" s="446" customFormat="1" ht="24.95" customHeight="1" x14ac:dyDescent="0.3">
      <c r="A53" s="415">
        <v>40</v>
      </c>
      <c r="B53" s="416" t="s">
        <v>2070</v>
      </c>
      <c r="C53" s="417">
        <v>37651</v>
      </c>
      <c r="D53" s="418" t="s">
        <v>2071</v>
      </c>
      <c r="E53" s="419">
        <v>45524</v>
      </c>
      <c r="F53" s="420">
        <v>4941687886</v>
      </c>
      <c r="G53" s="421">
        <v>102010511490</v>
      </c>
      <c r="H53" s="422" t="s">
        <v>1940</v>
      </c>
      <c r="I53" s="422" t="s">
        <v>121</v>
      </c>
      <c r="J53" s="423" t="s">
        <v>2072</v>
      </c>
      <c r="K53" s="424">
        <v>1</v>
      </c>
      <c r="L53" s="424">
        <v>0</v>
      </c>
      <c r="M53" s="424">
        <v>1</v>
      </c>
      <c r="N53" s="424">
        <v>1</v>
      </c>
      <c r="O53" s="424">
        <v>1</v>
      </c>
      <c r="P53" s="424">
        <v>1</v>
      </c>
      <c r="Q53" s="424">
        <v>1</v>
      </c>
      <c r="R53" s="424">
        <v>1</v>
      </c>
      <c r="S53" s="424">
        <v>0</v>
      </c>
      <c r="T53" s="424">
        <v>1</v>
      </c>
      <c r="U53" s="424">
        <v>1</v>
      </c>
      <c r="V53" s="424">
        <v>0</v>
      </c>
      <c r="W53" s="424">
        <v>1</v>
      </c>
      <c r="X53" s="424">
        <v>1</v>
      </c>
      <c r="Y53" s="424">
        <v>1</v>
      </c>
      <c r="Z53" s="424">
        <v>0</v>
      </c>
      <c r="AA53" s="424">
        <v>1</v>
      </c>
      <c r="AB53" s="424">
        <v>1</v>
      </c>
      <c r="AC53" s="424">
        <v>1</v>
      </c>
      <c r="AD53" s="424">
        <v>0</v>
      </c>
      <c r="AE53" s="424">
        <v>1</v>
      </c>
      <c r="AF53" s="424">
        <v>1</v>
      </c>
      <c r="AG53" s="424">
        <v>0</v>
      </c>
      <c r="AH53" s="424">
        <v>1</v>
      </c>
      <c r="AI53" s="424">
        <v>0</v>
      </c>
      <c r="AJ53" s="424">
        <v>0</v>
      </c>
      <c r="AK53" s="424">
        <v>0</v>
      </c>
      <c r="AL53" s="424">
        <v>0</v>
      </c>
      <c r="AM53" s="425">
        <v>26</v>
      </c>
      <c r="AN53" s="426">
        <v>18</v>
      </c>
      <c r="AO53" s="427">
        <v>4</v>
      </c>
      <c r="AP53" s="427">
        <f t="shared" si="0"/>
        <v>0</v>
      </c>
      <c r="AQ53" s="427">
        <f t="shared" si="1"/>
        <v>0</v>
      </c>
      <c r="AR53" s="427">
        <f t="shared" si="2"/>
        <v>10</v>
      </c>
      <c r="AS53" s="427">
        <f t="shared" si="3"/>
        <v>0</v>
      </c>
      <c r="AT53" s="428">
        <f t="shared" si="4"/>
        <v>18</v>
      </c>
      <c r="AU53" s="429">
        <v>0</v>
      </c>
      <c r="AV53" s="430">
        <v>11035.96</v>
      </c>
      <c r="AW53" s="431">
        <v>3518.32</v>
      </c>
      <c r="AX53" s="430">
        <v>0</v>
      </c>
      <c r="AY53" s="430"/>
      <c r="AZ53" s="430"/>
      <c r="BA53" s="432">
        <f t="shared" si="5"/>
        <v>14554.279999999999</v>
      </c>
      <c r="BB53" s="433">
        <f t="shared" si="22"/>
        <v>7640.28</v>
      </c>
      <c r="BC53" s="433">
        <f t="shared" si="23"/>
        <v>2435.7599999999998</v>
      </c>
      <c r="BD53" s="434">
        <v>0</v>
      </c>
      <c r="BE53" s="435"/>
      <c r="BF53" s="435"/>
      <c r="BG53" s="436">
        <f t="shared" si="6"/>
        <v>839.33413199999995</v>
      </c>
      <c r="BH53" s="433">
        <f t="shared" si="7"/>
        <v>503.82</v>
      </c>
      <c r="BI53" s="437">
        <f t="shared" si="8"/>
        <v>54</v>
      </c>
      <c r="BJ53" s="438">
        <v>0</v>
      </c>
      <c r="BK53" s="432">
        <f t="shared" si="9"/>
        <v>10076.039999999999</v>
      </c>
      <c r="BL53" s="432">
        <f t="shared" si="10"/>
        <v>11473.194131999999</v>
      </c>
      <c r="BM53" s="439">
        <f t="shared" si="11"/>
        <v>79.753949999999989</v>
      </c>
      <c r="BN53" s="439">
        <f t="shared" si="12"/>
        <v>1209.1247999999998</v>
      </c>
      <c r="BO53" s="440"/>
      <c r="BP53" s="441">
        <v>0</v>
      </c>
      <c r="BQ53" s="430">
        <v>50</v>
      </c>
      <c r="BR53" s="430">
        <v>0</v>
      </c>
      <c r="BS53" s="442">
        <v>0</v>
      </c>
      <c r="BT53" s="442">
        <f t="shared" si="13"/>
        <v>1338.8787499999999</v>
      </c>
      <c r="BU53" s="442">
        <f t="shared" si="14"/>
        <v>10134.315381999999</v>
      </c>
      <c r="BV53" s="442">
        <v>10134</v>
      </c>
      <c r="BW53" s="442">
        <f t="shared" si="24"/>
        <v>-0.31538199999886274</v>
      </c>
      <c r="BX53" s="443">
        <f t="shared" si="15"/>
        <v>1309.8851999999999</v>
      </c>
      <c r="BY53" s="444">
        <f t="shared" si="16"/>
        <v>345.60044999999997</v>
      </c>
      <c r="BZ53" s="441">
        <f t="shared" si="17"/>
        <v>0</v>
      </c>
      <c r="CA53" s="432">
        <f t="shared" si="18"/>
        <v>1655.4856499999999</v>
      </c>
      <c r="CB53" s="432">
        <f t="shared" si="19"/>
        <v>13128.679781999999</v>
      </c>
      <c r="CC53" s="445">
        <f t="shared" si="20"/>
        <v>450</v>
      </c>
      <c r="CD53" s="438">
        <f t="shared" si="21"/>
        <v>13578.679781999999</v>
      </c>
    </row>
    <row r="54" spans="1:82" s="446" customFormat="1" ht="24.95" customHeight="1" x14ac:dyDescent="0.3">
      <c r="A54" s="415">
        <v>41</v>
      </c>
      <c r="B54" s="416" t="s">
        <v>2073</v>
      </c>
      <c r="C54" s="417">
        <v>37710</v>
      </c>
      <c r="D54" s="418" t="s">
        <v>2074</v>
      </c>
      <c r="E54" s="419">
        <v>45017</v>
      </c>
      <c r="F54" s="420">
        <v>5318842900</v>
      </c>
      <c r="G54" s="421">
        <v>100633817810</v>
      </c>
      <c r="H54" s="422" t="s">
        <v>65</v>
      </c>
      <c r="I54" s="422" t="s">
        <v>2075</v>
      </c>
      <c r="J54" s="423" t="s">
        <v>2076</v>
      </c>
      <c r="K54" s="424">
        <v>1</v>
      </c>
      <c r="L54" s="424">
        <v>0</v>
      </c>
      <c r="M54" s="424">
        <v>1</v>
      </c>
      <c r="N54" s="424">
        <v>1</v>
      </c>
      <c r="O54" s="424">
        <v>1</v>
      </c>
      <c r="P54" s="424">
        <v>1</v>
      </c>
      <c r="Q54" s="424">
        <v>1</v>
      </c>
      <c r="R54" s="424">
        <v>1</v>
      </c>
      <c r="S54" s="424">
        <v>0</v>
      </c>
      <c r="T54" s="424">
        <v>1</v>
      </c>
      <c r="U54" s="424">
        <v>1</v>
      </c>
      <c r="V54" s="424">
        <v>1</v>
      </c>
      <c r="W54" s="424">
        <v>1</v>
      </c>
      <c r="X54" s="424">
        <v>1</v>
      </c>
      <c r="Y54" s="424">
        <v>1</v>
      </c>
      <c r="Z54" s="424">
        <v>0</v>
      </c>
      <c r="AA54" s="424">
        <v>1</v>
      </c>
      <c r="AB54" s="424">
        <v>1</v>
      </c>
      <c r="AC54" s="424">
        <v>1</v>
      </c>
      <c r="AD54" s="424">
        <v>1</v>
      </c>
      <c r="AE54" s="424">
        <v>1</v>
      </c>
      <c r="AF54" s="424">
        <v>1</v>
      </c>
      <c r="AG54" s="424">
        <v>0</v>
      </c>
      <c r="AH54" s="424">
        <v>1</v>
      </c>
      <c r="AI54" s="424">
        <v>1</v>
      </c>
      <c r="AJ54" s="424">
        <v>1</v>
      </c>
      <c r="AK54" s="424">
        <v>1</v>
      </c>
      <c r="AL54" s="424">
        <v>1</v>
      </c>
      <c r="AM54" s="425">
        <v>26</v>
      </c>
      <c r="AN54" s="426">
        <v>24</v>
      </c>
      <c r="AO54" s="427">
        <v>4</v>
      </c>
      <c r="AP54" s="427">
        <f t="shared" si="0"/>
        <v>0</v>
      </c>
      <c r="AQ54" s="427">
        <f t="shared" si="1"/>
        <v>0</v>
      </c>
      <c r="AR54" s="427">
        <f t="shared" si="2"/>
        <v>4</v>
      </c>
      <c r="AS54" s="427">
        <f t="shared" si="3"/>
        <v>0</v>
      </c>
      <c r="AT54" s="428">
        <f t="shared" si="4"/>
        <v>24</v>
      </c>
      <c r="AU54" s="429">
        <v>0</v>
      </c>
      <c r="AV54" s="430">
        <v>12139.66</v>
      </c>
      <c r="AW54" s="431">
        <v>3518.32</v>
      </c>
      <c r="AX54" s="430">
        <v>40</v>
      </c>
      <c r="AY54" s="430"/>
      <c r="AZ54" s="430"/>
      <c r="BA54" s="432">
        <f t="shared" si="5"/>
        <v>15697.98</v>
      </c>
      <c r="BB54" s="433">
        <f t="shared" si="22"/>
        <v>11205.84</v>
      </c>
      <c r="BC54" s="433">
        <f t="shared" si="23"/>
        <v>3247.68</v>
      </c>
      <c r="BD54" s="434">
        <f>+AX54*AT54</f>
        <v>960</v>
      </c>
      <c r="BE54" s="435"/>
      <c r="BF54" s="435"/>
      <c r="BG54" s="436">
        <f t="shared" si="6"/>
        <v>1203.978216</v>
      </c>
      <c r="BH54" s="433">
        <f>30.11*AT54</f>
        <v>722.64</v>
      </c>
      <c r="BI54" s="437">
        <f t="shared" si="8"/>
        <v>72</v>
      </c>
      <c r="BJ54" s="438">
        <v>0</v>
      </c>
      <c r="BK54" s="432">
        <f t="shared" si="9"/>
        <v>15413.52</v>
      </c>
      <c r="BL54" s="432">
        <f t="shared" si="10"/>
        <v>17412.138215999999</v>
      </c>
      <c r="BM54" s="439">
        <f t="shared" si="11"/>
        <v>121.5612</v>
      </c>
      <c r="BN54" s="439">
        <f t="shared" si="12"/>
        <v>1849.6224</v>
      </c>
      <c r="BO54" s="440"/>
      <c r="BP54" s="441">
        <v>0</v>
      </c>
      <c r="BQ54" s="430">
        <v>0</v>
      </c>
      <c r="BR54" s="430">
        <v>0</v>
      </c>
      <c r="BS54" s="442">
        <v>0</v>
      </c>
      <c r="BT54" s="442">
        <f t="shared" si="13"/>
        <v>1971.1836000000001</v>
      </c>
      <c r="BU54" s="442">
        <f t="shared" si="14"/>
        <v>15440.954615999999</v>
      </c>
      <c r="BV54" s="442">
        <v>15441</v>
      </c>
      <c r="BW54" s="442">
        <f t="shared" si="24"/>
        <v>4.5384000000922242E-2</v>
      </c>
      <c r="BX54" s="443">
        <f t="shared" si="15"/>
        <v>2003.7576000000001</v>
      </c>
      <c r="BY54" s="444">
        <f t="shared" si="16"/>
        <v>526.76520000000005</v>
      </c>
      <c r="BZ54" s="441">
        <f t="shared" si="17"/>
        <v>0</v>
      </c>
      <c r="CA54" s="432">
        <f t="shared" si="18"/>
        <v>2530.5228000000002</v>
      </c>
      <c r="CB54" s="432">
        <f t="shared" si="19"/>
        <v>19942.661015999998</v>
      </c>
      <c r="CC54" s="445">
        <f t="shared" si="20"/>
        <v>600</v>
      </c>
      <c r="CD54" s="438">
        <f t="shared" si="21"/>
        <v>20542.661015999998</v>
      </c>
    </row>
    <row r="55" spans="1:82" s="446" customFormat="1" ht="24.95" customHeight="1" x14ac:dyDescent="0.3">
      <c r="A55" s="415">
        <v>42</v>
      </c>
      <c r="B55" s="416" t="s">
        <v>2077</v>
      </c>
      <c r="C55" s="417">
        <v>37708</v>
      </c>
      <c r="D55" s="418" t="s">
        <v>2078</v>
      </c>
      <c r="E55" s="419">
        <v>45536</v>
      </c>
      <c r="F55" s="420">
        <v>4941317460</v>
      </c>
      <c r="G55" s="421">
        <v>101580162373</v>
      </c>
      <c r="H55" s="422" t="s">
        <v>1940</v>
      </c>
      <c r="I55" s="422" t="s">
        <v>121</v>
      </c>
      <c r="J55" s="423" t="s">
        <v>2079</v>
      </c>
      <c r="K55" s="447">
        <v>1</v>
      </c>
      <c r="L55" s="447">
        <v>0</v>
      </c>
      <c r="M55" s="447">
        <v>1</v>
      </c>
      <c r="N55" s="447">
        <v>1</v>
      </c>
      <c r="O55" s="447">
        <v>1</v>
      </c>
      <c r="P55" s="447">
        <v>1</v>
      </c>
      <c r="Q55" s="447">
        <v>1</v>
      </c>
      <c r="R55" s="447">
        <v>1</v>
      </c>
      <c r="S55" s="447">
        <v>0</v>
      </c>
      <c r="T55" s="447">
        <v>1</v>
      </c>
      <c r="U55" s="447">
        <v>1</v>
      </c>
      <c r="V55" s="447">
        <v>1</v>
      </c>
      <c r="W55" s="447">
        <v>1</v>
      </c>
      <c r="X55" s="447">
        <v>0</v>
      </c>
      <c r="Y55" s="447">
        <v>1</v>
      </c>
      <c r="Z55" s="447">
        <v>0</v>
      </c>
      <c r="AA55" s="447">
        <v>1</v>
      </c>
      <c r="AB55" s="447">
        <v>1</v>
      </c>
      <c r="AC55" s="447">
        <v>1</v>
      </c>
      <c r="AD55" s="447">
        <v>1</v>
      </c>
      <c r="AE55" s="447">
        <v>1</v>
      </c>
      <c r="AF55" s="447">
        <v>1</v>
      </c>
      <c r="AG55" s="447">
        <v>0</v>
      </c>
      <c r="AH55" s="447">
        <v>1</v>
      </c>
      <c r="AI55" s="447">
        <v>1</v>
      </c>
      <c r="AJ55" s="447">
        <v>1</v>
      </c>
      <c r="AK55" s="447">
        <v>1</v>
      </c>
      <c r="AL55" s="447">
        <v>1</v>
      </c>
      <c r="AM55" s="425">
        <v>26</v>
      </c>
      <c r="AN55" s="426">
        <v>23</v>
      </c>
      <c r="AO55" s="427">
        <v>4</v>
      </c>
      <c r="AP55" s="427">
        <f t="shared" si="0"/>
        <v>0</v>
      </c>
      <c r="AQ55" s="427">
        <f t="shared" si="1"/>
        <v>0</v>
      </c>
      <c r="AR55" s="427">
        <f t="shared" si="2"/>
        <v>5</v>
      </c>
      <c r="AS55" s="427">
        <f t="shared" si="3"/>
        <v>0</v>
      </c>
      <c r="AT55" s="428">
        <f t="shared" si="4"/>
        <v>23</v>
      </c>
      <c r="AU55" s="429">
        <v>0</v>
      </c>
      <c r="AV55" s="430">
        <v>11035.96</v>
      </c>
      <c r="AW55" s="431">
        <v>3518.32</v>
      </c>
      <c r="AX55" s="430">
        <v>0</v>
      </c>
      <c r="AY55" s="430"/>
      <c r="AZ55" s="430"/>
      <c r="BA55" s="432">
        <f t="shared" si="5"/>
        <v>14554.279999999999</v>
      </c>
      <c r="BB55" s="433">
        <f t="shared" si="22"/>
        <v>9762.58</v>
      </c>
      <c r="BC55" s="433">
        <f t="shared" si="23"/>
        <v>3112.3599999999997</v>
      </c>
      <c r="BD55" s="434">
        <v>0</v>
      </c>
      <c r="BE55" s="435"/>
      <c r="BF55" s="435"/>
      <c r="BG55" s="436">
        <f t="shared" si="6"/>
        <v>1072.4825019999998</v>
      </c>
      <c r="BH55" s="433">
        <f t="shared" si="7"/>
        <v>643.77</v>
      </c>
      <c r="BI55" s="437">
        <f t="shared" si="8"/>
        <v>69</v>
      </c>
      <c r="BJ55" s="438">
        <f>ROUND(1119.56*AU55,0)</f>
        <v>0</v>
      </c>
      <c r="BK55" s="432">
        <f t="shared" si="9"/>
        <v>12874.939999999999</v>
      </c>
      <c r="BL55" s="432">
        <f t="shared" si="10"/>
        <v>14660.192501999998</v>
      </c>
      <c r="BM55" s="439">
        <f t="shared" si="11"/>
        <v>101.90782499999999</v>
      </c>
      <c r="BN55" s="439">
        <f t="shared" si="12"/>
        <v>1544.9927999999998</v>
      </c>
      <c r="BO55" s="440"/>
      <c r="BP55" s="441">
        <v>0</v>
      </c>
      <c r="BQ55" s="430">
        <v>0</v>
      </c>
      <c r="BR55" s="430">
        <v>0</v>
      </c>
      <c r="BS55" s="442">
        <v>0</v>
      </c>
      <c r="BT55" s="442">
        <f t="shared" si="13"/>
        <v>1646.9006249999998</v>
      </c>
      <c r="BU55" s="442">
        <f t="shared" si="14"/>
        <v>13013.291876999998</v>
      </c>
      <c r="BV55" s="442">
        <v>13013</v>
      </c>
      <c r="BW55" s="442">
        <f t="shared" si="24"/>
        <v>-0.29187699999783945</v>
      </c>
      <c r="BX55" s="443">
        <f t="shared" si="15"/>
        <v>1673.7421999999997</v>
      </c>
      <c r="BY55" s="444">
        <f t="shared" si="16"/>
        <v>441.60057499999999</v>
      </c>
      <c r="BZ55" s="441">
        <f t="shared" si="17"/>
        <v>0</v>
      </c>
      <c r="CA55" s="432">
        <f t="shared" si="18"/>
        <v>2115.3427749999996</v>
      </c>
      <c r="CB55" s="432">
        <f t="shared" si="19"/>
        <v>16775.535276999999</v>
      </c>
      <c r="CC55" s="445">
        <f t="shared" si="20"/>
        <v>575</v>
      </c>
      <c r="CD55" s="438">
        <f t="shared" si="21"/>
        <v>17350.535276999999</v>
      </c>
    </row>
    <row r="56" spans="1:82" s="446" customFormat="1" ht="24.95" customHeight="1" x14ac:dyDescent="0.3">
      <c r="A56" s="415">
        <v>43</v>
      </c>
      <c r="B56" s="416" t="s">
        <v>2080</v>
      </c>
      <c r="C56" s="417">
        <v>36951</v>
      </c>
      <c r="D56" s="418" t="s">
        <v>2081</v>
      </c>
      <c r="E56" s="419">
        <v>45139</v>
      </c>
      <c r="F56" s="420">
        <v>4941317465</v>
      </c>
      <c r="G56" s="421">
        <v>101974856950</v>
      </c>
      <c r="H56" s="422" t="s">
        <v>1965</v>
      </c>
      <c r="I56" s="422" t="s">
        <v>2082</v>
      </c>
      <c r="J56" s="423" t="s">
        <v>2083</v>
      </c>
      <c r="K56" s="424">
        <v>1</v>
      </c>
      <c r="L56" s="424">
        <v>0</v>
      </c>
      <c r="M56" s="424">
        <v>1</v>
      </c>
      <c r="N56" s="424">
        <v>1</v>
      </c>
      <c r="O56" s="424">
        <v>1</v>
      </c>
      <c r="P56" s="424">
        <v>1</v>
      </c>
      <c r="Q56" s="424">
        <v>1</v>
      </c>
      <c r="R56" s="424">
        <v>1</v>
      </c>
      <c r="S56" s="424">
        <v>0</v>
      </c>
      <c r="T56" s="424">
        <v>1</v>
      </c>
      <c r="U56" s="424">
        <v>1</v>
      </c>
      <c r="V56" s="424">
        <v>1</v>
      </c>
      <c r="W56" s="424">
        <v>1</v>
      </c>
      <c r="X56" s="424">
        <v>1</v>
      </c>
      <c r="Y56" s="424">
        <v>1</v>
      </c>
      <c r="Z56" s="424">
        <v>0</v>
      </c>
      <c r="AA56" s="424">
        <v>1</v>
      </c>
      <c r="AB56" s="424">
        <v>1</v>
      </c>
      <c r="AC56" s="424">
        <v>1</v>
      </c>
      <c r="AD56" s="424">
        <v>1</v>
      </c>
      <c r="AE56" s="424">
        <v>1</v>
      </c>
      <c r="AF56" s="424">
        <v>1</v>
      </c>
      <c r="AG56" s="424">
        <v>0</v>
      </c>
      <c r="AH56" s="424">
        <v>1</v>
      </c>
      <c r="AI56" s="424">
        <v>1</v>
      </c>
      <c r="AJ56" s="424">
        <v>1</v>
      </c>
      <c r="AK56" s="424">
        <v>1</v>
      </c>
      <c r="AL56" s="424">
        <v>1</v>
      </c>
      <c r="AM56" s="425">
        <v>26</v>
      </c>
      <c r="AN56" s="426">
        <v>24</v>
      </c>
      <c r="AO56" s="427">
        <v>4</v>
      </c>
      <c r="AP56" s="427">
        <f t="shared" si="0"/>
        <v>0</v>
      </c>
      <c r="AQ56" s="427">
        <f t="shared" si="1"/>
        <v>0</v>
      </c>
      <c r="AR56" s="427">
        <f t="shared" si="2"/>
        <v>4</v>
      </c>
      <c r="AS56" s="427">
        <f t="shared" si="3"/>
        <v>0</v>
      </c>
      <c r="AT56" s="428">
        <f t="shared" si="4"/>
        <v>24</v>
      </c>
      <c r="AU56" s="429">
        <v>0</v>
      </c>
      <c r="AV56" s="430">
        <v>11035.96</v>
      </c>
      <c r="AW56" s="431">
        <v>3518.32</v>
      </c>
      <c r="AX56" s="430">
        <v>0</v>
      </c>
      <c r="AY56" s="430"/>
      <c r="AZ56" s="430"/>
      <c r="BA56" s="432">
        <f t="shared" si="5"/>
        <v>14554.279999999999</v>
      </c>
      <c r="BB56" s="433">
        <f t="shared" si="22"/>
        <v>10187.039999999999</v>
      </c>
      <c r="BC56" s="433">
        <f t="shared" si="23"/>
        <v>3247.68</v>
      </c>
      <c r="BD56" s="434">
        <v>0</v>
      </c>
      <c r="BE56" s="435"/>
      <c r="BF56" s="435"/>
      <c r="BG56" s="436">
        <f t="shared" si="6"/>
        <v>1119.1121759999999</v>
      </c>
      <c r="BH56" s="433">
        <f t="shared" si="7"/>
        <v>671.76</v>
      </c>
      <c r="BI56" s="437">
        <f t="shared" si="8"/>
        <v>72</v>
      </c>
      <c r="BJ56" s="438">
        <v>0</v>
      </c>
      <c r="BK56" s="432">
        <f t="shared" si="9"/>
        <v>13434.72</v>
      </c>
      <c r="BL56" s="432">
        <f t="shared" si="10"/>
        <v>15297.592176</v>
      </c>
      <c r="BM56" s="439">
        <f t="shared" si="11"/>
        <v>106.3386</v>
      </c>
      <c r="BN56" s="439">
        <f t="shared" si="12"/>
        <v>1612.1663999999998</v>
      </c>
      <c r="BO56" s="440"/>
      <c r="BP56" s="441">
        <v>0</v>
      </c>
      <c r="BQ56" s="430">
        <v>0</v>
      </c>
      <c r="BR56" s="430">
        <v>0</v>
      </c>
      <c r="BS56" s="442">
        <v>0</v>
      </c>
      <c r="BT56" s="442">
        <f t="shared" si="13"/>
        <v>1718.5049999999999</v>
      </c>
      <c r="BU56" s="442">
        <f t="shared" si="14"/>
        <v>13579.087176000001</v>
      </c>
      <c r="BV56" s="442">
        <v>13579</v>
      </c>
      <c r="BW56" s="442">
        <f t="shared" si="24"/>
        <v>-8.7176000000908971E-2</v>
      </c>
      <c r="BX56" s="443">
        <f t="shared" si="15"/>
        <v>1746.5135999999998</v>
      </c>
      <c r="BY56" s="444">
        <f t="shared" si="16"/>
        <v>460.80059999999997</v>
      </c>
      <c r="BZ56" s="441">
        <f t="shared" si="17"/>
        <v>0</v>
      </c>
      <c r="CA56" s="432">
        <f t="shared" si="18"/>
        <v>2207.3141999999998</v>
      </c>
      <c r="CB56" s="432">
        <f t="shared" si="19"/>
        <v>17504.906375999999</v>
      </c>
      <c r="CC56" s="445">
        <f t="shared" si="20"/>
        <v>600</v>
      </c>
      <c r="CD56" s="438">
        <f t="shared" si="21"/>
        <v>18104.906375999999</v>
      </c>
    </row>
    <row r="57" spans="1:82" s="446" customFormat="1" ht="24.95" customHeight="1" x14ac:dyDescent="0.3">
      <c r="A57" s="415">
        <v>44</v>
      </c>
      <c r="B57" s="416" t="s">
        <v>2084</v>
      </c>
      <c r="C57" s="417">
        <v>36921</v>
      </c>
      <c r="D57" s="418" t="s">
        <v>2085</v>
      </c>
      <c r="E57" s="419">
        <v>45124</v>
      </c>
      <c r="F57" s="420">
        <v>4941299825</v>
      </c>
      <c r="G57" s="421">
        <v>101517982671</v>
      </c>
      <c r="H57" s="422" t="s">
        <v>1940</v>
      </c>
      <c r="I57" s="422" t="s">
        <v>2086</v>
      </c>
      <c r="J57" s="423" t="s">
        <v>2087</v>
      </c>
      <c r="K57" s="424">
        <v>1</v>
      </c>
      <c r="L57" s="424">
        <v>0</v>
      </c>
      <c r="M57" s="424">
        <v>1</v>
      </c>
      <c r="N57" s="424">
        <v>1</v>
      </c>
      <c r="O57" s="424">
        <v>1</v>
      </c>
      <c r="P57" s="424">
        <v>1</v>
      </c>
      <c r="Q57" s="424">
        <v>1</v>
      </c>
      <c r="R57" s="424">
        <v>1</v>
      </c>
      <c r="S57" s="424">
        <v>0</v>
      </c>
      <c r="T57" s="424">
        <v>1</v>
      </c>
      <c r="U57" s="424">
        <v>1</v>
      </c>
      <c r="V57" s="424">
        <v>0</v>
      </c>
      <c r="W57" s="424">
        <v>0</v>
      </c>
      <c r="X57" s="424">
        <v>0</v>
      </c>
      <c r="Y57" s="424">
        <v>0</v>
      </c>
      <c r="Z57" s="424">
        <v>0</v>
      </c>
      <c r="AA57" s="424">
        <v>1</v>
      </c>
      <c r="AB57" s="424">
        <v>1</v>
      </c>
      <c r="AC57" s="424">
        <v>1</v>
      </c>
      <c r="AD57" s="424">
        <v>1</v>
      </c>
      <c r="AE57" s="424">
        <v>1</v>
      </c>
      <c r="AF57" s="424">
        <v>1</v>
      </c>
      <c r="AG57" s="424">
        <v>0</v>
      </c>
      <c r="AH57" s="424">
        <v>1</v>
      </c>
      <c r="AI57" s="424">
        <v>1</v>
      </c>
      <c r="AJ57" s="424">
        <v>1</v>
      </c>
      <c r="AK57" s="424">
        <v>1</v>
      </c>
      <c r="AL57" s="424">
        <v>1</v>
      </c>
      <c r="AM57" s="425">
        <v>26</v>
      </c>
      <c r="AN57" s="426">
        <v>20</v>
      </c>
      <c r="AO57" s="427">
        <v>4</v>
      </c>
      <c r="AP57" s="427">
        <f t="shared" si="0"/>
        <v>0</v>
      </c>
      <c r="AQ57" s="427">
        <f t="shared" si="1"/>
        <v>0</v>
      </c>
      <c r="AR57" s="427">
        <f t="shared" si="2"/>
        <v>8</v>
      </c>
      <c r="AS57" s="427">
        <f t="shared" si="3"/>
        <v>0</v>
      </c>
      <c r="AT57" s="428">
        <f t="shared" si="4"/>
        <v>20</v>
      </c>
      <c r="AU57" s="429">
        <v>0</v>
      </c>
      <c r="AV57" s="430">
        <v>11035.96</v>
      </c>
      <c r="AW57" s="431">
        <v>3518.32</v>
      </c>
      <c r="AX57" s="430">
        <v>0</v>
      </c>
      <c r="AY57" s="430"/>
      <c r="AZ57" s="430"/>
      <c r="BA57" s="432">
        <f t="shared" si="5"/>
        <v>14554.279999999999</v>
      </c>
      <c r="BB57" s="433">
        <f t="shared" si="22"/>
        <v>8489.1999999999989</v>
      </c>
      <c r="BC57" s="433">
        <f t="shared" si="23"/>
        <v>2706.3999999999996</v>
      </c>
      <c r="BD57" s="434">
        <v>0</v>
      </c>
      <c r="BE57" s="435"/>
      <c r="BF57" s="435"/>
      <c r="BG57" s="436">
        <f t="shared" si="6"/>
        <v>932.59347999999989</v>
      </c>
      <c r="BH57" s="433">
        <f t="shared" si="7"/>
        <v>559.79999999999995</v>
      </c>
      <c r="BI57" s="437">
        <f t="shared" si="8"/>
        <v>60</v>
      </c>
      <c r="BJ57" s="438">
        <v>0</v>
      </c>
      <c r="BK57" s="432">
        <f t="shared" si="9"/>
        <v>11195.599999999999</v>
      </c>
      <c r="BL57" s="432">
        <f t="shared" si="10"/>
        <v>12747.993479999997</v>
      </c>
      <c r="BM57" s="439">
        <f t="shared" si="11"/>
        <v>88.615499999999983</v>
      </c>
      <c r="BN57" s="439">
        <f t="shared" si="12"/>
        <v>1343.4719999999998</v>
      </c>
      <c r="BO57" s="440"/>
      <c r="BP57" s="441">
        <v>0</v>
      </c>
      <c r="BQ57" s="430">
        <v>0</v>
      </c>
      <c r="BR57" s="430">
        <v>0</v>
      </c>
      <c r="BS57" s="442">
        <v>0</v>
      </c>
      <c r="BT57" s="442">
        <f t="shared" si="13"/>
        <v>1432.0874999999996</v>
      </c>
      <c r="BU57" s="442">
        <f t="shared" si="14"/>
        <v>11315.905979999998</v>
      </c>
      <c r="BV57" s="442">
        <v>11316</v>
      </c>
      <c r="BW57" s="442">
        <f t="shared" si="24"/>
        <v>9.4020000002274173E-2</v>
      </c>
      <c r="BX57" s="443">
        <f t="shared" si="15"/>
        <v>1455.4279999999999</v>
      </c>
      <c r="BY57" s="444">
        <f t="shared" si="16"/>
        <v>384.00049999999993</v>
      </c>
      <c r="BZ57" s="441">
        <f t="shared" si="17"/>
        <v>0</v>
      </c>
      <c r="CA57" s="432">
        <f t="shared" si="18"/>
        <v>1839.4284999999998</v>
      </c>
      <c r="CB57" s="432">
        <f t="shared" si="19"/>
        <v>14587.421979999997</v>
      </c>
      <c r="CC57" s="445">
        <f t="shared" si="20"/>
        <v>500</v>
      </c>
      <c r="CD57" s="438">
        <f t="shared" si="21"/>
        <v>15087.421979999997</v>
      </c>
    </row>
    <row r="58" spans="1:82" s="446" customFormat="1" ht="24.95" customHeight="1" x14ac:dyDescent="0.3">
      <c r="A58" s="415">
        <v>45</v>
      </c>
      <c r="B58" s="416" t="s">
        <v>2088</v>
      </c>
      <c r="C58" s="417">
        <v>36920</v>
      </c>
      <c r="D58" s="418" t="s">
        <v>2089</v>
      </c>
      <c r="E58" s="419">
        <v>45689</v>
      </c>
      <c r="F58" s="420">
        <v>4940891071</v>
      </c>
      <c r="G58" s="421">
        <v>101251446723</v>
      </c>
      <c r="H58" s="422" t="s">
        <v>2090</v>
      </c>
      <c r="I58" s="422" t="s">
        <v>2091</v>
      </c>
      <c r="J58" s="423" t="s">
        <v>2092</v>
      </c>
      <c r="K58" s="424">
        <v>1</v>
      </c>
      <c r="L58" s="424">
        <v>0</v>
      </c>
      <c r="M58" s="424">
        <v>1</v>
      </c>
      <c r="N58" s="424">
        <v>1</v>
      </c>
      <c r="O58" s="424">
        <v>1</v>
      </c>
      <c r="P58" s="424">
        <v>1</v>
      </c>
      <c r="Q58" s="424">
        <v>1</v>
      </c>
      <c r="R58" s="424">
        <v>1</v>
      </c>
      <c r="S58" s="424">
        <v>0</v>
      </c>
      <c r="T58" s="424">
        <v>1</v>
      </c>
      <c r="U58" s="424">
        <v>1</v>
      </c>
      <c r="V58" s="424">
        <v>0</v>
      </c>
      <c r="W58" s="424">
        <v>1</v>
      </c>
      <c r="X58" s="424">
        <v>1</v>
      </c>
      <c r="Y58" s="424">
        <v>1</v>
      </c>
      <c r="Z58" s="424">
        <v>0</v>
      </c>
      <c r="AA58" s="424">
        <v>1</v>
      </c>
      <c r="AB58" s="424">
        <v>1</v>
      </c>
      <c r="AC58" s="424">
        <v>1</v>
      </c>
      <c r="AD58" s="424">
        <v>1</v>
      </c>
      <c r="AE58" s="424">
        <v>1</v>
      </c>
      <c r="AF58" s="424">
        <v>1</v>
      </c>
      <c r="AG58" s="424">
        <v>0</v>
      </c>
      <c r="AH58" s="424">
        <v>1</v>
      </c>
      <c r="AI58" s="424">
        <v>1</v>
      </c>
      <c r="AJ58" s="424">
        <v>1</v>
      </c>
      <c r="AK58" s="424">
        <v>1</v>
      </c>
      <c r="AL58" s="424">
        <v>1</v>
      </c>
      <c r="AM58" s="425">
        <v>26</v>
      </c>
      <c r="AN58" s="426">
        <v>23</v>
      </c>
      <c r="AO58" s="427">
        <v>4</v>
      </c>
      <c r="AP58" s="427">
        <f t="shared" si="0"/>
        <v>0</v>
      </c>
      <c r="AQ58" s="427">
        <f t="shared" si="1"/>
        <v>0</v>
      </c>
      <c r="AR58" s="427">
        <f t="shared" si="2"/>
        <v>5</v>
      </c>
      <c r="AS58" s="427">
        <f t="shared" si="3"/>
        <v>0</v>
      </c>
      <c r="AT58" s="428">
        <f t="shared" si="4"/>
        <v>23</v>
      </c>
      <c r="AU58" s="429">
        <v>0</v>
      </c>
      <c r="AV58" s="430">
        <v>11035.96</v>
      </c>
      <c r="AW58" s="431">
        <v>3518.32</v>
      </c>
      <c r="AX58" s="430">
        <v>0</v>
      </c>
      <c r="AY58" s="430"/>
      <c r="AZ58" s="430"/>
      <c r="BA58" s="432">
        <f t="shared" si="5"/>
        <v>14554.279999999999</v>
      </c>
      <c r="BB58" s="433">
        <f t="shared" si="22"/>
        <v>9762.58</v>
      </c>
      <c r="BC58" s="433">
        <f t="shared" si="23"/>
        <v>3112.3599999999997</v>
      </c>
      <c r="BD58" s="434">
        <v>0</v>
      </c>
      <c r="BE58" s="435"/>
      <c r="BF58" s="435"/>
      <c r="BG58" s="436">
        <f t="shared" si="6"/>
        <v>1072.4825019999998</v>
      </c>
      <c r="BH58" s="433">
        <f t="shared" si="7"/>
        <v>643.77</v>
      </c>
      <c r="BI58" s="437">
        <f t="shared" si="8"/>
        <v>69</v>
      </c>
      <c r="BJ58" s="438">
        <v>0</v>
      </c>
      <c r="BK58" s="432">
        <f t="shared" si="9"/>
        <v>12874.939999999999</v>
      </c>
      <c r="BL58" s="432">
        <f t="shared" si="10"/>
        <v>14660.192501999998</v>
      </c>
      <c r="BM58" s="439">
        <f t="shared" si="11"/>
        <v>101.90782499999999</v>
      </c>
      <c r="BN58" s="439">
        <f t="shared" si="12"/>
        <v>1544.9927999999998</v>
      </c>
      <c r="BO58" s="440"/>
      <c r="BP58" s="441">
        <v>0</v>
      </c>
      <c r="BQ58" s="430">
        <v>0</v>
      </c>
      <c r="BR58" s="430">
        <v>0</v>
      </c>
      <c r="BS58" s="442">
        <v>0</v>
      </c>
      <c r="BT58" s="442">
        <f t="shared" si="13"/>
        <v>1646.9006249999998</v>
      </c>
      <c r="BU58" s="442">
        <f t="shared" si="14"/>
        <v>13013.291876999998</v>
      </c>
      <c r="BV58" s="442">
        <v>13013</v>
      </c>
      <c r="BW58" s="442">
        <f t="shared" si="24"/>
        <v>-0.29187699999783945</v>
      </c>
      <c r="BX58" s="443">
        <f t="shared" si="15"/>
        <v>1673.7421999999997</v>
      </c>
      <c r="BY58" s="444">
        <f t="shared" si="16"/>
        <v>441.60057499999999</v>
      </c>
      <c r="BZ58" s="441">
        <f t="shared" si="17"/>
        <v>0</v>
      </c>
      <c r="CA58" s="432">
        <f t="shared" si="18"/>
        <v>2115.3427749999996</v>
      </c>
      <c r="CB58" s="432">
        <f t="shared" si="19"/>
        <v>16775.535276999999</v>
      </c>
      <c r="CC58" s="445">
        <f t="shared" si="20"/>
        <v>575</v>
      </c>
      <c r="CD58" s="438">
        <f t="shared" si="21"/>
        <v>17350.535276999999</v>
      </c>
    </row>
    <row r="59" spans="1:82" s="446" customFormat="1" ht="24.95" customHeight="1" x14ac:dyDescent="0.3">
      <c r="A59" s="415">
        <v>46</v>
      </c>
      <c r="B59" s="416" t="s">
        <v>2093</v>
      </c>
      <c r="C59" s="417">
        <v>37743</v>
      </c>
      <c r="D59" s="418" t="s">
        <v>2094</v>
      </c>
      <c r="E59" s="419">
        <v>45536</v>
      </c>
      <c r="F59" s="420">
        <v>4941679182</v>
      </c>
      <c r="G59" s="421">
        <v>101093856169</v>
      </c>
      <c r="H59" s="422" t="s">
        <v>1957</v>
      </c>
      <c r="I59" s="422" t="s">
        <v>126</v>
      </c>
      <c r="J59" s="423" t="s">
        <v>2095</v>
      </c>
      <c r="K59" s="424">
        <v>1</v>
      </c>
      <c r="L59" s="424">
        <v>0</v>
      </c>
      <c r="M59" s="424">
        <v>1</v>
      </c>
      <c r="N59" s="424">
        <v>1</v>
      </c>
      <c r="O59" s="424">
        <v>1</v>
      </c>
      <c r="P59" s="424">
        <v>1</v>
      </c>
      <c r="Q59" s="424">
        <v>1</v>
      </c>
      <c r="R59" s="424">
        <v>0</v>
      </c>
      <c r="S59" s="424">
        <v>0</v>
      </c>
      <c r="T59" s="424">
        <v>0</v>
      </c>
      <c r="U59" s="424">
        <v>0</v>
      </c>
      <c r="V59" s="424">
        <v>0</v>
      </c>
      <c r="W59" s="424">
        <v>0</v>
      </c>
      <c r="X59" s="424">
        <v>0.96875</v>
      </c>
      <c r="Y59" s="424">
        <v>1</v>
      </c>
      <c r="Z59" s="424">
        <v>0</v>
      </c>
      <c r="AA59" s="424">
        <v>1</v>
      </c>
      <c r="AB59" s="424">
        <v>1</v>
      </c>
      <c r="AC59" s="424">
        <v>1</v>
      </c>
      <c r="AD59" s="424">
        <v>1</v>
      </c>
      <c r="AE59" s="424">
        <v>0</v>
      </c>
      <c r="AF59" s="424">
        <v>0</v>
      </c>
      <c r="AG59" s="424">
        <v>0</v>
      </c>
      <c r="AH59" s="424">
        <v>0</v>
      </c>
      <c r="AI59" s="424">
        <v>0</v>
      </c>
      <c r="AJ59" s="424">
        <v>1</v>
      </c>
      <c r="AK59" s="424">
        <v>1</v>
      </c>
      <c r="AL59" s="424">
        <v>1</v>
      </c>
      <c r="AM59" s="425">
        <v>26</v>
      </c>
      <c r="AN59" s="426">
        <v>14.96875</v>
      </c>
      <c r="AO59" s="427">
        <v>4</v>
      </c>
      <c r="AP59" s="427">
        <f t="shared" si="0"/>
        <v>0</v>
      </c>
      <c r="AQ59" s="427">
        <f t="shared" si="1"/>
        <v>0</v>
      </c>
      <c r="AR59" s="427">
        <f t="shared" si="2"/>
        <v>13</v>
      </c>
      <c r="AS59" s="427">
        <f t="shared" si="3"/>
        <v>0</v>
      </c>
      <c r="AT59" s="428">
        <f t="shared" si="4"/>
        <v>14.96875</v>
      </c>
      <c r="AU59" s="429">
        <v>0</v>
      </c>
      <c r="AV59" s="430">
        <v>11035.96</v>
      </c>
      <c r="AW59" s="431">
        <v>3518.32</v>
      </c>
      <c r="AX59" s="430">
        <v>0</v>
      </c>
      <c r="AY59" s="430"/>
      <c r="AZ59" s="430"/>
      <c r="BA59" s="432">
        <f t="shared" si="5"/>
        <v>14554.279999999999</v>
      </c>
      <c r="BB59" s="433">
        <f t="shared" si="22"/>
        <v>6353.6356249999999</v>
      </c>
      <c r="BC59" s="433">
        <f t="shared" si="23"/>
        <v>2025.57125</v>
      </c>
      <c r="BD59" s="434">
        <v>0</v>
      </c>
      <c r="BE59" s="435"/>
      <c r="BF59" s="435"/>
      <c r="BG59" s="436">
        <f t="shared" si="6"/>
        <v>697.98793268750001</v>
      </c>
      <c r="BH59" s="433">
        <f t="shared" si="7"/>
        <v>418.97531249999997</v>
      </c>
      <c r="BI59" s="437">
        <f t="shared" si="8"/>
        <v>44.90625</v>
      </c>
      <c r="BJ59" s="438">
        <v>0</v>
      </c>
      <c r="BK59" s="432">
        <f t="shared" si="9"/>
        <v>8379.2068749999999</v>
      </c>
      <c r="BL59" s="432">
        <f t="shared" si="10"/>
        <v>9541.0763701875003</v>
      </c>
      <c r="BM59" s="439">
        <f t="shared" si="11"/>
        <v>66.323163281250004</v>
      </c>
      <c r="BN59" s="439">
        <f t="shared" si="12"/>
        <v>1005.504825</v>
      </c>
      <c r="BO59" s="440"/>
      <c r="BP59" s="441">
        <v>0</v>
      </c>
      <c r="BQ59" s="430">
        <v>0</v>
      </c>
      <c r="BR59" s="430">
        <v>0</v>
      </c>
      <c r="BS59" s="442">
        <v>0</v>
      </c>
      <c r="BT59" s="442">
        <f t="shared" si="13"/>
        <v>1071.8279882812499</v>
      </c>
      <c r="BU59" s="442">
        <f t="shared" si="14"/>
        <v>8469.2483819062509</v>
      </c>
      <c r="BV59" s="442">
        <v>8469</v>
      </c>
      <c r="BW59" s="442">
        <f t="shared" si="24"/>
        <v>-0.24838190625087009</v>
      </c>
      <c r="BX59" s="443">
        <f t="shared" si="15"/>
        <v>1089.29689375</v>
      </c>
      <c r="BY59" s="444">
        <f t="shared" si="16"/>
        <v>287.40037421875002</v>
      </c>
      <c r="BZ59" s="441">
        <f t="shared" si="17"/>
        <v>0</v>
      </c>
      <c r="CA59" s="432">
        <f t="shared" si="18"/>
        <v>1376.6972679687501</v>
      </c>
      <c r="CB59" s="432">
        <f t="shared" si="19"/>
        <v>10917.77363815625</v>
      </c>
      <c r="CC59" s="445">
        <f t="shared" si="20"/>
        <v>374.21875</v>
      </c>
      <c r="CD59" s="438">
        <f t="shared" si="21"/>
        <v>11291.99238815625</v>
      </c>
    </row>
    <row r="60" spans="1:82" s="446" customFormat="1" ht="24.95" customHeight="1" x14ac:dyDescent="0.3">
      <c r="A60" s="415">
        <v>47</v>
      </c>
      <c r="B60" s="416" t="s">
        <v>2096</v>
      </c>
      <c r="C60" s="417">
        <v>37744</v>
      </c>
      <c r="D60" s="418" t="s">
        <v>2097</v>
      </c>
      <c r="E60" s="419">
        <v>45017</v>
      </c>
      <c r="F60" s="420">
        <v>4940361203</v>
      </c>
      <c r="G60" s="421">
        <v>101613048124</v>
      </c>
      <c r="H60" s="422" t="s">
        <v>1940</v>
      </c>
      <c r="I60" s="422" t="s">
        <v>123</v>
      </c>
      <c r="J60" s="423" t="s">
        <v>2098</v>
      </c>
      <c r="K60" s="424">
        <v>1</v>
      </c>
      <c r="L60" s="424">
        <v>0</v>
      </c>
      <c r="M60" s="424">
        <v>1</v>
      </c>
      <c r="N60" s="424">
        <v>0</v>
      </c>
      <c r="O60" s="424">
        <v>0</v>
      </c>
      <c r="P60" s="424">
        <v>0</v>
      </c>
      <c r="Q60" s="424">
        <v>0</v>
      </c>
      <c r="R60" s="424">
        <v>0</v>
      </c>
      <c r="S60" s="424">
        <v>0</v>
      </c>
      <c r="T60" s="424">
        <v>0</v>
      </c>
      <c r="U60" s="424">
        <v>0</v>
      </c>
      <c r="V60" s="424">
        <v>0</v>
      </c>
      <c r="W60" s="424">
        <v>0</v>
      </c>
      <c r="X60" s="424">
        <v>0</v>
      </c>
      <c r="Y60" s="424">
        <v>0</v>
      </c>
      <c r="Z60" s="424">
        <v>0</v>
      </c>
      <c r="AA60" s="424">
        <v>0</v>
      </c>
      <c r="AB60" s="424">
        <v>1</v>
      </c>
      <c r="AC60" s="424">
        <v>1</v>
      </c>
      <c r="AD60" s="424">
        <v>1</v>
      </c>
      <c r="AE60" s="424">
        <v>1</v>
      </c>
      <c r="AF60" s="424">
        <v>0</v>
      </c>
      <c r="AG60" s="424">
        <v>0</v>
      </c>
      <c r="AH60" s="424">
        <v>0</v>
      </c>
      <c r="AI60" s="424">
        <v>0</v>
      </c>
      <c r="AJ60" s="424">
        <v>1</v>
      </c>
      <c r="AK60" s="424">
        <v>1</v>
      </c>
      <c r="AL60" s="424">
        <v>1</v>
      </c>
      <c r="AM60" s="425">
        <v>26</v>
      </c>
      <c r="AN60" s="426">
        <v>9</v>
      </c>
      <c r="AO60" s="427">
        <v>4</v>
      </c>
      <c r="AP60" s="427">
        <f t="shared" si="0"/>
        <v>0</v>
      </c>
      <c r="AQ60" s="427">
        <f t="shared" si="1"/>
        <v>0</v>
      </c>
      <c r="AR60" s="427">
        <f t="shared" si="2"/>
        <v>19</v>
      </c>
      <c r="AS60" s="427">
        <f t="shared" si="3"/>
        <v>0</v>
      </c>
      <c r="AT60" s="428">
        <f t="shared" si="4"/>
        <v>9</v>
      </c>
      <c r="AU60" s="429">
        <v>0</v>
      </c>
      <c r="AV60" s="430">
        <v>11035.96</v>
      </c>
      <c r="AW60" s="431">
        <v>3518.32</v>
      </c>
      <c r="AX60" s="430">
        <v>0</v>
      </c>
      <c r="AY60" s="430"/>
      <c r="AZ60" s="430"/>
      <c r="BA60" s="432">
        <f t="shared" si="5"/>
        <v>14554.279999999999</v>
      </c>
      <c r="BB60" s="433">
        <f t="shared" si="22"/>
        <v>3820.14</v>
      </c>
      <c r="BC60" s="433">
        <f t="shared" si="23"/>
        <v>1217.8799999999999</v>
      </c>
      <c r="BD60" s="434">
        <v>0</v>
      </c>
      <c r="BE60" s="435"/>
      <c r="BF60" s="435"/>
      <c r="BG60" s="436">
        <f t="shared" si="6"/>
        <v>419.66706599999998</v>
      </c>
      <c r="BH60" s="433">
        <f t="shared" si="7"/>
        <v>251.91</v>
      </c>
      <c r="BI60" s="437">
        <f t="shared" si="8"/>
        <v>27</v>
      </c>
      <c r="BJ60" s="438">
        <v>0</v>
      </c>
      <c r="BK60" s="432">
        <f t="shared" si="9"/>
        <v>5038.0199999999995</v>
      </c>
      <c r="BL60" s="432">
        <f t="shared" si="10"/>
        <v>5736.5970659999994</v>
      </c>
      <c r="BM60" s="439">
        <f t="shared" si="11"/>
        <v>39.876974999999995</v>
      </c>
      <c r="BN60" s="439">
        <f t="shared" si="12"/>
        <v>604.56239999999991</v>
      </c>
      <c r="BO60" s="440"/>
      <c r="BP60" s="441">
        <v>0</v>
      </c>
      <c r="BQ60" s="430">
        <v>0</v>
      </c>
      <c r="BR60" s="430">
        <v>0</v>
      </c>
      <c r="BS60" s="442">
        <v>0</v>
      </c>
      <c r="BT60" s="442">
        <f t="shared" si="13"/>
        <v>644.43937499999993</v>
      </c>
      <c r="BU60" s="442">
        <f t="shared" si="14"/>
        <v>5092.1576909999994</v>
      </c>
      <c r="BV60" s="442">
        <v>5092</v>
      </c>
      <c r="BW60" s="442">
        <f t="shared" si="24"/>
        <v>-0.15769099999943137</v>
      </c>
      <c r="BX60" s="443">
        <f t="shared" si="15"/>
        <v>654.94259999999997</v>
      </c>
      <c r="BY60" s="444">
        <f t="shared" si="16"/>
        <v>172.80022499999998</v>
      </c>
      <c r="BZ60" s="441">
        <f t="shared" si="17"/>
        <v>0</v>
      </c>
      <c r="CA60" s="432">
        <f t="shared" si="18"/>
        <v>827.74282499999993</v>
      </c>
      <c r="CB60" s="432">
        <f t="shared" si="19"/>
        <v>6564.3398909999996</v>
      </c>
      <c r="CC60" s="445">
        <f t="shared" si="20"/>
        <v>225</v>
      </c>
      <c r="CD60" s="438">
        <f t="shared" si="21"/>
        <v>6789.3398909999996</v>
      </c>
    </row>
    <row r="61" spans="1:82" s="446" customFormat="1" ht="24.95" customHeight="1" x14ac:dyDescent="0.3">
      <c r="A61" s="415">
        <v>48</v>
      </c>
      <c r="B61" s="416" t="s">
        <v>2099</v>
      </c>
      <c r="C61" s="417">
        <v>37714</v>
      </c>
      <c r="D61" s="418" t="s">
        <v>2100</v>
      </c>
      <c r="E61" s="419">
        <v>45017</v>
      </c>
      <c r="F61" s="420">
        <v>4940994130</v>
      </c>
      <c r="G61" s="421">
        <v>101847948060</v>
      </c>
      <c r="H61" s="422" t="s">
        <v>1940</v>
      </c>
      <c r="I61" s="422" t="s">
        <v>2101</v>
      </c>
      <c r="J61" s="423" t="s">
        <v>2102</v>
      </c>
      <c r="K61" s="424">
        <v>1</v>
      </c>
      <c r="L61" s="424">
        <v>0</v>
      </c>
      <c r="M61" s="424">
        <v>1</v>
      </c>
      <c r="N61" s="424">
        <v>1</v>
      </c>
      <c r="O61" s="424">
        <v>1</v>
      </c>
      <c r="P61" s="424">
        <v>1</v>
      </c>
      <c r="Q61" s="424">
        <v>1</v>
      </c>
      <c r="R61" s="424">
        <v>0.5</v>
      </c>
      <c r="S61" s="424">
        <v>0</v>
      </c>
      <c r="T61" s="424">
        <v>1</v>
      </c>
      <c r="U61" s="424">
        <v>1</v>
      </c>
      <c r="V61" s="424">
        <v>1</v>
      </c>
      <c r="W61" s="424">
        <v>1</v>
      </c>
      <c r="X61" s="424">
        <v>1</v>
      </c>
      <c r="Y61" s="424">
        <v>1</v>
      </c>
      <c r="Z61" s="424">
        <v>0</v>
      </c>
      <c r="AA61" s="424">
        <v>1</v>
      </c>
      <c r="AB61" s="424">
        <v>1</v>
      </c>
      <c r="AC61" s="424">
        <v>1</v>
      </c>
      <c r="AD61" s="424">
        <v>1</v>
      </c>
      <c r="AE61" s="424">
        <v>1</v>
      </c>
      <c r="AF61" s="424">
        <v>1</v>
      </c>
      <c r="AG61" s="424">
        <v>0</v>
      </c>
      <c r="AH61" s="424">
        <v>1</v>
      </c>
      <c r="AI61" s="424">
        <v>1</v>
      </c>
      <c r="AJ61" s="424">
        <v>0</v>
      </c>
      <c r="AK61" s="424">
        <v>1</v>
      </c>
      <c r="AL61" s="424">
        <v>1</v>
      </c>
      <c r="AM61" s="425">
        <v>26</v>
      </c>
      <c r="AN61" s="426">
        <v>22.5</v>
      </c>
      <c r="AO61" s="427">
        <v>4</v>
      </c>
      <c r="AP61" s="427">
        <f t="shared" si="0"/>
        <v>0</v>
      </c>
      <c r="AQ61" s="427">
        <f t="shared" si="1"/>
        <v>0</v>
      </c>
      <c r="AR61" s="427">
        <f t="shared" si="2"/>
        <v>5</v>
      </c>
      <c r="AS61" s="427">
        <f t="shared" si="3"/>
        <v>0</v>
      </c>
      <c r="AT61" s="428">
        <f t="shared" si="4"/>
        <v>22.5</v>
      </c>
      <c r="AU61" s="429">
        <v>0</v>
      </c>
      <c r="AV61" s="430">
        <v>11035.96</v>
      </c>
      <c r="AW61" s="431">
        <v>3518.32</v>
      </c>
      <c r="AX61" s="430">
        <v>0</v>
      </c>
      <c r="AY61" s="430"/>
      <c r="AZ61" s="430"/>
      <c r="BA61" s="432">
        <f t="shared" si="5"/>
        <v>14554.279999999999</v>
      </c>
      <c r="BB61" s="433">
        <f t="shared" si="22"/>
        <v>9550.35</v>
      </c>
      <c r="BC61" s="433">
        <f t="shared" si="23"/>
        <v>3044.7</v>
      </c>
      <c r="BD61" s="434">
        <v>0</v>
      </c>
      <c r="BE61" s="435"/>
      <c r="BF61" s="435"/>
      <c r="BG61" s="436">
        <f t="shared" si="6"/>
        <v>1049.1676649999999</v>
      </c>
      <c r="BH61" s="433">
        <f t="shared" si="7"/>
        <v>629.77499999999998</v>
      </c>
      <c r="BI61" s="437">
        <f t="shared" si="8"/>
        <v>67.5</v>
      </c>
      <c r="BJ61" s="438">
        <f>ROUND(1119.56*AU61,0)</f>
        <v>0</v>
      </c>
      <c r="BK61" s="432">
        <f t="shared" si="9"/>
        <v>12595.05</v>
      </c>
      <c r="BL61" s="432">
        <f t="shared" si="10"/>
        <v>14341.492665</v>
      </c>
      <c r="BM61" s="439">
        <f t="shared" si="11"/>
        <v>99.692437499999997</v>
      </c>
      <c r="BN61" s="439">
        <f t="shared" si="12"/>
        <v>1511.4059999999999</v>
      </c>
      <c r="BO61" s="440"/>
      <c r="BP61" s="441">
        <v>0</v>
      </c>
      <c r="BQ61" s="430">
        <v>0</v>
      </c>
      <c r="BR61" s="430">
        <v>0</v>
      </c>
      <c r="BS61" s="442">
        <v>0</v>
      </c>
      <c r="BT61" s="442">
        <f t="shared" si="13"/>
        <v>1611.0984375</v>
      </c>
      <c r="BU61" s="442">
        <f t="shared" si="14"/>
        <v>12730.394227499999</v>
      </c>
      <c r="BV61" s="442">
        <v>12731</v>
      </c>
      <c r="BW61" s="442">
        <f t="shared" si="24"/>
        <v>0.60577250000096683</v>
      </c>
      <c r="BX61" s="443">
        <f t="shared" si="15"/>
        <v>1637.3564999999999</v>
      </c>
      <c r="BY61" s="444">
        <f t="shared" si="16"/>
        <v>432.00056250000006</v>
      </c>
      <c r="BZ61" s="441">
        <f t="shared" si="17"/>
        <v>0</v>
      </c>
      <c r="CA61" s="432">
        <f t="shared" si="18"/>
        <v>2069.3570624999998</v>
      </c>
      <c r="CB61" s="432">
        <f t="shared" si="19"/>
        <v>16410.849727500001</v>
      </c>
      <c r="CC61" s="445">
        <f t="shared" si="20"/>
        <v>562.5</v>
      </c>
      <c r="CD61" s="438">
        <f t="shared" si="21"/>
        <v>16973.349727500001</v>
      </c>
    </row>
    <row r="62" spans="1:82" s="446" customFormat="1" ht="24.95" customHeight="1" x14ac:dyDescent="0.3">
      <c r="A62" s="415">
        <v>49</v>
      </c>
      <c r="B62" s="416" t="s">
        <v>2103</v>
      </c>
      <c r="C62" s="417">
        <v>37745</v>
      </c>
      <c r="D62" s="418" t="s">
        <v>2104</v>
      </c>
      <c r="E62" s="419">
        <v>45197</v>
      </c>
      <c r="F62" s="420">
        <v>4941366503</v>
      </c>
      <c r="G62" s="421">
        <v>100641016416</v>
      </c>
      <c r="H62" s="422" t="s">
        <v>65</v>
      </c>
      <c r="I62" s="422" t="s">
        <v>2105</v>
      </c>
      <c r="J62" s="423" t="s">
        <v>2106</v>
      </c>
      <c r="K62" s="424">
        <v>0</v>
      </c>
      <c r="L62" s="424">
        <v>0</v>
      </c>
      <c r="M62" s="424">
        <v>0</v>
      </c>
      <c r="N62" s="424">
        <v>0</v>
      </c>
      <c r="O62" s="424">
        <v>1</v>
      </c>
      <c r="P62" s="424">
        <v>1</v>
      </c>
      <c r="Q62" s="424">
        <v>1</v>
      </c>
      <c r="R62" s="424">
        <v>0</v>
      </c>
      <c r="S62" s="424">
        <v>0</v>
      </c>
      <c r="T62" s="424">
        <v>0</v>
      </c>
      <c r="U62" s="424">
        <v>1</v>
      </c>
      <c r="V62" s="424">
        <v>1</v>
      </c>
      <c r="W62" s="424">
        <v>0</v>
      </c>
      <c r="X62" s="424">
        <v>0</v>
      </c>
      <c r="Y62" s="424">
        <v>0</v>
      </c>
      <c r="Z62" s="424">
        <v>0</v>
      </c>
      <c r="AA62" s="424">
        <v>0</v>
      </c>
      <c r="AB62" s="424">
        <v>1</v>
      </c>
      <c r="AC62" s="424">
        <v>1</v>
      </c>
      <c r="AD62" s="424">
        <v>1</v>
      </c>
      <c r="AE62" s="424">
        <v>0.95833333333333337</v>
      </c>
      <c r="AF62" s="424">
        <v>1</v>
      </c>
      <c r="AG62" s="424">
        <v>0</v>
      </c>
      <c r="AH62" s="424">
        <v>0</v>
      </c>
      <c r="AI62" s="424">
        <v>0</v>
      </c>
      <c r="AJ62" s="424">
        <v>1</v>
      </c>
      <c r="AK62" s="424">
        <v>1</v>
      </c>
      <c r="AL62" s="424">
        <v>1</v>
      </c>
      <c r="AM62" s="425">
        <v>26</v>
      </c>
      <c r="AN62" s="426">
        <v>12.958333333333334</v>
      </c>
      <c r="AO62" s="427">
        <v>4</v>
      </c>
      <c r="AP62" s="427">
        <f t="shared" si="0"/>
        <v>0</v>
      </c>
      <c r="AQ62" s="427">
        <f t="shared" si="1"/>
        <v>0</v>
      </c>
      <c r="AR62" s="427">
        <f t="shared" si="2"/>
        <v>15</v>
      </c>
      <c r="AS62" s="427">
        <f t="shared" si="3"/>
        <v>0</v>
      </c>
      <c r="AT62" s="428">
        <f t="shared" si="4"/>
        <v>12.958333333333334</v>
      </c>
      <c r="AU62" s="429">
        <v>0</v>
      </c>
      <c r="AV62" s="430">
        <v>11035.96</v>
      </c>
      <c r="AW62" s="431">
        <v>3518.32</v>
      </c>
      <c r="AX62" s="430">
        <v>0</v>
      </c>
      <c r="AY62" s="430"/>
      <c r="AZ62" s="430"/>
      <c r="BA62" s="432">
        <f t="shared" si="5"/>
        <v>14554.279999999999</v>
      </c>
      <c r="BB62" s="433">
        <f t="shared" si="22"/>
        <v>5500.2941666666666</v>
      </c>
      <c r="BC62" s="433">
        <f t="shared" si="23"/>
        <v>1753.5216666666668</v>
      </c>
      <c r="BD62" s="434">
        <f>+AX62*AT62</f>
        <v>0</v>
      </c>
      <c r="BE62" s="435"/>
      <c r="BF62" s="435"/>
      <c r="BG62" s="436">
        <f t="shared" si="6"/>
        <v>604.24285891666659</v>
      </c>
      <c r="BH62" s="433">
        <f t="shared" si="7"/>
        <v>362.70375000000001</v>
      </c>
      <c r="BI62" s="437">
        <f t="shared" si="8"/>
        <v>38.875</v>
      </c>
      <c r="BJ62" s="438">
        <v>0</v>
      </c>
      <c r="BK62" s="432">
        <f t="shared" si="9"/>
        <v>7253.8158333333331</v>
      </c>
      <c r="BL62" s="432">
        <f t="shared" si="10"/>
        <v>8259.6374422499994</v>
      </c>
      <c r="BM62" s="439">
        <f t="shared" si="11"/>
        <v>57.41545937499999</v>
      </c>
      <c r="BN62" s="439">
        <f t="shared" si="12"/>
        <v>870.4579</v>
      </c>
      <c r="BO62" s="440"/>
      <c r="BP62" s="441">
        <v>0</v>
      </c>
      <c r="BQ62" s="430">
        <v>0</v>
      </c>
      <c r="BR62" s="430">
        <v>0</v>
      </c>
      <c r="BS62" s="442">
        <v>0</v>
      </c>
      <c r="BT62" s="442">
        <f t="shared" si="13"/>
        <v>927.87335937499995</v>
      </c>
      <c r="BU62" s="442">
        <f t="shared" si="14"/>
        <v>7331.7640828749991</v>
      </c>
      <c r="BV62" s="442">
        <v>7332</v>
      </c>
      <c r="BW62" s="442">
        <f t="shared" si="24"/>
        <v>0.23591712500092399</v>
      </c>
      <c r="BX62" s="443">
        <f t="shared" si="15"/>
        <v>942.99605833333339</v>
      </c>
      <c r="BY62" s="444">
        <f t="shared" si="16"/>
        <v>248.80032395833334</v>
      </c>
      <c r="BZ62" s="441">
        <f t="shared" si="17"/>
        <v>0</v>
      </c>
      <c r="CA62" s="432">
        <f t="shared" si="18"/>
        <v>1191.7963822916668</v>
      </c>
      <c r="CB62" s="432">
        <f t="shared" si="19"/>
        <v>9451.4338245416657</v>
      </c>
      <c r="CC62" s="445">
        <f t="shared" si="20"/>
        <v>323.95833333333337</v>
      </c>
      <c r="CD62" s="438">
        <f t="shared" si="21"/>
        <v>9775.3921578749996</v>
      </c>
    </row>
    <row r="63" spans="1:82" s="446" customFormat="1" ht="24.95" customHeight="1" x14ac:dyDescent="0.3">
      <c r="A63" s="415">
        <v>50</v>
      </c>
      <c r="B63" s="416" t="s">
        <v>2107</v>
      </c>
      <c r="C63" s="417">
        <v>37672</v>
      </c>
      <c r="D63" s="418" t="s">
        <v>2108</v>
      </c>
      <c r="E63" s="419">
        <v>45536</v>
      </c>
      <c r="F63" s="420">
        <v>4941695292</v>
      </c>
      <c r="G63" s="421">
        <v>102075745986</v>
      </c>
      <c r="H63" s="422" t="s">
        <v>1940</v>
      </c>
      <c r="I63" s="422" t="s">
        <v>121</v>
      </c>
      <c r="J63" s="423" t="s">
        <v>2109</v>
      </c>
      <c r="K63" s="424">
        <v>1</v>
      </c>
      <c r="L63" s="424">
        <v>0</v>
      </c>
      <c r="M63" s="424">
        <v>1</v>
      </c>
      <c r="N63" s="424">
        <v>1</v>
      </c>
      <c r="O63" s="424">
        <v>0</v>
      </c>
      <c r="P63" s="424">
        <v>1</v>
      </c>
      <c r="Q63" s="424">
        <v>1</v>
      </c>
      <c r="R63" s="424">
        <v>0</v>
      </c>
      <c r="S63" s="424">
        <v>0</v>
      </c>
      <c r="T63" s="424">
        <v>0</v>
      </c>
      <c r="U63" s="424">
        <v>1</v>
      </c>
      <c r="V63" s="424">
        <v>1</v>
      </c>
      <c r="W63" s="424">
        <v>1</v>
      </c>
      <c r="X63" s="424">
        <v>1</v>
      </c>
      <c r="Y63" s="424">
        <v>0</v>
      </c>
      <c r="Z63" s="424">
        <v>0</v>
      </c>
      <c r="AA63" s="424">
        <v>0</v>
      </c>
      <c r="AB63" s="424">
        <v>1</v>
      </c>
      <c r="AC63" s="424">
        <v>1</v>
      </c>
      <c r="AD63" s="424">
        <v>1</v>
      </c>
      <c r="AE63" s="424">
        <v>1</v>
      </c>
      <c r="AF63" s="424">
        <v>0</v>
      </c>
      <c r="AG63" s="424">
        <v>0</v>
      </c>
      <c r="AH63" s="424">
        <v>1</v>
      </c>
      <c r="AI63" s="424">
        <v>1</v>
      </c>
      <c r="AJ63" s="424">
        <v>1</v>
      </c>
      <c r="AK63" s="424">
        <v>0</v>
      </c>
      <c r="AL63" s="424">
        <v>0</v>
      </c>
      <c r="AM63" s="425">
        <v>26</v>
      </c>
      <c r="AN63" s="426">
        <v>16</v>
      </c>
      <c r="AO63" s="427">
        <v>4</v>
      </c>
      <c r="AP63" s="427">
        <f t="shared" si="0"/>
        <v>0</v>
      </c>
      <c r="AQ63" s="427">
        <f t="shared" si="1"/>
        <v>0</v>
      </c>
      <c r="AR63" s="427">
        <f t="shared" si="2"/>
        <v>12</v>
      </c>
      <c r="AS63" s="427">
        <f t="shared" si="3"/>
        <v>0</v>
      </c>
      <c r="AT63" s="428">
        <f t="shared" si="4"/>
        <v>16</v>
      </c>
      <c r="AU63" s="429">
        <v>1</v>
      </c>
      <c r="AV63" s="430">
        <v>11035.96</v>
      </c>
      <c r="AW63" s="431">
        <v>3518.32</v>
      </c>
      <c r="AX63" s="430">
        <v>0</v>
      </c>
      <c r="AY63" s="430"/>
      <c r="AZ63" s="430"/>
      <c r="BA63" s="432">
        <f t="shared" si="5"/>
        <v>14554.279999999999</v>
      </c>
      <c r="BB63" s="433">
        <f t="shared" si="22"/>
        <v>6791.36</v>
      </c>
      <c r="BC63" s="433">
        <f t="shared" si="23"/>
        <v>2165.12</v>
      </c>
      <c r="BD63" s="434">
        <v>0</v>
      </c>
      <c r="BE63" s="435"/>
      <c r="BF63" s="435"/>
      <c r="BG63" s="436">
        <f t="shared" si="6"/>
        <v>746.07478399999991</v>
      </c>
      <c r="BH63" s="433">
        <f t="shared" si="7"/>
        <v>447.84</v>
      </c>
      <c r="BI63" s="437">
        <f t="shared" si="8"/>
        <v>48</v>
      </c>
      <c r="BJ63" s="438">
        <v>1120</v>
      </c>
      <c r="BK63" s="432">
        <f t="shared" si="9"/>
        <v>8956.48</v>
      </c>
      <c r="BL63" s="432">
        <f t="shared" si="10"/>
        <v>11318.394784</v>
      </c>
      <c r="BM63" s="439">
        <f t="shared" si="11"/>
        <v>79.292400000000001</v>
      </c>
      <c r="BN63" s="439">
        <f t="shared" si="12"/>
        <v>1074.7775999999999</v>
      </c>
      <c r="BO63" s="440"/>
      <c r="BP63" s="441">
        <v>0</v>
      </c>
      <c r="BQ63" s="430">
        <v>0</v>
      </c>
      <c r="BR63" s="430">
        <v>0</v>
      </c>
      <c r="BS63" s="442">
        <v>0</v>
      </c>
      <c r="BT63" s="442">
        <f t="shared" si="13"/>
        <v>1154.07</v>
      </c>
      <c r="BU63" s="442">
        <f t="shared" si="14"/>
        <v>10164.324784</v>
      </c>
      <c r="BV63" s="442">
        <f>9052+1111</f>
        <v>10163</v>
      </c>
      <c r="BW63" s="442">
        <f t="shared" si="24"/>
        <v>-1.3247840000003634</v>
      </c>
      <c r="BX63" s="443">
        <f t="shared" si="15"/>
        <v>1164.3424</v>
      </c>
      <c r="BY63" s="444">
        <f t="shared" si="16"/>
        <v>343.60039999999998</v>
      </c>
      <c r="BZ63" s="441">
        <f t="shared" si="17"/>
        <v>0</v>
      </c>
      <c r="CA63" s="432">
        <f t="shared" si="18"/>
        <v>1507.9428</v>
      </c>
      <c r="CB63" s="432">
        <f t="shared" si="19"/>
        <v>12826.337584000001</v>
      </c>
      <c r="CC63" s="445">
        <f t="shared" si="20"/>
        <v>400</v>
      </c>
      <c r="CD63" s="438">
        <f t="shared" si="21"/>
        <v>13226.337584000001</v>
      </c>
    </row>
    <row r="64" spans="1:82" s="446" customFormat="1" ht="24.95" customHeight="1" x14ac:dyDescent="0.3">
      <c r="A64" s="415">
        <v>51</v>
      </c>
      <c r="B64" s="416" t="s">
        <v>2110</v>
      </c>
      <c r="C64" s="417">
        <v>37674</v>
      </c>
      <c r="D64" s="418" t="s">
        <v>2111</v>
      </c>
      <c r="E64" s="419">
        <v>45536</v>
      </c>
      <c r="F64" s="420">
        <v>4941690413</v>
      </c>
      <c r="G64" s="421">
        <v>102037263907</v>
      </c>
      <c r="H64" s="422" t="s">
        <v>1940</v>
      </c>
      <c r="I64" s="422" t="s">
        <v>133</v>
      </c>
      <c r="J64" s="423" t="s">
        <v>2112</v>
      </c>
      <c r="K64" s="424">
        <v>1</v>
      </c>
      <c r="L64" s="424">
        <v>0</v>
      </c>
      <c r="M64" s="424">
        <v>1</v>
      </c>
      <c r="N64" s="424">
        <v>0</v>
      </c>
      <c r="O64" s="424">
        <v>0</v>
      </c>
      <c r="P64" s="424">
        <v>0</v>
      </c>
      <c r="Q64" s="424">
        <v>0</v>
      </c>
      <c r="R64" s="424">
        <v>0</v>
      </c>
      <c r="S64" s="424">
        <v>0</v>
      </c>
      <c r="T64" s="424">
        <v>1</v>
      </c>
      <c r="U64" s="424">
        <v>1</v>
      </c>
      <c r="V64" s="424">
        <v>1</v>
      </c>
      <c r="W64" s="424">
        <v>1</v>
      </c>
      <c r="X64" s="424">
        <v>1</v>
      </c>
      <c r="Y64" s="424">
        <v>1</v>
      </c>
      <c r="Z64" s="424">
        <v>0</v>
      </c>
      <c r="AA64" s="424">
        <v>1</v>
      </c>
      <c r="AB64" s="424">
        <v>1</v>
      </c>
      <c r="AC64" s="424">
        <v>1</v>
      </c>
      <c r="AD64" s="424">
        <v>1</v>
      </c>
      <c r="AE64" s="424">
        <v>0</v>
      </c>
      <c r="AF64" s="424">
        <v>0</v>
      </c>
      <c r="AG64" s="424">
        <v>0</v>
      </c>
      <c r="AH64" s="424">
        <v>0</v>
      </c>
      <c r="AI64" s="424">
        <v>0</v>
      </c>
      <c r="AJ64" s="424">
        <v>1</v>
      </c>
      <c r="AK64" s="424">
        <v>1</v>
      </c>
      <c r="AL64" s="424">
        <v>1</v>
      </c>
      <c r="AM64" s="425">
        <v>26</v>
      </c>
      <c r="AN64" s="426">
        <v>15</v>
      </c>
      <c r="AO64" s="427">
        <v>4</v>
      </c>
      <c r="AP64" s="427">
        <f t="shared" si="0"/>
        <v>0</v>
      </c>
      <c r="AQ64" s="427">
        <f t="shared" si="1"/>
        <v>0</v>
      </c>
      <c r="AR64" s="427">
        <f t="shared" si="2"/>
        <v>13</v>
      </c>
      <c r="AS64" s="427">
        <f t="shared" si="3"/>
        <v>0</v>
      </c>
      <c r="AT64" s="428">
        <f t="shared" si="4"/>
        <v>15</v>
      </c>
      <c r="AU64" s="429">
        <v>0</v>
      </c>
      <c r="AV64" s="430">
        <v>11035.96</v>
      </c>
      <c r="AW64" s="431">
        <v>3518.32</v>
      </c>
      <c r="AX64" s="430">
        <v>0</v>
      </c>
      <c r="AY64" s="430"/>
      <c r="AZ64" s="430"/>
      <c r="BA64" s="432">
        <f t="shared" si="5"/>
        <v>14554.279999999999</v>
      </c>
      <c r="BB64" s="433">
        <f t="shared" si="22"/>
        <v>6366.9</v>
      </c>
      <c r="BC64" s="433">
        <f t="shared" si="23"/>
        <v>2029.8</v>
      </c>
      <c r="BD64" s="434">
        <v>0</v>
      </c>
      <c r="BE64" s="435"/>
      <c r="BF64" s="435"/>
      <c r="BG64" s="436">
        <f t="shared" si="6"/>
        <v>699.44510999999989</v>
      </c>
      <c r="BH64" s="433">
        <f t="shared" si="7"/>
        <v>419.84999999999997</v>
      </c>
      <c r="BI64" s="437">
        <f t="shared" si="8"/>
        <v>45</v>
      </c>
      <c r="BJ64" s="438">
        <v>0</v>
      </c>
      <c r="BK64" s="432">
        <f t="shared" si="9"/>
        <v>8396.6999999999989</v>
      </c>
      <c r="BL64" s="432">
        <f t="shared" si="10"/>
        <v>9560.9951099999998</v>
      </c>
      <c r="BM64" s="439">
        <f t="shared" si="11"/>
        <v>66.461624999999998</v>
      </c>
      <c r="BN64" s="439">
        <f t="shared" si="12"/>
        <v>1007.6039999999998</v>
      </c>
      <c r="BO64" s="440"/>
      <c r="BP64" s="441">
        <v>0</v>
      </c>
      <c r="BQ64" s="430">
        <v>0</v>
      </c>
      <c r="BR64" s="430">
        <v>0</v>
      </c>
      <c r="BS64" s="442">
        <v>0</v>
      </c>
      <c r="BT64" s="442">
        <f t="shared" si="13"/>
        <v>1074.0656249999997</v>
      </c>
      <c r="BU64" s="442">
        <f t="shared" si="14"/>
        <v>8486.9294850000006</v>
      </c>
      <c r="BV64" s="442">
        <v>8486</v>
      </c>
      <c r="BW64" s="442">
        <f t="shared" si="24"/>
        <v>-0.92948500000056811</v>
      </c>
      <c r="BX64" s="443">
        <f t="shared" si="15"/>
        <v>1091.5709999999999</v>
      </c>
      <c r="BY64" s="444">
        <f t="shared" si="16"/>
        <v>288.00037499999996</v>
      </c>
      <c r="BZ64" s="441">
        <f t="shared" si="17"/>
        <v>0</v>
      </c>
      <c r="CA64" s="432">
        <f t="shared" si="18"/>
        <v>1379.571375</v>
      </c>
      <c r="CB64" s="432">
        <f t="shared" si="19"/>
        <v>10940.566484999999</v>
      </c>
      <c r="CC64" s="445">
        <f t="shared" si="20"/>
        <v>375</v>
      </c>
      <c r="CD64" s="438">
        <f t="shared" si="21"/>
        <v>11315.566484999999</v>
      </c>
    </row>
    <row r="65" spans="1:82" s="446" customFormat="1" ht="24.95" customHeight="1" x14ac:dyDescent="0.3">
      <c r="A65" s="415">
        <v>52</v>
      </c>
      <c r="B65" s="416" t="s">
        <v>2113</v>
      </c>
      <c r="C65" s="417">
        <v>37706</v>
      </c>
      <c r="D65" s="418" t="s">
        <v>2114</v>
      </c>
      <c r="E65" s="419">
        <v>45627</v>
      </c>
      <c r="F65" s="420">
        <v>4941697876</v>
      </c>
      <c r="G65" s="421">
        <v>102155003377</v>
      </c>
      <c r="H65" s="422" t="s">
        <v>1940</v>
      </c>
      <c r="I65" s="422" t="s">
        <v>137</v>
      </c>
      <c r="J65" s="423" t="s">
        <v>2115</v>
      </c>
      <c r="K65" s="424">
        <v>1</v>
      </c>
      <c r="L65" s="424">
        <v>0</v>
      </c>
      <c r="M65" s="424">
        <v>1</v>
      </c>
      <c r="N65" s="424">
        <v>1</v>
      </c>
      <c r="O65" s="424">
        <v>1</v>
      </c>
      <c r="P65" s="424">
        <v>1</v>
      </c>
      <c r="Q65" s="424">
        <v>1</v>
      </c>
      <c r="R65" s="424">
        <v>1</v>
      </c>
      <c r="S65" s="424">
        <v>0</v>
      </c>
      <c r="T65" s="424">
        <v>1</v>
      </c>
      <c r="U65" s="424">
        <v>1</v>
      </c>
      <c r="V65" s="424">
        <v>1</v>
      </c>
      <c r="W65" s="424">
        <v>1</v>
      </c>
      <c r="X65" s="424">
        <v>1</v>
      </c>
      <c r="Y65" s="424">
        <v>1</v>
      </c>
      <c r="Z65" s="424">
        <v>0</v>
      </c>
      <c r="AA65" s="424">
        <v>1</v>
      </c>
      <c r="AB65" s="424">
        <v>1</v>
      </c>
      <c r="AC65" s="424">
        <v>1</v>
      </c>
      <c r="AD65" s="424">
        <v>1</v>
      </c>
      <c r="AE65" s="424">
        <v>1</v>
      </c>
      <c r="AF65" s="424">
        <v>1</v>
      </c>
      <c r="AG65" s="424">
        <v>0</v>
      </c>
      <c r="AH65" s="424">
        <v>1</v>
      </c>
      <c r="AI65" s="424">
        <v>1</v>
      </c>
      <c r="AJ65" s="424">
        <v>1</v>
      </c>
      <c r="AK65" s="424">
        <v>1</v>
      </c>
      <c r="AL65" s="424">
        <v>0</v>
      </c>
      <c r="AM65" s="425">
        <v>26</v>
      </c>
      <c r="AN65" s="426">
        <v>23</v>
      </c>
      <c r="AO65" s="427">
        <v>4</v>
      </c>
      <c r="AP65" s="427">
        <f t="shared" si="0"/>
        <v>0</v>
      </c>
      <c r="AQ65" s="427">
        <f t="shared" si="1"/>
        <v>0</v>
      </c>
      <c r="AR65" s="427">
        <f t="shared" si="2"/>
        <v>5</v>
      </c>
      <c r="AS65" s="427">
        <f t="shared" si="3"/>
        <v>0</v>
      </c>
      <c r="AT65" s="428">
        <f t="shared" si="4"/>
        <v>23</v>
      </c>
      <c r="AU65" s="429">
        <v>0</v>
      </c>
      <c r="AV65" s="430">
        <v>11035.96</v>
      </c>
      <c r="AW65" s="431">
        <v>3518.32</v>
      </c>
      <c r="AX65" s="430">
        <v>0</v>
      </c>
      <c r="AY65" s="430"/>
      <c r="AZ65" s="430"/>
      <c r="BA65" s="432">
        <f t="shared" si="5"/>
        <v>14554.279999999999</v>
      </c>
      <c r="BB65" s="433">
        <f t="shared" si="22"/>
        <v>9762.58</v>
      </c>
      <c r="BC65" s="433">
        <f t="shared" si="23"/>
        <v>3112.3599999999997</v>
      </c>
      <c r="BD65" s="434">
        <v>0</v>
      </c>
      <c r="BE65" s="435"/>
      <c r="BF65" s="435"/>
      <c r="BG65" s="436">
        <f t="shared" si="6"/>
        <v>1072.4825019999998</v>
      </c>
      <c r="BH65" s="433">
        <f t="shared" si="7"/>
        <v>643.77</v>
      </c>
      <c r="BI65" s="437">
        <f t="shared" si="8"/>
        <v>69</v>
      </c>
      <c r="BJ65" s="438">
        <v>0</v>
      </c>
      <c r="BK65" s="432">
        <f t="shared" si="9"/>
        <v>12874.939999999999</v>
      </c>
      <c r="BL65" s="432">
        <f t="shared" si="10"/>
        <v>14660.192501999998</v>
      </c>
      <c r="BM65" s="439">
        <f t="shared" si="11"/>
        <v>101.90782499999999</v>
      </c>
      <c r="BN65" s="439">
        <f t="shared" si="12"/>
        <v>1544.9927999999998</v>
      </c>
      <c r="BO65" s="440"/>
      <c r="BP65" s="441">
        <v>0</v>
      </c>
      <c r="BQ65" s="430">
        <v>0</v>
      </c>
      <c r="BR65" s="430">
        <v>0</v>
      </c>
      <c r="BS65" s="442">
        <v>0</v>
      </c>
      <c r="BT65" s="442">
        <f t="shared" si="13"/>
        <v>1646.9006249999998</v>
      </c>
      <c r="BU65" s="442">
        <f t="shared" si="14"/>
        <v>13013.291876999998</v>
      </c>
      <c r="BV65" s="442">
        <v>13013</v>
      </c>
      <c r="BW65" s="442">
        <f t="shared" si="24"/>
        <v>-0.29187699999783945</v>
      </c>
      <c r="BX65" s="443">
        <f t="shared" si="15"/>
        <v>1673.7421999999997</v>
      </c>
      <c r="BY65" s="444">
        <f t="shared" si="16"/>
        <v>441.60057499999999</v>
      </c>
      <c r="BZ65" s="441">
        <f t="shared" si="17"/>
        <v>0</v>
      </c>
      <c r="CA65" s="432">
        <f t="shared" si="18"/>
        <v>2115.3427749999996</v>
      </c>
      <c r="CB65" s="432">
        <f t="shared" si="19"/>
        <v>16775.535276999999</v>
      </c>
      <c r="CC65" s="445">
        <f t="shared" si="20"/>
        <v>575</v>
      </c>
      <c r="CD65" s="438">
        <f t="shared" si="21"/>
        <v>17350.535276999999</v>
      </c>
    </row>
    <row r="66" spans="1:82" s="446" customFormat="1" ht="24.95" customHeight="1" x14ac:dyDescent="0.3">
      <c r="A66" s="415">
        <v>53</v>
      </c>
      <c r="B66" s="416" t="s">
        <v>2116</v>
      </c>
      <c r="C66" s="417">
        <v>37668</v>
      </c>
      <c r="D66" s="418" t="s">
        <v>2117</v>
      </c>
      <c r="E66" s="419">
        <v>45536</v>
      </c>
      <c r="F66" s="420">
        <v>4941697114</v>
      </c>
      <c r="G66" s="421">
        <v>102113039010</v>
      </c>
      <c r="H66" s="422" t="s">
        <v>1940</v>
      </c>
      <c r="I66" s="422" t="s">
        <v>144</v>
      </c>
      <c r="J66" s="423" t="s">
        <v>2118</v>
      </c>
      <c r="K66" s="424">
        <v>1</v>
      </c>
      <c r="L66" s="424">
        <v>0</v>
      </c>
      <c r="M66" s="424">
        <v>1</v>
      </c>
      <c r="N66" s="424">
        <v>1</v>
      </c>
      <c r="O66" s="424">
        <v>1</v>
      </c>
      <c r="P66" s="424">
        <v>0</v>
      </c>
      <c r="Q66" s="424">
        <v>1</v>
      </c>
      <c r="R66" s="424">
        <v>1</v>
      </c>
      <c r="S66" s="424">
        <v>0</v>
      </c>
      <c r="T66" s="424">
        <v>1</v>
      </c>
      <c r="U66" s="424">
        <v>1</v>
      </c>
      <c r="V66" s="424">
        <v>1</v>
      </c>
      <c r="W66" s="424">
        <v>1</v>
      </c>
      <c r="X66" s="424">
        <v>1</v>
      </c>
      <c r="Y66" s="424">
        <v>1</v>
      </c>
      <c r="Z66" s="424">
        <v>0</v>
      </c>
      <c r="AA66" s="424">
        <v>0</v>
      </c>
      <c r="AB66" s="424">
        <v>1</v>
      </c>
      <c r="AC66" s="424">
        <v>1</v>
      </c>
      <c r="AD66" s="424">
        <v>1</v>
      </c>
      <c r="AE66" s="424">
        <v>0</v>
      </c>
      <c r="AF66" s="424">
        <v>1</v>
      </c>
      <c r="AG66" s="424">
        <v>0</v>
      </c>
      <c r="AH66" s="424">
        <v>1</v>
      </c>
      <c r="AI66" s="424">
        <v>1</v>
      </c>
      <c r="AJ66" s="424">
        <v>1</v>
      </c>
      <c r="AK66" s="424">
        <v>1</v>
      </c>
      <c r="AL66" s="424">
        <v>1</v>
      </c>
      <c r="AM66" s="425">
        <v>26</v>
      </c>
      <c r="AN66" s="426">
        <v>21</v>
      </c>
      <c r="AO66" s="427">
        <v>4</v>
      </c>
      <c r="AP66" s="427">
        <f t="shared" si="0"/>
        <v>0</v>
      </c>
      <c r="AQ66" s="427">
        <f t="shared" si="1"/>
        <v>0</v>
      </c>
      <c r="AR66" s="427">
        <f t="shared" si="2"/>
        <v>7</v>
      </c>
      <c r="AS66" s="427">
        <f t="shared" si="3"/>
        <v>0</v>
      </c>
      <c r="AT66" s="428">
        <f t="shared" si="4"/>
        <v>21</v>
      </c>
      <c r="AU66" s="429">
        <v>0</v>
      </c>
      <c r="AV66" s="430">
        <v>11035.96</v>
      </c>
      <c r="AW66" s="431">
        <v>3518.32</v>
      </c>
      <c r="AX66" s="430">
        <v>0</v>
      </c>
      <c r="AY66" s="430"/>
      <c r="AZ66" s="430"/>
      <c r="BA66" s="432">
        <f t="shared" si="5"/>
        <v>14554.279999999999</v>
      </c>
      <c r="BB66" s="433">
        <f t="shared" si="22"/>
        <v>8913.66</v>
      </c>
      <c r="BC66" s="433">
        <f t="shared" si="23"/>
        <v>2841.72</v>
      </c>
      <c r="BD66" s="434">
        <v>0</v>
      </c>
      <c r="BE66" s="435"/>
      <c r="BF66" s="435"/>
      <c r="BG66" s="436">
        <f>(BB66+BC66)*8.33%</f>
        <v>979.22315399999991</v>
      </c>
      <c r="BH66" s="433">
        <f>27.99*AT66</f>
        <v>587.79</v>
      </c>
      <c r="BI66" s="437">
        <f t="shared" si="8"/>
        <v>63</v>
      </c>
      <c r="BJ66" s="438">
        <v>0</v>
      </c>
      <c r="BK66" s="432">
        <f t="shared" si="9"/>
        <v>11755.38</v>
      </c>
      <c r="BL66" s="432">
        <f t="shared" si="10"/>
        <v>13385.393153999998</v>
      </c>
      <c r="BM66" s="439">
        <f t="shared" si="11"/>
        <v>93.04627499999998</v>
      </c>
      <c r="BN66" s="439">
        <f t="shared" si="12"/>
        <v>1410.6455999999998</v>
      </c>
      <c r="BO66" s="440"/>
      <c r="BP66" s="441">
        <v>0</v>
      </c>
      <c r="BQ66" s="430">
        <v>0</v>
      </c>
      <c r="BR66" s="430">
        <v>0</v>
      </c>
      <c r="BS66" s="442">
        <v>0</v>
      </c>
      <c r="BT66" s="442">
        <f t="shared" si="13"/>
        <v>1503.6918749999998</v>
      </c>
      <c r="BU66" s="442">
        <f t="shared" si="14"/>
        <v>11881.701278999997</v>
      </c>
      <c r="BV66" s="442">
        <v>11881</v>
      </c>
      <c r="BW66" s="442">
        <f t="shared" si="24"/>
        <v>-0.70127899999715737</v>
      </c>
      <c r="BX66" s="443">
        <f t="shared" si="15"/>
        <v>1528.1994</v>
      </c>
      <c r="BY66" s="444">
        <f t="shared" si="16"/>
        <v>403.20052499999997</v>
      </c>
      <c r="BZ66" s="441">
        <f t="shared" si="17"/>
        <v>0</v>
      </c>
      <c r="CA66" s="432">
        <f t="shared" si="18"/>
        <v>1931.3999249999999</v>
      </c>
      <c r="CB66" s="432">
        <f t="shared" si="19"/>
        <v>15316.793078999997</v>
      </c>
      <c r="CC66" s="445">
        <f t="shared" si="20"/>
        <v>525</v>
      </c>
      <c r="CD66" s="438">
        <f t="shared" si="21"/>
        <v>15841.793078999997</v>
      </c>
    </row>
    <row r="67" spans="1:82" s="446" customFormat="1" ht="24.95" customHeight="1" x14ac:dyDescent="0.3">
      <c r="A67" s="415">
        <v>54</v>
      </c>
      <c r="B67" s="416" t="s">
        <v>2119</v>
      </c>
      <c r="C67" s="417">
        <v>37704</v>
      </c>
      <c r="D67" s="418" t="s">
        <v>2120</v>
      </c>
      <c r="E67" s="419">
        <v>45536</v>
      </c>
      <c r="F67" s="420">
        <v>4941701390</v>
      </c>
      <c r="G67" s="421">
        <v>102121319650</v>
      </c>
      <c r="H67" s="422" t="s">
        <v>1940</v>
      </c>
      <c r="I67" s="422" t="s">
        <v>137</v>
      </c>
      <c r="J67" s="423" t="s">
        <v>2121</v>
      </c>
      <c r="K67" s="424">
        <v>1</v>
      </c>
      <c r="L67" s="424">
        <v>0</v>
      </c>
      <c r="M67" s="424">
        <v>1</v>
      </c>
      <c r="N67" s="424">
        <v>1</v>
      </c>
      <c r="O67" s="424">
        <v>0</v>
      </c>
      <c r="P67" s="424">
        <v>1</v>
      </c>
      <c r="Q67" s="424">
        <v>1</v>
      </c>
      <c r="R67" s="424">
        <v>1</v>
      </c>
      <c r="S67" s="424">
        <v>0</v>
      </c>
      <c r="T67" s="424">
        <v>1</v>
      </c>
      <c r="U67" s="424">
        <v>1</v>
      </c>
      <c r="V67" s="424">
        <v>1</v>
      </c>
      <c r="W67" s="424">
        <v>1</v>
      </c>
      <c r="X67" s="424">
        <v>1</v>
      </c>
      <c r="Y67" s="424">
        <v>0</v>
      </c>
      <c r="Z67" s="424">
        <v>0</v>
      </c>
      <c r="AA67" s="424">
        <v>1</v>
      </c>
      <c r="AB67" s="424">
        <v>0</v>
      </c>
      <c r="AC67" s="424">
        <v>0</v>
      </c>
      <c r="AD67" s="424">
        <v>0</v>
      </c>
      <c r="AE67" s="424">
        <v>0</v>
      </c>
      <c r="AF67" s="424">
        <v>0</v>
      </c>
      <c r="AG67" s="424">
        <v>0</v>
      </c>
      <c r="AH67" s="424">
        <v>0</v>
      </c>
      <c r="AI67" s="424">
        <v>0</v>
      </c>
      <c r="AJ67" s="424">
        <v>0</v>
      </c>
      <c r="AK67" s="424">
        <v>0</v>
      </c>
      <c r="AL67" s="424">
        <v>0</v>
      </c>
      <c r="AM67" s="425">
        <v>26</v>
      </c>
      <c r="AN67" s="426">
        <v>12</v>
      </c>
      <c r="AO67" s="427">
        <v>4</v>
      </c>
      <c r="AP67" s="427">
        <f t="shared" si="0"/>
        <v>0</v>
      </c>
      <c r="AQ67" s="427">
        <f t="shared" si="1"/>
        <v>0</v>
      </c>
      <c r="AR67" s="427">
        <f t="shared" si="2"/>
        <v>16</v>
      </c>
      <c r="AS67" s="427">
        <f t="shared" si="3"/>
        <v>0</v>
      </c>
      <c r="AT67" s="428">
        <f t="shared" si="4"/>
        <v>12</v>
      </c>
      <c r="AU67" s="429">
        <v>0</v>
      </c>
      <c r="AV67" s="430">
        <v>11035.96</v>
      </c>
      <c r="AW67" s="431">
        <v>3518.32</v>
      </c>
      <c r="AX67" s="430">
        <v>0</v>
      </c>
      <c r="AY67" s="430"/>
      <c r="AZ67" s="430"/>
      <c r="BA67" s="432">
        <f t="shared" si="5"/>
        <v>14554.279999999999</v>
      </c>
      <c r="BB67" s="433">
        <f t="shared" si="22"/>
        <v>5093.5199999999995</v>
      </c>
      <c r="BC67" s="433">
        <f t="shared" si="23"/>
        <v>1623.84</v>
      </c>
      <c r="BD67" s="434">
        <v>0</v>
      </c>
      <c r="BE67" s="435"/>
      <c r="BF67" s="435"/>
      <c r="BG67" s="436">
        <f t="shared" si="6"/>
        <v>559.55608799999993</v>
      </c>
      <c r="BH67" s="433">
        <f t="shared" si="7"/>
        <v>335.88</v>
      </c>
      <c r="BI67" s="437">
        <f t="shared" si="8"/>
        <v>36</v>
      </c>
      <c r="BJ67" s="438">
        <v>0</v>
      </c>
      <c r="BK67" s="432">
        <f t="shared" si="9"/>
        <v>6717.36</v>
      </c>
      <c r="BL67" s="432">
        <f t="shared" si="10"/>
        <v>7648.7960880000001</v>
      </c>
      <c r="BM67" s="439">
        <f t="shared" si="11"/>
        <v>53.1693</v>
      </c>
      <c r="BN67" s="439">
        <f t="shared" si="12"/>
        <v>806.08319999999992</v>
      </c>
      <c r="BO67" s="440"/>
      <c r="BP67" s="441">
        <v>0</v>
      </c>
      <c r="BQ67" s="430">
        <v>0</v>
      </c>
      <c r="BR67" s="430">
        <v>0</v>
      </c>
      <c r="BS67" s="442">
        <v>0</v>
      </c>
      <c r="BT67" s="442">
        <f t="shared" si="13"/>
        <v>859.25249999999994</v>
      </c>
      <c r="BU67" s="442">
        <f t="shared" si="14"/>
        <v>6789.5435880000005</v>
      </c>
      <c r="BV67" s="442">
        <v>6790</v>
      </c>
      <c r="BW67" s="442">
        <f t="shared" si="24"/>
        <v>0.45641199999954551</v>
      </c>
      <c r="BX67" s="443">
        <f t="shared" si="15"/>
        <v>873.25679999999988</v>
      </c>
      <c r="BY67" s="444">
        <f t="shared" si="16"/>
        <v>230.40029999999999</v>
      </c>
      <c r="BZ67" s="441">
        <f t="shared" si="17"/>
        <v>0</v>
      </c>
      <c r="CA67" s="432">
        <f t="shared" si="18"/>
        <v>1103.6570999999999</v>
      </c>
      <c r="CB67" s="432">
        <f t="shared" si="19"/>
        <v>8752.4531879999995</v>
      </c>
      <c r="CC67" s="445">
        <f t="shared" si="20"/>
        <v>300</v>
      </c>
      <c r="CD67" s="438">
        <f t="shared" si="21"/>
        <v>9052.4531879999995</v>
      </c>
    </row>
    <row r="68" spans="1:82" s="446" customFormat="1" ht="24.95" customHeight="1" x14ac:dyDescent="0.3">
      <c r="A68" s="415">
        <v>55</v>
      </c>
      <c r="B68" s="416" t="s">
        <v>2122</v>
      </c>
      <c r="C68" s="417">
        <v>37676</v>
      </c>
      <c r="D68" s="418" t="s">
        <v>2123</v>
      </c>
      <c r="E68" s="419">
        <v>45536</v>
      </c>
      <c r="F68" s="420">
        <v>4941698826</v>
      </c>
      <c r="G68" s="421">
        <v>102121153092</v>
      </c>
      <c r="H68" s="422" t="s">
        <v>1940</v>
      </c>
      <c r="I68" s="422" t="s">
        <v>129</v>
      </c>
      <c r="J68" s="423" t="s">
        <v>2124</v>
      </c>
      <c r="K68" s="424">
        <v>1</v>
      </c>
      <c r="L68" s="424">
        <v>0</v>
      </c>
      <c r="M68" s="424">
        <v>0</v>
      </c>
      <c r="N68" s="424">
        <v>1</v>
      </c>
      <c r="O68" s="424">
        <v>1</v>
      </c>
      <c r="P68" s="424">
        <v>1</v>
      </c>
      <c r="Q68" s="424">
        <v>1</v>
      </c>
      <c r="R68" s="424">
        <v>1</v>
      </c>
      <c r="S68" s="424">
        <v>0</v>
      </c>
      <c r="T68" s="424">
        <v>1</v>
      </c>
      <c r="U68" s="424">
        <v>1</v>
      </c>
      <c r="V68" s="424">
        <v>1</v>
      </c>
      <c r="W68" s="424">
        <v>1</v>
      </c>
      <c r="X68" s="424">
        <v>0</v>
      </c>
      <c r="Y68" s="424">
        <v>0</v>
      </c>
      <c r="Z68" s="424">
        <v>0</v>
      </c>
      <c r="AA68" s="424">
        <v>0</v>
      </c>
      <c r="AB68" s="424">
        <v>0</v>
      </c>
      <c r="AC68" s="424">
        <v>0</v>
      </c>
      <c r="AD68" s="424">
        <v>0</v>
      </c>
      <c r="AE68" s="424">
        <v>0</v>
      </c>
      <c r="AF68" s="424">
        <v>0</v>
      </c>
      <c r="AG68" s="424">
        <v>0</v>
      </c>
      <c r="AH68" s="424">
        <v>0</v>
      </c>
      <c r="AI68" s="424">
        <v>0</v>
      </c>
      <c r="AJ68" s="424">
        <v>0</v>
      </c>
      <c r="AK68" s="424">
        <v>0</v>
      </c>
      <c r="AL68" s="424">
        <v>0</v>
      </c>
      <c r="AM68" s="425">
        <v>26</v>
      </c>
      <c r="AN68" s="426">
        <v>10</v>
      </c>
      <c r="AO68" s="427">
        <v>4</v>
      </c>
      <c r="AP68" s="427">
        <f t="shared" si="0"/>
        <v>0</v>
      </c>
      <c r="AQ68" s="427">
        <f t="shared" si="1"/>
        <v>0</v>
      </c>
      <c r="AR68" s="427">
        <f t="shared" si="2"/>
        <v>18</v>
      </c>
      <c r="AS68" s="427">
        <f t="shared" si="3"/>
        <v>0</v>
      </c>
      <c r="AT68" s="428">
        <f t="shared" si="4"/>
        <v>10</v>
      </c>
      <c r="AU68" s="429">
        <v>0</v>
      </c>
      <c r="AV68" s="430">
        <v>11035.96</v>
      </c>
      <c r="AW68" s="431">
        <v>3518.32</v>
      </c>
      <c r="AX68" s="430">
        <v>0</v>
      </c>
      <c r="AY68" s="430"/>
      <c r="AZ68" s="430"/>
      <c r="BA68" s="432">
        <f t="shared" si="5"/>
        <v>14554.279999999999</v>
      </c>
      <c r="BB68" s="433">
        <f t="shared" si="22"/>
        <v>4244.5999999999995</v>
      </c>
      <c r="BC68" s="433">
        <f t="shared" si="23"/>
        <v>1353.1999999999998</v>
      </c>
      <c r="BD68" s="434">
        <v>0</v>
      </c>
      <c r="BE68" s="435"/>
      <c r="BF68" s="435"/>
      <c r="BG68" s="436">
        <f t="shared" si="6"/>
        <v>466.29673999999994</v>
      </c>
      <c r="BH68" s="433">
        <f t="shared" si="7"/>
        <v>279.89999999999998</v>
      </c>
      <c r="BI68" s="437">
        <f t="shared" si="8"/>
        <v>30</v>
      </c>
      <c r="BJ68" s="438">
        <v>0</v>
      </c>
      <c r="BK68" s="432">
        <f t="shared" si="9"/>
        <v>5597.7999999999993</v>
      </c>
      <c r="BL68" s="432">
        <f t="shared" si="10"/>
        <v>6373.9967399999987</v>
      </c>
      <c r="BM68" s="439">
        <f t="shared" si="11"/>
        <v>44.307749999999992</v>
      </c>
      <c r="BN68" s="439">
        <f t="shared" si="12"/>
        <v>671.73599999999988</v>
      </c>
      <c r="BO68" s="440"/>
      <c r="BP68" s="441">
        <v>0</v>
      </c>
      <c r="BQ68" s="430">
        <v>0</v>
      </c>
      <c r="BR68" s="430">
        <v>0</v>
      </c>
      <c r="BS68" s="442">
        <v>0</v>
      </c>
      <c r="BT68" s="442">
        <f t="shared" si="13"/>
        <v>716.04374999999982</v>
      </c>
      <c r="BU68" s="442">
        <f t="shared" si="14"/>
        <v>5657.9529899999989</v>
      </c>
      <c r="BV68" s="442">
        <v>5657</v>
      </c>
      <c r="BW68" s="442">
        <f t="shared" si="24"/>
        <v>-0.95298999999886291</v>
      </c>
      <c r="BX68" s="443">
        <f t="shared" si="15"/>
        <v>727.71399999999994</v>
      </c>
      <c r="BY68" s="444">
        <f t="shared" si="16"/>
        <v>192.00024999999997</v>
      </c>
      <c r="BZ68" s="441">
        <f t="shared" si="17"/>
        <v>0</v>
      </c>
      <c r="CA68" s="432">
        <f t="shared" si="18"/>
        <v>919.71424999999988</v>
      </c>
      <c r="CB68" s="432">
        <f t="shared" si="19"/>
        <v>7293.7109899999987</v>
      </c>
      <c r="CC68" s="445">
        <f t="shared" si="20"/>
        <v>250</v>
      </c>
      <c r="CD68" s="438">
        <f t="shared" si="21"/>
        <v>7543.7109899999987</v>
      </c>
    </row>
    <row r="69" spans="1:82" s="446" customFormat="1" ht="24.95" customHeight="1" x14ac:dyDescent="0.3">
      <c r="A69" s="415">
        <v>56</v>
      </c>
      <c r="B69" s="416" t="s">
        <v>2125</v>
      </c>
      <c r="C69" s="417">
        <v>37670</v>
      </c>
      <c r="D69" s="448" t="s">
        <v>2126</v>
      </c>
      <c r="E69" s="419">
        <v>45536</v>
      </c>
      <c r="F69" s="420">
        <v>4941697829</v>
      </c>
      <c r="G69" s="421">
        <v>101162725108</v>
      </c>
      <c r="H69" s="422" t="s">
        <v>65</v>
      </c>
      <c r="I69" s="422" t="s">
        <v>2127</v>
      </c>
      <c r="J69" s="423" t="s">
        <v>2128</v>
      </c>
      <c r="K69" s="424">
        <v>1</v>
      </c>
      <c r="L69" s="424">
        <v>0</v>
      </c>
      <c r="M69" s="424">
        <v>1</v>
      </c>
      <c r="N69" s="424">
        <v>0</v>
      </c>
      <c r="O69" s="424">
        <v>1</v>
      </c>
      <c r="P69" s="424">
        <v>1</v>
      </c>
      <c r="Q69" s="424">
        <v>1</v>
      </c>
      <c r="R69" s="424">
        <v>0</v>
      </c>
      <c r="S69" s="424">
        <v>0</v>
      </c>
      <c r="T69" s="424">
        <v>0</v>
      </c>
      <c r="U69" s="424">
        <v>0</v>
      </c>
      <c r="V69" s="424">
        <v>1</v>
      </c>
      <c r="W69" s="424">
        <v>1</v>
      </c>
      <c r="X69" s="424">
        <v>1</v>
      </c>
      <c r="Y69" s="424">
        <v>1</v>
      </c>
      <c r="Z69" s="424">
        <v>0</v>
      </c>
      <c r="AA69" s="424">
        <v>1</v>
      </c>
      <c r="AB69" s="424">
        <v>1</v>
      </c>
      <c r="AC69" s="424">
        <v>1</v>
      </c>
      <c r="AD69" s="424">
        <v>1</v>
      </c>
      <c r="AE69" s="424">
        <v>0</v>
      </c>
      <c r="AF69" s="424">
        <v>1</v>
      </c>
      <c r="AG69" s="424">
        <v>0</v>
      </c>
      <c r="AH69" s="424">
        <v>1</v>
      </c>
      <c r="AI69" s="424">
        <v>1</v>
      </c>
      <c r="AJ69" s="424">
        <v>1</v>
      </c>
      <c r="AK69" s="424">
        <v>1</v>
      </c>
      <c r="AL69" s="424">
        <v>1</v>
      </c>
      <c r="AM69" s="425">
        <v>26</v>
      </c>
      <c r="AN69" s="426">
        <v>19</v>
      </c>
      <c r="AO69" s="427">
        <v>4</v>
      </c>
      <c r="AP69" s="427">
        <f t="shared" si="0"/>
        <v>0</v>
      </c>
      <c r="AQ69" s="427">
        <f t="shared" si="1"/>
        <v>0</v>
      </c>
      <c r="AR69" s="427">
        <f t="shared" si="2"/>
        <v>9</v>
      </c>
      <c r="AS69" s="427">
        <f t="shared" si="3"/>
        <v>0</v>
      </c>
      <c r="AT69" s="428">
        <f t="shared" si="4"/>
        <v>19</v>
      </c>
      <c r="AU69" s="429">
        <v>0</v>
      </c>
      <c r="AV69" s="430">
        <v>11035.96</v>
      </c>
      <c r="AW69" s="431">
        <v>3518.32</v>
      </c>
      <c r="AX69" s="430">
        <v>0</v>
      </c>
      <c r="AY69" s="430"/>
      <c r="AZ69" s="430"/>
      <c r="BA69" s="432">
        <f t="shared" si="5"/>
        <v>14554.279999999999</v>
      </c>
      <c r="BB69" s="433">
        <f t="shared" si="22"/>
        <v>8064.74</v>
      </c>
      <c r="BC69" s="433">
        <f t="shared" si="23"/>
        <v>2571.08</v>
      </c>
      <c r="BD69" s="434">
        <v>0</v>
      </c>
      <c r="BE69" s="435"/>
      <c r="BF69" s="435"/>
      <c r="BG69" s="436">
        <f t="shared" si="6"/>
        <v>885.96380599999998</v>
      </c>
      <c r="BH69" s="433">
        <f t="shared" si="7"/>
        <v>531.80999999999995</v>
      </c>
      <c r="BI69" s="437">
        <f t="shared" si="8"/>
        <v>57</v>
      </c>
      <c r="BJ69" s="438">
        <v>0</v>
      </c>
      <c r="BK69" s="432">
        <f t="shared" si="9"/>
        <v>10635.82</v>
      </c>
      <c r="BL69" s="432">
        <f t="shared" si="10"/>
        <v>12110.593805999999</v>
      </c>
      <c r="BM69" s="439">
        <f t="shared" si="11"/>
        <v>84.184724999999986</v>
      </c>
      <c r="BN69" s="439">
        <f t="shared" si="12"/>
        <v>1276.2983999999999</v>
      </c>
      <c r="BO69" s="440"/>
      <c r="BP69" s="441">
        <v>0</v>
      </c>
      <c r="BQ69" s="430">
        <v>0</v>
      </c>
      <c r="BR69" s="430">
        <v>0</v>
      </c>
      <c r="BS69" s="442">
        <v>0</v>
      </c>
      <c r="BT69" s="442">
        <f t="shared" si="13"/>
        <v>1360.483125</v>
      </c>
      <c r="BU69" s="442">
        <f t="shared" si="14"/>
        <v>10750.110680999998</v>
      </c>
      <c r="BV69" s="442">
        <v>10750</v>
      </c>
      <c r="BW69" s="442">
        <f t="shared" si="24"/>
        <v>-0.11068099999829428</v>
      </c>
      <c r="BX69" s="443">
        <f t="shared" si="15"/>
        <v>1382.6566</v>
      </c>
      <c r="BY69" s="444">
        <f t="shared" si="16"/>
        <v>364.80047500000001</v>
      </c>
      <c r="BZ69" s="441">
        <f t="shared" si="17"/>
        <v>0</v>
      </c>
      <c r="CA69" s="432">
        <f t="shared" si="18"/>
        <v>1747.457075</v>
      </c>
      <c r="CB69" s="432">
        <f t="shared" si="19"/>
        <v>13858.050880999999</v>
      </c>
      <c r="CC69" s="445">
        <f t="shared" si="20"/>
        <v>475</v>
      </c>
      <c r="CD69" s="438">
        <f t="shared" si="21"/>
        <v>14333.050880999999</v>
      </c>
    </row>
    <row r="70" spans="1:82" s="446" customFormat="1" ht="24.95" customHeight="1" x14ac:dyDescent="0.3">
      <c r="A70" s="415">
        <v>57</v>
      </c>
      <c r="B70" s="416" t="s">
        <v>2129</v>
      </c>
      <c r="C70" s="417">
        <v>37700</v>
      </c>
      <c r="D70" s="418" t="s">
        <v>2130</v>
      </c>
      <c r="E70" s="419">
        <v>45536</v>
      </c>
      <c r="F70" s="420">
        <v>4941709134</v>
      </c>
      <c r="G70" s="421">
        <v>102121319666</v>
      </c>
      <c r="H70" s="422" t="s">
        <v>2027</v>
      </c>
      <c r="I70" s="422" t="s">
        <v>2131</v>
      </c>
      <c r="J70" s="423" t="s">
        <v>2132</v>
      </c>
      <c r="K70" s="424">
        <v>1</v>
      </c>
      <c r="L70" s="424">
        <v>0</v>
      </c>
      <c r="M70" s="424">
        <v>1</v>
      </c>
      <c r="N70" s="424">
        <v>1</v>
      </c>
      <c r="O70" s="424">
        <v>1</v>
      </c>
      <c r="P70" s="424">
        <v>1</v>
      </c>
      <c r="Q70" s="424">
        <v>1</v>
      </c>
      <c r="R70" s="424">
        <v>1</v>
      </c>
      <c r="S70" s="424">
        <v>0</v>
      </c>
      <c r="T70" s="424">
        <v>0</v>
      </c>
      <c r="U70" s="424">
        <v>1</v>
      </c>
      <c r="V70" s="424">
        <v>1</v>
      </c>
      <c r="W70" s="424">
        <v>1</v>
      </c>
      <c r="X70" s="424">
        <v>1</v>
      </c>
      <c r="Y70" s="424">
        <v>1</v>
      </c>
      <c r="Z70" s="424">
        <v>0</v>
      </c>
      <c r="AA70" s="424">
        <v>1</v>
      </c>
      <c r="AB70" s="424">
        <v>1</v>
      </c>
      <c r="AC70" s="424">
        <v>1</v>
      </c>
      <c r="AD70" s="424">
        <v>0</v>
      </c>
      <c r="AE70" s="424">
        <v>1</v>
      </c>
      <c r="AF70" s="424">
        <v>1</v>
      </c>
      <c r="AG70" s="424">
        <v>0</v>
      </c>
      <c r="AH70" s="424">
        <v>0</v>
      </c>
      <c r="AI70" s="424">
        <v>1</v>
      </c>
      <c r="AJ70" s="424">
        <v>0</v>
      </c>
      <c r="AK70" s="424">
        <v>1</v>
      </c>
      <c r="AL70" s="424">
        <v>1</v>
      </c>
      <c r="AM70" s="425">
        <v>26</v>
      </c>
      <c r="AN70" s="426">
        <v>20</v>
      </c>
      <c r="AO70" s="427">
        <v>4</v>
      </c>
      <c r="AP70" s="427">
        <f t="shared" si="0"/>
        <v>0</v>
      </c>
      <c r="AQ70" s="427">
        <f t="shared" si="1"/>
        <v>0</v>
      </c>
      <c r="AR70" s="427">
        <f t="shared" si="2"/>
        <v>8</v>
      </c>
      <c r="AS70" s="427">
        <f t="shared" si="3"/>
        <v>0</v>
      </c>
      <c r="AT70" s="428">
        <f t="shared" si="4"/>
        <v>20</v>
      </c>
      <c r="AU70" s="429">
        <v>0</v>
      </c>
      <c r="AV70" s="430">
        <v>11035.96</v>
      </c>
      <c r="AW70" s="431">
        <v>3518.32</v>
      </c>
      <c r="AX70" s="430">
        <v>0</v>
      </c>
      <c r="AY70" s="430"/>
      <c r="AZ70" s="430"/>
      <c r="BA70" s="432">
        <f t="shared" si="5"/>
        <v>14554.279999999999</v>
      </c>
      <c r="BB70" s="433">
        <f t="shared" si="22"/>
        <v>8489.1999999999989</v>
      </c>
      <c r="BC70" s="433">
        <f t="shared" si="23"/>
        <v>2706.3999999999996</v>
      </c>
      <c r="BD70" s="434">
        <v>0</v>
      </c>
      <c r="BE70" s="435"/>
      <c r="BF70" s="435"/>
      <c r="BG70" s="436">
        <f t="shared" si="6"/>
        <v>932.59347999999989</v>
      </c>
      <c r="BH70" s="433">
        <f t="shared" si="7"/>
        <v>559.79999999999995</v>
      </c>
      <c r="BI70" s="437">
        <f t="shared" si="8"/>
        <v>60</v>
      </c>
      <c r="BJ70" s="438">
        <v>0</v>
      </c>
      <c r="BK70" s="432">
        <f t="shared" si="9"/>
        <v>11195.599999999999</v>
      </c>
      <c r="BL70" s="432">
        <f t="shared" si="10"/>
        <v>12747.993479999997</v>
      </c>
      <c r="BM70" s="439">
        <f t="shared" si="11"/>
        <v>88.615499999999983</v>
      </c>
      <c r="BN70" s="439">
        <f t="shared" si="12"/>
        <v>1343.4719999999998</v>
      </c>
      <c r="BO70" s="440"/>
      <c r="BP70" s="441">
        <v>0</v>
      </c>
      <c r="BQ70" s="430">
        <v>0</v>
      </c>
      <c r="BR70" s="430">
        <v>0</v>
      </c>
      <c r="BS70" s="442">
        <v>0</v>
      </c>
      <c r="BT70" s="442">
        <f t="shared" si="13"/>
        <v>1432.0874999999996</v>
      </c>
      <c r="BU70" s="442">
        <f t="shared" si="14"/>
        <v>11315.905979999998</v>
      </c>
      <c r="BV70" s="442">
        <f>11316</f>
        <v>11316</v>
      </c>
      <c r="BW70" s="442">
        <f t="shared" si="24"/>
        <v>9.4020000002274173E-2</v>
      </c>
      <c r="BX70" s="443">
        <f t="shared" si="15"/>
        <v>1455.4279999999999</v>
      </c>
      <c r="BY70" s="444">
        <f t="shared" si="16"/>
        <v>384.00049999999993</v>
      </c>
      <c r="BZ70" s="441">
        <f t="shared" si="17"/>
        <v>0</v>
      </c>
      <c r="CA70" s="432">
        <f t="shared" si="18"/>
        <v>1839.4284999999998</v>
      </c>
      <c r="CB70" s="432">
        <f t="shared" si="19"/>
        <v>14587.421979999997</v>
      </c>
      <c r="CC70" s="445">
        <f t="shared" si="20"/>
        <v>500</v>
      </c>
      <c r="CD70" s="438">
        <f t="shared" si="21"/>
        <v>15087.421979999997</v>
      </c>
    </row>
    <row r="71" spans="1:82" s="446" customFormat="1" ht="24.95" customHeight="1" x14ac:dyDescent="0.3">
      <c r="A71" s="415">
        <v>58</v>
      </c>
      <c r="B71" s="416" t="s">
        <v>2133</v>
      </c>
      <c r="C71" s="417">
        <v>37701</v>
      </c>
      <c r="D71" s="418" t="s">
        <v>2134</v>
      </c>
      <c r="E71" s="419">
        <v>45536</v>
      </c>
      <c r="F71" s="420">
        <v>4941709209</v>
      </c>
      <c r="G71" s="421">
        <v>101171378957</v>
      </c>
      <c r="H71" s="422" t="s">
        <v>1957</v>
      </c>
      <c r="I71" s="422" t="s">
        <v>122</v>
      </c>
      <c r="J71" s="423" t="s">
        <v>2135</v>
      </c>
      <c r="K71" s="424">
        <v>1</v>
      </c>
      <c r="L71" s="424">
        <v>0</v>
      </c>
      <c r="M71" s="424">
        <v>1</v>
      </c>
      <c r="N71" s="424">
        <v>1</v>
      </c>
      <c r="O71" s="424">
        <v>1</v>
      </c>
      <c r="P71" s="424">
        <v>1</v>
      </c>
      <c r="Q71" s="424">
        <v>1</v>
      </c>
      <c r="R71" s="424">
        <v>1</v>
      </c>
      <c r="S71" s="424">
        <v>0</v>
      </c>
      <c r="T71" s="424">
        <v>1</v>
      </c>
      <c r="U71" s="424">
        <v>1</v>
      </c>
      <c r="V71" s="424">
        <v>1</v>
      </c>
      <c r="W71" s="424">
        <v>1</v>
      </c>
      <c r="X71" s="424">
        <v>0</v>
      </c>
      <c r="Y71" s="424">
        <v>1</v>
      </c>
      <c r="Z71" s="424">
        <v>0</v>
      </c>
      <c r="AA71" s="424">
        <v>1</v>
      </c>
      <c r="AB71" s="424">
        <v>1</v>
      </c>
      <c r="AC71" s="424">
        <v>0</v>
      </c>
      <c r="AD71" s="424">
        <v>1</v>
      </c>
      <c r="AE71" s="424">
        <v>1</v>
      </c>
      <c r="AF71" s="424">
        <v>0</v>
      </c>
      <c r="AG71" s="424">
        <v>0</v>
      </c>
      <c r="AH71" s="424">
        <v>0.90625</v>
      </c>
      <c r="AI71" s="424">
        <v>0.75</v>
      </c>
      <c r="AJ71" s="424">
        <v>1</v>
      </c>
      <c r="AK71" s="424">
        <v>1</v>
      </c>
      <c r="AL71" s="424">
        <v>1</v>
      </c>
      <c r="AM71" s="425">
        <v>26</v>
      </c>
      <c r="AN71" s="426">
        <v>20.65625</v>
      </c>
      <c r="AO71" s="427">
        <v>4</v>
      </c>
      <c r="AP71" s="427">
        <f t="shared" si="0"/>
        <v>0</v>
      </c>
      <c r="AQ71" s="427">
        <f t="shared" si="1"/>
        <v>0</v>
      </c>
      <c r="AR71" s="427">
        <f t="shared" si="2"/>
        <v>7</v>
      </c>
      <c r="AS71" s="427">
        <f t="shared" si="3"/>
        <v>0</v>
      </c>
      <c r="AT71" s="428">
        <f t="shared" si="4"/>
        <v>20.65625</v>
      </c>
      <c r="AU71" s="429">
        <v>0</v>
      </c>
      <c r="AV71" s="430">
        <v>11035.96</v>
      </c>
      <c r="AW71" s="431">
        <v>3518.32</v>
      </c>
      <c r="AX71" s="430">
        <v>0</v>
      </c>
      <c r="AY71" s="430"/>
      <c r="AZ71" s="430"/>
      <c r="BA71" s="432">
        <f t="shared" si="5"/>
        <v>14554.279999999999</v>
      </c>
      <c r="BB71" s="433">
        <f t="shared" si="22"/>
        <v>8767.7518749999999</v>
      </c>
      <c r="BC71" s="433">
        <f t="shared" si="23"/>
        <v>2795.2037499999997</v>
      </c>
      <c r="BD71" s="434">
        <v>0</v>
      </c>
      <c r="BE71" s="435"/>
      <c r="BF71" s="435"/>
      <c r="BG71" s="436">
        <f t="shared" si="6"/>
        <v>963.19420356249987</v>
      </c>
      <c r="BH71" s="433">
        <f t="shared" si="7"/>
        <v>578.16843749999998</v>
      </c>
      <c r="BI71" s="437">
        <f t="shared" si="8"/>
        <v>61.96875</v>
      </c>
      <c r="BJ71" s="438">
        <v>0</v>
      </c>
      <c r="BK71" s="432">
        <f t="shared" si="9"/>
        <v>11562.955624999999</v>
      </c>
      <c r="BL71" s="432">
        <f t="shared" si="10"/>
        <v>13166.287016062499</v>
      </c>
      <c r="BM71" s="439">
        <f t="shared" si="11"/>
        <v>91.523196093749988</v>
      </c>
      <c r="BN71" s="439">
        <f t="shared" si="12"/>
        <v>1387.5546749999999</v>
      </c>
      <c r="BO71" s="440"/>
      <c r="BP71" s="441">
        <v>0</v>
      </c>
      <c r="BQ71" s="430">
        <v>0</v>
      </c>
      <c r="BR71" s="430">
        <v>0</v>
      </c>
      <c r="BS71" s="442">
        <v>0</v>
      </c>
      <c r="BT71" s="442">
        <f t="shared" si="13"/>
        <v>1479.0778710937498</v>
      </c>
      <c r="BU71" s="442">
        <f t="shared" si="14"/>
        <v>11687.209144968749</v>
      </c>
      <c r="BV71" s="442">
        <v>11686</v>
      </c>
      <c r="BW71" s="442">
        <f t="shared" si="24"/>
        <v>-1.2091449687486602</v>
      </c>
      <c r="BX71" s="443">
        <f t="shared" si="15"/>
        <v>1503.1842312499998</v>
      </c>
      <c r="BY71" s="444">
        <f t="shared" si="16"/>
        <v>396.60051640624999</v>
      </c>
      <c r="BZ71" s="441">
        <f t="shared" si="17"/>
        <v>0</v>
      </c>
      <c r="CA71" s="432">
        <f t="shared" si="18"/>
        <v>1899.7847476562497</v>
      </c>
      <c r="CB71" s="432">
        <f t="shared" si="19"/>
        <v>15066.071763718748</v>
      </c>
      <c r="CC71" s="445">
        <f t="shared" si="20"/>
        <v>516.40625</v>
      </c>
      <c r="CD71" s="438">
        <f t="shared" si="21"/>
        <v>15582.478013718748</v>
      </c>
    </row>
    <row r="72" spans="1:82" s="446" customFormat="1" ht="24.95" customHeight="1" x14ac:dyDescent="0.3">
      <c r="A72" s="415">
        <v>59</v>
      </c>
      <c r="B72" s="416" t="s">
        <v>2136</v>
      </c>
      <c r="C72" s="417">
        <v>37678</v>
      </c>
      <c r="D72" s="418" t="s">
        <v>2137</v>
      </c>
      <c r="E72" s="419">
        <v>45536</v>
      </c>
      <c r="F72" s="420">
        <v>4941709363</v>
      </c>
      <c r="G72" s="421">
        <v>102121151639</v>
      </c>
      <c r="H72" s="422" t="s">
        <v>2027</v>
      </c>
      <c r="I72" s="422" t="s">
        <v>2138</v>
      </c>
      <c r="J72" s="423" t="s">
        <v>2139</v>
      </c>
      <c r="K72" s="424">
        <v>1</v>
      </c>
      <c r="L72" s="424">
        <v>0</v>
      </c>
      <c r="M72" s="424">
        <v>0</v>
      </c>
      <c r="N72" s="424">
        <v>1</v>
      </c>
      <c r="O72" s="424">
        <v>1</v>
      </c>
      <c r="P72" s="424">
        <v>0</v>
      </c>
      <c r="Q72" s="424">
        <v>1</v>
      </c>
      <c r="R72" s="424">
        <v>1</v>
      </c>
      <c r="S72" s="424">
        <v>0</v>
      </c>
      <c r="T72" s="424">
        <v>0</v>
      </c>
      <c r="U72" s="424">
        <v>1</v>
      </c>
      <c r="V72" s="424">
        <v>1</v>
      </c>
      <c r="W72" s="424">
        <v>1</v>
      </c>
      <c r="X72" s="424">
        <v>1</v>
      </c>
      <c r="Y72" s="424">
        <v>1</v>
      </c>
      <c r="Z72" s="424">
        <v>0</v>
      </c>
      <c r="AA72" s="424">
        <v>0</v>
      </c>
      <c r="AB72" s="424">
        <v>0</v>
      </c>
      <c r="AC72" s="424">
        <v>0</v>
      </c>
      <c r="AD72" s="424">
        <v>1</v>
      </c>
      <c r="AE72" s="424">
        <v>0</v>
      </c>
      <c r="AF72" s="424">
        <v>1</v>
      </c>
      <c r="AG72" s="424">
        <v>0</v>
      </c>
      <c r="AH72" s="424">
        <v>0</v>
      </c>
      <c r="AI72" s="424">
        <v>1</v>
      </c>
      <c r="AJ72" s="424">
        <v>0</v>
      </c>
      <c r="AK72" s="424">
        <v>1</v>
      </c>
      <c r="AL72" s="424">
        <v>1</v>
      </c>
      <c r="AM72" s="425">
        <v>26</v>
      </c>
      <c r="AN72" s="426">
        <v>15</v>
      </c>
      <c r="AO72" s="427">
        <v>4</v>
      </c>
      <c r="AP72" s="427">
        <f t="shared" si="0"/>
        <v>0</v>
      </c>
      <c r="AQ72" s="427">
        <f t="shared" si="1"/>
        <v>0</v>
      </c>
      <c r="AR72" s="427">
        <f t="shared" si="2"/>
        <v>13</v>
      </c>
      <c r="AS72" s="427">
        <f t="shared" si="3"/>
        <v>0</v>
      </c>
      <c r="AT72" s="428">
        <f t="shared" si="4"/>
        <v>15</v>
      </c>
      <c r="AU72" s="429">
        <v>1</v>
      </c>
      <c r="AV72" s="430">
        <v>11035.96</v>
      </c>
      <c r="AW72" s="431">
        <v>3518.32</v>
      </c>
      <c r="AX72" s="430">
        <v>0</v>
      </c>
      <c r="AY72" s="430"/>
      <c r="AZ72" s="430"/>
      <c r="BA72" s="432">
        <f t="shared" si="5"/>
        <v>14554.279999999999</v>
      </c>
      <c r="BB72" s="433">
        <f t="shared" si="22"/>
        <v>6366.9</v>
      </c>
      <c r="BC72" s="433">
        <f t="shared" si="23"/>
        <v>2029.8</v>
      </c>
      <c r="BD72" s="434">
        <v>0</v>
      </c>
      <c r="BE72" s="435"/>
      <c r="BF72" s="435"/>
      <c r="BG72" s="436">
        <f t="shared" si="6"/>
        <v>699.44510999999989</v>
      </c>
      <c r="BH72" s="433">
        <f t="shared" si="7"/>
        <v>419.84999999999997</v>
      </c>
      <c r="BI72" s="437">
        <f t="shared" si="8"/>
        <v>45</v>
      </c>
      <c r="BJ72" s="438">
        <v>1120</v>
      </c>
      <c r="BK72" s="432">
        <f t="shared" si="9"/>
        <v>8396.6999999999989</v>
      </c>
      <c r="BL72" s="432">
        <f t="shared" si="10"/>
        <v>10680.99511</v>
      </c>
      <c r="BM72" s="439">
        <f t="shared" si="11"/>
        <v>74.861624999999989</v>
      </c>
      <c r="BN72" s="439">
        <f t="shared" si="12"/>
        <v>1007.6039999999998</v>
      </c>
      <c r="BO72" s="440"/>
      <c r="BP72" s="441">
        <v>0</v>
      </c>
      <c r="BQ72" s="430">
        <v>0</v>
      </c>
      <c r="BR72" s="430">
        <v>0</v>
      </c>
      <c r="BS72" s="442">
        <v>0</v>
      </c>
      <c r="BT72" s="442">
        <f t="shared" si="13"/>
        <v>1082.4656249999998</v>
      </c>
      <c r="BU72" s="442">
        <f t="shared" si="14"/>
        <v>9598.5294849999991</v>
      </c>
      <c r="BV72" s="442">
        <f>8486+1111</f>
        <v>9597</v>
      </c>
      <c r="BW72" s="442">
        <f t="shared" si="24"/>
        <v>-1.5294849999991129</v>
      </c>
      <c r="BX72" s="443">
        <f t="shared" si="15"/>
        <v>1091.5709999999999</v>
      </c>
      <c r="BY72" s="444">
        <f t="shared" si="16"/>
        <v>324.400375</v>
      </c>
      <c r="BZ72" s="441">
        <f t="shared" si="17"/>
        <v>0</v>
      </c>
      <c r="CA72" s="432">
        <f t="shared" si="18"/>
        <v>1415.9713749999999</v>
      </c>
      <c r="CB72" s="432">
        <f t="shared" si="19"/>
        <v>12096.966484999999</v>
      </c>
      <c r="CC72" s="445">
        <f t="shared" si="20"/>
        <v>375</v>
      </c>
      <c r="CD72" s="438">
        <f t="shared" si="21"/>
        <v>12471.966484999999</v>
      </c>
    </row>
    <row r="73" spans="1:82" s="446" customFormat="1" ht="24.95" customHeight="1" x14ac:dyDescent="0.3">
      <c r="A73" s="415">
        <v>60</v>
      </c>
      <c r="B73" s="416" t="s">
        <v>2140</v>
      </c>
      <c r="C73" s="417">
        <v>37707</v>
      </c>
      <c r="D73" s="418" t="s">
        <v>2141</v>
      </c>
      <c r="E73" s="419">
        <v>45536</v>
      </c>
      <c r="F73" s="420">
        <v>4941698868</v>
      </c>
      <c r="G73" s="421">
        <v>101475896767</v>
      </c>
      <c r="H73" s="422" t="s">
        <v>65</v>
      </c>
      <c r="I73" s="422" t="s">
        <v>135</v>
      </c>
      <c r="J73" s="423" t="s">
        <v>2142</v>
      </c>
      <c r="K73" s="424">
        <v>1</v>
      </c>
      <c r="L73" s="424">
        <v>0</v>
      </c>
      <c r="M73" s="424">
        <v>1</v>
      </c>
      <c r="N73" s="424">
        <v>1</v>
      </c>
      <c r="O73" s="424">
        <v>0</v>
      </c>
      <c r="P73" s="424">
        <v>0</v>
      </c>
      <c r="Q73" s="424">
        <v>0</v>
      </c>
      <c r="R73" s="424">
        <v>0</v>
      </c>
      <c r="S73" s="424">
        <v>0</v>
      </c>
      <c r="T73" s="424">
        <v>0</v>
      </c>
      <c r="U73" s="424">
        <v>0</v>
      </c>
      <c r="V73" s="424">
        <v>0</v>
      </c>
      <c r="W73" s="424">
        <v>0</v>
      </c>
      <c r="X73" s="424">
        <v>0</v>
      </c>
      <c r="Y73" s="424">
        <v>0</v>
      </c>
      <c r="Z73" s="424">
        <v>0</v>
      </c>
      <c r="AA73" s="424">
        <v>0</v>
      </c>
      <c r="AB73" s="424">
        <v>0</v>
      </c>
      <c r="AC73" s="424">
        <v>0</v>
      </c>
      <c r="AD73" s="424">
        <v>0</v>
      </c>
      <c r="AE73" s="424">
        <v>0</v>
      </c>
      <c r="AF73" s="424">
        <v>0</v>
      </c>
      <c r="AG73" s="424">
        <v>0</v>
      </c>
      <c r="AH73" s="424">
        <v>0</v>
      </c>
      <c r="AI73" s="424">
        <v>0</v>
      </c>
      <c r="AJ73" s="424">
        <v>0</v>
      </c>
      <c r="AK73" s="424">
        <v>0</v>
      </c>
      <c r="AL73" s="424">
        <v>0</v>
      </c>
      <c r="AM73" s="425">
        <v>26</v>
      </c>
      <c r="AN73" s="426">
        <v>3</v>
      </c>
      <c r="AO73" s="427">
        <v>4</v>
      </c>
      <c r="AP73" s="427">
        <f t="shared" si="0"/>
        <v>0</v>
      </c>
      <c r="AQ73" s="427">
        <f t="shared" si="1"/>
        <v>0</v>
      </c>
      <c r="AR73" s="427">
        <f t="shared" si="2"/>
        <v>25</v>
      </c>
      <c r="AS73" s="427">
        <f t="shared" si="3"/>
        <v>0</v>
      </c>
      <c r="AT73" s="428">
        <f t="shared" si="4"/>
        <v>3</v>
      </c>
      <c r="AU73" s="429">
        <v>0</v>
      </c>
      <c r="AV73" s="430">
        <v>11035.96</v>
      </c>
      <c r="AW73" s="431">
        <v>3518.32</v>
      </c>
      <c r="AX73" s="430">
        <v>0</v>
      </c>
      <c r="AY73" s="430"/>
      <c r="AZ73" s="430"/>
      <c r="BA73" s="432">
        <f t="shared" si="5"/>
        <v>14554.279999999999</v>
      </c>
      <c r="BB73" s="433">
        <f t="shared" si="22"/>
        <v>1273.3799999999999</v>
      </c>
      <c r="BC73" s="433">
        <f t="shared" si="23"/>
        <v>405.96</v>
      </c>
      <c r="BD73" s="434">
        <v>0</v>
      </c>
      <c r="BE73" s="435"/>
      <c r="BF73" s="435"/>
      <c r="BG73" s="436">
        <f t="shared" si="6"/>
        <v>139.88902199999998</v>
      </c>
      <c r="BH73" s="433">
        <f t="shared" si="7"/>
        <v>83.97</v>
      </c>
      <c r="BI73" s="437">
        <f t="shared" si="8"/>
        <v>9</v>
      </c>
      <c r="BJ73" s="438">
        <v>0</v>
      </c>
      <c r="BK73" s="432">
        <f t="shared" si="9"/>
        <v>1679.34</v>
      </c>
      <c r="BL73" s="432">
        <f t="shared" si="10"/>
        <v>1912.199022</v>
      </c>
      <c r="BM73" s="439">
        <f t="shared" si="11"/>
        <v>13.292325</v>
      </c>
      <c r="BN73" s="439">
        <f t="shared" si="12"/>
        <v>201.52079999999998</v>
      </c>
      <c r="BO73" s="440"/>
      <c r="BP73" s="441">
        <v>0</v>
      </c>
      <c r="BQ73" s="430">
        <v>0</v>
      </c>
      <c r="BR73" s="430">
        <v>0</v>
      </c>
      <c r="BS73" s="442">
        <v>0</v>
      </c>
      <c r="BT73" s="442">
        <f t="shared" si="13"/>
        <v>214.81312499999999</v>
      </c>
      <c r="BU73" s="442">
        <f t="shared" si="14"/>
        <v>1697.3858970000001</v>
      </c>
      <c r="BV73" s="442">
        <v>1697</v>
      </c>
      <c r="BW73" s="442">
        <f t="shared" si="24"/>
        <v>-0.38589700000011362</v>
      </c>
      <c r="BX73" s="443">
        <f t="shared" si="15"/>
        <v>218.31419999999997</v>
      </c>
      <c r="BY73" s="444">
        <f t="shared" si="16"/>
        <v>57.600074999999997</v>
      </c>
      <c r="BZ73" s="441">
        <f t="shared" si="17"/>
        <v>0</v>
      </c>
      <c r="CA73" s="432">
        <f t="shared" si="18"/>
        <v>275.91427499999998</v>
      </c>
      <c r="CB73" s="432">
        <f t="shared" si="19"/>
        <v>2188.1132969999999</v>
      </c>
      <c r="CC73" s="445">
        <f t="shared" si="20"/>
        <v>75</v>
      </c>
      <c r="CD73" s="438">
        <f t="shared" si="21"/>
        <v>2263.1132969999999</v>
      </c>
    </row>
    <row r="74" spans="1:82" s="446" customFormat="1" ht="24.95" customHeight="1" x14ac:dyDescent="0.3">
      <c r="A74" s="415">
        <v>61</v>
      </c>
      <c r="B74" s="416" t="s">
        <v>2143</v>
      </c>
      <c r="C74" s="417">
        <v>37695</v>
      </c>
      <c r="D74" s="418" t="s">
        <v>2144</v>
      </c>
      <c r="E74" s="419">
        <v>45536</v>
      </c>
      <c r="F74" s="420">
        <v>5348188047</v>
      </c>
      <c r="G74" s="421">
        <v>101320137764</v>
      </c>
      <c r="H74" s="422" t="s">
        <v>1940</v>
      </c>
      <c r="I74" s="422" t="s">
        <v>818</v>
      </c>
      <c r="J74" s="423" t="s">
        <v>2145</v>
      </c>
      <c r="K74" s="424">
        <v>1</v>
      </c>
      <c r="L74" s="424">
        <v>0</v>
      </c>
      <c r="M74" s="424">
        <v>1</v>
      </c>
      <c r="N74" s="424">
        <v>1</v>
      </c>
      <c r="O74" s="424">
        <v>1</v>
      </c>
      <c r="P74" s="424">
        <v>1</v>
      </c>
      <c r="Q74" s="424">
        <v>0</v>
      </c>
      <c r="R74" s="424">
        <v>0</v>
      </c>
      <c r="S74" s="424">
        <v>0</v>
      </c>
      <c r="T74" s="424">
        <v>0</v>
      </c>
      <c r="U74" s="424">
        <v>0</v>
      </c>
      <c r="V74" s="424">
        <v>0</v>
      </c>
      <c r="W74" s="424">
        <v>0</v>
      </c>
      <c r="X74" s="424">
        <v>0</v>
      </c>
      <c r="Y74" s="424">
        <v>0</v>
      </c>
      <c r="Z74" s="424">
        <v>0</v>
      </c>
      <c r="AA74" s="424">
        <v>0</v>
      </c>
      <c r="AB74" s="424">
        <v>1</v>
      </c>
      <c r="AC74" s="424">
        <v>1</v>
      </c>
      <c r="AD74" s="424">
        <v>1</v>
      </c>
      <c r="AE74" s="424">
        <v>1</v>
      </c>
      <c r="AF74" s="424">
        <v>1</v>
      </c>
      <c r="AG74" s="424">
        <v>0</v>
      </c>
      <c r="AH74" s="424">
        <v>1</v>
      </c>
      <c r="AI74" s="424">
        <v>0.97916666666666663</v>
      </c>
      <c r="AJ74" s="424">
        <v>1</v>
      </c>
      <c r="AK74" s="424">
        <v>1</v>
      </c>
      <c r="AL74" s="424">
        <v>1</v>
      </c>
      <c r="AM74" s="425">
        <v>26</v>
      </c>
      <c r="AN74" s="426">
        <v>14.979166666666666</v>
      </c>
      <c r="AO74" s="427">
        <v>4</v>
      </c>
      <c r="AP74" s="427">
        <f t="shared" si="0"/>
        <v>0</v>
      </c>
      <c r="AQ74" s="427">
        <f t="shared" si="1"/>
        <v>0</v>
      </c>
      <c r="AR74" s="427">
        <f t="shared" si="2"/>
        <v>13</v>
      </c>
      <c r="AS74" s="427">
        <f t="shared" si="3"/>
        <v>0</v>
      </c>
      <c r="AT74" s="428">
        <f t="shared" si="4"/>
        <v>14.979166666666666</v>
      </c>
      <c r="AU74" s="429">
        <v>0</v>
      </c>
      <c r="AV74" s="430">
        <v>11035.96</v>
      </c>
      <c r="AW74" s="431">
        <v>3518.32</v>
      </c>
      <c r="AX74" s="430">
        <v>0</v>
      </c>
      <c r="AY74" s="430"/>
      <c r="AZ74" s="430"/>
      <c r="BA74" s="432">
        <f t="shared" si="5"/>
        <v>14554.279999999999</v>
      </c>
      <c r="BB74" s="433">
        <f t="shared" si="22"/>
        <v>6358.0570833333331</v>
      </c>
      <c r="BC74" s="433">
        <f t="shared" si="23"/>
        <v>2026.9808333333331</v>
      </c>
      <c r="BD74" s="434">
        <v>0</v>
      </c>
      <c r="BE74" s="435"/>
      <c r="BF74" s="435"/>
      <c r="BG74" s="436">
        <f t="shared" si="6"/>
        <v>698.47365845833326</v>
      </c>
      <c r="BH74" s="433">
        <f t="shared" si="7"/>
        <v>419.26687499999997</v>
      </c>
      <c r="BI74" s="437">
        <f t="shared" si="8"/>
        <v>44.9375</v>
      </c>
      <c r="BJ74" s="438">
        <v>0</v>
      </c>
      <c r="BK74" s="432">
        <f t="shared" si="9"/>
        <v>8385.0379166666662</v>
      </c>
      <c r="BL74" s="432">
        <f t="shared" si="10"/>
        <v>9547.7159501249989</v>
      </c>
      <c r="BM74" s="439">
        <f t="shared" si="11"/>
        <v>66.369317187499988</v>
      </c>
      <c r="BN74" s="439">
        <f t="shared" si="12"/>
        <v>1006.2045499999999</v>
      </c>
      <c r="BO74" s="440"/>
      <c r="BP74" s="441">
        <v>0</v>
      </c>
      <c r="BQ74" s="430">
        <v>0</v>
      </c>
      <c r="BR74" s="430">
        <v>0</v>
      </c>
      <c r="BS74" s="442">
        <v>0</v>
      </c>
      <c r="BT74" s="442">
        <f t="shared" si="13"/>
        <v>1072.5738671874999</v>
      </c>
      <c r="BU74" s="442">
        <f t="shared" si="14"/>
        <v>8475.1420829374983</v>
      </c>
      <c r="BV74" s="442">
        <v>8474</v>
      </c>
      <c r="BW74" s="442">
        <f t="shared" si="24"/>
        <v>-1.1420829374983441</v>
      </c>
      <c r="BX74" s="443">
        <f t="shared" si="15"/>
        <v>1090.0549291666666</v>
      </c>
      <c r="BY74" s="444">
        <f t="shared" si="16"/>
        <v>287.60037447916665</v>
      </c>
      <c r="BZ74" s="441">
        <f t="shared" si="17"/>
        <v>0</v>
      </c>
      <c r="CA74" s="432">
        <f t="shared" si="18"/>
        <v>1377.6553036458333</v>
      </c>
      <c r="CB74" s="432">
        <f t="shared" si="19"/>
        <v>10925.371253770832</v>
      </c>
      <c r="CC74" s="445">
        <f t="shared" si="20"/>
        <v>374.47916666666663</v>
      </c>
      <c r="CD74" s="438">
        <f t="shared" si="21"/>
        <v>11299.850420437499</v>
      </c>
    </row>
    <row r="75" spans="1:82" s="446" customFormat="1" ht="24.95" customHeight="1" x14ac:dyDescent="0.3">
      <c r="A75" s="415">
        <v>62</v>
      </c>
      <c r="B75" s="416" t="s">
        <v>2146</v>
      </c>
      <c r="C75" s="417">
        <v>37687</v>
      </c>
      <c r="D75" s="418" t="s">
        <v>2147</v>
      </c>
      <c r="E75" s="419">
        <v>45536</v>
      </c>
      <c r="F75" s="420">
        <v>4941716452</v>
      </c>
      <c r="G75" s="421">
        <v>101935417462</v>
      </c>
      <c r="H75" s="422" t="s">
        <v>1957</v>
      </c>
      <c r="I75" s="422" t="s">
        <v>141</v>
      </c>
      <c r="J75" s="423" t="s">
        <v>2148</v>
      </c>
      <c r="K75" s="424">
        <v>1</v>
      </c>
      <c r="L75" s="424">
        <v>0</v>
      </c>
      <c r="M75" s="424">
        <v>0</v>
      </c>
      <c r="N75" s="424">
        <v>0</v>
      </c>
      <c r="O75" s="424">
        <v>0</v>
      </c>
      <c r="P75" s="424">
        <v>0</v>
      </c>
      <c r="Q75" s="424">
        <v>0</v>
      </c>
      <c r="R75" s="424">
        <v>0</v>
      </c>
      <c r="S75" s="424">
        <v>0</v>
      </c>
      <c r="T75" s="424">
        <v>0</v>
      </c>
      <c r="U75" s="424">
        <v>0</v>
      </c>
      <c r="V75" s="424">
        <v>0</v>
      </c>
      <c r="W75" s="424">
        <v>0</v>
      </c>
      <c r="X75" s="424">
        <v>0</v>
      </c>
      <c r="Y75" s="424">
        <v>0</v>
      </c>
      <c r="Z75" s="424">
        <v>0</v>
      </c>
      <c r="AA75" s="424">
        <v>0</v>
      </c>
      <c r="AB75" s="424">
        <v>0</v>
      </c>
      <c r="AC75" s="424">
        <v>0</v>
      </c>
      <c r="AD75" s="424">
        <v>0</v>
      </c>
      <c r="AE75" s="424">
        <v>0</v>
      </c>
      <c r="AF75" s="424">
        <v>0</v>
      </c>
      <c r="AG75" s="424">
        <v>0</v>
      </c>
      <c r="AH75" s="424">
        <v>0</v>
      </c>
      <c r="AI75" s="424">
        <v>0</v>
      </c>
      <c r="AJ75" s="424">
        <v>1</v>
      </c>
      <c r="AK75" s="424">
        <v>1</v>
      </c>
      <c r="AL75" s="424">
        <v>1</v>
      </c>
      <c r="AM75" s="425">
        <v>26</v>
      </c>
      <c r="AN75" s="426">
        <v>4</v>
      </c>
      <c r="AO75" s="427">
        <v>4</v>
      </c>
      <c r="AP75" s="427">
        <f t="shared" si="0"/>
        <v>0</v>
      </c>
      <c r="AQ75" s="427">
        <f t="shared" si="1"/>
        <v>0</v>
      </c>
      <c r="AR75" s="427">
        <f t="shared" si="2"/>
        <v>24</v>
      </c>
      <c r="AS75" s="427">
        <f t="shared" si="3"/>
        <v>0</v>
      </c>
      <c r="AT75" s="428">
        <f t="shared" si="4"/>
        <v>4</v>
      </c>
      <c r="AU75" s="429">
        <v>0</v>
      </c>
      <c r="AV75" s="430">
        <v>11035.96</v>
      </c>
      <c r="AW75" s="431">
        <v>3518.32</v>
      </c>
      <c r="AX75" s="430">
        <v>0</v>
      </c>
      <c r="AY75" s="430"/>
      <c r="AZ75" s="430"/>
      <c r="BA75" s="432">
        <f t="shared" si="5"/>
        <v>14554.279999999999</v>
      </c>
      <c r="BB75" s="433">
        <f t="shared" si="22"/>
        <v>1697.84</v>
      </c>
      <c r="BC75" s="433">
        <f t="shared" si="23"/>
        <v>541.28</v>
      </c>
      <c r="BD75" s="434">
        <v>0</v>
      </c>
      <c r="BE75" s="435"/>
      <c r="BF75" s="435"/>
      <c r="BG75" s="436">
        <f t="shared" si="6"/>
        <v>186.51869599999998</v>
      </c>
      <c r="BH75" s="433">
        <f t="shared" si="7"/>
        <v>111.96</v>
      </c>
      <c r="BI75" s="437">
        <f t="shared" si="8"/>
        <v>12</v>
      </c>
      <c r="BJ75" s="438">
        <f>ROUND(1119.56*AU75,0)</f>
        <v>0</v>
      </c>
      <c r="BK75" s="432">
        <f t="shared" si="9"/>
        <v>2239.12</v>
      </c>
      <c r="BL75" s="432">
        <f t="shared" si="10"/>
        <v>2549.598696</v>
      </c>
      <c r="BM75" s="439">
        <f t="shared" si="11"/>
        <v>17.723099999999999</v>
      </c>
      <c r="BN75" s="439">
        <f t="shared" si="12"/>
        <v>268.69439999999997</v>
      </c>
      <c r="BO75" s="440"/>
      <c r="BP75" s="441">
        <v>0</v>
      </c>
      <c r="BQ75" s="430">
        <v>0</v>
      </c>
      <c r="BR75" s="430">
        <v>0</v>
      </c>
      <c r="BS75" s="442">
        <v>0</v>
      </c>
      <c r="BT75" s="442">
        <f t="shared" si="13"/>
        <v>286.41749999999996</v>
      </c>
      <c r="BU75" s="442">
        <f t="shared" si="14"/>
        <v>2263.181196</v>
      </c>
      <c r="BV75" s="442">
        <v>2263</v>
      </c>
      <c r="BW75" s="442">
        <f t="shared" si="24"/>
        <v>-0.18119599999999991</v>
      </c>
      <c r="BX75" s="443">
        <f t="shared" si="15"/>
        <v>291.0856</v>
      </c>
      <c r="BY75" s="444">
        <f t="shared" si="16"/>
        <v>76.8001</v>
      </c>
      <c r="BZ75" s="441">
        <f t="shared" si="17"/>
        <v>0</v>
      </c>
      <c r="CA75" s="432">
        <f t="shared" si="18"/>
        <v>367.88569999999999</v>
      </c>
      <c r="CB75" s="432">
        <f t="shared" si="19"/>
        <v>2917.4843959999998</v>
      </c>
      <c r="CC75" s="445">
        <f t="shared" si="20"/>
        <v>100</v>
      </c>
      <c r="CD75" s="438">
        <f t="shared" si="21"/>
        <v>3017.4843959999998</v>
      </c>
    </row>
    <row r="76" spans="1:82" s="446" customFormat="1" ht="24.95" customHeight="1" x14ac:dyDescent="0.3">
      <c r="A76" s="415">
        <v>63</v>
      </c>
      <c r="B76" s="416" t="s">
        <v>2149</v>
      </c>
      <c r="C76" s="417">
        <v>37683</v>
      </c>
      <c r="D76" s="418" t="s">
        <v>2150</v>
      </c>
      <c r="E76" s="419">
        <v>45139</v>
      </c>
      <c r="F76" s="420">
        <v>4941317461</v>
      </c>
      <c r="G76" s="421">
        <v>100780204839</v>
      </c>
      <c r="H76" s="422" t="s">
        <v>1940</v>
      </c>
      <c r="I76" s="422" t="s">
        <v>686</v>
      </c>
      <c r="J76" s="423" t="s">
        <v>2151</v>
      </c>
      <c r="K76" s="424">
        <v>1</v>
      </c>
      <c r="L76" s="424">
        <v>0</v>
      </c>
      <c r="M76" s="424">
        <v>1</v>
      </c>
      <c r="N76" s="424">
        <v>1</v>
      </c>
      <c r="O76" s="424">
        <v>1</v>
      </c>
      <c r="P76" s="424">
        <v>1</v>
      </c>
      <c r="Q76" s="424">
        <v>1</v>
      </c>
      <c r="R76" s="424">
        <v>1</v>
      </c>
      <c r="S76" s="424">
        <v>0</v>
      </c>
      <c r="T76" s="424">
        <v>1</v>
      </c>
      <c r="U76" s="424">
        <v>1</v>
      </c>
      <c r="V76" s="424">
        <v>1</v>
      </c>
      <c r="W76" s="424">
        <v>1</v>
      </c>
      <c r="X76" s="424">
        <v>1</v>
      </c>
      <c r="Y76" s="424">
        <v>1</v>
      </c>
      <c r="Z76" s="424">
        <v>0</v>
      </c>
      <c r="AA76" s="424">
        <v>0</v>
      </c>
      <c r="AB76" s="424">
        <v>0</v>
      </c>
      <c r="AC76" s="424">
        <v>0</v>
      </c>
      <c r="AD76" s="424">
        <v>0</v>
      </c>
      <c r="AE76" s="424">
        <v>0</v>
      </c>
      <c r="AF76" s="424">
        <v>0</v>
      </c>
      <c r="AG76" s="424">
        <v>0</v>
      </c>
      <c r="AH76" s="424">
        <v>1</v>
      </c>
      <c r="AI76" s="424">
        <v>1</v>
      </c>
      <c r="AJ76" s="424">
        <v>1</v>
      </c>
      <c r="AK76" s="424">
        <v>1</v>
      </c>
      <c r="AL76" s="424">
        <v>1</v>
      </c>
      <c r="AM76" s="425">
        <v>26</v>
      </c>
      <c r="AN76" s="426">
        <v>18</v>
      </c>
      <c r="AO76" s="427">
        <v>4</v>
      </c>
      <c r="AP76" s="427">
        <f t="shared" si="0"/>
        <v>0</v>
      </c>
      <c r="AQ76" s="427">
        <f t="shared" si="1"/>
        <v>0</v>
      </c>
      <c r="AR76" s="427">
        <f t="shared" si="2"/>
        <v>10</v>
      </c>
      <c r="AS76" s="427">
        <f t="shared" si="3"/>
        <v>0</v>
      </c>
      <c r="AT76" s="428">
        <f t="shared" si="4"/>
        <v>18</v>
      </c>
      <c r="AU76" s="429">
        <v>0</v>
      </c>
      <c r="AV76" s="430">
        <v>11035.96</v>
      </c>
      <c r="AW76" s="431">
        <v>3518.32</v>
      </c>
      <c r="AX76" s="430">
        <v>0</v>
      </c>
      <c r="AY76" s="430"/>
      <c r="AZ76" s="430"/>
      <c r="BA76" s="432">
        <f t="shared" si="5"/>
        <v>14554.279999999999</v>
      </c>
      <c r="BB76" s="433">
        <f t="shared" si="22"/>
        <v>7640.28</v>
      </c>
      <c r="BC76" s="433">
        <f t="shared" si="23"/>
        <v>2435.7599999999998</v>
      </c>
      <c r="BD76" s="434">
        <v>0</v>
      </c>
      <c r="BE76" s="435"/>
      <c r="BF76" s="435"/>
      <c r="BG76" s="436">
        <f t="shared" si="6"/>
        <v>839.33413199999995</v>
      </c>
      <c r="BH76" s="433">
        <f t="shared" si="7"/>
        <v>503.82</v>
      </c>
      <c r="BI76" s="437">
        <f t="shared" si="8"/>
        <v>54</v>
      </c>
      <c r="BJ76" s="438">
        <f>ROUND(1119.56*AU76,0)</f>
        <v>0</v>
      </c>
      <c r="BK76" s="432">
        <f t="shared" si="9"/>
        <v>10076.039999999999</v>
      </c>
      <c r="BL76" s="432">
        <f t="shared" si="10"/>
        <v>11473.194131999999</v>
      </c>
      <c r="BM76" s="439">
        <f t="shared" si="11"/>
        <v>79.753949999999989</v>
      </c>
      <c r="BN76" s="439">
        <f t="shared" si="12"/>
        <v>1209.1247999999998</v>
      </c>
      <c r="BO76" s="440"/>
      <c r="BP76" s="441">
        <v>0</v>
      </c>
      <c r="BQ76" s="430">
        <v>0</v>
      </c>
      <c r="BR76" s="430">
        <v>0</v>
      </c>
      <c r="BS76" s="442">
        <v>0</v>
      </c>
      <c r="BT76" s="442">
        <f t="shared" si="13"/>
        <v>1288.8787499999999</v>
      </c>
      <c r="BU76" s="442">
        <f t="shared" si="14"/>
        <v>10184.315381999999</v>
      </c>
      <c r="BV76" s="442">
        <v>10184</v>
      </c>
      <c r="BW76" s="442">
        <f t="shared" si="24"/>
        <v>-0.31538199999886274</v>
      </c>
      <c r="BX76" s="443">
        <f t="shared" si="15"/>
        <v>1309.8851999999999</v>
      </c>
      <c r="BY76" s="444">
        <f t="shared" si="16"/>
        <v>345.60044999999997</v>
      </c>
      <c r="BZ76" s="441">
        <f t="shared" si="17"/>
        <v>0</v>
      </c>
      <c r="CA76" s="432">
        <f t="shared" si="18"/>
        <v>1655.4856499999999</v>
      </c>
      <c r="CB76" s="432">
        <f t="shared" si="19"/>
        <v>13128.679781999999</v>
      </c>
      <c r="CC76" s="445">
        <f t="shared" si="20"/>
        <v>450</v>
      </c>
      <c r="CD76" s="438">
        <f t="shared" si="21"/>
        <v>13578.679781999999</v>
      </c>
    </row>
    <row r="77" spans="1:82" s="446" customFormat="1" ht="24.95" customHeight="1" x14ac:dyDescent="0.3">
      <c r="A77" s="415">
        <v>64</v>
      </c>
      <c r="B77" s="416" t="s">
        <v>2152</v>
      </c>
      <c r="C77" s="461">
        <v>38057</v>
      </c>
      <c r="D77" s="462" t="s">
        <v>2153</v>
      </c>
      <c r="E77" s="419">
        <v>45696</v>
      </c>
      <c r="F77" s="420">
        <v>4941855721</v>
      </c>
      <c r="G77" s="421">
        <v>102176228891</v>
      </c>
      <c r="H77" s="422" t="s">
        <v>65</v>
      </c>
      <c r="I77" s="422" t="s">
        <v>2154</v>
      </c>
      <c r="J77" s="423" t="s">
        <v>2155</v>
      </c>
      <c r="K77" s="424">
        <v>1</v>
      </c>
      <c r="L77" s="424">
        <v>0</v>
      </c>
      <c r="M77" s="424">
        <v>0</v>
      </c>
      <c r="N77" s="424">
        <v>1</v>
      </c>
      <c r="O77" s="424">
        <v>1</v>
      </c>
      <c r="P77" s="424">
        <v>1</v>
      </c>
      <c r="Q77" s="424">
        <v>0</v>
      </c>
      <c r="R77" s="424">
        <v>0</v>
      </c>
      <c r="S77" s="424">
        <v>0</v>
      </c>
      <c r="T77" s="424">
        <v>1</v>
      </c>
      <c r="U77" s="424">
        <v>1</v>
      </c>
      <c r="V77" s="424">
        <v>0</v>
      </c>
      <c r="W77" s="424">
        <v>0</v>
      </c>
      <c r="X77" s="424">
        <v>0</v>
      </c>
      <c r="Y77" s="424">
        <v>0</v>
      </c>
      <c r="Z77" s="424">
        <v>0</v>
      </c>
      <c r="AA77" s="424">
        <v>0</v>
      </c>
      <c r="AB77" s="424">
        <v>0</v>
      </c>
      <c r="AC77" s="424">
        <v>0</v>
      </c>
      <c r="AD77" s="424">
        <v>0</v>
      </c>
      <c r="AE77" s="424">
        <v>0</v>
      </c>
      <c r="AF77" s="424">
        <v>0</v>
      </c>
      <c r="AG77" s="424">
        <v>0</v>
      </c>
      <c r="AH77" s="424">
        <v>0</v>
      </c>
      <c r="AI77" s="424">
        <v>0</v>
      </c>
      <c r="AJ77" s="424">
        <v>0</v>
      </c>
      <c r="AK77" s="424">
        <v>0</v>
      </c>
      <c r="AL77" s="424">
        <v>0</v>
      </c>
      <c r="AM77" s="425">
        <v>26</v>
      </c>
      <c r="AN77" s="426">
        <v>6</v>
      </c>
      <c r="AO77" s="427">
        <v>4</v>
      </c>
      <c r="AP77" s="427">
        <f t="shared" si="0"/>
        <v>0</v>
      </c>
      <c r="AQ77" s="427">
        <f t="shared" si="1"/>
        <v>0</v>
      </c>
      <c r="AR77" s="427">
        <f t="shared" si="2"/>
        <v>22</v>
      </c>
      <c r="AS77" s="427">
        <f t="shared" si="3"/>
        <v>0</v>
      </c>
      <c r="AT77" s="428">
        <f t="shared" si="4"/>
        <v>6</v>
      </c>
      <c r="AU77" s="429">
        <v>0</v>
      </c>
      <c r="AV77" s="430">
        <v>11035.96</v>
      </c>
      <c r="AW77" s="431">
        <v>3518.32</v>
      </c>
      <c r="AX77" s="430">
        <v>0</v>
      </c>
      <c r="AY77" s="430"/>
      <c r="AZ77" s="430"/>
      <c r="BA77" s="432">
        <f t="shared" si="5"/>
        <v>14554.279999999999</v>
      </c>
      <c r="BB77" s="433">
        <f t="shared" si="22"/>
        <v>2546.7599999999998</v>
      </c>
      <c r="BC77" s="433">
        <f t="shared" si="23"/>
        <v>811.92</v>
      </c>
      <c r="BD77" s="434">
        <v>0</v>
      </c>
      <c r="BE77" s="435"/>
      <c r="BF77" s="435"/>
      <c r="BG77" s="436">
        <f t="shared" si="6"/>
        <v>279.77804399999997</v>
      </c>
      <c r="BH77" s="433">
        <f t="shared" si="7"/>
        <v>167.94</v>
      </c>
      <c r="BI77" s="437">
        <f t="shared" si="8"/>
        <v>18</v>
      </c>
      <c r="BJ77" s="438">
        <f>ROUND(1119.56*AU77,0)</f>
        <v>0</v>
      </c>
      <c r="BK77" s="432">
        <f t="shared" si="9"/>
        <v>3358.68</v>
      </c>
      <c r="BL77" s="432">
        <f t="shared" si="10"/>
        <v>3824.398044</v>
      </c>
      <c r="BM77" s="439">
        <f t="shared" si="11"/>
        <v>26.58465</v>
      </c>
      <c r="BN77" s="439">
        <f t="shared" si="12"/>
        <v>403.04159999999996</v>
      </c>
      <c r="BO77" s="440"/>
      <c r="BP77" s="441">
        <v>0</v>
      </c>
      <c r="BQ77" s="430">
        <v>0</v>
      </c>
      <c r="BR77" s="430">
        <v>0</v>
      </c>
      <c r="BS77" s="442">
        <v>0</v>
      </c>
      <c r="BT77" s="442">
        <f t="shared" si="13"/>
        <v>429.62624999999997</v>
      </c>
      <c r="BU77" s="442">
        <f t="shared" si="14"/>
        <v>3394.7717940000002</v>
      </c>
      <c r="BV77" s="442">
        <v>3395</v>
      </c>
      <c r="BW77" s="442">
        <f t="shared" si="24"/>
        <v>0.22820599999977276</v>
      </c>
      <c r="BX77" s="443">
        <f t="shared" si="15"/>
        <v>436.62839999999994</v>
      </c>
      <c r="BY77" s="444">
        <f t="shared" si="16"/>
        <v>115.20014999999999</v>
      </c>
      <c r="BZ77" s="441">
        <f t="shared" si="17"/>
        <v>0</v>
      </c>
      <c r="CA77" s="432">
        <f t="shared" si="18"/>
        <v>551.82854999999995</v>
      </c>
      <c r="CB77" s="432">
        <f t="shared" si="19"/>
        <v>4376.2265939999997</v>
      </c>
      <c r="CC77" s="445">
        <f t="shared" si="20"/>
        <v>150</v>
      </c>
      <c r="CD77" s="438">
        <f t="shared" si="21"/>
        <v>4526.2265939999997</v>
      </c>
    </row>
    <row r="78" spans="1:82" s="446" customFormat="1" ht="24.95" customHeight="1" x14ac:dyDescent="0.3">
      <c r="A78" s="415">
        <v>65</v>
      </c>
      <c r="B78" s="416" t="s">
        <v>2156</v>
      </c>
      <c r="C78" s="417">
        <v>37750</v>
      </c>
      <c r="D78" s="418" t="s">
        <v>2157</v>
      </c>
      <c r="E78" s="419">
        <v>45558</v>
      </c>
      <c r="F78" s="420">
        <v>4941718319</v>
      </c>
      <c r="G78" s="421">
        <v>101467234986</v>
      </c>
      <c r="H78" s="422" t="s">
        <v>2158</v>
      </c>
      <c r="I78" s="422" t="s">
        <v>2159</v>
      </c>
      <c r="J78" s="423" t="s">
        <v>2160</v>
      </c>
      <c r="K78" s="424">
        <v>1</v>
      </c>
      <c r="L78" s="424">
        <v>0</v>
      </c>
      <c r="M78" s="424">
        <v>0</v>
      </c>
      <c r="N78" s="424">
        <v>0</v>
      </c>
      <c r="O78" s="424">
        <v>1</v>
      </c>
      <c r="P78" s="424">
        <v>1</v>
      </c>
      <c r="Q78" s="424">
        <v>1</v>
      </c>
      <c r="R78" s="424">
        <v>1</v>
      </c>
      <c r="S78" s="424">
        <v>0</v>
      </c>
      <c r="T78" s="424">
        <v>0</v>
      </c>
      <c r="U78" s="424">
        <v>0</v>
      </c>
      <c r="V78" s="424">
        <v>1</v>
      </c>
      <c r="W78" s="424">
        <v>1</v>
      </c>
      <c r="X78" s="424">
        <v>1</v>
      </c>
      <c r="Y78" s="424">
        <v>1</v>
      </c>
      <c r="Z78" s="424">
        <v>0</v>
      </c>
      <c r="AA78" s="424">
        <v>0</v>
      </c>
      <c r="AB78" s="424">
        <v>1</v>
      </c>
      <c r="AC78" s="424">
        <v>1</v>
      </c>
      <c r="AD78" s="424">
        <v>0</v>
      </c>
      <c r="AE78" s="424">
        <v>1</v>
      </c>
      <c r="AF78" s="424">
        <v>1</v>
      </c>
      <c r="AG78" s="424">
        <v>0</v>
      </c>
      <c r="AH78" s="424">
        <v>1</v>
      </c>
      <c r="AI78" s="424">
        <v>0</v>
      </c>
      <c r="AJ78" s="424">
        <v>0</v>
      </c>
      <c r="AK78" s="424">
        <v>0</v>
      </c>
      <c r="AL78" s="424">
        <v>1</v>
      </c>
      <c r="AM78" s="425">
        <v>26</v>
      </c>
      <c r="AN78" s="426">
        <v>15</v>
      </c>
      <c r="AO78" s="427">
        <v>4</v>
      </c>
      <c r="AP78" s="427">
        <f t="shared" ref="AP78:AP141" si="25">COUNTIF(K78:AL78,"N/H")</f>
        <v>0</v>
      </c>
      <c r="AQ78" s="427">
        <f t="shared" ref="AQ78:AQ141" si="26">COUNTIF(K78:AL78,"F/H")</f>
        <v>0</v>
      </c>
      <c r="AR78" s="427">
        <f t="shared" ref="AR78:AR141" si="27">COUNTIF(K78:AL78,"0")</f>
        <v>13</v>
      </c>
      <c r="AS78" s="427">
        <f t="shared" ref="AS78:AS141" si="28">COUNTIF(K78:AL78,"PA")/2</f>
        <v>0</v>
      </c>
      <c r="AT78" s="428">
        <f t="shared" ref="AT78:AT141" si="29">SUM(AQ78+AP78+AN78+AS78)</f>
        <v>15</v>
      </c>
      <c r="AU78" s="429">
        <v>0</v>
      </c>
      <c r="AV78" s="430">
        <v>11035.96</v>
      </c>
      <c r="AW78" s="431">
        <v>3518.32</v>
      </c>
      <c r="AX78" s="430">
        <v>0</v>
      </c>
      <c r="AY78" s="430"/>
      <c r="AZ78" s="430"/>
      <c r="BA78" s="432">
        <f t="shared" ref="BA78:BA135" si="30">SUM(AV78:AZ78)</f>
        <v>14554.279999999999</v>
      </c>
      <c r="BB78" s="433">
        <f t="shared" si="22"/>
        <v>6366.9</v>
      </c>
      <c r="BC78" s="433">
        <f t="shared" si="23"/>
        <v>2029.8</v>
      </c>
      <c r="BD78" s="434">
        <v>0</v>
      </c>
      <c r="BE78" s="435"/>
      <c r="BF78" s="435"/>
      <c r="BG78" s="436">
        <f t="shared" ref="BG78:BG141" si="31">(BB78+BC78)*8.33%</f>
        <v>699.44510999999989</v>
      </c>
      <c r="BH78" s="433">
        <f t="shared" ref="BH78:BH141" si="32">27.99*AT78</f>
        <v>419.84999999999997</v>
      </c>
      <c r="BI78" s="437">
        <f t="shared" ref="BI78:BI141" si="33">3*AN78</f>
        <v>45</v>
      </c>
      <c r="BJ78" s="438">
        <v>0</v>
      </c>
      <c r="BK78" s="432">
        <f t="shared" ref="BK78:BK135" si="34">BB78+BC78+BD78</f>
        <v>8396.6999999999989</v>
      </c>
      <c r="BL78" s="432">
        <f t="shared" ref="BL78:BL141" si="35">SUM(BB78:BJ78)</f>
        <v>9560.9951099999998</v>
      </c>
      <c r="BM78" s="439">
        <f t="shared" ref="BM78:BM109" si="36">(BL78-BG78)*0.75%</f>
        <v>66.461624999999998</v>
      </c>
      <c r="BN78" s="439">
        <f t="shared" ref="BN78:BN135" si="37">BK78*12%</f>
        <v>1007.6039999999998</v>
      </c>
      <c r="BO78" s="440"/>
      <c r="BP78" s="441">
        <v>0</v>
      </c>
      <c r="BQ78" s="430">
        <v>0</v>
      </c>
      <c r="BR78" s="430">
        <v>0</v>
      </c>
      <c r="BS78" s="442">
        <v>0</v>
      </c>
      <c r="BT78" s="442">
        <f t="shared" ref="BT78:BT109" si="38">SUM(BM78:BS78)</f>
        <v>1074.0656249999997</v>
      </c>
      <c r="BU78" s="442">
        <f t="shared" ref="BU78:BU109" si="39">BL78-BT78</f>
        <v>8486.9294850000006</v>
      </c>
      <c r="BV78" s="442">
        <v>8486</v>
      </c>
      <c r="BW78" s="442">
        <f t="shared" si="24"/>
        <v>-0.92948500000056811</v>
      </c>
      <c r="BX78" s="443">
        <f t="shared" ref="BX78:BX135" si="40">BK78*13/100</f>
        <v>1091.5709999999999</v>
      </c>
      <c r="BY78" s="444">
        <f t="shared" ref="BY78:BY135" si="41">(BL78-BG78)*3.25%</f>
        <v>288.00037499999996</v>
      </c>
      <c r="BZ78" s="441">
        <f t="shared" ref="BZ78:BZ135" si="42">+BP78*2</f>
        <v>0</v>
      </c>
      <c r="CA78" s="432">
        <f t="shared" ref="CA78:CA109" si="43">SUM(BX78:BZ78)</f>
        <v>1379.571375</v>
      </c>
      <c r="CB78" s="432">
        <f t="shared" ref="CB78:CB109" si="44">BL78+CA78</f>
        <v>10940.566484999999</v>
      </c>
      <c r="CC78" s="445">
        <f t="shared" ref="CC78:CC135" si="45">25*AN78</f>
        <v>375</v>
      </c>
      <c r="CD78" s="438">
        <f t="shared" ref="CD78:CD109" si="46">CC78+CB78</f>
        <v>11315.566484999999</v>
      </c>
    </row>
    <row r="79" spans="1:82" s="446" customFormat="1" ht="24.95" customHeight="1" x14ac:dyDescent="0.3">
      <c r="A79" s="415">
        <v>66</v>
      </c>
      <c r="B79" s="416" t="s">
        <v>2161</v>
      </c>
      <c r="C79" s="417">
        <v>37751</v>
      </c>
      <c r="D79" s="418" t="s">
        <v>2162</v>
      </c>
      <c r="E79" s="419">
        <v>45559</v>
      </c>
      <c r="F79" s="420">
        <v>4941721007</v>
      </c>
      <c r="G79" s="421">
        <v>102124553180</v>
      </c>
      <c r="H79" s="422" t="s">
        <v>1940</v>
      </c>
      <c r="I79" s="422" t="s">
        <v>128</v>
      </c>
      <c r="J79" s="423" t="s">
        <v>2163</v>
      </c>
      <c r="K79" s="424">
        <v>1</v>
      </c>
      <c r="L79" s="424">
        <v>0</v>
      </c>
      <c r="M79" s="424">
        <v>1</v>
      </c>
      <c r="N79" s="424">
        <v>1</v>
      </c>
      <c r="O79" s="424">
        <v>0</v>
      </c>
      <c r="P79" s="424">
        <v>0</v>
      </c>
      <c r="Q79" s="424">
        <v>0</v>
      </c>
      <c r="R79" s="424">
        <v>0</v>
      </c>
      <c r="S79" s="424">
        <v>0</v>
      </c>
      <c r="T79" s="424">
        <v>0</v>
      </c>
      <c r="U79" s="424">
        <v>0</v>
      </c>
      <c r="V79" s="424">
        <v>0</v>
      </c>
      <c r="W79" s="424">
        <v>0</v>
      </c>
      <c r="X79" s="424">
        <v>0</v>
      </c>
      <c r="Y79" s="424">
        <v>0</v>
      </c>
      <c r="Z79" s="424">
        <v>0</v>
      </c>
      <c r="AA79" s="424">
        <v>0</v>
      </c>
      <c r="AB79" s="424">
        <v>0</v>
      </c>
      <c r="AC79" s="424">
        <v>0</v>
      </c>
      <c r="AD79" s="424">
        <v>0</v>
      </c>
      <c r="AE79" s="424">
        <v>0</v>
      </c>
      <c r="AF79" s="424">
        <v>0</v>
      </c>
      <c r="AG79" s="424">
        <v>0</v>
      </c>
      <c r="AH79" s="424">
        <v>0</v>
      </c>
      <c r="AI79" s="424">
        <v>0</v>
      </c>
      <c r="AJ79" s="424">
        <v>1</v>
      </c>
      <c r="AK79" s="424">
        <v>1</v>
      </c>
      <c r="AL79" s="424">
        <v>1</v>
      </c>
      <c r="AM79" s="425">
        <v>26</v>
      </c>
      <c r="AN79" s="426">
        <v>6</v>
      </c>
      <c r="AO79" s="427">
        <v>4</v>
      </c>
      <c r="AP79" s="427">
        <f t="shared" si="25"/>
        <v>0</v>
      </c>
      <c r="AQ79" s="427">
        <f t="shared" si="26"/>
        <v>0</v>
      </c>
      <c r="AR79" s="427">
        <f t="shared" si="27"/>
        <v>22</v>
      </c>
      <c r="AS79" s="427">
        <f t="shared" si="28"/>
        <v>0</v>
      </c>
      <c r="AT79" s="428">
        <f t="shared" si="29"/>
        <v>6</v>
      </c>
      <c r="AU79" s="429">
        <v>0</v>
      </c>
      <c r="AV79" s="430">
        <v>11035.96</v>
      </c>
      <c r="AW79" s="431">
        <v>3518.32</v>
      </c>
      <c r="AX79" s="430">
        <v>0</v>
      </c>
      <c r="AY79" s="430"/>
      <c r="AZ79" s="430"/>
      <c r="BA79" s="432">
        <f t="shared" si="30"/>
        <v>14554.279999999999</v>
      </c>
      <c r="BB79" s="433">
        <f t="shared" ref="BB79:BB142" si="47">AV79/AM79*AT79</f>
        <v>2546.7599999999998</v>
      </c>
      <c r="BC79" s="433">
        <f t="shared" ref="BC79:BC142" si="48">AW79/AM79*AT79</f>
        <v>811.92</v>
      </c>
      <c r="BD79" s="434">
        <v>0</v>
      </c>
      <c r="BE79" s="435"/>
      <c r="BF79" s="435"/>
      <c r="BG79" s="436">
        <f t="shared" si="31"/>
        <v>279.77804399999997</v>
      </c>
      <c r="BH79" s="433">
        <f t="shared" si="32"/>
        <v>167.94</v>
      </c>
      <c r="BI79" s="437">
        <f t="shared" si="33"/>
        <v>18</v>
      </c>
      <c r="BJ79" s="438">
        <v>0</v>
      </c>
      <c r="BK79" s="432">
        <f t="shared" si="34"/>
        <v>3358.68</v>
      </c>
      <c r="BL79" s="432">
        <f t="shared" si="35"/>
        <v>3824.398044</v>
      </c>
      <c r="BM79" s="439">
        <f t="shared" si="36"/>
        <v>26.58465</v>
      </c>
      <c r="BN79" s="439">
        <f t="shared" si="37"/>
        <v>403.04159999999996</v>
      </c>
      <c r="BO79" s="440"/>
      <c r="BP79" s="441">
        <v>0</v>
      </c>
      <c r="BQ79" s="430">
        <v>0</v>
      </c>
      <c r="BR79" s="430">
        <v>0</v>
      </c>
      <c r="BS79" s="442">
        <v>0</v>
      </c>
      <c r="BT79" s="442">
        <f t="shared" si="38"/>
        <v>429.62624999999997</v>
      </c>
      <c r="BU79" s="442">
        <f t="shared" si="39"/>
        <v>3394.7717940000002</v>
      </c>
      <c r="BV79" s="442">
        <v>3395</v>
      </c>
      <c r="BW79" s="442">
        <f t="shared" ref="BW79:BW142" si="49">BV79-BU79</f>
        <v>0.22820599999977276</v>
      </c>
      <c r="BX79" s="443">
        <f t="shared" si="40"/>
        <v>436.62839999999994</v>
      </c>
      <c r="BY79" s="444">
        <f t="shared" si="41"/>
        <v>115.20014999999999</v>
      </c>
      <c r="BZ79" s="441">
        <f t="shared" si="42"/>
        <v>0</v>
      </c>
      <c r="CA79" s="432">
        <f t="shared" si="43"/>
        <v>551.82854999999995</v>
      </c>
      <c r="CB79" s="432">
        <f t="shared" si="44"/>
        <v>4376.2265939999997</v>
      </c>
      <c r="CC79" s="445">
        <f t="shared" si="45"/>
        <v>150</v>
      </c>
      <c r="CD79" s="438">
        <f t="shared" si="46"/>
        <v>4526.2265939999997</v>
      </c>
    </row>
    <row r="80" spans="1:82" s="446" customFormat="1" ht="24.95" customHeight="1" x14ac:dyDescent="0.3">
      <c r="A80" s="415">
        <v>67</v>
      </c>
      <c r="B80" s="416" t="s">
        <v>2164</v>
      </c>
      <c r="C80" s="417">
        <v>37753</v>
      </c>
      <c r="D80" s="418" t="s">
        <v>2165</v>
      </c>
      <c r="E80" s="419">
        <v>45541</v>
      </c>
      <c r="F80" s="420">
        <v>4941709377</v>
      </c>
      <c r="G80" s="421">
        <v>101756073251</v>
      </c>
      <c r="H80" s="422" t="s">
        <v>65</v>
      </c>
      <c r="I80" s="422" t="s">
        <v>2166</v>
      </c>
      <c r="J80" s="423" t="s">
        <v>2167</v>
      </c>
      <c r="K80" s="424">
        <v>1</v>
      </c>
      <c r="L80" s="424">
        <v>0</v>
      </c>
      <c r="M80" s="424">
        <v>0</v>
      </c>
      <c r="N80" s="424">
        <v>0</v>
      </c>
      <c r="O80" s="424">
        <v>0</v>
      </c>
      <c r="P80" s="424">
        <v>0</v>
      </c>
      <c r="Q80" s="424">
        <v>0</v>
      </c>
      <c r="R80" s="424">
        <v>0</v>
      </c>
      <c r="S80" s="424">
        <v>0</v>
      </c>
      <c r="T80" s="424">
        <v>0</v>
      </c>
      <c r="U80" s="424">
        <v>0</v>
      </c>
      <c r="V80" s="424">
        <v>0</v>
      </c>
      <c r="W80" s="424">
        <v>0</v>
      </c>
      <c r="X80" s="424">
        <v>0</v>
      </c>
      <c r="Y80" s="424">
        <v>0</v>
      </c>
      <c r="Z80" s="424">
        <v>0</v>
      </c>
      <c r="AA80" s="424">
        <v>0</v>
      </c>
      <c r="AB80" s="424">
        <v>0</v>
      </c>
      <c r="AC80" s="424">
        <v>0</v>
      </c>
      <c r="AD80" s="424">
        <v>0</v>
      </c>
      <c r="AE80" s="424">
        <v>0</v>
      </c>
      <c r="AF80" s="424">
        <v>0</v>
      </c>
      <c r="AG80" s="424">
        <v>0</v>
      </c>
      <c r="AH80" s="424">
        <v>0</v>
      </c>
      <c r="AI80" s="424">
        <v>0</v>
      </c>
      <c r="AJ80" s="424">
        <v>0</v>
      </c>
      <c r="AK80" s="424">
        <v>0</v>
      </c>
      <c r="AL80" s="424">
        <v>0</v>
      </c>
      <c r="AM80" s="425">
        <v>26</v>
      </c>
      <c r="AN80" s="426">
        <v>1</v>
      </c>
      <c r="AO80" s="427">
        <v>4</v>
      </c>
      <c r="AP80" s="427">
        <f t="shared" si="25"/>
        <v>0</v>
      </c>
      <c r="AQ80" s="427">
        <f t="shared" si="26"/>
        <v>0</v>
      </c>
      <c r="AR80" s="427">
        <f t="shared" si="27"/>
        <v>27</v>
      </c>
      <c r="AS80" s="427">
        <f t="shared" si="28"/>
        <v>0</v>
      </c>
      <c r="AT80" s="428">
        <f t="shared" si="29"/>
        <v>1</v>
      </c>
      <c r="AU80" s="429">
        <v>0</v>
      </c>
      <c r="AV80" s="430">
        <v>11035.96</v>
      </c>
      <c r="AW80" s="431">
        <v>3518.32</v>
      </c>
      <c r="AX80" s="430">
        <v>0</v>
      </c>
      <c r="AY80" s="430"/>
      <c r="AZ80" s="430"/>
      <c r="BA80" s="432">
        <f t="shared" si="30"/>
        <v>14554.279999999999</v>
      </c>
      <c r="BB80" s="433">
        <f t="shared" si="47"/>
        <v>424.46</v>
      </c>
      <c r="BC80" s="433">
        <f t="shared" si="48"/>
        <v>135.32</v>
      </c>
      <c r="BD80" s="434">
        <v>0</v>
      </c>
      <c r="BE80" s="435"/>
      <c r="BF80" s="435"/>
      <c r="BG80" s="436">
        <f t="shared" si="31"/>
        <v>46.629673999999994</v>
      </c>
      <c r="BH80" s="433">
        <f t="shared" si="32"/>
        <v>27.99</v>
      </c>
      <c r="BI80" s="437">
        <f t="shared" si="33"/>
        <v>3</v>
      </c>
      <c r="BJ80" s="438">
        <v>0</v>
      </c>
      <c r="BK80" s="432">
        <f t="shared" si="34"/>
        <v>559.78</v>
      </c>
      <c r="BL80" s="432">
        <f t="shared" si="35"/>
        <v>637.399674</v>
      </c>
      <c r="BM80" s="439">
        <f t="shared" si="36"/>
        <v>4.4307749999999997</v>
      </c>
      <c r="BN80" s="439">
        <f t="shared" si="37"/>
        <v>67.173599999999993</v>
      </c>
      <c r="BO80" s="440"/>
      <c r="BP80" s="441">
        <v>0</v>
      </c>
      <c r="BQ80" s="430">
        <v>0</v>
      </c>
      <c r="BR80" s="430">
        <v>0</v>
      </c>
      <c r="BS80" s="442">
        <v>0</v>
      </c>
      <c r="BT80" s="442">
        <f t="shared" si="38"/>
        <v>71.60437499999999</v>
      </c>
      <c r="BU80" s="442">
        <f t="shared" si="39"/>
        <v>565.795299</v>
      </c>
      <c r="BV80" s="442">
        <v>565</v>
      </c>
      <c r="BW80" s="442">
        <f t="shared" si="49"/>
        <v>-0.79529899999999998</v>
      </c>
      <c r="BX80" s="443">
        <f t="shared" si="40"/>
        <v>72.7714</v>
      </c>
      <c r="BY80" s="444">
        <f t="shared" si="41"/>
        <v>19.200025</v>
      </c>
      <c r="BZ80" s="441">
        <f t="shared" si="42"/>
        <v>0</v>
      </c>
      <c r="CA80" s="432">
        <f t="shared" si="43"/>
        <v>91.971424999999996</v>
      </c>
      <c r="CB80" s="432">
        <f t="shared" si="44"/>
        <v>729.37109899999996</v>
      </c>
      <c r="CC80" s="445">
        <f t="shared" si="45"/>
        <v>25</v>
      </c>
      <c r="CD80" s="438">
        <f t="shared" si="46"/>
        <v>754.37109899999996</v>
      </c>
    </row>
    <row r="81" spans="1:82" s="446" customFormat="1" ht="24.95" customHeight="1" x14ac:dyDescent="0.3">
      <c r="A81" s="415">
        <v>68</v>
      </c>
      <c r="B81" s="416" t="s">
        <v>2168</v>
      </c>
      <c r="C81" s="417">
        <v>37754</v>
      </c>
      <c r="D81" s="418" t="s">
        <v>2169</v>
      </c>
      <c r="E81" s="419">
        <v>45560</v>
      </c>
      <c r="F81" s="420">
        <v>4941722661</v>
      </c>
      <c r="G81" s="421">
        <v>101562247490</v>
      </c>
      <c r="H81" s="422" t="s">
        <v>2170</v>
      </c>
      <c r="I81" s="422" t="s">
        <v>2171</v>
      </c>
      <c r="J81" s="423" t="s">
        <v>2172</v>
      </c>
      <c r="K81" s="424">
        <v>1</v>
      </c>
      <c r="L81" s="424">
        <v>0</v>
      </c>
      <c r="M81" s="424">
        <v>0</v>
      </c>
      <c r="N81" s="424">
        <v>0</v>
      </c>
      <c r="O81" s="424">
        <v>0</v>
      </c>
      <c r="P81" s="424">
        <v>0</v>
      </c>
      <c r="Q81" s="424">
        <v>0</v>
      </c>
      <c r="R81" s="424">
        <v>0</v>
      </c>
      <c r="S81" s="424">
        <v>0</v>
      </c>
      <c r="T81" s="424">
        <v>0</v>
      </c>
      <c r="U81" s="424">
        <v>0</v>
      </c>
      <c r="V81" s="424">
        <v>0</v>
      </c>
      <c r="W81" s="424">
        <v>0</v>
      </c>
      <c r="X81" s="424">
        <v>0</v>
      </c>
      <c r="Y81" s="424">
        <v>0</v>
      </c>
      <c r="Z81" s="424">
        <v>0</v>
      </c>
      <c r="AA81" s="424">
        <v>0</v>
      </c>
      <c r="AB81" s="424">
        <v>0</v>
      </c>
      <c r="AC81" s="424">
        <v>0</v>
      </c>
      <c r="AD81" s="424">
        <v>0</v>
      </c>
      <c r="AE81" s="424">
        <v>0</v>
      </c>
      <c r="AF81" s="424">
        <v>0</v>
      </c>
      <c r="AG81" s="424">
        <v>0</v>
      </c>
      <c r="AH81" s="424">
        <v>0</v>
      </c>
      <c r="AI81" s="424">
        <v>0</v>
      </c>
      <c r="AJ81" s="424">
        <v>0</v>
      </c>
      <c r="AK81" s="424">
        <v>1</v>
      </c>
      <c r="AL81" s="424">
        <v>1</v>
      </c>
      <c r="AM81" s="425">
        <v>26</v>
      </c>
      <c r="AN81" s="426">
        <v>3</v>
      </c>
      <c r="AO81" s="427">
        <v>4</v>
      </c>
      <c r="AP81" s="427">
        <f t="shared" si="25"/>
        <v>0</v>
      </c>
      <c r="AQ81" s="427">
        <f t="shared" si="26"/>
        <v>0</v>
      </c>
      <c r="AR81" s="427">
        <f t="shared" si="27"/>
        <v>25</v>
      </c>
      <c r="AS81" s="427">
        <f t="shared" si="28"/>
        <v>0</v>
      </c>
      <c r="AT81" s="428">
        <f t="shared" si="29"/>
        <v>3</v>
      </c>
      <c r="AU81" s="429">
        <v>0</v>
      </c>
      <c r="AV81" s="430">
        <v>11035.96</v>
      </c>
      <c r="AW81" s="431">
        <v>3518.32</v>
      </c>
      <c r="AX81" s="430">
        <v>0</v>
      </c>
      <c r="AY81" s="430"/>
      <c r="AZ81" s="430"/>
      <c r="BA81" s="432">
        <f t="shared" si="30"/>
        <v>14554.279999999999</v>
      </c>
      <c r="BB81" s="433">
        <f t="shared" si="47"/>
        <v>1273.3799999999999</v>
      </c>
      <c r="BC81" s="433">
        <f t="shared" si="48"/>
        <v>405.96</v>
      </c>
      <c r="BD81" s="434">
        <v>0</v>
      </c>
      <c r="BE81" s="435"/>
      <c r="BF81" s="435"/>
      <c r="BG81" s="436">
        <f t="shared" si="31"/>
        <v>139.88902199999998</v>
      </c>
      <c r="BH81" s="433">
        <f t="shared" si="32"/>
        <v>83.97</v>
      </c>
      <c r="BI81" s="437">
        <f t="shared" si="33"/>
        <v>9</v>
      </c>
      <c r="BJ81" s="438">
        <f>ROUND(1119.56*AU81,0)</f>
        <v>0</v>
      </c>
      <c r="BK81" s="432">
        <f t="shared" si="34"/>
        <v>1679.34</v>
      </c>
      <c r="BL81" s="432">
        <f t="shared" si="35"/>
        <v>1912.199022</v>
      </c>
      <c r="BM81" s="439">
        <f t="shared" si="36"/>
        <v>13.292325</v>
      </c>
      <c r="BN81" s="439">
        <f t="shared" si="37"/>
        <v>201.52079999999998</v>
      </c>
      <c r="BO81" s="440"/>
      <c r="BP81" s="441">
        <v>0</v>
      </c>
      <c r="BQ81" s="430">
        <v>0</v>
      </c>
      <c r="BR81" s="430">
        <v>0</v>
      </c>
      <c r="BS81" s="442">
        <v>0</v>
      </c>
      <c r="BT81" s="442">
        <f t="shared" si="38"/>
        <v>214.81312499999999</v>
      </c>
      <c r="BU81" s="442">
        <f t="shared" si="39"/>
        <v>1697.3858970000001</v>
      </c>
      <c r="BV81" s="442">
        <v>1697</v>
      </c>
      <c r="BW81" s="442">
        <f t="shared" si="49"/>
        <v>-0.38589700000011362</v>
      </c>
      <c r="BX81" s="443">
        <f t="shared" si="40"/>
        <v>218.31419999999997</v>
      </c>
      <c r="BY81" s="444">
        <f t="shared" si="41"/>
        <v>57.600074999999997</v>
      </c>
      <c r="BZ81" s="441">
        <f t="shared" si="42"/>
        <v>0</v>
      </c>
      <c r="CA81" s="432">
        <f t="shared" si="43"/>
        <v>275.91427499999998</v>
      </c>
      <c r="CB81" s="432">
        <f t="shared" si="44"/>
        <v>2188.1132969999999</v>
      </c>
      <c r="CC81" s="445">
        <f t="shared" si="45"/>
        <v>75</v>
      </c>
      <c r="CD81" s="438">
        <f t="shared" si="46"/>
        <v>2263.1132969999999</v>
      </c>
    </row>
    <row r="82" spans="1:82" s="446" customFormat="1" ht="24.95" customHeight="1" x14ac:dyDescent="0.3">
      <c r="A82" s="415">
        <v>69</v>
      </c>
      <c r="B82" s="416" t="s">
        <v>2173</v>
      </c>
      <c r="C82" s="417">
        <v>37755</v>
      </c>
      <c r="D82" s="418" t="s">
        <v>2174</v>
      </c>
      <c r="E82" s="419">
        <v>45560</v>
      </c>
      <c r="F82" s="420">
        <v>4941722651</v>
      </c>
      <c r="G82" s="421">
        <v>101760260946</v>
      </c>
      <c r="H82" s="422" t="s">
        <v>65</v>
      </c>
      <c r="I82" s="422" t="s">
        <v>329</v>
      </c>
      <c r="J82" s="423" t="s">
        <v>2175</v>
      </c>
      <c r="K82" s="424">
        <v>1</v>
      </c>
      <c r="L82" s="424">
        <v>0</v>
      </c>
      <c r="M82" s="424">
        <v>0</v>
      </c>
      <c r="N82" s="424">
        <v>0</v>
      </c>
      <c r="O82" s="424">
        <v>0</v>
      </c>
      <c r="P82" s="424">
        <v>0</v>
      </c>
      <c r="Q82" s="424">
        <v>0</v>
      </c>
      <c r="R82" s="424">
        <v>0</v>
      </c>
      <c r="S82" s="424">
        <v>0</v>
      </c>
      <c r="T82" s="424">
        <v>0</v>
      </c>
      <c r="U82" s="424">
        <v>0</v>
      </c>
      <c r="V82" s="424">
        <v>0</v>
      </c>
      <c r="W82" s="424">
        <v>0</v>
      </c>
      <c r="X82" s="424">
        <v>0</v>
      </c>
      <c r="Y82" s="424">
        <v>0</v>
      </c>
      <c r="Z82" s="424">
        <v>0</v>
      </c>
      <c r="AA82" s="424">
        <v>0</v>
      </c>
      <c r="AB82" s="424">
        <v>1</v>
      </c>
      <c r="AC82" s="424">
        <v>1</v>
      </c>
      <c r="AD82" s="424">
        <v>1</v>
      </c>
      <c r="AE82" s="424">
        <v>0</v>
      </c>
      <c r="AF82" s="424">
        <v>0</v>
      </c>
      <c r="AG82" s="424">
        <v>0</v>
      </c>
      <c r="AH82" s="424">
        <v>0</v>
      </c>
      <c r="AI82" s="424">
        <v>0</v>
      </c>
      <c r="AJ82" s="424">
        <v>1</v>
      </c>
      <c r="AK82" s="424">
        <v>1</v>
      </c>
      <c r="AL82" s="424">
        <v>1</v>
      </c>
      <c r="AM82" s="425">
        <v>26</v>
      </c>
      <c r="AN82" s="426">
        <v>7</v>
      </c>
      <c r="AO82" s="427">
        <v>4</v>
      </c>
      <c r="AP82" s="427">
        <f t="shared" si="25"/>
        <v>0</v>
      </c>
      <c r="AQ82" s="427">
        <f t="shared" si="26"/>
        <v>0</v>
      </c>
      <c r="AR82" s="427">
        <f t="shared" si="27"/>
        <v>21</v>
      </c>
      <c r="AS82" s="427">
        <f t="shared" si="28"/>
        <v>0</v>
      </c>
      <c r="AT82" s="428">
        <f t="shared" si="29"/>
        <v>7</v>
      </c>
      <c r="AU82" s="429">
        <v>0</v>
      </c>
      <c r="AV82" s="430">
        <v>11035.96</v>
      </c>
      <c r="AW82" s="431">
        <v>3518.32</v>
      </c>
      <c r="AX82" s="430">
        <v>0</v>
      </c>
      <c r="AY82" s="430"/>
      <c r="AZ82" s="430"/>
      <c r="BA82" s="432">
        <f t="shared" si="30"/>
        <v>14554.279999999999</v>
      </c>
      <c r="BB82" s="433">
        <f t="shared" si="47"/>
        <v>2971.22</v>
      </c>
      <c r="BC82" s="433">
        <f t="shared" si="48"/>
        <v>947.24</v>
      </c>
      <c r="BD82" s="434">
        <v>0</v>
      </c>
      <c r="BE82" s="435"/>
      <c r="BF82" s="435"/>
      <c r="BG82" s="436">
        <f t="shared" si="31"/>
        <v>326.40771799999999</v>
      </c>
      <c r="BH82" s="433">
        <f t="shared" si="32"/>
        <v>195.92999999999998</v>
      </c>
      <c r="BI82" s="437">
        <f t="shared" si="33"/>
        <v>21</v>
      </c>
      <c r="BJ82" s="438">
        <v>0</v>
      </c>
      <c r="BK82" s="432">
        <f t="shared" si="34"/>
        <v>3918.46</v>
      </c>
      <c r="BL82" s="432">
        <f t="shared" si="35"/>
        <v>4461.7977180000007</v>
      </c>
      <c r="BM82" s="439">
        <f t="shared" si="36"/>
        <v>31.015425</v>
      </c>
      <c r="BN82" s="439">
        <f t="shared" si="37"/>
        <v>470.21519999999998</v>
      </c>
      <c r="BO82" s="440"/>
      <c r="BP82" s="441">
        <v>0</v>
      </c>
      <c r="BQ82" s="430">
        <v>0</v>
      </c>
      <c r="BR82" s="430">
        <v>0</v>
      </c>
      <c r="BS82" s="442">
        <v>0</v>
      </c>
      <c r="BT82" s="442">
        <f t="shared" si="38"/>
        <v>501.23062499999997</v>
      </c>
      <c r="BU82" s="442">
        <f t="shared" si="39"/>
        <v>3960.5670930000006</v>
      </c>
      <c r="BV82" s="442">
        <v>3959</v>
      </c>
      <c r="BW82" s="442">
        <f t="shared" si="49"/>
        <v>-1.5670930000005683</v>
      </c>
      <c r="BX82" s="443">
        <f t="shared" si="40"/>
        <v>509.39980000000003</v>
      </c>
      <c r="BY82" s="444">
        <f t="shared" si="41"/>
        <v>134.40017500000002</v>
      </c>
      <c r="BZ82" s="441">
        <f t="shared" si="42"/>
        <v>0</v>
      </c>
      <c r="CA82" s="432">
        <f t="shared" si="43"/>
        <v>643.79997500000002</v>
      </c>
      <c r="CB82" s="432">
        <f t="shared" si="44"/>
        <v>5105.5976930000006</v>
      </c>
      <c r="CC82" s="445">
        <f t="shared" si="45"/>
        <v>175</v>
      </c>
      <c r="CD82" s="438">
        <f t="shared" si="46"/>
        <v>5280.5976930000006</v>
      </c>
    </row>
    <row r="83" spans="1:82" s="446" customFormat="1" ht="24.95" customHeight="1" x14ac:dyDescent="0.3">
      <c r="A83" s="415">
        <v>70</v>
      </c>
      <c r="B83" s="416" t="s">
        <v>2176</v>
      </c>
      <c r="C83" s="417">
        <v>37756</v>
      </c>
      <c r="D83" s="418" t="s">
        <v>2177</v>
      </c>
      <c r="E83" s="419">
        <v>45556</v>
      </c>
      <c r="F83" s="420">
        <v>4941717552</v>
      </c>
      <c r="G83" s="421">
        <v>101643511798</v>
      </c>
      <c r="H83" s="422" t="s">
        <v>1940</v>
      </c>
      <c r="I83" s="422" t="s">
        <v>695</v>
      </c>
      <c r="J83" s="423" t="s">
        <v>2178</v>
      </c>
      <c r="K83" s="424">
        <v>1</v>
      </c>
      <c r="L83" s="424">
        <v>0</v>
      </c>
      <c r="M83" s="424">
        <v>0</v>
      </c>
      <c r="N83" s="424">
        <v>0</v>
      </c>
      <c r="O83" s="424">
        <v>0</v>
      </c>
      <c r="P83" s="424">
        <v>0</v>
      </c>
      <c r="Q83" s="424">
        <v>0</v>
      </c>
      <c r="R83" s="424">
        <v>0</v>
      </c>
      <c r="S83" s="424">
        <v>0</v>
      </c>
      <c r="T83" s="424">
        <v>0</v>
      </c>
      <c r="U83" s="424">
        <v>0</v>
      </c>
      <c r="V83" s="424">
        <v>0</v>
      </c>
      <c r="W83" s="424">
        <v>0</v>
      </c>
      <c r="X83" s="424">
        <v>0</v>
      </c>
      <c r="Y83" s="424">
        <v>0</v>
      </c>
      <c r="Z83" s="424">
        <v>0</v>
      </c>
      <c r="AA83" s="424">
        <v>0</v>
      </c>
      <c r="AB83" s="424">
        <v>0</v>
      </c>
      <c r="AC83" s="424">
        <v>0</v>
      </c>
      <c r="AD83" s="424">
        <v>0</v>
      </c>
      <c r="AE83" s="424">
        <v>0</v>
      </c>
      <c r="AF83" s="424">
        <v>0</v>
      </c>
      <c r="AG83" s="424">
        <v>0</v>
      </c>
      <c r="AH83" s="424">
        <v>0</v>
      </c>
      <c r="AI83" s="424">
        <v>0</v>
      </c>
      <c r="AJ83" s="424">
        <v>0</v>
      </c>
      <c r="AK83" s="424">
        <v>0</v>
      </c>
      <c r="AL83" s="424">
        <v>0</v>
      </c>
      <c r="AM83" s="425">
        <v>26</v>
      </c>
      <c r="AN83" s="426">
        <v>1</v>
      </c>
      <c r="AO83" s="427">
        <v>4</v>
      </c>
      <c r="AP83" s="427">
        <f t="shared" si="25"/>
        <v>0</v>
      </c>
      <c r="AQ83" s="427">
        <f t="shared" si="26"/>
        <v>0</v>
      </c>
      <c r="AR83" s="427">
        <f t="shared" si="27"/>
        <v>27</v>
      </c>
      <c r="AS83" s="427">
        <f t="shared" si="28"/>
        <v>0</v>
      </c>
      <c r="AT83" s="428">
        <f t="shared" si="29"/>
        <v>1</v>
      </c>
      <c r="AU83" s="429">
        <v>0</v>
      </c>
      <c r="AV83" s="430">
        <v>11035.96</v>
      </c>
      <c r="AW83" s="431">
        <v>3518.32</v>
      </c>
      <c r="AX83" s="430">
        <v>0</v>
      </c>
      <c r="AY83" s="430"/>
      <c r="AZ83" s="430"/>
      <c r="BA83" s="432">
        <f t="shared" si="30"/>
        <v>14554.279999999999</v>
      </c>
      <c r="BB83" s="433">
        <f t="shared" si="47"/>
        <v>424.46</v>
      </c>
      <c r="BC83" s="433">
        <f t="shared" si="48"/>
        <v>135.32</v>
      </c>
      <c r="BD83" s="434">
        <f>+AX83*AT83</f>
        <v>0</v>
      </c>
      <c r="BE83" s="435"/>
      <c r="BF83" s="435"/>
      <c r="BG83" s="436">
        <f>(BB83+BC83)*8.33%</f>
        <v>46.629673999999994</v>
      </c>
      <c r="BH83" s="433">
        <f>27.99*AT83</f>
        <v>27.99</v>
      </c>
      <c r="BI83" s="437">
        <f t="shared" si="33"/>
        <v>3</v>
      </c>
      <c r="BJ83" s="438">
        <f>ROUND(1119.56*AU83,0)</f>
        <v>0</v>
      </c>
      <c r="BK83" s="432">
        <f t="shared" si="34"/>
        <v>559.78</v>
      </c>
      <c r="BL83" s="432">
        <f t="shared" si="35"/>
        <v>637.399674</v>
      </c>
      <c r="BM83" s="439">
        <f t="shared" si="36"/>
        <v>4.4307749999999997</v>
      </c>
      <c r="BN83" s="439">
        <f t="shared" si="37"/>
        <v>67.173599999999993</v>
      </c>
      <c r="BO83" s="440"/>
      <c r="BP83" s="441">
        <v>0</v>
      </c>
      <c r="BQ83" s="430">
        <v>0</v>
      </c>
      <c r="BR83" s="430">
        <v>0</v>
      </c>
      <c r="BS83" s="442">
        <v>0</v>
      </c>
      <c r="BT83" s="442">
        <f t="shared" si="38"/>
        <v>71.60437499999999</v>
      </c>
      <c r="BU83" s="442">
        <f t="shared" si="39"/>
        <v>565.795299</v>
      </c>
      <c r="BV83" s="442">
        <v>565</v>
      </c>
      <c r="BW83" s="442">
        <f t="shared" si="49"/>
        <v>-0.79529899999999998</v>
      </c>
      <c r="BX83" s="443">
        <f t="shared" si="40"/>
        <v>72.7714</v>
      </c>
      <c r="BY83" s="444">
        <f t="shared" si="41"/>
        <v>19.200025</v>
      </c>
      <c r="BZ83" s="441">
        <f t="shared" si="42"/>
        <v>0</v>
      </c>
      <c r="CA83" s="432">
        <f t="shared" si="43"/>
        <v>91.971424999999996</v>
      </c>
      <c r="CB83" s="432">
        <f t="shared" si="44"/>
        <v>729.37109899999996</v>
      </c>
      <c r="CC83" s="445">
        <f t="shared" si="45"/>
        <v>25</v>
      </c>
      <c r="CD83" s="438">
        <f t="shared" si="46"/>
        <v>754.37109899999996</v>
      </c>
    </row>
    <row r="84" spans="1:82" s="446" customFormat="1" ht="24.95" customHeight="1" x14ac:dyDescent="0.3">
      <c r="A84" s="415">
        <v>71</v>
      </c>
      <c r="B84" s="416" t="s">
        <v>2179</v>
      </c>
      <c r="C84" s="417">
        <v>37758</v>
      </c>
      <c r="D84" s="418" t="s">
        <v>2180</v>
      </c>
      <c r="E84" s="419">
        <v>45560</v>
      </c>
      <c r="F84" s="420">
        <v>4941722679</v>
      </c>
      <c r="G84" s="421">
        <v>102124553167</v>
      </c>
      <c r="H84" s="422" t="s">
        <v>1940</v>
      </c>
      <c r="I84" s="422" t="s">
        <v>121</v>
      </c>
      <c r="J84" s="423" t="s">
        <v>2181</v>
      </c>
      <c r="K84" s="424">
        <v>1</v>
      </c>
      <c r="L84" s="424">
        <v>0</v>
      </c>
      <c r="M84" s="424">
        <v>0</v>
      </c>
      <c r="N84" s="424">
        <v>0</v>
      </c>
      <c r="O84" s="424">
        <v>0</v>
      </c>
      <c r="P84" s="424">
        <v>0</v>
      </c>
      <c r="Q84" s="424">
        <v>0</v>
      </c>
      <c r="R84" s="424">
        <v>0</v>
      </c>
      <c r="S84" s="424">
        <v>0</v>
      </c>
      <c r="T84" s="424">
        <v>0</v>
      </c>
      <c r="U84" s="424">
        <v>0</v>
      </c>
      <c r="V84" s="424">
        <v>0</v>
      </c>
      <c r="W84" s="424">
        <v>0</v>
      </c>
      <c r="X84" s="424">
        <v>0</v>
      </c>
      <c r="Y84" s="424">
        <v>0</v>
      </c>
      <c r="Z84" s="424">
        <v>0</v>
      </c>
      <c r="AA84" s="424">
        <v>0</v>
      </c>
      <c r="AB84" s="424">
        <v>0</v>
      </c>
      <c r="AC84" s="424">
        <v>0</v>
      </c>
      <c r="AD84" s="424">
        <v>0</v>
      </c>
      <c r="AE84" s="424">
        <v>0</v>
      </c>
      <c r="AF84" s="424">
        <v>0</v>
      </c>
      <c r="AG84" s="424">
        <v>0</v>
      </c>
      <c r="AH84" s="424">
        <v>0</v>
      </c>
      <c r="AI84" s="424">
        <v>0</v>
      </c>
      <c r="AJ84" s="424">
        <v>0</v>
      </c>
      <c r="AK84" s="424">
        <v>1</v>
      </c>
      <c r="AL84" s="424">
        <v>1</v>
      </c>
      <c r="AM84" s="425">
        <v>26</v>
      </c>
      <c r="AN84" s="426">
        <v>3</v>
      </c>
      <c r="AO84" s="427">
        <v>4</v>
      </c>
      <c r="AP84" s="427">
        <f t="shared" si="25"/>
        <v>0</v>
      </c>
      <c r="AQ84" s="427">
        <f t="shared" si="26"/>
        <v>0</v>
      </c>
      <c r="AR84" s="427">
        <f t="shared" si="27"/>
        <v>25</v>
      </c>
      <c r="AS84" s="427">
        <f t="shared" si="28"/>
        <v>0</v>
      </c>
      <c r="AT84" s="428">
        <f t="shared" si="29"/>
        <v>3</v>
      </c>
      <c r="AU84" s="429">
        <v>0</v>
      </c>
      <c r="AV84" s="430">
        <v>11035.96</v>
      </c>
      <c r="AW84" s="431">
        <v>3518.32</v>
      </c>
      <c r="AX84" s="430">
        <v>0</v>
      </c>
      <c r="AY84" s="430"/>
      <c r="AZ84" s="430"/>
      <c r="BA84" s="432">
        <f t="shared" si="30"/>
        <v>14554.279999999999</v>
      </c>
      <c r="BB84" s="433">
        <f t="shared" si="47"/>
        <v>1273.3799999999999</v>
      </c>
      <c r="BC84" s="433">
        <f t="shared" si="48"/>
        <v>405.96</v>
      </c>
      <c r="BD84" s="434">
        <v>0</v>
      </c>
      <c r="BE84" s="435"/>
      <c r="BF84" s="435"/>
      <c r="BG84" s="436">
        <f>(BB84+BC84)*8.33%</f>
        <v>139.88902199999998</v>
      </c>
      <c r="BH84" s="433">
        <f>27.99*AT84</f>
        <v>83.97</v>
      </c>
      <c r="BI84" s="437">
        <f t="shared" si="33"/>
        <v>9</v>
      </c>
      <c r="BJ84" s="438">
        <v>0</v>
      </c>
      <c r="BK84" s="432">
        <f t="shared" si="34"/>
        <v>1679.34</v>
      </c>
      <c r="BL84" s="432">
        <f t="shared" si="35"/>
        <v>1912.199022</v>
      </c>
      <c r="BM84" s="439">
        <f t="shared" si="36"/>
        <v>13.292325</v>
      </c>
      <c r="BN84" s="439">
        <f t="shared" si="37"/>
        <v>201.52079999999998</v>
      </c>
      <c r="BO84" s="440"/>
      <c r="BP84" s="441">
        <v>0</v>
      </c>
      <c r="BQ84" s="430">
        <v>0</v>
      </c>
      <c r="BR84" s="430">
        <v>0</v>
      </c>
      <c r="BS84" s="442">
        <v>0</v>
      </c>
      <c r="BT84" s="442">
        <f t="shared" si="38"/>
        <v>214.81312499999999</v>
      </c>
      <c r="BU84" s="442">
        <f t="shared" si="39"/>
        <v>1697.3858970000001</v>
      </c>
      <c r="BV84" s="442">
        <v>1697</v>
      </c>
      <c r="BW84" s="442">
        <f t="shared" si="49"/>
        <v>-0.38589700000011362</v>
      </c>
      <c r="BX84" s="443">
        <f t="shared" si="40"/>
        <v>218.31419999999997</v>
      </c>
      <c r="BY84" s="444">
        <f t="shared" si="41"/>
        <v>57.600074999999997</v>
      </c>
      <c r="BZ84" s="441">
        <f t="shared" si="42"/>
        <v>0</v>
      </c>
      <c r="CA84" s="432">
        <f t="shared" si="43"/>
        <v>275.91427499999998</v>
      </c>
      <c r="CB84" s="432">
        <f t="shared" si="44"/>
        <v>2188.1132969999999</v>
      </c>
      <c r="CC84" s="445">
        <f t="shared" si="45"/>
        <v>75</v>
      </c>
      <c r="CD84" s="438">
        <f t="shared" si="46"/>
        <v>2263.1132969999999</v>
      </c>
    </row>
    <row r="85" spans="1:82" s="446" customFormat="1" ht="24.95" customHeight="1" x14ac:dyDescent="0.3">
      <c r="A85" s="415">
        <v>72</v>
      </c>
      <c r="B85" s="416" t="s">
        <v>2182</v>
      </c>
      <c r="C85" s="417">
        <v>37760</v>
      </c>
      <c r="D85" s="418" t="s">
        <v>2183</v>
      </c>
      <c r="E85" s="419">
        <v>45561</v>
      </c>
      <c r="F85" s="420">
        <v>4941724351</v>
      </c>
      <c r="G85" s="421">
        <v>102124553122</v>
      </c>
      <c r="H85" s="422" t="s">
        <v>1940</v>
      </c>
      <c r="I85" s="422" t="s">
        <v>128</v>
      </c>
      <c r="J85" s="423" t="s">
        <v>2184</v>
      </c>
      <c r="K85" s="424">
        <v>1</v>
      </c>
      <c r="L85" s="424">
        <v>0</v>
      </c>
      <c r="M85" s="424">
        <v>1</v>
      </c>
      <c r="N85" s="424">
        <v>1</v>
      </c>
      <c r="O85" s="424">
        <v>1</v>
      </c>
      <c r="P85" s="424">
        <v>1</v>
      </c>
      <c r="Q85" s="424">
        <v>1</v>
      </c>
      <c r="R85" s="424">
        <v>0</v>
      </c>
      <c r="S85" s="424">
        <v>0</v>
      </c>
      <c r="T85" s="424">
        <v>1</v>
      </c>
      <c r="U85" s="424">
        <v>1</v>
      </c>
      <c r="V85" s="424">
        <v>1</v>
      </c>
      <c r="W85" s="424">
        <v>1</v>
      </c>
      <c r="X85" s="424">
        <v>1</v>
      </c>
      <c r="Y85" s="424">
        <v>0</v>
      </c>
      <c r="Z85" s="424">
        <v>0</v>
      </c>
      <c r="AA85" s="424">
        <v>0</v>
      </c>
      <c r="AB85" s="424">
        <v>1</v>
      </c>
      <c r="AC85" s="424">
        <v>1</v>
      </c>
      <c r="AD85" s="424">
        <v>0.5</v>
      </c>
      <c r="AE85" s="424">
        <v>0.95833333333333337</v>
      </c>
      <c r="AF85" s="424">
        <v>1</v>
      </c>
      <c r="AG85" s="424">
        <v>0</v>
      </c>
      <c r="AH85" s="424">
        <v>0</v>
      </c>
      <c r="AI85" s="424">
        <v>0</v>
      </c>
      <c r="AJ85" s="424">
        <v>0</v>
      </c>
      <c r="AK85" s="424">
        <v>0</v>
      </c>
      <c r="AL85" s="424">
        <v>0</v>
      </c>
      <c r="AM85" s="425">
        <v>26</v>
      </c>
      <c r="AN85" s="426">
        <v>15.458333333333334</v>
      </c>
      <c r="AO85" s="427">
        <v>4</v>
      </c>
      <c r="AP85" s="427">
        <f t="shared" si="25"/>
        <v>0</v>
      </c>
      <c r="AQ85" s="427">
        <f t="shared" si="26"/>
        <v>0</v>
      </c>
      <c r="AR85" s="427">
        <f t="shared" si="27"/>
        <v>12</v>
      </c>
      <c r="AS85" s="427">
        <f t="shared" si="28"/>
        <v>0</v>
      </c>
      <c r="AT85" s="428">
        <f t="shared" si="29"/>
        <v>15.458333333333334</v>
      </c>
      <c r="AU85" s="429">
        <v>0</v>
      </c>
      <c r="AV85" s="430">
        <v>11035.96</v>
      </c>
      <c r="AW85" s="431">
        <v>3518.32</v>
      </c>
      <c r="AX85" s="430">
        <v>0</v>
      </c>
      <c r="AY85" s="430"/>
      <c r="AZ85" s="430"/>
      <c r="BA85" s="432">
        <f t="shared" si="30"/>
        <v>14554.279999999999</v>
      </c>
      <c r="BB85" s="433">
        <f t="shared" si="47"/>
        <v>6561.4441666666662</v>
      </c>
      <c r="BC85" s="433">
        <f t="shared" si="48"/>
        <v>2091.8216666666667</v>
      </c>
      <c r="BD85" s="434">
        <v>0</v>
      </c>
      <c r="BE85" s="435"/>
      <c r="BF85" s="435"/>
      <c r="BG85" s="436">
        <f>(BB85+BC85)*8.33%</f>
        <v>720.81704391666665</v>
      </c>
      <c r="BH85" s="433">
        <f>27.99*AT85</f>
        <v>432.67874999999998</v>
      </c>
      <c r="BI85" s="437">
        <f t="shared" si="33"/>
        <v>46.375</v>
      </c>
      <c r="BJ85" s="438">
        <v>0</v>
      </c>
      <c r="BK85" s="432">
        <f t="shared" si="34"/>
        <v>8653.2658333333329</v>
      </c>
      <c r="BL85" s="432">
        <f t="shared" si="35"/>
        <v>9853.1366272499981</v>
      </c>
      <c r="BM85" s="439">
        <f t="shared" si="36"/>
        <v>68.492396874999983</v>
      </c>
      <c r="BN85" s="439">
        <f t="shared" si="37"/>
        <v>1038.3918999999999</v>
      </c>
      <c r="BO85" s="440"/>
      <c r="BP85" s="441">
        <v>0</v>
      </c>
      <c r="BQ85" s="430">
        <v>0</v>
      </c>
      <c r="BR85" s="430">
        <v>0</v>
      </c>
      <c r="BS85" s="442">
        <v>0</v>
      </c>
      <c r="BT85" s="442">
        <f t="shared" si="38"/>
        <v>1106.8842968749998</v>
      </c>
      <c r="BU85" s="442">
        <f t="shared" si="39"/>
        <v>8746.2523303749986</v>
      </c>
      <c r="BV85" s="442">
        <v>8746</v>
      </c>
      <c r="BW85" s="442">
        <f t="shared" si="49"/>
        <v>-0.25233037499856437</v>
      </c>
      <c r="BX85" s="443">
        <f t="shared" si="40"/>
        <v>1124.9245583333332</v>
      </c>
      <c r="BY85" s="444">
        <f t="shared" si="41"/>
        <v>296.80038645833332</v>
      </c>
      <c r="BZ85" s="441">
        <f t="shared" si="42"/>
        <v>0</v>
      </c>
      <c r="CA85" s="432">
        <f t="shared" si="43"/>
        <v>1421.7249447916665</v>
      </c>
      <c r="CB85" s="432">
        <f t="shared" si="44"/>
        <v>11274.861572041664</v>
      </c>
      <c r="CC85" s="445">
        <f t="shared" si="45"/>
        <v>386.45833333333337</v>
      </c>
      <c r="CD85" s="438">
        <f t="shared" si="46"/>
        <v>11661.319905374998</v>
      </c>
    </row>
    <row r="86" spans="1:82" s="446" customFormat="1" ht="24.95" customHeight="1" x14ac:dyDescent="0.3">
      <c r="A86" s="415">
        <v>73</v>
      </c>
      <c r="B86" s="416" t="s">
        <v>2185</v>
      </c>
      <c r="C86" s="417">
        <v>37761</v>
      </c>
      <c r="D86" s="418" t="s">
        <v>2186</v>
      </c>
      <c r="E86" s="419">
        <v>45561</v>
      </c>
      <c r="F86" s="420">
        <v>4941724359</v>
      </c>
      <c r="G86" s="421">
        <v>102124553133</v>
      </c>
      <c r="H86" s="422" t="s">
        <v>1940</v>
      </c>
      <c r="I86" s="422" t="s">
        <v>128</v>
      </c>
      <c r="J86" s="423" t="s">
        <v>2187</v>
      </c>
      <c r="K86" s="424">
        <v>1</v>
      </c>
      <c r="L86" s="424">
        <v>0</v>
      </c>
      <c r="M86" s="424">
        <v>1</v>
      </c>
      <c r="N86" s="424">
        <v>1</v>
      </c>
      <c r="O86" s="424">
        <v>1</v>
      </c>
      <c r="P86" s="424">
        <v>1</v>
      </c>
      <c r="Q86" s="424">
        <v>1</v>
      </c>
      <c r="R86" s="424">
        <v>0</v>
      </c>
      <c r="S86" s="424">
        <v>0</v>
      </c>
      <c r="T86" s="424">
        <v>1</v>
      </c>
      <c r="U86" s="424">
        <v>1</v>
      </c>
      <c r="V86" s="424">
        <v>1</v>
      </c>
      <c r="W86" s="424">
        <v>1</v>
      </c>
      <c r="X86" s="424">
        <v>0</v>
      </c>
      <c r="Y86" s="424">
        <v>0</v>
      </c>
      <c r="Z86" s="424">
        <v>0</v>
      </c>
      <c r="AA86" s="424">
        <v>0</v>
      </c>
      <c r="AB86" s="424">
        <v>1</v>
      </c>
      <c r="AC86" s="424">
        <v>1</v>
      </c>
      <c r="AD86" s="424">
        <v>1</v>
      </c>
      <c r="AE86" s="424">
        <v>1</v>
      </c>
      <c r="AF86" s="424">
        <v>1</v>
      </c>
      <c r="AG86" s="424">
        <v>0</v>
      </c>
      <c r="AH86" s="424">
        <v>1</v>
      </c>
      <c r="AI86" s="424">
        <v>1</v>
      </c>
      <c r="AJ86" s="424">
        <v>1</v>
      </c>
      <c r="AK86" s="424">
        <v>1</v>
      </c>
      <c r="AL86" s="424">
        <v>1</v>
      </c>
      <c r="AM86" s="425">
        <v>26</v>
      </c>
      <c r="AN86" s="426">
        <v>20</v>
      </c>
      <c r="AO86" s="427">
        <v>4</v>
      </c>
      <c r="AP86" s="427">
        <f t="shared" si="25"/>
        <v>0</v>
      </c>
      <c r="AQ86" s="427">
        <f t="shared" si="26"/>
        <v>0</v>
      </c>
      <c r="AR86" s="427">
        <f t="shared" si="27"/>
        <v>8</v>
      </c>
      <c r="AS86" s="427">
        <f t="shared" si="28"/>
        <v>0</v>
      </c>
      <c r="AT86" s="428">
        <f t="shared" si="29"/>
        <v>20</v>
      </c>
      <c r="AU86" s="429">
        <v>0</v>
      </c>
      <c r="AV86" s="430">
        <v>11035.96</v>
      </c>
      <c r="AW86" s="431">
        <v>3518.32</v>
      </c>
      <c r="AX86" s="430">
        <v>0</v>
      </c>
      <c r="AY86" s="430"/>
      <c r="AZ86" s="430"/>
      <c r="BA86" s="432">
        <f t="shared" si="30"/>
        <v>14554.279999999999</v>
      </c>
      <c r="BB86" s="433">
        <f t="shared" si="47"/>
        <v>8489.1999999999989</v>
      </c>
      <c r="BC86" s="433">
        <f t="shared" si="48"/>
        <v>2706.3999999999996</v>
      </c>
      <c r="BD86" s="434">
        <v>0</v>
      </c>
      <c r="BE86" s="435"/>
      <c r="BF86" s="435"/>
      <c r="BG86" s="436">
        <f t="shared" si="31"/>
        <v>932.59347999999989</v>
      </c>
      <c r="BH86" s="433">
        <f t="shared" si="32"/>
        <v>559.79999999999995</v>
      </c>
      <c r="BI86" s="437">
        <f t="shared" si="33"/>
        <v>60</v>
      </c>
      <c r="BJ86" s="438">
        <v>0</v>
      </c>
      <c r="BK86" s="432">
        <f t="shared" si="34"/>
        <v>11195.599999999999</v>
      </c>
      <c r="BL86" s="432">
        <f t="shared" si="35"/>
        <v>12747.993479999997</v>
      </c>
      <c r="BM86" s="439">
        <f t="shared" si="36"/>
        <v>88.615499999999983</v>
      </c>
      <c r="BN86" s="439">
        <f t="shared" si="37"/>
        <v>1343.4719999999998</v>
      </c>
      <c r="BO86" s="440"/>
      <c r="BP86" s="441">
        <v>0</v>
      </c>
      <c r="BQ86" s="430">
        <v>0</v>
      </c>
      <c r="BR86" s="430">
        <v>0</v>
      </c>
      <c r="BS86" s="442">
        <v>0</v>
      </c>
      <c r="BT86" s="442">
        <f t="shared" si="38"/>
        <v>1432.0874999999996</v>
      </c>
      <c r="BU86" s="442">
        <f t="shared" si="39"/>
        <v>11315.905979999998</v>
      </c>
      <c r="BV86" s="442">
        <v>11316</v>
      </c>
      <c r="BW86" s="442">
        <f t="shared" si="49"/>
        <v>9.4020000002274173E-2</v>
      </c>
      <c r="BX86" s="443">
        <f t="shared" si="40"/>
        <v>1455.4279999999999</v>
      </c>
      <c r="BY86" s="444">
        <f t="shared" si="41"/>
        <v>384.00049999999993</v>
      </c>
      <c r="BZ86" s="441">
        <f t="shared" si="42"/>
        <v>0</v>
      </c>
      <c r="CA86" s="432">
        <f t="shared" si="43"/>
        <v>1839.4284999999998</v>
      </c>
      <c r="CB86" s="432">
        <f t="shared" si="44"/>
        <v>14587.421979999997</v>
      </c>
      <c r="CC86" s="445">
        <f t="shared" si="45"/>
        <v>500</v>
      </c>
      <c r="CD86" s="438">
        <f t="shared" si="46"/>
        <v>15087.421979999997</v>
      </c>
    </row>
    <row r="87" spans="1:82" s="446" customFormat="1" ht="24.95" customHeight="1" x14ac:dyDescent="0.3">
      <c r="A87" s="415">
        <v>74</v>
      </c>
      <c r="B87" s="416" t="s">
        <v>2188</v>
      </c>
      <c r="C87" s="417">
        <v>37762</v>
      </c>
      <c r="D87" s="418" t="s">
        <v>2189</v>
      </c>
      <c r="E87" s="419">
        <v>45561</v>
      </c>
      <c r="F87" s="420">
        <v>4941724338</v>
      </c>
      <c r="G87" s="421">
        <v>102111688248</v>
      </c>
      <c r="H87" s="422" t="s">
        <v>2190</v>
      </c>
      <c r="I87" s="422" t="s">
        <v>145</v>
      </c>
      <c r="J87" s="423" t="s">
        <v>2191</v>
      </c>
      <c r="K87" s="424">
        <v>0</v>
      </c>
      <c r="L87" s="424">
        <v>0</v>
      </c>
      <c r="M87" s="424">
        <v>0</v>
      </c>
      <c r="N87" s="424">
        <v>0</v>
      </c>
      <c r="O87" s="424">
        <v>0</v>
      </c>
      <c r="P87" s="424">
        <v>0</v>
      </c>
      <c r="Q87" s="424">
        <v>0</v>
      </c>
      <c r="R87" s="424">
        <v>0</v>
      </c>
      <c r="S87" s="424">
        <v>0</v>
      </c>
      <c r="T87" s="424">
        <v>0</v>
      </c>
      <c r="U87" s="424">
        <v>0</v>
      </c>
      <c r="V87" s="424">
        <v>0</v>
      </c>
      <c r="W87" s="424">
        <v>0</v>
      </c>
      <c r="X87" s="424">
        <v>0</v>
      </c>
      <c r="Y87" s="424">
        <v>0</v>
      </c>
      <c r="Z87" s="424">
        <v>0</v>
      </c>
      <c r="AA87" s="424">
        <v>0</v>
      </c>
      <c r="AB87" s="424">
        <v>0</v>
      </c>
      <c r="AC87" s="424">
        <v>0</v>
      </c>
      <c r="AD87" s="424">
        <v>0</v>
      </c>
      <c r="AE87" s="424">
        <v>0</v>
      </c>
      <c r="AF87" s="424">
        <v>0</v>
      </c>
      <c r="AG87" s="424">
        <v>0</v>
      </c>
      <c r="AH87" s="424">
        <v>0</v>
      </c>
      <c r="AI87" s="424">
        <v>0</v>
      </c>
      <c r="AJ87" s="424">
        <v>1</v>
      </c>
      <c r="AK87" s="424">
        <v>1</v>
      </c>
      <c r="AL87" s="424">
        <v>1</v>
      </c>
      <c r="AM87" s="425">
        <v>26</v>
      </c>
      <c r="AN87" s="426">
        <v>3</v>
      </c>
      <c r="AO87" s="427">
        <v>4</v>
      </c>
      <c r="AP87" s="427">
        <f t="shared" si="25"/>
        <v>0</v>
      </c>
      <c r="AQ87" s="427">
        <f t="shared" si="26"/>
        <v>0</v>
      </c>
      <c r="AR87" s="427">
        <f t="shared" si="27"/>
        <v>25</v>
      </c>
      <c r="AS87" s="427">
        <f t="shared" si="28"/>
        <v>0</v>
      </c>
      <c r="AT87" s="428">
        <f t="shared" si="29"/>
        <v>3</v>
      </c>
      <c r="AU87" s="429">
        <v>0</v>
      </c>
      <c r="AV87" s="430">
        <v>11035.96</v>
      </c>
      <c r="AW87" s="431">
        <v>3518.32</v>
      </c>
      <c r="AX87" s="430">
        <v>0</v>
      </c>
      <c r="AY87" s="430"/>
      <c r="AZ87" s="430"/>
      <c r="BA87" s="432">
        <f t="shared" si="30"/>
        <v>14554.279999999999</v>
      </c>
      <c r="BB87" s="433">
        <f t="shared" si="47"/>
        <v>1273.3799999999999</v>
      </c>
      <c r="BC87" s="433">
        <f t="shared" si="48"/>
        <v>405.96</v>
      </c>
      <c r="BD87" s="434">
        <v>0</v>
      </c>
      <c r="BE87" s="435"/>
      <c r="BF87" s="435"/>
      <c r="BG87" s="436">
        <f t="shared" si="31"/>
        <v>139.88902199999998</v>
      </c>
      <c r="BH87" s="433">
        <f t="shared" si="32"/>
        <v>83.97</v>
      </c>
      <c r="BI87" s="437">
        <f t="shared" si="33"/>
        <v>9</v>
      </c>
      <c r="BJ87" s="438">
        <v>0</v>
      </c>
      <c r="BK87" s="432">
        <f t="shared" si="34"/>
        <v>1679.34</v>
      </c>
      <c r="BL87" s="432">
        <f t="shared" si="35"/>
        <v>1912.199022</v>
      </c>
      <c r="BM87" s="439">
        <f t="shared" si="36"/>
        <v>13.292325</v>
      </c>
      <c r="BN87" s="439">
        <f t="shared" si="37"/>
        <v>201.52079999999998</v>
      </c>
      <c r="BO87" s="440"/>
      <c r="BP87" s="441">
        <v>0</v>
      </c>
      <c r="BQ87" s="430">
        <v>0</v>
      </c>
      <c r="BR87" s="430">
        <v>0</v>
      </c>
      <c r="BS87" s="442">
        <v>0</v>
      </c>
      <c r="BT87" s="442">
        <f t="shared" si="38"/>
        <v>214.81312499999999</v>
      </c>
      <c r="BU87" s="442">
        <f t="shared" si="39"/>
        <v>1697.3858970000001</v>
      </c>
      <c r="BV87" s="442">
        <v>1697</v>
      </c>
      <c r="BW87" s="442">
        <f t="shared" si="49"/>
        <v>-0.38589700000011362</v>
      </c>
      <c r="BX87" s="443">
        <f t="shared" si="40"/>
        <v>218.31419999999997</v>
      </c>
      <c r="BY87" s="444">
        <f t="shared" si="41"/>
        <v>57.600074999999997</v>
      </c>
      <c r="BZ87" s="441">
        <f t="shared" si="42"/>
        <v>0</v>
      </c>
      <c r="CA87" s="432">
        <f t="shared" si="43"/>
        <v>275.91427499999998</v>
      </c>
      <c r="CB87" s="432">
        <f t="shared" si="44"/>
        <v>2188.1132969999999</v>
      </c>
      <c r="CC87" s="445">
        <f t="shared" si="45"/>
        <v>75</v>
      </c>
      <c r="CD87" s="438">
        <f t="shared" si="46"/>
        <v>2263.1132969999999</v>
      </c>
    </row>
    <row r="88" spans="1:82" s="446" customFormat="1" ht="24.95" customHeight="1" x14ac:dyDescent="0.3">
      <c r="A88" s="415">
        <v>75</v>
      </c>
      <c r="B88" s="416" t="s">
        <v>2192</v>
      </c>
      <c r="C88" s="417">
        <v>37763</v>
      </c>
      <c r="D88" s="418" t="s">
        <v>2193</v>
      </c>
      <c r="E88" s="419">
        <v>45536</v>
      </c>
      <c r="F88" s="420">
        <v>4941724376</v>
      </c>
      <c r="G88" s="421">
        <v>102126965222</v>
      </c>
      <c r="H88" s="422" t="s">
        <v>243</v>
      </c>
      <c r="I88" s="422" t="s">
        <v>142</v>
      </c>
      <c r="J88" s="423" t="s">
        <v>2194</v>
      </c>
      <c r="K88" s="424">
        <v>1</v>
      </c>
      <c r="L88" s="424">
        <v>0</v>
      </c>
      <c r="M88" s="424">
        <v>1</v>
      </c>
      <c r="N88" s="424">
        <v>1</v>
      </c>
      <c r="O88" s="424">
        <v>1</v>
      </c>
      <c r="P88" s="424">
        <v>0</v>
      </c>
      <c r="Q88" s="424">
        <v>0</v>
      </c>
      <c r="R88" s="424">
        <v>0</v>
      </c>
      <c r="S88" s="424">
        <v>0</v>
      </c>
      <c r="T88" s="424">
        <v>0</v>
      </c>
      <c r="U88" s="424">
        <v>0</v>
      </c>
      <c r="V88" s="424">
        <v>0</v>
      </c>
      <c r="W88" s="424">
        <v>0</v>
      </c>
      <c r="X88" s="424">
        <v>0</v>
      </c>
      <c r="Y88" s="424">
        <v>0</v>
      </c>
      <c r="Z88" s="424">
        <v>0</v>
      </c>
      <c r="AA88" s="424">
        <v>0</v>
      </c>
      <c r="AB88" s="424">
        <v>0</v>
      </c>
      <c r="AC88" s="424">
        <v>0</v>
      </c>
      <c r="AD88" s="424">
        <v>0</v>
      </c>
      <c r="AE88" s="424">
        <v>0</v>
      </c>
      <c r="AF88" s="424">
        <v>0</v>
      </c>
      <c r="AG88" s="424">
        <v>0</v>
      </c>
      <c r="AH88" s="424">
        <v>0</v>
      </c>
      <c r="AI88" s="424">
        <v>0</v>
      </c>
      <c r="AJ88" s="424">
        <v>0</v>
      </c>
      <c r="AK88" s="424">
        <v>0</v>
      </c>
      <c r="AL88" s="424">
        <v>0</v>
      </c>
      <c r="AM88" s="425">
        <v>26</v>
      </c>
      <c r="AN88" s="426">
        <v>4</v>
      </c>
      <c r="AO88" s="427">
        <v>4</v>
      </c>
      <c r="AP88" s="427">
        <f t="shared" si="25"/>
        <v>0</v>
      </c>
      <c r="AQ88" s="427">
        <f t="shared" si="26"/>
        <v>0</v>
      </c>
      <c r="AR88" s="427">
        <f t="shared" si="27"/>
        <v>24</v>
      </c>
      <c r="AS88" s="427">
        <f t="shared" si="28"/>
        <v>0</v>
      </c>
      <c r="AT88" s="428">
        <f t="shared" si="29"/>
        <v>4</v>
      </c>
      <c r="AU88" s="429">
        <v>0</v>
      </c>
      <c r="AV88" s="430">
        <v>11035.96</v>
      </c>
      <c r="AW88" s="431">
        <v>3518.32</v>
      </c>
      <c r="AX88" s="430">
        <v>0</v>
      </c>
      <c r="AY88" s="430"/>
      <c r="AZ88" s="430"/>
      <c r="BA88" s="432">
        <f t="shared" si="30"/>
        <v>14554.279999999999</v>
      </c>
      <c r="BB88" s="433">
        <f t="shared" si="47"/>
        <v>1697.84</v>
      </c>
      <c r="BC88" s="433">
        <f t="shared" si="48"/>
        <v>541.28</v>
      </c>
      <c r="BD88" s="434">
        <v>0</v>
      </c>
      <c r="BE88" s="435"/>
      <c r="BF88" s="435"/>
      <c r="BG88" s="436">
        <f t="shared" si="31"/>
        <v>186.51869599999998</v>
      </c>
      <c r="BH88" s="433">
        <f t="shared" si="32"/>
        <v>111.96</v>
      </c>
      <c r="BI88" s="437">
        <f t="shared" si="33"/>
        <v>12</v>
      </c>
      <c r="BJ88" s="438">
        <v>0</v>
      </c>
      <c r="BK88" s="432">
        <f t="shared" si="34"/>
        <v>2239.12</v>
      </c>
      <c r="BL88" s="432">
        <f t="shared" si="35"/>
        <v>2549.598696</v>
      </c>
      <c r="BM88" s="439">
        <f t="shared" si="36"/>
        <v>17.723099999999999</v>
      </c>
      <c r="BN88" s="439">
        <f t="shared" si="37"/>
        <v>268.69439999999997</v>
      </c>
      <c r="BO88" s="440"/>
      <c r="BP88" s="441">
        <v>0</v>
      </c>
      <c r="BQ88" s="430">
        <v>0</v>
      </c>
      <c r="BR88" s="430">
        <v>0</v>
      </c>
      <c r="BS88" s="442">
        <v>0</v>
      </c>
      <c r="BT88" s="442">
        <f t="shared" si="38"/>
        <v>286.41749999999996</v>
      </c>
      <c r="BU88" s="442">
        <f t="shared" si="39"/>
        <v>2263.181196</v>
      </c>
      <c r="BV88" s="442">
        <v>2263</v>
      </c>
      <c r="BW88" s="442">
        <f t="shared" si="49"/>
        <v>-0.18119599999999991</v>
      </c>
      <c r="BX88" s="443">
        <f t="shared" si="40"/>
        <v>291.0856</v>
      </c>
      <c r="BY88" s="444">
        <f t="shared" si="41"/>
        <v>76.8001</v>
      </c>
      <c r="BZ88" s="441">
        <f t="shared" si="42"/>
        <v>0</v>
      </c>
      <c r="CA88" s="432">
        <f t="shared" si="43"/>
        <v>367.88569999999999</v>
      </c>
      <c r="CB88" s="432">
        <f t="shared" si="44"/>
        <v>2917.4843959999998</v>
      </c>
      <c r="CC88" s="445">
        <f t="shared" si="45"/>
        <v>100</v>
      </c>
      <c r="CD88" s="438">
        <f t="shared" si="46"/>
        <v>3017.4843959999998</v>
      </c>
    </row>
    <row r="89" spans="1:82" s="446" customFormat="1" ht="24.95" customHeight="1" x14ac:dyDescent="0.3">
      <c r="A89" s="415">
        <v>76</v>
      </c>
      <c r="B89" s="416" t="s">
        <v>2195</v>
      </c>
      <c r="C89" s="417">
        <v>37765</v>
      </c>
      <c r="D89" s="418" t="s">
        <v>2196</v>
      </c>
      <c r="E89" s="419">
        <v>45503</v>
      </c>
      <c r="F89" s="420">
        <v>4941724316</v>
      </c>
      <c r="G89" s="421">
        <v>102104656501</v>
      </c>
      <c r="H89" s="422" t="s">
        <v>1940</v>
      </c>
      <c r="I89" s="422" t="s">
        <v>2197</v>
      </c>
      <c r="J89" s="423" t="s">
        <v>2198</v>
      </c>
      <c r="K89" s="424">
        <v>1</v>
      </c>
      <c r="L89" s="424">
        <v>0</v>
      </c>
      <c r="M89" s="424">
        <v>1</v>
      </c>
      <c r="N89" s="424">
        <v>1</v>
      </c>
      <c r="O89" s="424">
        <v>1</v>
      </c>
      <c r="P89" s="424">
        <v>1</v>
      </c>
      <c r="Q89" s="424">
        <v>1</v>
      </c>
      <c r="R89" s="424">
        <v>0</v>
      </c>
      <c r="S89" s="424">
        <v>0</v>
      </c>
      <c r="T89" s="424">
        <v>1</v>
      </c>
      <c r="U89" s="424">
        <v>1</v>
      </c>
      <c r="V89" s="424">
        <v>0</v>
      </c>
      <c r="W89" s="424">
        <v>0</v>
      </c>
      <c r="X89" s="424">
        <v>0</v>
      </c>
      <c r="Y89" s="424">
        <v>0</v>
      </c>
      <c r="Z89" s="424">
        <v>0</v>
      </c>
      <c r="AA89" s="424">
        <v>0</v>
      </c>
      <c r="AB89" s="424">
        <v>0</v>
      </c>
      <c r="AC89" s="424">
        <v>0</v>
      </c>
      <c r="AD89" s="424">
        <v>0</v>
      </c>
      <c r="AE89" s="424">
        <v>0</v>
      </c>
      <c r="AF89" s="424">
        <v>0</v>
      </c>
      <c r="AG89" s="424">
        <v>0</v>
      </c>
      <c r="AH89" s="424">
        <v>0</v>
      </c>
      <c r="AI89" s="424">
        <v>0</v>
      </c>
      <c r="AJ89" s="424">
        <v>0</v>
      </c>
      <c r="AK89" s="424">
        <v>1</v>
      </c>
      <c r="AL89" s="424">
        <v>1</v>
      </c>
      <c r="AM89" s="425">
        <v>26</v>
      </c>
      <c r="AN89" s="426">
        <v>10</v>
      </c>
      <c r="AO89" s="427">
        <v>4</v>
      </c>
      <c r="AP89" s="427">
        <f t="shared" si="25"/>
        <v>0</v>
      </c>
      <c r="AQ89" s="427">
        <f t="shared" si="26"/>
        <v>0</v>
      </c>
      <c r="AR89" s="427">
        <f t="shared" si="27"/>
        <v>18</v>
      </c>
      <c r="AS89" s="427">
        <f t="shared" si="28"/>
        <v>0</v>
      </c>
      <c r="AT89" s="428">
        <f t="shared" si="29"/>
        <v>10</v>
      </c>
      <c r="AU89" s="429">
        <v>0</v>
      </c>
      <c r="AV89" s="430">
        <v>11035.96</v>
      </c>
      <c r="AW89" s="431">
        <v>3518.32</v>
      </c>
      <c r="AX89" s="430">
        <v>0</v>
      </c>
      <c r="AY89" s="430"/>
      <c r="AZ89" s="430"/>
      <c r="BA89" s="432">
        <f t="shared" si="30"/>
        <v>14554.279999999999</v>
      </c>
      <c r="BB89" s="433">
        <f t="shared" si="47"/>
        <v>4244.5999999999995</v>
      </c>
      <c r="BC89" s="433">
        <f t="shared" si="48"/>
        <v>1353.1999999999998</v>
      </c>
      <c r="BD89" s="434">
        <v>0</v>
      </c>
      <c r="BE89" s="435"/>
      <c r="BF89" s="435"/>
      <c r="BG89" s="436">
        <f t="shared" si="31"/>
        <v>466.29673999999994</v>
      </c>
      <c r="BH89" s="433">
        <f t="shared" si="32"/>
        <v>279.89999999999998</v>
      </c>
      <c r="BI89" s="437">
        <f t="shared" si="33"/>
        <v>30</v>
      </c>
      <c r="BJ89" s="438">
        <v>0</v>
      </c>
      <c r="BK89" s="432">
        <f t="shared" si="34"/>
        <v>5597.7999999999993</v>
      </c>
      <c r="BL89" s="432">
        <f t="shared" si="35"/>
        <v>6373.9967399999987</v>
      </c>
      <c r="BM89" s="439">
        <f t="shared" si="36"/>
        <v>44.307749999999992</v>
      </c>
      <c r="BN89" s="439">
        <f t="shared" si="37"/>
        <v>671.73599999999988</v>
      </c>
      <c r="BO89" s="440"/>
      <c r="BP89" s="441">
        <v>0</v>
      </c>
      <c r="BQ89" s="430">
        <v>0</v>
      </c>
      <c r="BR89" s="430">
        <v>0</v>
      </c>
      <c r="BS89" s="442">
        <v>0</v>
      </c>
      <c r="BT89" s="442">
        <f t="shared" si="38"/>
        <v>716.04374999999982</v>
      </c>
      <c r="BU89" s="442">
        <f t="shared" si="39"/>
        <v>5657.9529899999989</v>
      </c>
      <c r="BV89" s="442">
        <v>5657</v>
      </c>
      <c r="BW89" s="442">
        <f t="shared" si="49"/>
        <v>-0.95298999999886291</v>
      </c>
      <c r="BX89" s="443">
        <f t="shared" si="40"/>
        <v>727.71399999999994</v>
      </c>
      <c r="BY89" s="444">
        <f t="shared" si="41"/>
        <v>192.00024999999997</v>
      </c>
      <c r="BZ89" s="441">
        <f t="shared" si="42"/>
        <v>0</v>
      </c>
      <c r="CA89" s="432">
        <f t="shared" si="43"/>
        <v>919.71424999999988</v>
      </c>
      <c r="CB89" s="432">
        <f t="shared" si="44"/>
        <v>7293.7109899999987</v>
      </c>
      <c r="CC89" s="445">
        <f t="shared" si="45"/>
        <v>250</v>
      </c>
      <c r="CD89" s="438">
        <f t="shared" si="46"/>
        <v>7543.7109899999987</v>
      </c>
    </row>
    <row r="90" spans="1:82" s="446" customFormat="1" ht="24.95" customHeight="1" x14ac:dyDescent="0.3">
      <c r="A90" s="415">
        <v>77</v>
      </c>
      <c r="B90" s="416" t="s">
        <v>2199</v>
      </c>
      <c r="C90" s="417">
        <v>37767</v>
      </c>
      <c r="D90" s="418" t="s">
        <v>2200</v>
      </c>
      <c r="E90" s="419">
        <v>45561</v>
      </c>
      <c r="F90" s="420">
        <v>4941724357</v>
      </c>
      <c r="G90" s="421">
        <v>102126544297</v>
      </c>
      <c r="H90" s="422" t="s">
        <v>1940</v>
      </c>
      <c r="I90" s="422" t="s">
        <v>121</v>
      </c>
      <c r="J90" s="423" t="s">
        <v>2201</v>
      </c>
      <c r="K90" s="424">
        <v>1</v>
      </c>
      <c r="L90" s="424">
        <v>0</v>
      </c>
      <c r="M90" s="424">
        <v>1</v>
      </c>
      <c r="N90" s="424">
        <v>0</v>
      </c>
      <c r="O90" s="424">
        <v>0</v>
      </c>
      <c r="P90" s="424">
        <v>0</v>
      </c>
      <c r="Q90" s="424">
        <v>0</v>
      </c>
      <c r="R90" s="424">
        <v>0</v>
      </c>
      <c r="S90" s="424">
        <v>0</v>
      </c>
      <c r="T90" s="424">
        <v>0</v>
      </c>
      <c r="U90" s="424">
        <v>1</v>
      </c>
      <c r="V90" s="424">
        <v>0</v>
      </c>
      <c r="W90" s="424">
        <v>0</v>
      </c>
      <c r="X90" s="424">
        <v>1</v>
      </c>
      <c r="Y90" s="424">
        <v>1</v>
      </c>
      <c r="Z90" s="424">
        <v>0</v>
      </c>
      <c r="AA90" s="424">
        <v>0</v>
      </c>
      <c r="AB90" s="424">
        <v>1</v>
      </c>
      <c r="AC90" s="424">
        <v>1</v>
      </c>
      <c r="AD90" s="424">
        <v>1</v>
      </c>
      <c r="AE90" s="424">
        <v>1</v>
      </c>
      <c r="AF90" s="424">
        <v>1</v>
      </c>
      <c r="AG90" s="424">
        <v>0</v>
      </c>
      <c r="AH90" s="424">
        <v>1</v>
      </c>
      <c r="AI90" s="424">
        <v>1</v>
      </c>
      <c r="AJ90" s="424">
        <v>1</v>
      </c>
      <c r="AK90" s="424">
        <v>1</v>
      </c>
      <c r="AL90" s="424">
        <v>1</v>
      </c>
      <c r="AM90" s="425">
        <v>26</v>
      </c>
      <c r="AN90" s="426">
        <v>15</v>
      </c>
      <c r="AO90" s="427">
        <v>4</v>
      </c>
      <c r="AP90" s="427">
        <f t="shared" si="25"/>
        <v>0</v>
      </c>
      <c r="AQ90" s="427">
        <f t="shared" si="26"/>
        <v>0</v>
      </c>
      <c r="AR90" s="427">
        <f t="shared" si="27"/>
        <v>13</v>
      </c>
      <c r="AS90" s="427">
        <f t="shared" si="28"/>
        <v>0</v>
      </c>
      <c r="AT90" s="428">
        <f t="shared" si="29"/>
        <v>15</v>
      </c>
      <c r="AU90" s="429">
        <v>0</v>
      </c>
      <c r="AV90" s="430">
        <v>11035.96</v>
      </c>
      <c r="AW90" s="431">
        <v>3518.32</v>
      </c>
      <c r="AX90" s="430">
        <v>0</v>
      </c>
      <c r="AY90" s="430"/>
      <c r="AZ90" s="430"/>
      <c r="BA90" s="432">
        <f t="shared" si="30"/>
        <v>14554.279999999999</v>
      </c>
      <c r="BB90" s="433">
        <f t="shared" si="47"/>
        <v>6366.9</v>
      </c>
      <c r="BC90" s="433">
        <f t="shared" si="48"/>
        <v>2029.8</v>
      </c>
      <c r="BD90" s="434">
        <v>0</v>
      </c>
      <c r="BE90" s="435"/>
      <c r="BF90" s="435"/>
      <c r="BG90" s="436">
        <f t="shared" si="31"/>
        <v>699.44510999999989</v>
      </c>
      <c r="BH90" s="433">
        <f t="shared" si="32"/>
        <v>419.84999999999997</v>
      </c>
      <c r="BI90" s="437">
        <f t="shared" si="33"/>
        <v>45</v>
      </c>
      <c r="BJ90" s="438">
        <v>0</v>
      </c>
      <c r="BK90" s="432">
        <f t="shared" si="34"/>
        <v>8396.6999999999989</v>
      </c>
      <c r="BL90" s="432">
        <f t="shared" si="35"/>
        <v>9560.9951099999998</v>
      </c>
      <c r="BM90" s="439">
        <f t="shared" si="36"/>
        <v>66.461624999999998</v>
      </c>
      <c r="BN90" s="439">
        <f t="shared" si="37"/>
        <v>1007.6039999999998</v>
      </c>
      <c r="BO90" s="440"/>
      <c r="BP90" s="441">
        <v>0</v>
      </c>
      <c r="BQ90" s="430">
        <v>0</v>
      </c>
      <c r="BR90" s="430">
        <v>0</v>
      </c>
      <c r="BS90" s="442">
        <v>0</v>
      </c>
      <c r="BT90" s="442">
        <f t="shared" si="38"/>
        <v>1074.0656249999997</v>
      </c>
      <c r="BU90" s="442">
        <f t="shared" si="39"/>
        <v>8486.9294850000006</v>
      </c>
      <c r="BV90" s="442">
        <v>8486</v>
      </c>
      <c r="BW90" s="442">
        <f t="shared" si="49"/>
        <v>-0.92948500000056811</v>
      </c>
      <c r="BX90" s="443">
        <f t="shared" si="40"/>
        <v>1091.5709999999999</v>
      </c>
      <c r="BY90" s="444">
        <f t="shared" si="41"/>
        <v>288.00037499999996</v>
      </c>
      <c r="BZ90" s="441">
        <f t="shared" si="42"/>
        <v>0</v>
      </c>
      <c r="CA90" s="432">
        <f t="shared" si="43"/>
        <v>1379.571375</v>
      </c>
      <c r="CB90" s="432">
        <f t="shared" si="44"/>
        <v>10940.566484999999</v>
      </c>
      <c r="CC90" s="445">
        <f t="shared" si="45"/>
        <v>375</v>
      </c>
      <c r="CD90" s="438">
        <f t="shared" si="46"/>
        <v>11315.566484999999</v>
      </c>
    </row>
    <row r="91" spans="1:82" s="446" customFormat="1" ht="24.95" customHeight="1" x14ac:dyDescent="0.3">
      <c r="A91" s="415">
        <v>78</v>
      </c>
      <c r="B91" s="416" t="s">
        <v>2202</v>
      </c>
      <c r="C91" s="417">
        <v>37768</v>
      </c>
      <c r="D91" s="418" t="s">
        <v>2203</v>
      </c>
      <c r="E91" s="419">
        <v>45562</v>
      </c>
      <c r="F91" s="420">
        <v>4941725777</v>
      </c>
      <c r="G91" s="421">
        <v>102126544278</v>
      </c>
      <c r="H91" s="422" t="s">
        <v>1940</v>
      </c>
      <c r="I91" s="422" t="s">
        <v>128</v>
      </c>
      <c r="J91" s="423" t="s">
        <v>2204</v>
      </c>
      <c r="K91" s="424">
        <v>1</v>
      </c>
      <c r="L91" s="424">
        <v>0</v>
      </c>
      <c r="M91" s="424">
        <v>1</v>
      </c>
      <c r="N91" s="424">
        <v>1</v>
      </c>
      <c r="O91" s="424">
        <v>1</v>
      </c>
      <c r="P91" s="424">
        <v>1</v>
      </c>
      <c r="Q91" s="424">
        <v>1</v>
      </c>
      <c r="R91" s="424">
        <v>1</v>
      </c>
      <c r="S91" s="424">
        <v>0</v>
      </c>
      <c r="T91" s="424">
        <v>1</v>
      </c>
      <c r="U91" s="424">
        <v>1</v>
      </c>
      <c r="V91" s="424">
        <v>1</v>
      </c>
      <c r="W91" s="424">
        <v>1</v>
      </c>
      <c r="X91" s="424">
        <v>0</v>
      </c>
      <c r="Y91" s="424">
        <v>1</v>
      </c>
      <c r="Z91" s="424">
        <v>0</v>
      </c>
      <c r="AA91" s="424">
        <v>1</v>
      </c>
      <c r="AB91" s="424">
        <v>1</v>
      </c>
      <c r="AC91" s="424">
        <v>1</v>
      </c>
      <c r="AD91" s="424">
        <v>1</v>
      </c>
      <c r="AE91" s="424">
        <v>1</v>
      </c>
      <c r="AF91" s="424">
        <v>1</v>
      </c>
      <c r="AG91" s="424">
        <v>0</v>
      </c>
      <c r="AH91" s="424">
        <v>1</v>
      </c>
      <c r="AI91" s="424">
        <v>1</v>
      </c>
      <c r="AJ91" s="424">
        <v>1</v>
      </c>
      <c r="AK91" s="424">
        <v>1</v>
      </c>
      <c r="AL91" s="424">
        <v>1</v>
      </c>
      <c r="AM91" s="425">
        <v>26</v>
      </c>
      <c r="AN91" s="426">
        <v>23</v>
      </c>
      <c r="AO91" s="427">
        <v>4</v>
      </c>
      <c r="AP91" s="427">
        <f t="shared" si="25"/>
        <v>0</v>
      </c>
      <c r="AQ91" s="427">
        <f t="shared" si="26"/>
        <v>0</v>
      </c>
      <c r="AR91" s="427">
        <f t="shared" si="27"/>
        <v>5</v>
      </c>
      <c r="AS91" s="427">
        <f t="shared" si="28"/>
        <v>0</v>
      </c>
      <c r="AT91" s="428">
        <f t="shared" si="29"/>
        <v>23</v>
      </c>
      <c r="AU91" s="429">
        <v>0</v>
      </c>
      <c r="AV91" s="430">
        <v>11035.96</v>
      </c>
      <c r="AW91" s="431">
        <v>3518.32</v>
      </c>
      <c r="AX91" s="430">
        <v>0</v>
      </c>
      <c r="AY91" s="430"/>
      <c r="AZ91" s="430"/>
      <c r="BA91" s="432">
        <f t="shared" si="30"/>
        <v>14554.279999999999</v>
      </c>
      <c r="BB91" s="433">
        <f t="shared" si="47"/>
        <v>9762.58</v>
      </c>
      <c r="BC91" s="433">
        <f t="shared" si="48"/>
        <v>3112.3599999999997</v>
      </c>
      <c r="BD91" s="434">
        <v>0</v>
      </c>
      <c r="BE91" s="435"/>
      <c r="BF91" s="435"/>
      <c r="BG91" s="436">
        <f t="shared" si="31"/>
        <v>1072.4825019999998</v>
      </c>
      <c r="BH91" s="433">
        <f t="shared" si="32"/>
        <v>643.77</v>
      </c>
      <c r="BI91" s="437">
        <f t="shared" si="33"/>
        <v>69</v>
      </c>
      <c r="BJ91" s="438">
        <v>0</v>
      </c>
      <c r="BK91" s="432">
        <f t="shared" si="34"/>
        <v>12874.939999999999</v>
      </c>
      <c r="BL91" s="432">
        <f t="shared" si="35"/>
        <v>14660.192501999998</v>
      </c>
      <c r="BM91" s="439">
        <f t="shared" si="36"/>
        <v>101.90782499999999</v>
      </c>
      <c r="BN91" s="439">
        <f t="shared" si="37"/>
        <v>1544.9927999999998</v>
      </c>
      <c r="BO91" s="440"/>
      <c r="BP91" s="441">
        <v>0</v>
      </c>
      <c r="BQ91" s="430">
        <v>0</v>
      </c>
      <c r="BR91" s="430">
        <v>0</v>
      </c>
      <c r="BS91" s="442">
        <v>0</v>
      </c>
      <c r="BT91" s="442">
        <f t="shared" si="38"/>
        <v>1646.9006249999998</v>
      </c>
      <c r="BU91" s="442">
        <f t="shared" si="39"/>
        <v>13013.291876999998</v>
      </c>
      <c r="BV91" s="442">
        <v>13013</v>
      </c>
      <c r="BW91" s="442">
        <f t="shared" si="49"/>
        <v>-0.29187699999783945</v>
      </c>
      <c r="BX91" s="443">
        <f t="shared" si="40"/>
        <v>1673.7421999999997</v>
      </c>
      <c r="BY91" s="444">
        <f t="shared" si="41"/>
        <v>441.60057499999999</v>
      </c>
      <c r="BZ91" s="441">
        <f t="shared" si="42"/>
        <v>0</v>
      </c>
      <c r="CA91" s="432">
        <f t="shared" si="43"/>
        <v>2115.3427749999996</v>
      </c>
      <c r="CB91" s="432">
        <f t="shared" si="44"/>
        <v>16775.535276999999</v>
      </c>
      <c r="CC91" s="445">
        <f t="shared" si="45"/>
        <v>575</v>
      </c>
      <c r="CD91" s="438">
        <f t="shared" si="46"/>
        <v>17350.535276999999</v>
      </c>
    </row>
    <row r="92" spans="1:82" s="446" customFormat="1" ht="24.95" customHeight="1" x14ac:dyDescent="0.3">
      <c r="A92" s="415">
        <v>79</v>
      </c>
      <c r="B92" s="416" t="s">
        <v>2205</v>
      </c>
      <c r="C92" s="417">
        <v>37771</v>
      </c>
      <c r="D92" s="418" t="s">
        <v>2206</v>
      </c>
      <c r="E92" s="419">
        <v>45563</v>
      </c>
      <c r="F92" s="420">
        <v>4941726897</v>
      </c>
      <c r="G92" s="421">
        <v>102065285807</v>
      </c>
      <c r="H92" s="422" t="s">
        <v>65</v>
      </c>
      <c r="I92" s="422" t="s">
        <v>131</v>
      </c>
      <c r="J92" s="423" t="s">
        <v>2207</v>
      </c>
      <c r="K92" s="424">
        <v>1</v>
      </c>
      <c r="L92" s="424">
        <v>0</v>
      </c>
      <c r="M92" s="424">
        <v>1</v>
      </c>
      <c r="N92" s="424">
        <v>1</v>
      </c>
      <c r="O92" s="424">
        <v>1</v>
      </c>
      <c r="P92" s="424">
        <v>1</v>
      </c>
      <c r="Q92" s="424">
        <v>0</v>
      </c>
      <c r="R92" s="424">
        <v>0</v>
      </c>
      <c r="S92" s="424">
        <v>0</v>
      </c>
      <c r="T92" s="424">
        <v>1</v>
      </c>
      <c r="U92" s="424">
        <v>1</v>
      </c>
      <c r="V92" s="424">
        <v>1</v>
      </c>
      <c r="W92" s="424">
        <v>0</v>
      </c>
      <c r="X92" s="424">
        <v>0</v>
      </c>
      <c r="Y92" s="424">
        <v>0</v>
      </c>
      <c r="Z92" s="424">
        <v>0</v>
      </c>
      <c r="AA92" s="424">
        <v>0</v>
      </c>
      <c r="AB92" s="424">
        <v>0</v>
      </c>
      <c r="AC92" s="424">
        <v>0</v>
      </c>
      <c r="AD92" s="424">
        <v>1</v>
      </c>
      <c r="AE92" s="424">
        <v>1</v>
      </c>
      <c r="AF92" s="424">
        <v>0</v>
      </c>
      <c r="AG92" s="424">
        <v>0</v>
      </c>
      <c r="AH92" s="424">
        <v>1</v>
      </c>
      <c r="AI92" s="424">
        <v>0</v>
      </c>
      <c r="AJ92" s="424">
        <v>0</v>
      </c>
      <c r="AK92" s="424">
        <v>1</v>
      </c>
      <c r="AL92" s="424">
        <v>1</v>
      </c>
      <c r="AM92" s="425">
        <v>26</v>
      </c>
      <c r="AN92" s="426">
        <v>13</v>
      </c>
      <c r="AO92" s="427">
        <v>4</v>
      </c>
      <c r="AP92" s="427">
        <f t="shared" si="25"/>
        <v>0</v>
      </c>
      <c r="AQ92" s="427">
        <f t="shared" si="26"/>
        <v>0</v>
      </c>
      <c r="AR92" s="427">
        <f t="shared" si="27"/>
        <v>15</v>
      </c>
      <c r="AS92" s="427">
        <f t="shared" si="28"/>
        <v>0</v>
      </c>
      <c r="AT92" s="428">
        <f t="shared" si="29"/>
        <v>13</v>
      </c>
      <c r="AU92" s="429">
        <v>0</v>
      </c>
      <c r="AV92" s="430">
        <v>11035.96</v>
      </c>
      <c r="AW92" s="431">
        <v>3518.32</v>
      </c>
      <c r="AX92" s="430">
        <v>0</v>
      </c>
      <c r="AY92" s="430"/>
      <c r="AZ92" s="430"/>
      <c r="BA92" s="432">
        <f t="shared" si="30"/>
        <v>14554.279999999999</v>
      </c>
      <c r="BB92" s="433">
        <f t="shared" si="47"/>
        <v>5517.98</v>
      </c>
      <c r="BC92" s="433">
        <f t="shared" si="48"/>
        <v>1759.1599999999999</v>
      </c>
      <c r="BD92" s="434">
        <v>0</v>
      </c>
      <c r="BE92" s="435"/>
      <c r="BF92" s="435"/>
      <c r="BG92" s="436">
        <f t="shared" si="31"/>
        <v>606.18576199999995</v>
      </c>
      <c r="BH92" s="433">
        <f t="shared" si="32"/>
        <v>363.87</v>
      </c>
      <c r="BI92" s="437">
        <f t="shared" si="33"/>
        <v>39</v>
      </c>
      <c r="BJ92" s="438">
        <v>0</v>
      </c>
      <c r="BK92" s="432">
        <f t="shared" si="34"/>
        <v>7277.1399999999994</v>
      </c>
      <c r="BL92" s="432">
        <f t="shared" si="35"/>
        <v>8286.1957619999994</v>
      </c>
      <c r="BM92" s="439">
        <f t="shared" si="36"/>
        <v>57.60007499999999</v>
      </c>
      <c r="BN92" s="439">
        <f t="shared" si="37"/>
        <v>873.25679999999988</v>
      </c>
      <c r="BO92" s="440"/>
      <c r="BP92" s="441">
        <v>0</v>
      </c>
      <c r="BQ92" s="430">
        <v>0</v>
      </c>
      <c r="BR92" s="430">
        <v>0</v>
      </c>
      <c r="BS92" s="442">
        <v>0</v>
      </c>
      <c r="BT92" s="442">
        <f t="shared" si="38"/>
        <v>930.85687499999983</v>
      </c>
      <c r="BU92" s="442">
        <f t="shared" si="39"/>
        <v>7355.3388869999999</v>
      </c>
      <c r="BV92" s="442">
        <v>7355</v>
      </c>
      <c r="BW92" s="442">
        <f t="shared" si="49"/>
        <v>-0.33888699999988603</v>
      </c>
      <c r="BX92" s="443">
        <f t="shared" si="40"/>
        <v>946.02819999999997</v>
      </c>
      <c r="BY92" s="444">
        <f t="shared" si="41"/>
        <v>249.600325</v>
      </c>
      <c r="BZ92" s="441">
        <f t="shared" si="42"/>
        <v>0</v>
      </c>
      <c r="CA92" s="432">
        <f t="shared" si="43"/>
        <v>1195.6285250000001</v>
      </c>
      <c r="CB92" s="432">
        <f t="shared" si="44"/>
        <v>9481.8242869999995</v>
      </c>
      <c r="CC92" s="445">
        <f t="shared" si="45"/>
        <v>325</v>
      </c>
      <c r="CD92" s="438">
        <f t="shared" si="46"/>
        <v>9806.8242869999995</v>
      </c>
    </row>
    <row r="93" spans="1:82" s="446" customFormat="1" ht="24.95" customHeight="1" x14ac:dyDescent="0.3">
      <c r="A93" s="415">
        <v>80</v>
      </c>
      <c r="B93" s="416" t="s">
        <v>2208</v>
      </c>
      <c r="C93" s="417">
        <v>37773</v>
      </c>
      <c r="D93" s="418" t="s">
        <v>2209</v>
      </c>
      <c r="E93" s="419">
        <v>45562</v>
      </c>
      <c r="F93" s="420">
        <v>4941725735</v>
      </c>
      <c r="G93" s="421">
        <v>102114344016</v>
      </c>
      <c r="H93" s="422" t="s">
        <v>1940</v>
      </c>
      <c r="I93" s="422" t="s">
        <v>2210</v>
      </c>
      <c r="J93" s="423" t="s">
        <v>2211</v>
      </c>
      <c r="K93" s="424">
        <v>1</v>
      </c>
      <c r="L93" s="424">
        <v>0</v>
      </c>
      <c r="M93" s="424">
        <v>0</v>
      </c>
      <c r="N93" s="424">
        <v>1</v>
      </c>
      <c r="O93" s="424">
        <v>1</v>
      </c>
      <c r="P93" s="424">
        <v>1</v>
      </c>
      <c r="Q93" s="424">
        <v>1</v>
      </c>
      <c r="R93" s="424">
        <v>0</v>
      </c>
      <c r="S93" s="424">
        <v>0</v>
      </c>
      <c r="T93" s="424">
        <v>1</v>
      </c>
      <c r="U93" s="424">
        <v>1</v>
      </c>
      <c r="V93" s="424">
        <v>1</v>
      </c>
      <c r="W93" s="424">
        <v>0</v>
      </c>
      <c r="X93" s="424">
        <v>0</v>
      </c>
      <c r="Y93" s="424">
        <v>0</v>
      </c>
      <c r="Z93" s="424">
        <v>0</v>
      </c>
      <c r="AA93" s="424">
        <v>1</v>
      </c>
      <c r="AB93" s="424">
        <v>1</v>
      </c>
      <c r="AC93" s="424">
        <v>0</v>
      </c>
      <c r="AD93" s="424">
        <v>1</v>
      </c>
      <c r="AE93" s="424">
        <v>0</v>
      </c>
      <c r="AF93" s="424">
        <v>0</v>
      </c>
      <c r="AG93" s="424">
        <v>0</v>
      </c>
      <c r="AH93" s="424">
        <v>0</v>
      </c>
      <c r="AI93" s="424">
        <v>0</v>
      </c>
      <c r="AJ93" s="424">
        <v>0</v>
      </c>
      <c r="AK93" s="424">
        <v>0</v>
      </c>
      <c r="AL93" s="424">
        <v>0</v>
      </c>
      <c r="AM93" s="425">
        <v>26</v>
      </c>
      <c r="AN93" s="426">
        <v>11</v>
      </c>
      <c r="AO93" s="427">
        <v>4</v>
      </c>
      <c r="AP93" s="427">
        <f t="shared" si="25"/>
        <v>0</v>
      </c>
      <c r="AQ93" s="427">
        <f t="shared" si="26"/>
        <v>0</v>
      </c>
      <c r="AR93" s="427">
        <f t="shared" si="27"/>
        <v>17</v>
      </c>
      <c r="AS93" s="427">
        <f t="shared" si="28"/>
        <v>0</v>
      </c>
      <c r="AT93" s="428">
        <f t="shared" si="29"/>
        <v>11</v>
      </c>
      <c r="AU93" s="429">
        <v>0</v>
      </c>
      <c r="AV93" s="430">
        <v>11035.96</v>
      </c>
      <c r="AW93" s="431">
        <v>3518.32</v>
      </c>
      <c r="AX93" s="430">
        <v>0</v>
      </c>
      <c r="AY93" s="430"/>
      <c r="AZ93" s="430"/>
      <c r="BA93" s="432">
        <f>SUM(AV93:AZ93)</f>
        <v>14554.279999999999</v>
      </c>
      <c r="BB93" s="433">
        <f t="shared" si="47"/>
        <v>4669.0599999999995</v>
      </c>
      <c r="BC93" s="433">
        <f t="shared" si="48"/>
        <v>1488.52</v>
      </c>
      <c r="BD93" s="434">
        <f>+AX93*AT93</f>
        <v>0</v>
      </c>
      <c r="BE93" s="435"/>
      <c r="BF93" s="435"/>
      <c r="BG93" s="436">
        <f t="shared" si="31"/>
        <v>512.92641400000002</v>
      </c>
      <c r="BH93" s="433">
        <f t="shared" si="32"/>
        <v>307.89</v>
      </c>
      <c r="BI93" s="437">
        <f t="shared" si="33"/>
        <v>33</v>
      </c>
      <c r="BJ93" s="438">
        <v>0</v>
      </c>
      <c r="BK93" s="432">
        <f>BB93+BC93+BD93</f>
        <v>6157.58</v>
      </c>
      <c r="BL93" s="432">
        <f t="shared" si="35"/>
        <v>7011.3964139999998</v>
      </c>
      <c r="BM93" s="439">
        <f t="shared" si="36"/>
        <v>48.738524999999996</v>
      </c>
      <c r="BN93" s="439">
        <f>BK93*12%</f>
        <v>738.90959999999995</v>
      </c>
      <c r="BO93" s="440"/>
      <c r="BP93" s="441">
        <v>0</v>
      </c>
      <c r="BQ93" s="430">
        <v>50</v>
      </c>
      <c r="BR93" s="430">
        <v>0</v>
      </c>
      <c r="BS93" s="442">
        <v>0</v>
      </c>
      <c r="BT93" s="442">
        <f t="shared" si="38"/>
        <v>837.64812499999994</v>
      </c>
      <c r="BU93" s="442">
        <f t="shared" si="39"/>
        <v>6173.7482890000001</v>
      </c>
      <c r="BV93" s="442">
        <v>6174</v>
      </c>
      <c r="BW93" s="442">
        <f t="shared" si="49"/>
        <v>0.25171099999988655</v>
      </c>
      <c r="BX93" s="443">
        <f>BK93*13/100</f>
        <v>800.48539999999991</v>
      </c>
      <c r="BY93" s="444">
        <f>(BL93-BG93)*3.25%</f>
        <v>211.20027499999998</v>
      </c>
      <c r="BZ93" s="441">
        <f>+BP93*2</f>
        <v>0</v>
      </c>
      <c r="CA93" s="432">
        <f>SUM(BX93:BZ93)</f>
        <v>1011.6856749999999</v>
      </c>
      <c r="CB93" s="432">
        <f t="shared" si="44"/>
        <v>8023.0820889999995</v>
      </c>
      <c r="CC93" s="445">
        <f>25*AN93</f>
        <v>275</v>
      </c>
      <c r="CD93" s="438">
        <f t="shared" si="46"/>
        <v>8298.0820889999995</v>
      </c>
    </row>
    <row r="94" spans="1:82" s="446" customFormat="1" ht="24.95" customHeight="1" x14ac:dyDescent="0.3">
      <c r="A94" s="415">
        <v>81</v>
      </c>
      <c r="B94" s="416" t="s">
        <v>2212</v>
      </c>
      <c r="C94" s="417">
        <v>37787</v>
      </c>
      <c r="D94" s="418" t="s">
        <v>2213</v>
      </c>
      <c r="E94" s="419">
        <v>45568</v>
      </c>
      <c r="F94" s="420">
        <v>4940782401</v>
      </c>
      <c r="G94" s="421">
        <v>101229737511</v>
      </c>
      <c r="H94" s="422" t="s">
        <v>66</v>
      </c>
      <c r="I94" s="422" t="s">
        <v>130</v>
      </c>
      <c r="J94" s="423" t="s">
        <v>2214</v>
      </c>
      <c r="K94" s="424">
        <v>1</v>
      </c>
      <c r="L94" s="424">
        <v>0</v>
      </c>
      <c r="M94" s="424">
        <v>1</v>
      </c>
      <c r="N94" s="424">
        <v>1</v>
      </c>
      <c r="O94" s="424">
        <v>1</v>
      </c>
      <c r="P94" s="424">
        <v>1</v>
      </c>
      <c r="Q94" s="424">
        <v>1</v>
      </c>
      <c r="R94" s="424">
        <v>1</v>
      </c>
      <c r="S94" s="424">
        <v>0</v>
      </c>
      <c r="T94" s="424">
        <v>0</v>
      </c>
      <c r="U94" s="424">
        <v>0</v>
      </c>
      <c r="V94" s="424">
        <v>1</v>
      </c>
      <c r="W94" s="424">
        <v>1</v>
      </c>
      <c r="X94" s="424">
        <v>1</v>
      </c>
      <c r="Y94" s="424">
        <v>1</v>
      </c>
      <c r="Z94" s="424">
        <v>0</v>
      </c>
      <c r="AA94" s="424">
        <v>1</v>
      </c>
      <c r="AB94" s="424">
        <v>1</v>
      </c>
      <c r="AC94" s="424">
        <v>1</v>
      </c>
      <c r="AD94" s="424">
        <v>1</v>
      </c>
      <c r="AE94" s="424">
        <v>1</v>
      </c>
      <c r="AF94" s="424">
        <v>1</v>
      </c>
      <c r="AG94" s="424">
        <v>0</v>
      </c>
      <c r="AH94" s="424">
        <v>1</v>
      </c>
      <c r="AI94" s="424">
        <v>1</v>
      </c>
      <c r="AJ94" s="424">
        <v>1</v>
      </c>
      <c r="AK94" s="424">
        <v>1</v>
      </c>
      <c r="AL94" s="424">
        <v>1</v>
      </c>
      <c r="AM94" s="425">
        <v>26</v>
      </c>
      <c r="AN94" s="426">
        <v>22</v>
      </c>
      <c r="AO94" s="427">
        <v>4</v>
      </c>
      <c r="AP94" s="427">
        <f t="shared" si="25"/>
        <v>0</v>
      </c>
      <c r="AQ94" s="427">
        <f t="shared" si="26"/>
        <v>0</v>
      </c>
      <c r="AR94" s="427">
        <f t="shared" si="27"/>
        <v>6</v>
      </c>
      <c r="AS94" s="427">
        <f t="shared" si="28"/>
        <v>0</v>
      </c>
      <c r="AT94" s="428">
        <f t="shared" si="29"/>
        <v>22</v>
      </c>
      <c r="AU94" s="429">
        <v>0</v>
      </c>
      <c r="AV94" s="430">
        <v>11035.96</v>
      </c>
      <c r="AW94" s="431">
        <v>3518.32</v>
      </c>
      <c r="AX94" s="430">
        <v>0</v>
      </c>
      <c r="AY94" s="430"/>
      <c r="AZ94" s="430"/>
      <c r="BA94" s="432">
        <f t="shared" si="30"/>
        <v>14554.279999999999</v>
      </c>
      <c r="BB94" s="433">
        <f t="shared" si="47"/>
        <v>9338.119999999999</v>
      </c>
      <c r="BC94" s="433">
        <f t="shared" si="48"/>
        <v>2977.04</v>
      </c>
      <c r="BD94" s="434">
        <v>0</v>
      </c>
      <c r="BE94" s="435"/>
      <c r="BF94" s="435"/>
      <c r="BG94" s="436">
        <f t="shared" si="31"/>
        <v>1025.852828</v>
      </c>
      <c r="BH94" s="433">
        <f t="shared" si="32"/>
        <v>615.78</v>
      </c>
      <c r="BI94" s="437">
        <f t="shared" si="33"/>
        <v>66</v>
      </c>
      <c r="BJ94" s="438">
        <v>0</v>
      </c>
      <c r="BK94" s="432">
        <f t="shared" si="34"/>
        <v>12315.16</v>
      </c>
      <c r="BL94" s="432">
        <f t="shared" si="35"/>
        <v>14022.792828</v>
      </c>
      <c r="BM94" s="439">
        <f t="shared" si="36"/>
        <v>97.477049999999991</v>
      </c>
      <c r="BN94" s="439">
        <f t="shared" si="37"/>
        <v>1477.8191999999999</v>
      </c>
      <c r="BO94" s="440"/>
      <c r="BP94" s="441">
        <v>0</v>
      </c>
      <c r="BQ94" s="430">
        <v>0</v>
      </c>
      <c r="BR94" s="430">
        <v>0</v>
      </c>
      <c r="BS94" s="442">
        <v>0</v>
      </c>
      <c r="BT94" s="442">
        <f t="shared" si="38"/>
        <v>1575.2962499999999</v>
      </c>
      <c r="BU94" s="442">
        <f t="shared" si="39"/>
        <v>12447.496578</v>
      </c>
      <c r="BV94" s="442">
        <v>12447</v>
      </c>
      <c r="BW94" s="442">
        <f t="shared" si="49"/>
        <v>-0.49657800000022689</v>
      </c>
      <c r="BX94" s="443">
        <f t="shared" si="40"/>
        <v>1600.9707999999998</v>
      </c>
      <c r="BY94" s="444">
        <f t="shared" si="41"/>
        <v>422.40054999999995</v>
      </c>
      <c r="BZ94" s="441">
        <f t="shared" si="42"/>
        <v>0</v>
      </c>
      <c r="CA94" s="432">
        <f t="shared" si="43"/>
        <v>2023.3713499999999</v>
      </c>
      <c r="CB94" s="432">
        <f t="shared" si="44"/>
        <v>16046.164177999999</v>
      </c>
      <c r="CC94" s="445">
        <f t="shared" si="45"/>
        <v>550</v>
      </c>
      <c r="CD94" s="438">
        <f t="shared" si="46"/>
        <v>16596.164177999999</v>
      </c>
    </row>
    <row r="95" spans="1:82" s="446" customFormat="1" ht="24.95" customHeight="1" x14ac:dyDescent="0.3">
      <c r="A95" s="415">
        <v>82</v>
      </c>
      <c r="B95" s="416" t="s">
        <v>2215</v>
      </c>
      <c r="C95" s="417">
        <v>37800</v>
      </c>
      <c r="D95" s="418" t="s">
        <v>2216</v>
      </c>
      <c r="E95" s="419">
        <v>45572</v>
      </c>
      <c r="F95" s="420">
        <v>4941737241</v>
      </c>
      <c r="G95" s="421">
        <v>102133029524</v>
      </c>
      <c r="H95" s="422" t="s">
        <v>1940</v>
      </c>
      <c r="I95" s="422" t="s">
        <v>133</v>
      </c>
      <c r="J95" s="423" t="s">
        <v>2217</v>
      </c>
      <c r="K95" s="424">
        <v>1</v>
      </c>
      <c r="L95" s="424">
        <v>0</v>
      </c>
      <c r="M95" s="424">
        <v>1</v>
      </c>
      <c r="N95" s="424">
        <v>1</v>
      </c>
      <c r="O95" s="424">
        <v>1</v>
      </c>
      <c r="P95" s="424">
        <v>1</v>
      </c>
      <c r="Q95" s="424">
        <v>1</v>
      </c>
      <c r="R95" s="424">
        <v>1</v>
      </c>
      <c r="S95" s="424">
        <v>0</v>
      </c>
      <c r="T95" s="424">
        <v>0</v>
      </c>
      <c r="U95" s="424">
        <v>1</v>
      </c>
      <c r="V95" s="424">
        <v>1</v>
      </c>
      <c r="W95" s="424">
        <v>0</v>
      </c>
      <c r="X95" s="424">
        <v>1</v>
      </c>
      <c r="Y95" s="424">
        <v>1</v>
      </c>
      <c r="Z95" s="424">
        <v>0</v>
      </c>
      <c r="AA95" s="424">
        <v>0</v>
      </c>
      <c r="AB95" s="424">
        <v>0</v>
      </c>
      <c r="AC95" s="424">
        <v>0</v>
      </c>
      <c r="AD95" s="424">
        <v>1</v>
      </c>
      <c r="AE95" s="424">
        <v>0</v>
      </c>
      <c r="AF95" s="424">
        <v>0</v>
      </c>
      <c r="AG95" s="424">
        <v>0</v>
      </c>
      <c r="AH95" s="424">
        <v>0</v>
      </c>
      <c r="AI95" s="424">
        <v>0</v>
      </c>
      <c r="AJ95" s="424">
        <v>0</v>
      </c>
      <c r="AK95" s="424">
        <v>0</v>
      </c>
      <c r="AL95" s="424">
        <v>0</v>
      </c>
      <c r="AM95" s="425">
        <v>26</v>
      </c>
      <c r="AN95" s="426">
        <v>12</v>
      </c>
      <c r="AO95" s="427">
        <v>4</v>
      </c>
      <c r="AP95" s="427">
        <f t="shared" si="25"/>
        <v>0</v>
      </c>
      <c r="AQ95" s="427">
        <f t="shared" si="26"/>
        <v>0</v>
      </c>
      <c r="AR95" s="427">
        <f t="shared" si="27"/>
        <v>16</v>
      </c>
      <c r="AS95" s="427">
        <f t="shared" si="28"/>
        <v>0</v>
      </c>
      <c r="AT95" s="428">
        <f t="shared" si="29"/>
        <v>12</v>
      </c>
      <c r="AU95" s="429">
        <v>0</v>
      </c>
      <c r="AV95" s="430">
        <v>11035.96</v>
      </c>
      <c r="AW95" s="431">
        <v>3518.32</v>
      </c>
      <c r="AX95" s="430">
        <v>0</v>
      </c>
      <c r="AY95" s="430"/>
      <c r="AZ95" s="430"/>
      <c r="BA95" s="432">
        <f t="shared" si="30"/>
        <v>14554.279999999999</v>
      </c>
      <c r="BB95" s="433">
        <f t="shared" si="47"/>
        <v>5093.5199999999995</v>
      </c>
      <c r="BC95" s="433">
        <f t="shared" si="48"/>
        <v>1623.84</v>
      </c>
      <c r="BD95" s="434">
        <v>0</v>
      </c>
      <c r="BE95" s="435"/>
      <c r="BF95" s="435"/>
      <c r="BG95" s="436">
        <f t="shared" si="31"/>
        <v>559.55608799999993</v>
      </c>
      <c r="BH95" s="433">
        <f t="shared" si="32"/>
        <v>335.88</v>
      </c>
      <c r="BI95" s="437">
        <f t="shared" si="33"/>
        <v>36</v>
      </c>
      <c r="BJ95" s="438">
        <v>0</v>
      </c>
      <c r="BK95" s="432">
        <f t="shared" si="34"/>
        <v>6717.36</v>
      </c>
      <c r="BL95" s="432">
        <f t="shared" si="35"/>
        <v>7648.7960880000001</v>
      </c>
      <c r="BM95" s="439">
        <f t="shared" si="36"/>
        <v>53.1693</v>
      </c>
      <c r="BN95" s="439">
        <f t="shared" si="37"/>
        <v>806.08319999999992</v>
      </c>
      <c r="BO95" s="440"/>
      <c r="BP95" s="441">
        <v>0</v>
      </c>
      <c r="BQ95" s="430">
        <v>50</v>
      </c>
      <c r="BR95" s="430">
        <v>0</v>
      </c>
      <c r="BS95" s="442">
        <v>0</v>
      </c>
      <c r="BT95" s="442">
        <f t="shared" si="38"/>
        <v>909.25249999999994</v>
      </c>
      <c r="BU95" s="442">
        <f t="shared" si="39"/>
        <v>6739.5435880000005</v>
      </c>
      <c r="BV95" s="442">
        <v>6740</v>
      </c>
      <c r="BW95" s="442">
        <f t="shared" si="49"/>
        <v>0.45641199999954551</v>
      </c>
      <c r="BX95" s="443">
        <f t="shared" si="40"/>
        <v>873.25679999999988</v>
      </c>
      <c r="BY95" s="444">
        <f t="shared" si="41"/>
        <v>230.40029999999999</v>
      </c>
      <c r="BZ95" s="441">
        <f t="shared" si="42"/>
        <v>0</v>
      </c>
      <c r="CA95" s="432">
        <f t="shared" si="43"/>
        <v>1103.6570999999999</v>
      </c>
      <c r="CB95" s="432">
        <f t="shared" si="44"/>
        <v>8752.4531879999995</v>
      </c>
      <c r="CC95" s="445">
        <f t="shared" si="45"/>
        <v>300</v>
      </c>
      <c r="CD95" s="438">
        <f t="shared" si="46"/>
        <v>9052.4531879999995</v>
      </c>
    </row>
    <row r="96" spans="1:82" s="446" customFormat="1" ht="24.95" customHeight="1" x14ac:dyDescent="0.3">
      <c r="A96" s="415">
        <v>83</v>
      </c>
      <c r="B96" s="416" t="s">
        <v>2218</v>
      </c>
      <c r="C96" s="417">
        <v>37798</v>
      </c>
      <c r="D96" s="418" t="s">
        <v>2219</v>
      </c>
      <c r="E96" s="419">
        <v>45579</v>
      </c>
      <c r="F96" s="420">
        <v>4941743052</v>
      </c>
      <c r="G96" s="421">
        <v>102133029390</v>
      </c>
      <c r="H96" s="422" t="s">
        <v>1957</v>
      </c>
      <c r="I96" s="422" t="s">
        <v>141</v>
      </c>
      <c r="J96" s="423" t="s">
        <v>2220</v>
      </c>
      <c r="K96" s="424">
        <v>1</v>
      </c>
      <c r="L96" s="424">
        <v>0</v>
      </c>
      <c r="M96" s="424">
        <v>1</v>
      </c>
      <c r="N96" s="424">
        <v>1</v>
      </c>
      <c r="O96" s="424">
        <v>1</v>
      </c>
      <c r="P96" s="424">
        <v>1</v>
      </c>
      <c r="Q96" s="424">
        <v>1</v>
      </c>
      <c r="R96" s="424">
        <v>0</v>
      </c>
      <c r="S96" s="424">
        <v>0</v>
      </c>
      <c r="T96" s="424">
        <v>1</v>
      </c>
      <c r="U96" s="424">
        <v>1</v>
      </c>
      <c r="V96" s="424">
        <v>1</v>
      </c>
      <c r="W96" s="424">
        <v>1</v>
      </c>
      <c r="X96" s="424">
        <v>1</v>
      </c>
      <c r="Y96" s="424">
        <v>1</v>
      </c>
      <c r="Z96" s="424">
        <v>0</v>
      </c>
      <c r="AA96" s="424">
        <v>0</v>
      </c>
      <c r="AB96" s="424">
        <v>0</v>
      </c>
      <c r="AC96" s="424">
        <v>1</v>
      </c>
      <c r="AD96" s="424">
        <v>1</v>
      </c>
      <c r="AE96" s="424">
        <v>1</v>
      </c>
      <c r="AF96" s="424">
        <v>1</v>
      </c>
      <c r="AG96" s="424">
        <v>0</v>
      </c>
      <c r="AH96" s="424">
        <v>1</v>
      </c>
      <c r="AI96" s="424">
        <v>1</v>
      </c>
      <c r="AJ96" s="424">
        <v>1</v>
      </c>
      <c r="AK96" s="424">
        <v>1</v>
      </c>
      <c r="AL96" s="424">
        <v>0</v>
      </c>
      <c r="AM96" s="425">
        <v>26</v>
      </c>
      <c r="AN96" s="426">
        <v>20</v>
      </c>
      <c r="AO96" s="427">
        <v>4</v>
      </c>
      <c r="AP96" s="427">
        <f t="shared" si="25"/>
        <v>0</v>
      </c>
      <c r="AQ96" s="427">
        <f t="shared" si="26"/>
        <v>0</v>
      </c>
      <c r="AR96" s="427">
        <f t="shared" si="27"/>
        <v>8</v>
      </c>
      <c r="AS96" s="427">
        <f t="shared" si="28"/>
        <v>0</v>
      </c>
      <c r="AT96" s="428">
        <f t="shared" si="29"/>
        <v>20</v>
      </c>
      <c r="AU96" s="429">
        <v>0</v>
      </c>
      <c r="AV96" s="430">
        <v>11035.96</v>
      </c>
      <c r="AW96" s="431">
        <v>3518.32</v>
      </c>
      <c r="AX96" s="430">
        <v>0</v>
      </c>
      <c r="AY96" s="430"/>
      <c r="AZ96" s="430"/>
      <c r="BA96" s="432">
        <f t="shared" si="30"/>
        <v>14554.279999999999</v>
      </c>
      <c r="BB96" s="433">
        <f t="shared" si="47"/>
        <v>8489.1999999999989</v>
      </c>
      <c r="BC96" s="433">
        <f t="shared" si="48"/>
        <v>2706.3999999999996</v>
      </c>
      <c r="BD96" s="434">
        <v>0</v>
      </c>
      <c r="BE96" s="435"/>
      <c r="BF96" s="435"/>
      <c r="BG96" s="436">
        <f t="shared" si="31"/>
        <v>932.59347999999989</v>
      </c>
      <c r="BH96" s="433">
        <f t="shared" si="32"/>
        <v>559.79999999999995</v>
      </c>
      <c r="BI96" s="437">
        <f t="shared" si="33"/>
        <v>60</v>
      </c>
      <c r="BJ96" s="438">
        <v>0</v>
      </c>
      <c r="BK96" s="432">
        <f t="shared" si="34"/>
        <v>11195.599999999999</v>
      </c>
      <c r="BL96" s="432">
        <f t="shared" si="35"/>
        <v>12747.993479999997</v>
      </c>
      <c r="BM96" s="439">
        <f t="shared" si="36"/>
        <v>88.615499999999983</v>
      </c>
      <c r="BN96" s="439">
        <f t="shared" si="37"/>
        <v>1343.4719999999998</v>
      </c>
      <c r="BO96" s="440"/>
      <c r="BP96" s="441">
        <v>0</v>
      </c>
      <c r="BQ96" s="430">
        <v>0</v>
      </c>
      <c r="BR96" s="430">
        <v>0</v>
      </c>
      <c r="BS96" s="442">
        <v>0</v>
      </c>
      <c r="BT96" s="442">
        <f t="shared" si="38"/>
        <v>1432.0874999999996</v>
      </c>
      <c r="BU96" s="442">
        <f t="shared" si="39"/>
        <v>11315.905979999998</v>
      </c>
      <c r="BV96" s="442">
        <v>11316</v>
      </c>
      <c r="BW96" s="442">
        <f t="shared" si="49"/>
        <v>9.4020000002274173E-2</v>
      </c>
      <c r="BX96" s="443">
        <f t="shared" si="40"/>
        <v>1455.4279999999999</v>
      </c>
      <c r="BY96" s="444">
        <f t="shared" si="41"/>
        <v>384.00049999999993</v>
      </c>
      <c r="BZ96" s="441">
        <f t="shared" si="42"/>
        <v>0</v>
      </c>
      <c r="CA96" s="432">
        <f t="shared" si="43"/>
        <v>1839.4284999999998</v>
      </c>
      <c r="CB96" s="432">
        <f t="shared" si="44"/>
        <v>14587.421979999997</v>
      </c>
      <c r="CC96" s="445">
        <f t="shared" si="45"/>
        <v>500</v>
      </c>
      <c r="CD96" s="438">
        <f t="shared" si="46"/>
        <v>15087.421979999997</v>
      </c>
    </row>
    <row r="97" spans="1:82" s="446" customFormat="1" ht="24.95" customHeight="1" x14ac:dyDescent="0.3">
      <c r="A97" s="415">
        <v>84</v>
      </c>
      <c r="B97" s="416" t="s">
        <v>2221</v>
      </c>
      <c r="C97" s="417">
        <v>37812</v>
      </c>
      <c r="D97" s="449" t="s">
        <v>2222</v>
      </c>
      <c r="E97" s="419">
        <v>45658</v>
      </c>
      <c r="F97" s="420">
        <v>4941743822</v>
      </c>
      <c r="G97" s="421">
        <v>102168162318</v>
      </c>
      <c r="H97" s="422" t="s">
        <v>2223</v>
      </c>
      <c r="I97" s="422" t="s">
        <v>2224</v>
      </c>
      <c r="J97" s="423" t="s">
        <v>2225</v>
      </c>
      <c r="K97" s="424">
        <v>1</v>
      </c>
      <c r="L97" s="424">
        <v>0</v>
      </c>
      <c r="M97" s="424">
        <v>1</v>
      </c>
      <c r="N97" s="424">
        <v>1</v>
      </c>
      <c r="O97" s="424">
        <v>1</v>
      </c>
      <c r="P97" s="424">
        <v>1</v>
      </c>
      <c r="Q97" s="424">
        <v>1</v>
      </c>
      <c r="R97" s="424">
        <v>1</v>
      </c>
      <c r="S97" s="424">
        <v>0</v>
      </c>
      <c r="T97" s="424">
        <v>1</v>
      </c>
      <c r="U97" s="424">
        <v>1</v>
      </c>
      <c r="V97" s="424">
        <v>1</v>
      </c>
      <c r="W97" s="424">
        <v>0</v>
      </c>
      <c r="X97" s="424">
        <v>1</v>
      </c>
      <c r="Y97" s="424">
        <v>1</v>
      </c>
      <c r="Z97" s="424">
        <v>0</v>
      </c>
      <c r="AA97" s="424">
        <v>1</v>
      </c>
      <c r="AB97" s="424">
        <v>1</v>
      </c>
      <c r="AC97" s="424">
        <v>1</v>
      </c>
      <c r="AD97" s="424">
        <v>1</v>
      </c>
      <c r="AE97" s="424">
        <v>1</v>
      </c>
      <c r="AF97" s="424">
        <v>1</v>
      </c>
      <c r="AG97" s="424">
        <v>0</v>
      </c>
      <c r="AH97" s="424">
        <v>1</v>
      </c>
      <c r="AI97" s="424">
        <v>1</v>
      </c>
      <c r="AJ97" s="424">
        <v>1</v>
      </c>
      <c r="AK97" s="424">
        <v>1</v>
      </c>
      <c r="AL97" s="424">
        <v>1</v>
      </c>
      <c r="AM97" s="425">
        <v>26</v>
      </c>
      <c r="AN97" s="426">
        <v>23</v>
      </c>
      <c r="AO97" s="427">
        <v>4</v>
      </c>
      <c r="AP97" s="427">
        <f t="shared" si="25"/>
        <v>0</v>
      </c>
      <c r="AQ97" s="427">
        <f t="shared" si="26"/>
        <v>0</v>
      </c>
      <c r="AR97" s="427">
        <f t="shared" si="27"/>
        <v>5</v>
      </c>
      <c r="AS97" s="427">
        <f t="shared" si="28"/>
        <v>0</v>
      </c>
      <c r="AT97" s="428">
        <f t="shared" si="29"/>
        <v>23</v>
      </c>
      <c r="AU97" s="429">
        <v>0</v>
      </c>
      <c r="AV97" s="430">
        <v>11035.96</v>
      </c>
      <c r="AW97" s="431">
        <v>3518.32</v>
      </c>
      <c r="AX97" s="430">
        <v>0</v>
      </c>
      <c r="AY97" s="430"/>
      <c r="AZ97" s="430"/>
      <c r="BA97" s="432">
        <f t="shared" si="30"/>
        <v>14554.279999999999</v>
      </c>
      <c r="BB97" s="433">
        <f t="shared" si="47"/>
        <v>9762.58</v>
      </c>
      <c r="BC97" s="433">
        <f t="shared" si="48"/>
        <v>3112.3599999999997</v>
      </c>
      <c r="BD97" s="434">
        <v>0</v>
      </c>
      <c r="BE97" s="435"/>
      <c r="BF97" s="435"/>
      <c r="BG97" s="436">
        <f t="shared" si="31"/>
        <v>1072.4825019999998</v>
      </c>
      <c r="BH97" s="433">
        <f t="shared" si="32"/>
        <v>643.77</v>
      </c>
      <c r="BI97" s="437">
        <f t="shared" si="33"/>
        <v>69</v>
      </c>
      <c r="BJ97" s="438">
        <v>0</v>
      </c>
      <c r="BK97" s="432">
        <f t="shared" si="34"/>
        <v>12874.939999999999</v>
      </c>
      <c r="BL97" s="432">
        <f t="shared" si="35"/>
        <v>14660.192501999998</v>
      </c>
      <c r="BM97" s="439">
        <f t="shared" si="36"/>
        <v>101.90782499999999</v>
      </c>
      <c r="BN97" s="439">
        <f t="shared" si="37"/>
        <v>1544.9927999999998</v>
      </c>
      <c r="BO97" s="440"/>
      <c r="BP97" s="441">
        <v>0</v>
      </c>
      <c r="BQ97" s="430">
        <v>0</v>
      </c>
      <c r="BR97" s="430">
        <v>0</v>
      </c>
      <c r="BS97" s="442">
        <v>0</v>
      </c>
      <c r="BT97" s="442">
        <f t="shared" si="38"/>
        <v>1646.9006249999998</v>
      </c>
      <c r="BU97" s="442">
        <f t="shared" si="39"/>
        <v>13013.291876999998</v>
      </c>
      <c r="BV97" s="442">
        <v>13013</v>
      </c>
      <c r="BW97" s="442">
        <f t="shared" si="49"/>
        <v>-0.29187699999783945</v>
      </c>
      <c r="BX97" s="443">
        <f t="shared" si="40"/>
        <v>1673.7421999999997</v>
      </c>
      <c r="BY97" s="444">
        <f t="shared" si="41"/>
        <v>441.60057499999999</v>
      </c>
      <c r="BZ97" s="441">
        <f t="shared" si="42"/>
        <v>0</v>
      </c>
      <c r="CA97" s="432">
        <f t="shared" si="43"/>
        <v>2115.3427749999996</v>
      </c>
      <c r="CB97" s="432">
        <f t="shared" si="44"/>
        <v>16775.535276999999</v>
      </c>
      <c r="CC97" s="445">
        <f t="shared" si="45"/>
        <v>575</v>
      </c>
      <c r="CD97" s="438">
        <f t="shared" si="46"/>
        <v>17350.535276999999</v>
      </c>
    </row>
    <row r="98" spans="1:82" s="446" customFormat="1" ht="24.95" customHeight="1" x14ac:dyDescent="0.3">
      <c r="A98" s="415">
        <v>85</v>
      </c>
      <c r="B98" s="416" t="s">
        <v>2226</v>
      </c>
      <c r="C98" s="417">
        <v>37842</v>
      </c>
      <c r="D98" s="418" t="s">
        <v>2227</v>
      </c>
      <c r="E98" s="419">
        <v>45581</v>
      </c>
      <c r="F98" s="420">
        <v>4941761543</v>
      </c>
      <c r="G98" s="421">
        <v>101933948574</v>
      </c>
      <c r="H98" s="422" t="s">
        <v>243</v>
      </c>
      <c r="I98" s="422" t="s">
        <v>142</v>
      </c>
      <c r="J98" s="423" t="s">
        <v>2228</v>
      </c>
      <c r="K98" s="424">
        <v>1</v>
      </c>
      <c r="L98" s="424">
        <v>0</v>
      </c>
      <c r="M98" s="424">
        <v>1</v>
      </c>
      <c r="N98" s="424">
        <v>1</v>
      </c>
      <c r="O98" s="424">
        <v>1</v>
      </c>
      <c r="P98" s="424">
        <v>1</v>
      </c>
      <c r="Q98" s="424">
        <v>1</v>
      </c>
      <c r="R98" s="424">
        <v>1</v>
      </c>
      <c r="S98" s="424">
        <v>0</v>
      </c>
      <c r="T98" s="424">
        <v>0</v>
      </c>
      <c r="U98" s="424">
        <v>1</v>
      </c>
      <c r="V98" s="424">
        <v>1</v>
      </c>
      <c r="W98" s="424">
        <v>1</v>
      </c>
      <c r="X98" s="424">
        <v>1</v>
      </c>
      <c r="Y98" s="424">
        <v>1</v>
      </c>
      <c r="Z98" s="424">
        <v>0</v>
      </c>
      <c r="AA98" s="424">
        <v>1</v>
      </c>
      <c r="AB98" s="424">
        <v>1</v>
      </c>
      <c r="AC98" s="424">
        <v>1</v>
      </c>
      <c r="AD98" s="424">
        <v>0</v>
      </c>
      <c r="AE98" s="424">
        <v>1</v>
      </c>
      <c r="AF98" s="424">
        <v>1</v>
      </c>
      <c r="AG98" s="424">
        <v>0</v>
      </c>
      <c r="AH98" s="424">
        <v>1</v>
      </c>
      <c r="AI98" s="424">
        <v>1</v>
      </c>
      <c r="AJ98" s="424">
        <v>0</v>
      </c>
      <c r="AK98" s="424">
        <v>0</v>
      </c>
      <c r="AL98" s="424">
        <v>1</v>
      </c>
      <c r="AM98" s="425">
        <v>26</v>
      </c>
      <c r="AN98" s="426">
        <v>20</v>
      </c>
      <c r="AO98" s="427">
        <v>4</v>
      </c>
      <c r="AP98" s="427">
        <f t="shared" si="25"/>
        <v>0</v>
      </c>
      <c r="AQ98" s="427">
        <f t="shared" si="26"/>
        <v>0</v>
      </c>
      <c r="AR98" s="427">
        <f t="shared" si="27"/>
        <v>8</v>
      </c>
      <c r="AS98" s="427">
        <f t="shared" si="28"/>
        <v>0</v>
      </c>
      <c r="AT98" s="428">
        <f t="shared" si="29"/>
        <v>20</v>
      </c>
      <c r="AU98" s="429">
        <v>0</v>
      </c>
      <c r="AV98" s="430">
        <v>11035.96</v>
      </c>
      <c r="AW98" s="431">
        <v>3518.32</v>
      </c>
      <c r="AX98" s="430">
        <v>0</v>
      </c>
      <c r="AY98" s="430"/>
      <c r="AZ98" s="430"/>
      <c r="BA98" s="432">
        <f t="shared" si="30"/>
        <v>14554.279999999999</v>
      </c>
      <c r="BB98" s="433">
        <f t="shared" si="47"/>
        <v>8489.1999999999989</v>
      </c>
      <c r="BC98" s="433">
        <f t="shared" si="48"/>
        <v>2706.3999999999996</v>
      </c>
      <c r="BD98" s="434">
        <v>0</v>
      </c>
      <c r="BE98" s="435"/>
      <c r="BF98" s="435"/>
      <c r="BG98" s="436">
        <f t="shared" si="31"/>
        <v>932.59347999999989</v>
      </c>
      <c r="BH98" s="433">
        <f t="shared" si="32"/>
        <v>559.79999999999995</v>
      </c>
      <c r="BI98" s="437">
        <f t="shared" si="33"/>
        <v>60</v>
      </c>
      <c r="BJ98" s="438">
        <v>0</v>
      </c>
      <c r="BK98" s="432">
        <f t="shared" si="34"/>
        <v>11195.599999999999</v>
      </c>
      <c r="BL98" s="432">
        <f t="shared" si="35"/>
        <v>12747.993479999997</v>
      </c>
      <c r="BM98" s="439">
        <f t="shared" si="36"/>
        <v>88.615499999999983</v>
      </c>
      <c r="BN98" s="439">
        <f t="shared" si="37"/>
        <v>1343.4719999999998</v>
      </c>
      <c r="BO98" s="440"/>
      <c r="BP98" s="441">
        <v>0</v>
      </c>
      <c r="BQ98" s="430">
        <v>0</v>
      </c>
      <c r="BR98" s="430">
        <v>0</v>
      </c>
      <c r="BS98" s="442">
        <v>0</v>
      </c>
      <c r="BT98" s="442">
        <f t="shared" si="38"/>
        <v>1432.0874999999996</v>
      </c>
      <c r="BU98" s="442">
        <f t="shared" si="39"/>
        <v>11315.905979999998</v>
      </c>
      <c r="BV98" s="442">
        <v>11316</v>
      </c>
      <c r="BW98" s="442">
        <f t="shared" si="49"/>
        <v>9.4020000002274173E-2</v>
      </c>
      <c r="BX98" s="443">
        <f t="shared" si="40"/>
        <v>1455.4279999999999</v>
      </c>
      <c r="BY98" s="444">
        <f t="shared" si="41"/>
        <v>384.00049999999993</v>
      </c>
      <c r="BZ98" s="441">
        <f t="shared" si="42"/>
        <v>0</v>
      </c>
      <c r="CA98" s="432">
        <f t="shared" si="43"/>
        <v>1839.4284999999998</v>
      </c>
      <c r="CB98" s="432">
        <f t="shared" si="44"/>
        <v>14587.421979999997</v>
      </c>
      <c r="CC98" s="445">
        <f t="shared" si="45"/>
        <v>500</v>
      </c>
      <c r="CD98" s="438">
        <f t="shared" si="46"/>
        <v>15087.421979999997</v>
      </c>
    </row>
    <row r="99" spans="1:82" s="446" customFormat="1" ht="24.95" customHeight="1" x14ac:dyDescent="0.3">
      <c r="A99" s="415">
        <v>86</v>
      </c>
      <c r="B99" s="450" t="s">
        <v>2229</v>
      </c>
      <c r="C99" s="417">
        <v>37880</v>
      </c>
      <c r="D99" s="418" t="s">
        <v>2230</v>
      </c>
      <c r="E99" s="419">
        <v>45600</v>
      </c>
      <c r="F99" s="420">
        <v>4941764743</v>
      </c>
      <c r="G99" s="421">
        <v>102126209796</v>
      </c>
      <c r="H99" s="422" t="s">
        <v>243</v>
      </c>
      <c r="I99" s="422" t="s">
        <v>142</v>
      </c>
      <c r="J99" s="423" t="s">
        <v>2231</v>
      </c>
      <c r="K99" s="451">
        <v>1</v>
      </c>
      <c r="L99" s="451">
        <v>0</v>
      </c>
      <c r="M99" s="451">
        <v>1</v>
      </c>
      <c r="N99" s="451">
        <v>1</v>
      </c>
      <c r="O99" s="451">
        <v>1</v>
      </c>
      <c r="P99" s="451">
        <v>1</v>
      </c>
      <c r="Q99" s="451">
        <v>1</v>
      </c>
      <c r="R99" s="451">
        <v>1</v>
      </c>
      <c r="S99" s="451">
        <v>0</v>
      </c>
      <c r="T99" s="451">
        <v>1</v>
      </c>
      <c r="U99" s="451">
        <v>1</v>
      </c>
      <c r="V99" s="451">
        <v>1</v>
      </c>
      <c r="W99" s="451">
        <v>1</v>
      </c>
      <c r="X99" s="451">
        <v>1</v>
      </c>
      <c r="Y99" s="451">
        <v>1</v>
      </c>
      <c r="Z99" s="451">
        <v>0</v>
      </c>
      <c r="AA99" s="451">
        <v>1</v>
      </c>
      <c r="AB99" s="451">
        <v>1</v>
      </c>
      <c r="AC99" s="451">
        <v>1</v>
      </c>
      <c r="AD99" s="451">
        <v>0</v>
      </c>
      <c r="AE99" s="451">
        <v>1</v>
      </c>
      <c r="AF99" s="451">
        <v>1</v>
      </c>
      <c r="AG99" s="451">
        <v>0</v>
      </c>
      <c r="AH99" s="451">
        <v>1</v>
      </c>
      <c r="AI99" s="451">
        <v>1</v>
      </c>
      <c r="AJ99" s="451">
        <v>1</v>
      </c>
      <c r="AK99" s="451">
        <v>1</v>
      </c>
      <c r="AL99" s="451">
        <v>1</v>
      </c>
      <c r="AM99" s="425">
        <v>26</v>
      </c>
      <c r="AN99" s="452">
        <v>23</v>
      </c>
      <c r="AO99" s="427">
        <v>4</v>
      </c>
      <c r="AP99" s="427">
        <f t="shared" si="25"/>
        <v>0</v>
      </c>
      <c r="AQ99" s="427">
        <f t="shared" si="26"/>
        <v>0</v>
      </c>
      <c r="AR99" s="427">
        <f t="shared" si="27"/>
        <v>5</v>
      </c>
      <c r="AS99" s="427">
        <f t="shared" si="28"/>
        <v>0</v>
      </c>
      <c r="AT99" s="428">
        <f t="shared" si="29"/>
        <v>23</v>
      </c>
      <c r="AU99" s="429">
        <v>0</v>
      </c>
      <c r="AV99" s="430">
        <v>11035.96</v>
      </c>
      <c r="AW99" s="431">
        <v>3518.32</v>
      </c>
      <c r="AX99" s="430">
        <v>0</v>
      </c>
      <c r="AY99" s="430"/>
      <c r="AZ99" s="430"/>
      <c r="BA99" s="432">
        <f t="shared" si="30"/>
        <v>14554.279999999999</v>
      </c>
      <c r="BB99" s="433">
        <f t="shared" si="47"/>
        <v>9762.58</v>
      </c>
      <c r="BC99" s="433">
        <f t="shared" si="48"/>
        <v>3112.3599999999997</v>
      </c>
      <c r="BD99" s="434">
        <v>0</v>
      </c>
      <c r="BE99" s="435"/>
      <c r="BF99" s="435"/>
      <c r="BG99" s="436">
        <f t="shared" si="31"/>
        <v>1072.4825019999998</v>
      </c>
      <c r="BH99" s="433">
        <f t="shared" si="32"/>
        <v>643.77</v>
      </c>
      <c r="BI99" s="437">
        <f t="shared" si="33"/>
        <v>69</v>
      </c>
      <c r="BJ99" s="438">
        <v>0</v>
      </c>
      <c r="BK99" s="432">
        <f t="shared" si="34"/>
        <v>12874.939999999999</v>
      </c>
      <c r="BL99" s="432">
        <f t="shared" si="35"/>
        <v>14660.192501999998</v>
      </c>
      <c r="BM99" s="439">
        <f t="shared" si="36"/>
        <v>101.90782499999999</v>
      </c>
      <c r="BN99" s="439">
        <f t="shared" si="37"/>
        <v>1544.9927999999998</v>
      </c>
      <c r="BO99" s="440"/>
      <c r="BP99" s="441">
        <v>0</v>
      </c>
      <c r="BQ99" s="430">
        <v>50</v>
      </c>
      <c r="BR99" s="430">
        <v>0</v>
      </c>
      <c r="BS99" s="442">
        <v>0</v>
      </c>
      <c r="BT99" s="442">
        <f t="shared" si="38"/>
        <v>1696.9006249999998</v>
      </c>
      <c r="BU99" s="442">
        <f t="shared" si="39"/>
        <v>12963.291876999998</v>
      </c>
      <c r="BV99" s="442">
        <v>12963</v>
      </c>
      <c r="BW99" s="442">
        <f t="shared" si="49"/>
        <v>-0.29187699999783945</v>
      </c>
      <c r="BX99" s="443">
        <f t="shared" si="40"/>
        <v>1673.7421999999997</v>
      </c>
      <c r="BY99" s="444">
        <f t="shared" si="41"/>
        <v>441.60057499999999</v>
      </c>
      <c r="BZ99" s="441">
        <f t="shared" si="42"/>
        <v>0</v>
      </c>
      <c r="CA99" s="432">
        <f t="shared" si="43"/>
        <v>2115.3427749999996</v>
      </c>
      <c r="CB99" s="432">
        <f t="shared" si="44"/>
        <v>16775.535276999999</v>
      </c>
      <c r="CC99" s="445">
        <f t="shared" si="45"/>
        <v>575</v>
      </c>
      <c r="CD99" s="438">
        <f t="shared" si="46"/>
        <v>17350.535276999999</v>
      </c>
    </row>
    <row r="100" spans="1:82" s="446" customFormat="1" ht="24.95" customHeight="1" x14ac:dyDescent="0.3">
      <c r="A100" s="415">
        <v>87</v>
      </c>
      <c r="B100" s="416" t="s">
        <v>2232</v>
      </c>
      <c r="C100" s="417">
        <v>37876</v>
      </c>
      <c r="D100" s="418" t="s">
        <v>2233</v>
      </c>
      <c r="E100" s="419">
        <v>45601</v>
      </c>
      <c r="F100" s="420">
        <v>4941765907</v>
      </c>
      <c r="G100" s="421">
        <v>102146376641</v>
      </c>
      <c r="H100" s="422" t="s">
        <v>1940</v>
      </c>
      <c r="I100" s="422" t="s">
        <v>2234</v>
      </c>
      <c r="J100" s="423" t="s">
        <v>2235</v>
      </c>
      <c r="K100" s="424">
        <v>1</v>
      </c>
      <c r="L100" s="424">
        <v>0</v>
      </c>
      <c r="M100" s="424">
        <v>1</v>
      </c>
      <c r="N100" s="424">
        <v>1</v>
      </c>
      <c r="O100" s="424">
        <v>1</v>
      </c>
      <c r="P100" s="424">
        <v>1</v>
      </c>
      <c r="Q100" s="424">
        <v>0</v>
      </c>
      <c r="R100" s="424">
        <v>1</v>
      </c>
      <c r="S100" s="424">
        <v>0</v>
      </c>
      <c r="T100" s="424">
        <v>1</v>
      </c>
      <c r="U100" s="424">
        <v>1</v>
      </c>
      <c r="V100" s="424">
        <v>1</v>
      </c>
      <c r="W100" s="424">
        <v>1</v>
      </c>
      <c r="X100" s="424">
        <v>1</v>
      </c>
      <c r="Y100" s="424">
        <v>1</v>
      </c>
      <c r="Z100" s="424">
        <v>0</v>
      </c>
      <c r="AA100" s="424">
        <v>1</v>
      </c>
      <c r="AB100" s="424">
        <v>1</v>
      </c>
      <c r="AC100" s="424">
        <v>1</v>
      </c>
      <c r="AD100" s="424">
        <v>0</v>
      </c>
      <c r="AE100" s="424">
        <v>0</v>
      </c>
      <c r="AF100" s="424">
        <v>1</v>
      </c>
      <c r="AG100" s="424">
        <v>0</v>
      </c>
      <c r="AH100" s="424">
        <v>1</v>
      </c>
      <c r="AI100" s="424">
        <v>1</v>
      </c>
      <c r="AJ100" s="424">
        <v>1</v>
      </c>
      <c r="AK100" s="424">
        <v>1</v>
      </c>
      <c r="AL100" s="424">
        <v>0</v>
      </c>
      <c r="AM100" s="425">
        <v>26</v>
      </c>
      <c r="AN100" s="426">
        <v>20</v>
      </c>
      <c r="AO100" s="427">
        <v>4</v>
      </c>
      <c r="AP100" s="427">
        <f t="shared" si="25"/>
        <v>0</v>
      </c>
      <c r="AQ100" s="427">
        <f t="shared" si="26"/>
        <v>0</v>
      </c>
      <c r="AR100" s="427">
        <f t="shared" si="27"/>
        <v>8</v>
      </c>
      <c r="AS100" s="427">
        <f t="shared" si="28"/>
        <v>0</v>
      </c>
      <c r="AT100" s="428">
        <f t="shared" si="29"/>
        <v>20</v>
      </c>
      <c r="AU100" s="429">
        <v>0</v>
      </c>
      <c r="AV100" s="430">
        <v>11035.96</v>
      </c>
      <c r="AW100" s="431">
        <v>3518.32</v>
      </c>
      <c r="AX100" s="430">
        <v>0</v>
      </c>
      <c r="AY100" s="430"/>
      <c r="AZ100" s="430"/>
      <c r="BA100" s="432">
        <f t="shared" si="30"/>
        <v>14554.279999999999</v>
      </c>
      <c r="BB100" s="433">
        <f t="shared" si="47"/>
        <v>8489.1999999999989</v>
      </c>
      <c r="BC100" s="433">
        <f t="shared" si="48"/>
        <v>2706.3999999999996</v>
      </c>
      <c r="BD100" s="434">
        <v>0</v>
      </c>
      <c r="BE100" s="435"/>
      <c r="BF100" s="435"/>
      <c r="BG100" s="436">
        <f t="shared" si="31"/>
        <v>932.59347999999989</v>
      </c>
      <c r="BH100" s="433">
        <f t="shared" si="32"/>
        <v>559.79999999999995</v>
      </c>
      <c r="BI100" s="437">
        <f t="shared" si="33"/>
        <v>60</v>
      </c>
      <c r="BJ100" s="438">
        <v>0</v>
      </c>
      <c r="BK100" s="432">
        <f t="shared" si="34"/>
        <v>11195.599999999999</v>
      </c>
      <c r="BL100" s="432">
        <f t="shared" si="35"/>
        <v>12747.993479999997</v>
      </c>
      <c r="BM100" s="439">
        <f t="shared" si="36"/>
        <v>88.615499999999983</v>
      </c>
      <c r="BN100" s="439">
        <f t="shared" si="37"/>
        <v>1343.4719999999998</v>
      </c>
      <c r="BO100" s="440"/>
      <c r="BP100" s="441">
        <v>0</v>
      </c>
      <c r="BQ100" s="430">
        <v>0</v>
      </c>
      <c r="BR100" s="430">
        <v>0</v>
      </c>
      <c r="BS100" s="442">
        <v>0</v>
      </c>
      <c r="BT100" s="442">
        <f t="shared" si="38"/>
        <v>1432.0874999999996</v>
      </c>
      <c r="BU100" s="442">
        <f t="shared" si="39"/>
        <v>11315.905979999998</v>
      </c>
      <c r="BV100" s="442">
        <v>11316</v>
      </c>
      <c r="BW100" s="442">
        <f t="shared" si="49"/>
        <v>9.4020000002274173E-2</v>
      </c>
      <c r="BX100" s="443">
        <f t="shared" si="40"/>
        <v>1455.4279999999999</v>
      </c>
      <c r="BY100" s="444">
        <f t="shared" si="41"/>
        <v>384.00049999999993</v>
      </c>
      <c r="BZ100" s="441">
        <f t="shared" si="42"/>
        <v>0</v>
      </c>
      <c r="CA100" s="432">
        <f t="shared" si="43"/>
        <v>1839.4284999999998</v>
      </c>
      <c r="CB100" s="432">
        <f t="shared" si="44"/>
        <v>14587.421979999997</v>
      </c>
      <c r="CC100" s="445">
        <f t="shared" si="45"/>
        <v>500</v>
      </c>
      <c r="CD100" s="438">
        <f t="shared" si="46"/>
        <v>15087.421979999997</v>
      </c>
    </row>
    <row r="101" spans="1:82" s="446" customFormat="1" ht="24.95" customHeight="1" x14ac:dyDescent="0.3">
      <c r="A101" s="415">
        <v>88</v>
      </c>
      <c r="B101" s="416" t="s">
        <v>2236</v>
      </c>
      <c r="C101" s="417">
        <v>37877</v>
      </c>
      <c r="D101" s="418" t="s">
        <v>2237</v>
      </c>
      <c r="E101" s="419">
        <v>45601</v>
      </c>
      <c r="F101" s="420">
        <v>4941765900</v>
      </c>
      <c r="G101" s="421">
        <v>101933948854</v>
      </c>
      <c r="H101" s="422" t="s">
        <v>1957</v>
      </c>
      <c r="I101" s="422" t="s">
        <v>126</v>
      </c>
      <c r="J101" s="423" t="s">
        <v>2238</v>
      </c>
      <c r="K101" s="424">
        <v>1</v>
      </c>
      <c r="L101" s="424">
        <v>0</v>
      </c>
      <c r="M101" s="424">
        <v>1</v>
      </c>
      <c r="N101" s="424">
        <v>1</v>
      </c>
      <c r="O101" s="424">
        <v>1</v>
      </c>
      <c r="P101" s="424">
        <v>1</v>
      </c>
      <c r="Q101" s="424">
        <v>1</v>
      </c>
      <c r="R101" s="424">
        <v>1</v>
      </c>
      <c r="S101" s="424">
        <v>0</v>
      </c>
      <c r="T101" s="424">
        <v>1</v>
      </c>
      <c r="U101" s="424">
        <v>1</v>
      </c>
      <c r="V101" s="424">
        <v>1</v>
      </c>
      <c r="W101" s="424">
        <v>1</v>
      </c>
      <c r="X101" s="424">
        <v>1</v>
      </c>
      <c r="Y101" s="424">
        <v>1</v>
      </c>
      <c r="Z101" s="424">
        <v>0</v>
      </c>
      <c r="AA101" s="424">
        <v>0</v>
      </c>
      <c r="AB101" s="424">
        <v>1</v>
      </c>
      <c r="AC101" s="424">
        <v>1</v>
      </c>
      <c r="AD101" s="424">
        <v>0</v>
      </c>
      <c r="AE101" s="424">
        <v>1</v>
      </c>
      <c r="AF101" s="424">
        <v>1</v>
      </c>
      <c r="AG101" s="424">
        <v>0</v>
      </c>
      <c r="AH101" s="424">
        <v>1</v>
      </c>
      <c r="AI101" s="424">
        <v>1</v>
      </c>
      <c r="AJ101" s="424">
        <v>0</v>
      </c>
      <c r="AK101" s="424">
        <v>1</v>
      </c>
      <c r="AL101" s="424">
        <v>1</v>
      </c>
      <c r="AM101" s="425">
        <v>26</v>
      </c>
      <c r="AN101" s="426">
        <v>21</v>
      </c>
      <c r="AO101" s="427">
        <v>4</v>
      </c>
      <c r="AP101" s="427">
        <f t="shared" si="25"/>
        <v>0</v>
      </c>
      <c r="AQ101" s="427">
        <f t="shared" si="26"/>
        <v>0</v>
      </c>
      <c r="AR101" s="427">
        <f t="shared" si="27"/>
        <v>7</v>
      </c>
      <c r="AS101" s="427">
        <f t="shared" si="28"/>
        <v>0</v>
      </c>
      <c r="AT101" s="428">
        <f t="shared" si="29"/>
        <v>21</v>
      </c>
      <c r="AU101" s="429">
        <v>0</v>
      </c>
      <c r="AV101" s="430">
        <v>11035.96</v>
      </c>
      <c r="AW101" s="431">
        <v>3518.32</v>
      </c>
      <c r="AX101" s="430">
        <v>0</v>
      </c>
      <c r="AY101" s="430"/>
      <c r="AZ101" s="430"/>
      <c r="BA101" s="432">
        <f t="shared" si="30"/>
        <v>14554.279999999999</v>
      </c>
      <c r="BB101" s="433">
        <f t="shared" si="47"/>
        <v>8913.66</v>
      </c>
      <c r="BC101" s="433">
        <f t="shared" si="48"/>
        <v>2841.72</v>
      </c>
      <c r="BD101" s="434">
        <v>0</v>
      </c>
      <c r="BE101" s="435"/>
      <c r="BF101" s="435"/>
      <c r="BG101" s="436">
        <f t="shared" si="31"/>
        <v>979.22315399999991</v>
      </c>
      <c r="BH101" s="433">
        <f t="shared" si="32"/>
        <v>587.79</v>
      </c>
      <c r="BI101" s="437">
        <f t="shared" si="33"/>
        <v>63</v>
      </c>
      <c r="BJ101" s="438">
        <v>0</v>
      </c>
      <c r="BK101" s="432">
        <f t="shared" si="34"/>
        <v>11755.38</v>
      </c>
      <c r="BL101" s="432">
        <f t="shared" si="35"/>
        <v>13385.393153999998</v>
      </c>
      <c r="BM101" s="439">
        <f t="shared" si="36"/>
        <v>93.04627499999998</v>
      </c>
      <c r="BN101" s="439">
        <f t="shared" si="37"/>
        <v>1410.6455999999998</v>
      </c>
      <c r="BO101" s="440"/>
      <c r="BP101" s="441">
        <v>0</v>
      </c>
      <c r="BQ101" s="430">
        <v>0</v>
      </c>
      <c r="BR101" s="430">
        <v>0</v>
      </c>
      <c r="BS101" s="442">
        <v>0</v>
      </c>
      <c r="BT101" s="442">
        <f t="shared" si="38"/>
        <v>1503.6918749999998</v>
      </c>
      <c r="BU101" s="442">
        <f t="shared" si="39"/>
        <v>11881.701278999997</v>
      </c>
      <c r="BV101" s="442">
        <v>11881</v>
      </c>
      <c r="BW101" s="442">
        <f t="shared" si="49"/>
        <v>-0.70127899999715737</v>
      </c>
      <c r="BX101" s="443">
        <f t="shared" si="40"/>
        <v>1528.1994</v>
      </c>
      <c r="BY101" s="444">
        <f t="shared" si="41"/>
        <v>403.20052499999997</v>
      </c>
      <c r="BZ101" s="441">
        <f t="shared" si="42"/>
        <v>0</v>
      </c>
      <c r="CA101" s="432">
        <f t="shared" si="43"/>
        <v>1931.3999249999999</v>
      </c>
      <c r="CB101" s="432">
        <f t="shared" si="44"/>
        <v>15316.793078999997</v>
      </c>
      <c r="CC101" s="445">
        <f t="shared" si="45"/>
        <v>525</v>
      </c>
      <c r="CD101" s="438">
        <f t="shared" si="46"/>
        <v>15841.793078999997</v>
      </c>
    </row>
    <row r="102" spans="1:82" s="446" customFormat="1" ht="24.95" customHeight="1" x14ac:dyDescent="0.3">
      <c r="A102" s="415">
        <v>89</v>
      </c>
      <c r="B102" s="416" t="s">
        <v>2239</v>
      </c>
      <c r="C102" s="417">
        <v>37892</v>
      </c>
      <c r="D102" s="418" t="s">
        <v>2240</v>
      </c>
      <c r="E102" s="419">
        <v>45597</v>
      </c>
      <c r="F102" s="420">
        <v>4941773576</v>
      </c>
      <c r="G102" s="421">
        <v>101740069400</v>
      </c>
      <c r="H102" s="422" t="s">
        <v>243</v>
      </c>
      <c r="I102" s="422" t="s">
        <v>142</v>
      </c>
      <c r="J102" s="423" t="s">
        <v>2241</v>
      </c>
      <c r="K102" s="424">
        <v>1</v>
      </c>
      <c r="L102" s="424">
        <v>0</v>
      </c>
      <c r="M102" s="424">
        <v>0</v>
      </c>
      <c r="N102" s="424">
        <v>0</v>
      </c>
      <c r="O102" s="424">
        <v>0</v>
      </c>
      <c r="P102" s="424">
        <v>0</v>
      </c>
      <c r="Q102" s="424">
        <v>0</v>
      </c>
      <c r="R102" s="424">
        <v>0</v>
      </c>
      <c r="S102" s="424">
        <v>0</v>
      </c>
      <c r="T102" s="424">
        <v>0</v>
      </c>
      <c r="U102" s="424">
        <v>0</v>
      </c>
      <c r="V102" s="424">
        <v>0</v>
      </c>
      <c r="W102" s="424">
        <v>0</v>
      </c>
      <c r="X102" s="424">
        <v>0</v>
      </c>
      <c r="Y102" s="424">
        <v>0</v>
      </c>
      <c r="Z102" s="424">
        <v>0</v>
      </c>
      <c r="AA102" s="424">
        <v>0</v>
      </c>
      <c r="AB102" s="424">
        <v>0</v>
      </c>
      <c r="AC102" s="424">
        <v>0</v>
      </c>
      <c r="AD102" s="424">
        <v>0</v>
      </c>
      <c r="AE102" s="424">
        <v>0</v>
      </c>
      <c r="AF102" s="424">
        <v>0</v>
      </c>
      <c r="AG102" s="424">
        <v>0</v>
      </c>
      <c r="AH102" s="424">
        <v>0</v>
      </c>
      <c r="AI102" s="424">
        <v>0</v>
      </c>
      <c r="AJ102" s="424">
        <v>0</v>
      </c>
      <c r="AK102" s="424">
        <v>0</v>
      </c>
      <c r="AL102" s="424">
        <v>0</v>
      </c>
      <c r="AM102" s="425">
        <v>26</v>
      </c>
      <c r="AN102" s="426">
        <v>1</v>
      </c>
      <c r="AO102" s="427">
        <v>4</v>
      </c>
      <c r="AP102" s="427">
        <f t="shared" si="25"/>
        <v>0</v>
      </c>
      <c r="AQ102" s="427">
        <f t="shared" si="26"/>
        <v>0</v>
      </c>
      <c r="AR102" s="427">
        <f t="shared" si="27"/>
        <v>27</v>
      </c>
      <c r="AS102" s="427">
        <f t="shared" si="28"/>
        <v>0</v>
      </c>
      <c r="AT102" s="428">
        <f t="shared" si="29"/>
        <v>1</v>
      </c>
      <c r="AU102" s="429">
        <v>0</v>
      </c>
      <c r="AV102" s="430">
        <v>11035.96</v>
      </c>
      <c r="AW102" s="431">
        <v>3518.32</v>
      </c>
      <c r="AX102" s="430">
        <v>0</v>
      </c>
      <c r="AY102" s="430"/>
      <c r="AZ102" s="430"/>
      <c r="BA102" s="432">
        <f t="shared" si="30"/>
        <v>14554.279999999999</v>
      </c>
      <c r="BB102" s="433">
        <f t="shared" si="47"/>
        <v>424.46</v>
      </c>
      <c r="BC102" s="433">
        <f t="shared" si="48"/>
        <v>135.32</v>
      </c>
      <c r="BD102" s="434">
        <v>0</v>
      </c>
      <c r="BE102" s="435"/>
      <c r="BF102" s="435"/>
      <c r="BG102" s="436">
        <f t="shared" si="31"/>
        <v>46.629673999999994</v>
      </c>
      <c r="BH102" s="433">
        <f t="shared" si="32"/>
        <v>27.99</v>
      </c>
      <c r="BI102" s="437">
        <f t="shared" si="33"/>
        <v>3</v>
      </c>
      <c r="BJ102" s="438">
        <v>0</v>
      </c>
      <c r="BK102" s="432">
        <f t="shared" si="34"/>
        <v>559.78</v>
      </c>
      <c r="BL102" s="432">
        <f t="shared" si="35"/>
        <v>637.399674</v>
      </c>
      <c r="BM102" s="439">
        <f t="shared" si="36"/>
        <v>4.4307749999999997</v>
      </c>
      <c r="BN102" s="439">
        <f t="shared" si="37"/>
        <v>67.173599999999993</v>
      </c>
      <c r="BO102" s="440"/>
      <c r="BP102" s="441">
        <v>0</v>
      </c>
      <c r="BQ102" s="430">
        <v>0</v>
      </c>
      <c r="BR102" s="430">
        <v>0</v>
      </c>
      <c r="BS102" s="442">
        <v>0</v>
      </c>
      <c r="BT102" s="442">
        <f t="shared" si="38"/>
        <v>71.60437499999999</v>
      </c>
      <c r="BU102" s="442">
        <f t="shared" si="39"/>
        <v>565.795299</v>
      </c>
      <c r="BV102" s="442">
        <v>565</v>
      </c>
      <c r="BW102" s="442">
        <f t="shared" si="49"/>
        <v>-0.79529899999999998</v>
      </c>
      <c r="BX102" s="443">
        <f t="shared" si="40"/>
        <v>72.7714</v>
      </c>
      <c r="BY102" s="444">
        <f t="shared" si="41"/>
        <v>19.200025</v>
      </c>
      <c r="BZ102" s="441">
        <f t="shared" si="42"/>
        <v>0</v>
      </c>
      <c r="CA102" s="432">
        <f t="shared" si="43"/>
        <v>91.971424999999996</v>
      </c>
      <c r="CB102" s="432">
        <f t="shared" si="44"/>
        <v>729.37109899999996</v>
      </c>
      <c r="CC102" s="445">
        <f t="shared" si="45"/>
        <v>25</v>
      </c>
      <c r="CD102" s="438">
        <f t="shared" si="46"/>
        <v>754.37109899999996</v>
      </c>
    </row>
    <row r="103" spans="1:82" s="446" customFormat="1" ht="24.95" customHeight="1" x14ac:dyDescent="0.3">
      <c r="A103" s="415">
        <v>90</v>
      </c>
      <c r="B103" s="416" t="s">
        <v>2242</v>
      </c>
      <c r="C103" s="417">
        <v>37895</v>
      </c>
      <c r="D103" s="418" t="s">
        <v>2243</v>
      </c>
      <c r="E103" s="419">
        <v>45597</v>
      </c>
      <c r="F103" s="420">
        <v>4941777464</v>
      </c>
      <c r="G103" s="421">
        <v>101170396121</v>
      </c>
      <c r="H103" s="422" t="s">
        <v>1940</v>
      </c>
      <c r="I103" s="422" t="s">
        <v>121</v>
      </c>
      <c r="J103" s="423" t="s">
        <v>2244</v>
      </c>
      <c r="K103" s="424">
        <v>1</v>
      </c>
      <c r="L103" s="424">
        <v>0</v>
      </c>
      <c r="M103" s="424">
        <v>1</v>
      </c>
      <c r="N103" s="424">
        <v>1</v>
      </c>
      <c r="O103" s="424">
        <v>1</v>
      </c>
      <c r="P103" s="424">
        <v>1</v>
      </c>
      <c r="Q103" s="424">
        <v>0</v>
      </c>
      <c r="R103" s="424">
        <v>0</v>
      </c>
      <c r="S103" s="424">
        <v>0</v>
      </c>
      <c r="T103" s="424">
        <v>0</v>
      </c>
      <c r="U103" s="424">
        <v>1</v>
      </c>
      <c r="V103" s="424">
        <v>1</v>
      </c>
      <c r="W103" s="424">
        <v>1</v>
      </c>
      <c r="X103" s="424">
        <v>1</v>
      </c>
      <c r="Y103" s="424">
        <v>1</v>
      </c>
      <c r="Z103" s="424">
        <v>0</v>
      </c>
      <c r="AA103" s="424">
        <v>1</v>
      </c>
      <c r="AB103" s="424">
        <v>1</v>
      </c>
      <c r="AC103" s="424">
        <v>1</v>
      </c>
      <c r="AD103" s="424">
        <v>1</v>
      </c>
      <c r="AE103" s="424">
        <v>1</v>
      </c>
      <c r="AF103" s="424">
        <v>1</v>
      </c>
      <c r="AG103" s="424">
        <v>0</v>
      </c>
      <c r="AH103" s="424">
        <v>1</v>
      </c>
      <c r="AI103" s="424">
        <v>1</v>
      </c>
      <c r="AJ103" s="424">
        <v>1</v>
      </c>
      <c r="AK103" s="424">
        <v>0</v>
      </c>
      <c r="AL103" s="424">
        <v>1</v>
      </c>
      <c r="AM103" s="425">
        <v>26</v>
      </c>
      <c r="AN103" s="426">
        <v>20</v>
      </c>
      <c r="AO103" s="427">
        <v>4</v>
      </c>
      <c r="AP103" s="427">
        <f t="shared" si="25"/>
        <v>0</v>
      </c>
      <c r="AQ103" s="427">
        <f t="shared" si="26"/>
        <v>0</v>
      </c>
      <c r="AR103" s="427">
        <f t="shared" si="27"/>
        <v>8</v>
      </c>
      <c r="AS103" s="427">
        <f t="shared" si="28"/>
        <v>0</v>
      </c>
      <c r="AT103" s="428">
        <f t="shared" si="29"/>
        <v>20</v>
      </c>
      <c r="AU103" s="429">
        <v>0</v>
      </c>
      <c r="AV103" s="430">
        <v>11035.96</v>
      </c>
      <c r="AW103" s="431">
        <v>3518.32</v>
      </c>
      <c r="AX103" s="430">
        <v>0</v>
      </c>
      <c r="AY103" s="430"/>
      <c r="AZ103" s="430"/>
      <c r="BA103" s="432">
        <f t="shared" si="30"/>
        <v>14554.279999999999</v>
      </c>
      <c r="BB103" s="433">
        <f t="shared" si="47"/>
        <v>8489.1999999999989</v>
      </c>
      <c r="BC103" s="433">
        <f t="shared" si="48"/>
        <v>2706.3999999999996</v>
      </c>
      <c r="BD103" s="434">
        <v>0</v>
      </c>
      <c r="BE103" s="435"/>
      <c r="BF103" s="435"/>
      <c r="BG103" s="436">
        <f t="shared" si="31"/>
        <v>932.59347999999989</v>
      </c>
      <c r="BH103" s="433">
        <f t="shared" si="32"/>
        <v>559.79999999999995</v>
      </c>
      <c r="BI103" s="437">
        <f t="shared" si="33"/>
        <v>60</v>
      </c>
      <c r="BJ103" s="438">
        <v>0</v>
      </c>
      <c r="BK103" s="432">
        <f t="shared" si="34"/>
        <v>11195.599999999999</v>
      </c>
      <c r="BL103" s="432">
        <f t="shared" si="35"/>
        <v>12747.993479999997</v>
      </c>
      <c r="BM103" s="439">
        <f t="shared" si="36"/>
        <v>88.615499999999983</v>
      </c>
      <c r="BN103" s="439">
        <f t="shared" si="37"/>
        <v>1343.4719999999998</v>
      </c>
      <c r="BO103" s="440"/>
      <c r="BP103" s="441">
        <v>0</v>
      </c>
      <c r="BQ103" s="430">
        <v>50</v>
      </c>
      <c r="BR103" s="430">
        <v>0</v>
      </c>
      <c r="BS103" s="442">
        <v>0</v>
      </c>
      <c r="BT103" s="442">
        <f t="shared" si="38"/>
        <v>1482.0874999999996</v>
      </c>
      <c r="BU103" s="442">
        <f t="shared" si="39"/>
        <v>11265.905979999998</v>
      </c>
      <c r="BV103" s="442">
        <v>11266</v>
      </c>
      <c r="BW103" s="442">
        <f t="shared" si="49"/>
        <v>9.4020000002274173E-2</v>
      </c>
      <c r="BX103" s="443">
        <f t="shared" si="40"/>
        <v>1455.4279999999999</v>
      </c>
      <c r="BY103" s="444">
        <f t="shared" si="41"/>
        <v>384.00049999999993</v>
      </c>
      <c r="BZ103" s="441">
        <f t="shared" si="42"/>
        <v>0</v>
      </c>
      <c r="CA103" s="432">
        <f t="shared" si="43"/>
        <v>1839.4284999999998</v>
      </c>
      <c r="CB103" s="432">
        <f t="shared" si="44"/>
        <v>14587.421979999997</v>
      </c>
      <c r="CC103" s="445">
        <f t="shared" si="45"/>
        <v>500</v>
      </c>
      <c r="CD103" s="438">
        <f t="shared" si="46"/>
        <v>15087.421979999997</v>
      </c>
    </row>
    <row r="104" spans="1:82" s="446" customFormat="1" ht="24.95" customHeight="1" x14ac:dyDescent="0.3">
      <c r="A104" s="415">
        <v>91</v>
      </c>
      <c r="B104" s="416" t="s">
        <v>2245</v>
      </c>
      <c r="C104" s="417">
        <v>37882</v>
      </c>
      <c r="D104" s="418" t="s">
        <v>2246</v>
      </c>
      <c r="E104" s="419">
        <v>45622</v>
      </c>
      <c r="F104" s="420">
        <v>4941785942</v>
      </c>
      <c r="G104" s="421">
        <v>102146376589</v>
      </c>
      <c r="H104" s="422" t="s">
        <v>243</v>
      </c>
      <c r="I104" s="422" t="s">
        <v>142</v>
      </c>
      <c r="J104" s="423" t="s">
        <v>2247</v>
      </c>
      <c r="K104" s="424">
        <v>1</v>
      </c>
      <c r="L104" s="424">
        <v>0</v>
      </c>
      <c r="M104" s="424">
        <v>1</v>
      </c>
      <c r="N104" s="424">
        <v>1</v>
      </c>
      <c r="O104" s="424">
        <v>1</v>
      </c>
      <c r="P104" s="424">
        <v>1</v>
      </c>
      <c r="Q104" s="424">
        <v>1</v>
      </c>
      <c r="R104" s="424">
        <v>1</v>
      </c>
      <c r="S104" s="424">
        <v>0</v>
      </c>
      <c r="T104" s="424">
        <v>1</v>
      </c>
      <c r="U104" s="424">
        <v>1</v>
      </c>
      <c r="V104" s="424">
        <v>1</v>
      </c>
      <c r="W104" s="424">
        <v>1</v>
      </c>
      <c r="X104" s="424">
        <v>1</v>
      </c>
      <c r="Y104" s="424">
        <v>0</v>
      </c>
      <c r="Z104" s="424">
        <v>0</v>
      </c>
      <c r="AA104" s="424">
        <v>1</v>
      </c>
      <c r="AB104" s="424">
        <v>0</v>
      </c>
      <c r="AC104" s="424">
        <v>1</v>
      </c>
      <c r="AD104" s="424">
        <v>0</v>
      </c>
      <c r="AE104" s="424">
        <v>1</v>
      </c>
      <c r="AF104" s="424">
        <v>1</v>
      </c>
      <c r="AG104" s="424">
        <v>0</v>
      </c>
      <c r="AH104" s="424">
        <v>1</v>
      </c>
      <c r="AI104" s="424">
        <v>1</v>
      </c>
      <c r="AJ104" s="424">
        <v>1</v>
      </c>
      <c r="AK104" s="424">
        <v>1</v>
      </c>
      <c r="AL104" s="424">
        <v>1</v>
      </c>
      <c r="AM104" s="425">
        <v>26</v>
      </c>
      <c r="AN104" s="426">
        <v>21</v>
      </c>
      <c r="AO104" s="427">
        <v>4</v>
      </c>
      <c r="AP104" s="427">
        <f t="shared" si="25"/>
        <v>0</v>
      </c>
      <c r="AQ104" s="427">
        <f t="shared" si="26"/>
        <v>0</v>
      </c>
      <c r="AR104" s="427">
        <f t="shared" si="27"/>
        <v>7</v>
      </c>
      <c r="AS104" s="427">
        <f t="shared" si="28"/>
        <v>0</v>
      </c>
      <c r="AT104" s="428">
        <f t="shared" si="29"/>
        <v>21</v>
      </c>
      <c r="AU104" s="429">
        <v>0</v>
      </c>
      <c r="AV104" s="430">
        <v>11035.96</v>
      </c>
      <c r="AW104" s="431">
        <v>3518.32</v>
      </c>
      <c r="AX104" s="430">
        <v>0</v>
      </c>
      <c r="AY104" s="430"/>
      <c r="AZ104" s="430"/>
      <c r="BA104" s="432">
        <f t="shared" si="30"/>
        <v>14554.279999999999</v>
      </c>
      <c r="BB104" s="433">
        <f t="shared" si="47"/>
        <v>8913.66</v>
      </c>
      <c r="BC104" s="433">
        <f t="shared" si="48"/>
        <v>2841.72</v>
      </c>
      <c r="BD104" s="434">
        <v>0</v>
      </c>
      <c r="BE104" s="435"/>
      <c r="BF104" s="435"/>
      <c r="BG104" s="436">
        <f t="shared" si="31"/>
        <v>979.22315399999991</v>
      </c>
      <c r="BH104" s="433">
        <f t="shared" si="32"/>
        <v>587.79</v>
      </c>
      <c r="BI104" s="437">
        <f t="shared" si="33"/>
        <v>63</v>
      </c>
      <c r="BJ104" s="438">
        <v>0</v>
      </c>
      <c r="BK104" s="432">
        <f t="shared" si="34"/>
        <v>11755.38</v>
      </c>
      <c r="BL104" s="432">
        <f t="shared" si="35"/>
        <v>13385.393153999998</v>
      </c>
      <c r="BM104" s="439">
        <f t="shared" si="36"/>
        <v>93.04627499999998</v>
      </c>
      <c r="BN104" s="439">
        <f t="shared" si="37"/>
        <v>1410.6455999999998</v>
      </c>
      <c r="BO104" s="440"/>
      <c r="BP104" s="441">
        <v>0</v>
      </c>
      <c r="BQ104" s="430">
        <v>0</v>
      </c>
      <c r="BR104" s="430">
        <v>0</v>
      </c>
      <c r="BS104" s="442">
        <v>0</v>
      </c>
      <c r="BT104" s="442">
        <f t="shared" si="38"/>
        <v>1503.6918749999998</v>
      </c>
      <c r="BU104" s="442">
        <f t="shared" si="39"/>
        <v>11881.701278999997</v>
      </c>
      <c r="BV104" s="442">
        <v>11881</v>
      </c>
      <c r="BW104" s="442">
        <f t="shared" si="49"/>
        <v>-0.70127899999715737</v>
      </c>
      <c r="BX104" s="443">
        <f t="shared" si="40"/>
        <v>1528.1994</v>
      </c>
      <c r="BY104" s="444">
        <f t="shared" si="41"/>
        <v>403.20052499999997</v>
      </c>
      <c r="BZ104" s="441">
        <f t="shared" si="42"/>
        <v>0</v>
      </c>
      <c r="CA104" s="432">
        <f t="shared" si="43"/>
        <v>1931.3999249999999</v>
      </c>
      <c r="CB104" s="432">
        <f t="shared" si="44"/>
        <v>15316.793078999997</v>
      </c>
      <c r="CC104" s="445">
        <f t="shared" si="45"/>
        <v>525</v>
      </c>
      <c r="CD104" s="438">
        <f t="shared" si="46"/>
        <v>15841.793078999997</v>
      </c>
    </row>
    <row r="105" spans="1:82" s="446" customFormat="1" ht="24.95" customHeight="1" x14ac:dyDescent="0.3">
      <c r="A105" s="415">
        <v>92</v>
      </c>
      <c r="B105" s="416" t="s">
        <v>2248</v>
      </c>
      <c r="C105" s="417">
        <v>37934</v>
      </c>
      <c r="D105" s="418" t="s">
        <v>2249</v>
      </c>
      <c r="E105" s="419">
        <v>45628</v>
      </c>
      <c r="F105" s="420">
        <v>4941824005</v>
      </c>
      <c r="G105" s="421">
        <v>102154415820</v>
      </c>
      <c r="H105" s="422" t="s">
        <v>1940</v>
      </c>
      <c r="I105" s="422" t="s">
        <v>223</v>
      </c>
      <c r="J105" s="423" t="s">
        <v>2250</v>
      </c>
      <c r="K105" s="424">
        <v>1</v>
      </c>
      <c r="L105" s="424">
        <v>0</v>
      </c>
      <c r="M105" s="424">
        <v>0</v>
      </c>
      <c r="N105" s="424">
        <v>0</v>
      </c>
      <c r="O105" s="424">
        <v>0</v>
      </c>
      <c r="P105" s="424">
        <v>0</v>
      </c>
      <c r="Q105" s="424">
        <v>0</v>
      </c>
      <c r="R105" s="424">
        <v>0</v>
      </c>
      <c r="S105" s="424">
        <v>0</v>
      </c>
      <c r="T105" s="424">
        <v>0</v>
      </c>
      <c r="U105" s="424">
        <v>0</v>
      </c>
      <c r="V105" s="424">
        <v>1</v>
      </c>
      <c r="W105" s="424">
        <v>1</v>
      </c>
      <c r="X105" s="424">
        <v>0</v>
      </c>
      <c r="Y105" s="424">
        <v>0</v>
      </c>
      <c r="Z105" s="424">
        <v>0</v>
      </c>
      <c r="AA105" s="424">
        <v>0</v>
      </c>
      <c r="AB105" s="424">
        <v>0</v>
      </c>
      <c r="AC105" s="424">
        <v>0</v>
      </c>
      <c r="AD105" s="424">
        <v>0</v>
      </c>
      <c r="AE105" s="424">
        <v>0</v>
      </c>
      <c r="AF105" s="424">
        <v>0</v>
      </c>
      <c r="AG105" s="424">
        <v>0</v>
      </c>
      <c r="AH105" s="424">
        <v>0</v>
      </c>
      <c r="AI105" s="424">
        <v>0</v>
      </c>
      <c r="AJ105" s="424">
        <v>0</v>
      </c>
      <c r="AK105" s="424">
        <v>0</v>
      </c>
      <c r="AL105" s="424">
        <v>0</v>
      </c>
      <c r="AM105" s="425">
        <v>26</v>
      </c>
      <c r="AN105" s="426">
        <v>3</v>
      </c>
      <c r="AO105" s="427">
        <v>4</v>
      </c>
      <c r="AP105" s="427">
        <f t="shared" si="25"/>
        <v>0</v>
      </c>
      <c r="AQ105" s="427">
        <f t="shared" si="26"/>
        <v>0</v>
      </c>
      <c r="AR105" s="427">
        <f t="shared" si="27"/>
        <v>25</v>
      </c>
      <c r="AS105" s="427">
        <f t="shared" si="28"/>
        <v>0</v>
      </c>
      <c r="AT105" s="428">
        <f t="shared" si="29"/>
        <v>3</v>
      </c>
      <c r="AU105" s="429">
        <v>0</v>
      </c>
      <c r="AV105" s="430">
        <v>11035.96</v>
      </c>
      <c r="AW105" s="431">
        <v>3518.32</v>
      </c>
      <c r="AX105" s="430">
        <v>0</v>
      </c>
      <c r="AY105" s="430"/>
      <c r="AZ105" s="430"/>
      <c r="BA105" s="432">
        <f t="shared" si="30"/>
        <v>14554.279999999999</v>
      </c>
      <c r="BB105" s="433">
        <f t="shared" si="47"/>
        <v>1273.3799999999999</v>
      </c>
      <c r="BC105" s="433">
        <f t="shared" si="48"/>
        <v>405.96</v>
      </c>
      <c r="BD105" s="434">
        <v>0</v>
      </c>
      <c r="BE105" s="435"/>
      <c r="BF105" s="435"/>
      <c r="BG105" s="436">
        <f t="shared" si="31"/>
        <v>139.88902199999998</v>
      </c>
      <c r="BH105" s="433">
        <f t="shared" si="32"/>
        <v>83.97</v>
      </c>
      <c r="BI105" s="437">
        <f t="shared" si="33"/>
        <v>9</v>
      </c>
      <c r="BJ105" s="438">
        <v>0</v>
      </c>
      <c r="BK105" s="432">
        <f t="shared" si="34"/>
        <v>1679.34</v>
      </c>
      <c r="BL105" s="432">
        <f t="shared" si="35"/>
        <v>1912.199022</v>
      </c>
      <c r="BM105" s="439">
        <f t="shared" si="36"/>
        <v>13.292325</v>
      </c>
      <c r="BN105" s="439">
        <f t="shared" si="37"/>
        <v>201.52079999999998</v>
      </c>
      <c r="BO105" s="440"/>
      <c r="BP105" s="441">
        <v>0</v>
      </c>
      <c r="BQ105" s="430">
        <v>0</v>
      </c>
      <c r="BR105" s="430">
        <v>0</v>
      </c>
      <c r="BS105" s="442">
        <v>0</v>
      </c>
      <c r="BT105" s="442">
        <f t="shared" si="38"/>
        <v>214.81312499999999</v>
      </c>
      <c r="BU105" s="442">
        <f t="shared" si="39"/>
        <v>1697.3858970000001</v>
      </c>
      <c r="BV105" s="442">
        <v>1697</v>
      </c>
      <c r="BW105" s="442">
        <f t="shared" si="49"/>
        <v>-0.38589700000011362</v>
      </c>
      <c r="BX105" s="443">
        <f t="shared" si="40"/>
        <v>218.31419999999997</v>
      </c>
      <c r="BY105" s="444">
        <f t="shared" si="41"/>
        <v>57.600074999999997</v>
      </c>
      <c r="BZ105" s="441">
        <f t="shared" si="42"/>
        <v>0</v>
      </c>
      <c r="CA105" s="432">
        <f t="shared" si="43"/>
        <v>275.91427499999998</v>
      </c>
      <c r="CB105" s="432">
        <f t="shared" si="44"/>
        <v>2188.1132969999999</v>
      </c>
      <c r="CC105" s="445">
        <f t="shared" si="45"/>
        <v>75</v>
      </c>
      <c r="CD105" s="438">
        <f t="shared" si="46"/>
        <v>2263.1132969999999</v>
      </c>
    </row>
    <row r="106" spans="1:82" s="446" customFormat="1" ht="24.95" customHeight="1" x14ac:dyDescent="0.3">
      <c r="A106" s="415">
        <v>93</v>
      </c>
      <c r="B106" s="453" t="s">
        <v>2251</v>
      </c>
      <c r="C106" s="417">
        <v>37920</v>
      </c>
      <c r="D106" s="418" t="s">
        <v>2252</v>
      </c>
      <c r="E106" s="419">
        <v>45628</v>
      </c>
      <c r="F106" s="420">
        <v>4941824568</v>
      </c>
      <c r="G106" s="421">
        <v>102154415877</v>
      </c>
      <c r="H106" s="422" t="s">
        <v>2223</v>
      </c>
      <c r="I106" s="422" t="s">
        <v>2253</v>
      </c>
      <c r="J106" s="423" t="s">
        <v>2254</v>
      </c>
      <c r="K106" s="424">
        <v>1</v>
      </c>
      <c r="L106" s="424">
        <v>0</v>
      </c>
      <c r="M106" s="424">
        <v>1</v>
      </c>
      <c r="N106" s="424">
        <v>0</v>
      </c>
      <c r="O106" s="424">
        <v>1</v>
      </c>
      <c r="P106" s="424">
        <v>1</v>
      </c>
      <c r="Q106" s="424">
        <v>0</v>
      </c>
      <c r="R106" s="424">
        <v>0</v>
      </c>
      <c r="S106" s="424">
        <v>0</v>
      </c>
      <c r="T106" s="424">
        <v>0</v>
      </c>
      <c r="U106" s="424">
        <v>0</v>
      </c>
      <c r="V106" s="424">
        <v>0</v>
      </c>
      <c r="W106" s="424">
        <v>1</v>
      </c>
      <c r="X106" s="424">
        <v>1</v>
      </c>
      <c r="Y106" s="424">
        <v>0</v>
      </c>
      <c r="Z106" s="424">
        <v>0</v>
      </c>
      <c r="AA106" s="424">
        <v>1</v>
      </c>
      <c r="AB106" s="424">
        <v>1</v>
      </c>
      <c r="AC106" s="424">
        <v>1</v>
      </c>
      <c r="AD106" s="424">
        <v>1</v>
      </c>
      <c r="AE106" s="424">
        <v>0</v>
      </c>
      <c r="AF106" s="424">
        <v>0</v>
      </c>
      <c r="AG106" s="424">
        <v>0</v>
      </c>
      <c r="AH106" s="424">
        <v>0</v>
      </c>
      <c r="AI106" s="424">
        <v>0</v>
      </c>
      <c r="AJ106" s="424">
        <v>0</v>
      </c>
      <c r="AK106" s="424">
        <v>0</v>
      </c>
      <c r="AL106" s="424">
        <v>0</v>
      </c>
      <c r="AM106" s="425">
        <v>26</v>
      </c>
      <c r="AN106" s="426">
        <v>10</v>
      </c>
      <c r="AO106" s="427">
        <v>4</v>
      </c>
      <c r="AP106" s="427">
        <f t="shared" si="25"/>
        <v>0</v>
      </c>
      <c r="AQ106" s="427">
        <f t="shared" si="26"/>
        <v>0</v>
      </c>
      <c r="AR106" s="427">
        <f t="shared" si="27"/>
        <v>18</v>
      </c>
      <c r="AS106" s="427">
        <f t="shared" si="28"/>
        <v>0</v>
      </c>
      <c r="AT106" s="428">
        <f t="shared" si="29"/>
        <v>10</v>
      </c>
      <c r="AU106" s="429">
        <v>0</v>
      </c>
      <c r="AV106" s="430">
        <v>11035.96</v>
      </c>
      <c r="AW106" s="431">
        <v>3518.32</v>
      </c>
      <c r="AX106" s="430">
        <v>0</v>
      </c>
      <c r="AY106" s="430"/>
      <c r="AZ106" s="430"/>
      <c r="BA106" s="432">
        <f t="shared" si="30"/>
        <v>14554.279999999999</v>
      </c>
      <c r="BB106" s="433">
        <f t="shared" si="47"/>
        <v>4244.5999999999995</v>
      </c>
      <c r="BC106" s="433">
        <f t="shared" si="48"/>
        <v>1353.1999999999998</v>
      </c>
      <c r="BD106" s="434">
        <v>0</v>
      </c>
      <c r="BE106" s="435"/>
      <c r="BF106" s="435"/>
      <c r="BG106" s="436">
        <f t="shared" si="31"/>
        <v>466.29673999999994</v>
      </c>
      <c r="BH106" s="433">
        <f t="shared" si="32"/>
        <v>279.89999999999998</v>
      </c>
      <c r="BI106" s="437">
        <f t="shared" si="33"/>
        <v>30</v>
      </c>
      <c r="BJ106" s="438">
        <v>0</v>
      </c>
      <c r="BK106" s="432">
        <f t="shared" si="34"/>
        <v>5597.7999999999993</v>
      </c>
      <c r="BL106" s="432">
        <f t="shared" si="35"/>
        <v>6373.9967399999987</v>
      </c>
      <c r="BM106" s="439">
        <f t="shared" si="36"/>
        <v>44.307749999999992</v>
      </c>
      <c r="BN106" s="439">
        <f t="shared" si="37"/>
        <v>671.73599999999988</v>
      </c>
      <c r="BO106" s="440"/>
      <c r="BP106" s="441">
        <v>0</v>
      </c>
      <c r="BQ106" s="430">
        <v>0</v>
      </c>
      <c r="BR106" s="430">
        <v>0</v>
      </c>
      <c r="BS106" s="442">
        <v>0</v>
      </c>
      <c r="BT106" s="442">
        <f t="shared" si="38"/>
        <v>716.04374999999982</v>
      </c>
      <c r="BU106" s="442">
        <f t="shared" si="39"/>
        <v>5657.9529899999989</v>
      </c>
      <c r="BV106" s="442">
        <v>5657</v>
      </c>
      <c r="BW106" s="442">
        <f t="shared" si="49"/>
        <v>-0.95298999999886291</v>
      </c>
      <c r="BX106" s="443">
        <f t="shared" si="40"/>
        <v>727.71399999999994</v>
      </c>
      <c r="BY106" s="444">
        <f t="shared" si="41"/>
        <v>192.00024999999997</v>
      </c>
      <c r="BZ106" s="441">
        <f t="shared" si="42"/>
        <v>0</v>
      </c>
      <c r="CA106" s="432">
        <f t="shared" si="43"/>
        <v>919.71424999999988</v>
      </c>
      <c r="CB106" s="432">
        <f t="shared" si="44"/>
        <v>7293.7109899999987</v>
      </c>
      <c r="CC106" s="445">
        <f t="shared" si="45"/>
        <v>250</v>
      </c>
      <c r="CD106" s="438">
        <f t="shared" si="46"/>
        <v>7543.7109899999987</v>
      </c>
    </row>
    <row r="107" spans="1:82" s="446" customFormat="1" ht="24.95" customHeight="1" x14ac:dyDescent="0.3">
      <c r="A107" s="415">
        <v>94</v>
      </c>
      <c r="B107" s="453" t="s">
        <v>2255</v>
      </c>
      <c r="C107" s="417">
        <v>37945</v>
      </c>
      <c r="D107" s="418" t="s">
        <v>2256</v>
      </c>
      <c r="E107" s="419">
        <v>45627</v>
      </c>
      <c r="F107" s="420">
        <v>4941800422</v>
      </c>
      <c r="G107" s="421">
        <v>102156693299</v>
      </c>
      <c r="H107" s="422" t="s">
        <v>1965</v>
      </c>
      <c r="I107" s="422" t="s">
        <v>2257</v>
      </c>
      <c r="J107" s="423" t="s">
        <v>2258</v>
      </c>
      <c r="K107" s="424">
        <v>1</v>
      </c>
      <c r="L107" s="424">
        <v>0</v>
      </c>
      <c r="M107" s="424">
        <v>1</v>
      </c>
      <c r="N107" s="424">
        <v>1</v>
      </c>
      <c r="O107" s="424">
        <v>1</v>
      </c>
      <c r="P107" s="424">
        <v>1</v>
      </c>
      <c r="Q107" s="424">
        <v>1</v>
      </c>
      <c r="R107" s="424">
        <v>1</v>
      </c>
      <c r="S107" s="424">
        <v>0</v>
      </c>
      <c r="T107" s="424">
        <v>1</v>
      </c>
      <c r="U107" s="424">
        <v>1</v>
      </c>
      <c r="V107" s="424">
        <v>0</v>
      </c>
      <c r="W107" s="424">
        <v>1</v>
      </c>
      <c r="X107" s="424">
        <v>1</v>
      </c>
      <c r="Y107" s="424">
        <v>1</v>
      </c>
      <c r="Z107" s="424">
        <v>0</v>
      </c>
      <c r="AA107" s="424">
        <v>0</v>
      </c>
      <c r="AB107" s="424">
        <v>1</v>
      </c>
      <c r="AC107" s="424">
        <v>1</v>
      </c>
      <c r="AD107" s="424">
        <v>1</v>
      </c>
      <c r="AE107" s="424">
        <v>1</v>
      </c>
      <c r="AF107" s="424">
        <v>1</v>
      </c>
      <c r="AG107" s="424">
        <v>0</v>
      </c>
      <c r="AH107" s="424">
        <v>1</v>
      </c>
      <c r="AI107" s="424">
        <v>1</v>
      </c>
      <c r="AJ107" s="424">
        <v>1</v>
      </c>
      <c r="AK107" s="424">
        <v>1</v>
      </c>
      <c r="AL107" s="424">
        <v>1</v>
      </c>
      <c r="AM107" s="425">
        <v>26</v>
      </c>
      <c r="AN107" s="426">
        <v>22</v>
      </c>
      <c r="AO107" s="427">
        <v>4</v>
      </c>
      <c r="AP107" s="427">
        <f t="shared" si="25"/>
        <v>0</v>
      </c>
      <c r="AQ107" s="427">
        <f t="shared" si="26"/>
        <v>0</v>
      </c>
      <c r="AR107" s="427">
        <f t="shared" si="27"/>
        <v>6</v>
      </c>
      <c r="AS107" s="427">
        <f t="shared" si="28"/>
        <v>0</v>
      </c>
      <c r="AT107" s="428">
        <f t="shared" si="29"/>
        <v>22</v>
      </c>
      <c r="AU107" s="429">
        <v>0</v>
      </c>
      <c r="AV107" s="430">
        <v>11035.96</v>
      </c>
      <c r="AW107" s="431">
        <v>3518.32</v>
      </c>
      <c r="AX107" s="430">
        <v>0</v>
      </c>
      <c r="AY107" s="430"/>
      <c r="AZ107" s="430"/>
      <c r="BA107" s="432">
        <f t="shared" si="30"/>
        <v>14554.279999999999</v>
      </c>
      <c r="BB107" s="433">
        <f t="shared" si="47"/>
        <v>9338.119999999999</v>
      </c>
      <c r="BC107" s="433">
        <f t="shared" si="48"/>
        <v>2977.04</v>
      </c>
      <c r="BD107" s="434">
        <v>0</v>
      </c>
      <c r="BE107" s="435"/>
      <c r="BF107" s="435"/>
      <c r="BG107" s="436">
        <f t="shared" si="31"/>
        <v>1025.852828</v>
      </c>
      <c r="BH107" s="433">
        <f t="shared" si="32"/>
        <v>615.78</v>
      </c>
      <c r="BI107" s="437">
        <f t="shared" si="33"/>
        <v>66</v>
      </c>
      <c r="BJ107" s="438">
        <v>0</v>
      </c>
      <c r="BK107" s="432">
        <f t="shared" si="34"/>
        <v>12315.16</v>
      </c>
      <c r="BL107" s="432">
        <f t="shared" si="35"/>
        <v>14022.792828</v>
      </c>
      <c r="BM107" s="439">
        <f t="shared" si="36"/>
        <v>97.477049999999991</v>
      </c>
      <c r="BN107" s="439">
        <f t="shared" si="37"/>
        <v>1477.8191999999999</v>
      </c>
      <c r="BO107" s="440"/>
      <c r="BP107" s="441">
        <v>0</v>
      </c>
      <c r="BQ107" s="430">
        <v>0</v>
      </c>
      <c r="BR107" s="430">
        <v>0</v>
      </c>
      <c r="BS107" s="442">
        <v>0</v>
      </c>
      <c r="BT107" s="442">
        <f t="shared" si="38"/>
        <v>1575.2962499999999</v>
      </c>
      <c r="BU107" s="442">
        <f t="shared" si="39"/>
        <v>12447.496578</v>
      </c>
      <c r="BV107" s="442">
        <v>12447</v>
      </c>
      <c r="BW107" s="442">
        <f t="shared" si="49"/>
        <v>-0.49657800000022689</v>
      </c>
      <c r="BX107" s="443">
        <f t="shared" si="40"/>
        <v>1600.9707999999998</v>
      </c>
      <c r="BY107" s="444">
        <f t="shared" si="41"/>
        <v>422.40054999999995</v>
      </c>
      <c r="BZ107" s="441">
        <f t="shared" si="42"/>
        <v>0</v>
      </c>
      <c r="CA107" s="432">
        <f t="shared" si="43"/>
        <v>2023.3713499999999</v>
      </c>
      <c r="CB107" s="432">
        <f t="shared" si="44"/>
        <v>16046.164177999999</v>
      </c>
      <c r="CC107" s="445">
        <f t="shared" si="45"/>
        <v>550</v>
      </c>
      <c r="CD107" s="438">
        <f t="shared" si="46"/>
        <v>16596.164177999999</v>
      </c>
    </row>
    <row r="108" spans="1:82" s="446" customFormat="1" ht="24.95" customHeight="1" x14ac:dyDescent="0.3">
      <c r="A108" s="415">
        <v>95</v>
      </c>
      <c r="B108" s="453" t="s">
        <v>2259</v>
      </c>
      <c r="C108" s="417">
        <v>37926</v>
      </c>
      <c r="D108" s="418" t="s">
        <v>2260</v>
      </c>
      <c r="E108" s="419">
        <v>45628</v>
      </c>
      <c r="F108" s="420">
        <v>4941824475</v>
      </c>
      <c r="G108" s="421">
        <v>101794125279</v>
      </c>
      <c r="H108" s="422" t="s">
        <v>2261</v>
      </c>
      <c r="I108" s="422" t="s">
        <v>2262</v>
      </c>
      <c r="J108" s="423" t="s">
        <v>2263</v>
      </c>
      <c r="K108" s="424">
        <v>1</v>
      </c>
      <c r="L108" s="424">
        <v>0</v>
      </c>
      <c r="M108" s="424">
        <v>1</v>
      </c>
      <c r="N108" s="424">
        <v>1</v>
      </c>
      <c r="O108" s="424">
        <v>1</v>
      </c>
      <c r="P108" s="424">
        <v>1</v>
      </c>
      <c r="Q108" s="424">
        <v>1</v>
      </c>
      <c r="R108" s="424">
        <v>1</v>
      </c>
      <c r="S108" s="424">
        <v>0</v>
      </c>
      <c r="T108" s="424">
        <v>1</v>
      </c>
      <c r="U108" s="424">
        <v>0</v>
      </c>
      <c r="V108" s="424">
        <v>1</v>
      </c>
      <c r="W108" s="424">
        <v>1</v>
      </c>
      <c r="X108" s="424">
        <v>1</v>
      </c>
      <c r="Y108" s="424">
        <v>0</v>
      </c>
      <c r="Z108" s="424">
        <v>0</v>
      </c>
      <c r="AA108" s="424">
        <v>0</v>
      </c>
      <c r="AB108" s="424">
        <v>0</v>
      </c>
      <c r="AC108" s="424">
        <v>0</v>
      </c>
      <c r="AD108" s="424">
        <v>0</v>
      </c>
      <c r="AE108" s="424">
        <v>0</v>
      </c>
      <c r="AF108" s="424">
        <v>0</v>
      </c>
      <c r="AG108" s="424">
        <v>0</v>
      </c>
      <c r="AH108" s="424">
        <v>0</v>
      </c>
      <c r="AI108" s="424">
        <v>0</v>
      </c>
      <c r="AJ108" s="424">
        <v>0</v>
      </c>
      <c r="AK108" s="424">
        <v>0</v>
      </c>
      <c r="AL108" s="424">
        <v>0</v>
      </c>
      <c r="AM108" s="425">
        <v>26</v>
      </c>
      <c r="AN108" s="426">
        <v>11</v>
      </c>
      <c r="AO108" s="427">
        <v>4</v>
      </c>
      <c r="AP108" s="427">
        <f t="shared" si="25"/>
        <v>0</v>
      </c>
      <c r="AQ108" s="427">
        <f t="shared" si="26"/>
        <v>0</v>
      </c>
      <c r="AR108" s="427">
        <f t="shared" si="27"/>
        <v>17</v>
      </c>
      <c r="AS108" s="427">
        <f t="shared" si="28"/>
        <v>0</v>
      </c>
      <c r="AT108" s="428">
        <f t="shared" si="29"/>
        <v>11</v>
      </c>
      <c r="AU108" s="429">
        <v>0</v>
      </c>
      <c r="AV108" s="430">
        <v>11035.96</v>
      </c>
      <c r="AW108" s="431">
        <v>3518.32</v>
      </c>
      <c r="AX108" s="430">
        <v>0</v>
      </c>
      <c r="AY108" s="430"/>
      <c r="AZ108" s="430"/>
      <c r="BA108" s="432">
        <f t="shared" si="30"/>
        <v>14554.279999999999</v>
      </c>
      <c r="BB108" s="433">
        <f t="shared" si="47"/>
        <v>4669.0599999999995</v>
      </c>
      <c r="BC108" s="433">
        <f t="shared" si="48"/>
        <v>1488.52</v>
      </c>
      <c r="BD108" s="434">
        <v>0</v>
      </c>
      <c r="BE108" s="435"/>
      <c r="BF108" s="435"/>
      <c r="BG108" s="436">
        <f t="shared" si="31"/>
        <v>512.92641400000002</v>
      </c>
      <c r="BH108" s="433">
        <f t="shared" si="32"/>
        <v>307.89</v>
      </c>
      <c r="BI108" s="437">
        <f t="shared" si="33"/>
        <v>33</v>
      </c>
      <c r="BJ108" s="438">
        <v>0</v>
      </c>
      <c r="BK108" s="432">
        <f t="shared" si="34"/>
        <v>6157.58</v>
      </c>
      <c r="BL108" s="432">
        <f t="shared" si="35"/>
        <v>7011.3964139999998</v>
      </c>
      <c r="BM108" s="439">
        <f t="shared" si="36"/>
        <v>48.738524999999996</v>
      </c>
      <c r="BN108" s="439">
        <f t="shared" si="37"/>
        <v>738.90959999999995</v>
      </c>
      <c r="BO108" s="440"/>
      <c r="BP108" s="441">
        <v>0</v>
      </c>
      <c r="BQ108" s="430">
        <v>0</v>
      </c>
      <c r="BR108" s="430">
        <v>0</v>
      </c>
      <c r="BS108" s="442">
        <v>0</v>
      </c>
      <c r="BT108" s="442">
        <f t="shared" si="38"/>
        <v>787.64812499999994</v>
      </c>
      <c r="BU108" s="442">
        <f t="shared" si="39"/>
        <v>6223.7482890000001</v>
      </c>
      <c r="BV108" s="442">
        <v>6224</v>
      </c>
      <c r="BW108" s="442">
        <f t="shared" si="49"/>
        <v>0.25171099999988655</v>
      </c>
      <c r="BX108" s="443">
        <f t="shared" si="40"/>
        <v>800.48539999999991</v>
      </c>
      <c r="BY108" s="444">
        <f t="shared" si="41"/>
        <v>211.20027499999998</v>
      </c>
      <c r="BZ108" s="441">
        <f t="shared" si="42"/>
        <v>0</v>
      </c>
      <c r="CA108" s="432">
        <f t="shared" si="43"/>
        <v>1011.6856749999999</v>
      </c>
      <c r="CB108" s="432">
        <f t="shared" si="44"/>
        <v>8023.0820889999995</v>
      </c>
      <c r="CC108" s="445">
        <f t="shared" si="45"/>
        <v>275</v>
      </c>
      <c r="CD108" s="438">
        <f t="shared" si="46"/>
        <v>8298.0820889999995</v>
      </c>
    </row>
    <row r="109" spans="1:82" s="446" customFormat="1" ht="24.95" customHeight="1" x14ac:dyDescent="0.3">
      <c r="A109" s="415">
        <v>96</v>
      </c>
      <c r="B109" s="453" t="s">
        <v>2264</v>
      </c>
      <c r="C109" s="417">
        <v>37924</v>
      </c>
      <c r="D109" s="418" t="s">
        <v>2265</v>
      </c>
      <c r="E109" s="419">
        <v>45628</v>
      </c>
      <c r="F109" s="420">
        <v>4941824495</v>
      </c>
      <c r="G109" s="421">
        <v>102154415854</v>
      </c>
      <c r="H109" s="422" t="s">
        <v>1940</v>
      </c>
      <c r="I109" s="422" t="s">
        <v>2266</v>
      </c>
      <c r="J109" s="423" t="s">
        <v>2267</v>
      </c>
      <c r="K109" s="424">
        <v>1</v>
      </c>
      <c r="L109" s="424">
        <v>0</v>
      </c>
      <c r="M109" s="424">
        <v>1</v>
      </c>
      <c r="N109" s="424">
        <v>1</v>
      </c>
      <c r="O109" s="424">
        <v>1</v>
      </c>
      <c r="P109" s="424">
        <v>1</v>
      </c>
      <c r="Q109" s="424">
        <v>1</v>
      </c>
      <c r="R109" s="424">
        <v>1</v>
      </c>
      <c r="S109" s="424">
        <v>0</v>
      </c>
      <c r="T109" s="424">
        <v>1</v>
      </c>
      <c r="U109" s="424">
        <v>1</v>
      </c>
      <c r="V109" s="424">
        <v>1</v>
      </c>
      <c r="W109" s="424">
        <v>1</v>
      </c>
      <c r="X109" s="424">
        <v>1</v>
      </c>
      <c r="Y109" s="424">
        <v>1</v>
      </c>
      <c r="Z109" s="424">
        <v>0</v>
      </c>
      <c r="AA109" s="424">
        <v>1</v>
      </c>
      <c r="AB109" s="424">
        <v>1</v>
      </c>
      <c r="AC109" s="424">
        <v>1</v>
      </c>
      <c r="AD109" s="424">
        <v>0</v>
      </c>
      <c r="AE109" s="424">
        <v>1</v>
      </c>
      <c r="AF109" s="424">
        <v>1</v>
      </c>
      <c r="AG109" s="424">
        <v>0</v>
      </c>
      <c r="AH109" s="424">
        <v>1</v>
      </c>
      <c r="AI109" s="424">
        <v>1</v>
      </c>
      <c r="AJ109" s="424">
        <v>0</v>
      </c>
      <c r="AK109" s="424">
        <v>1</v>
      </c>
      <c r="AL109" s="424">
        <v>1</v>
      </c>
      <c r="AM109" s="425">
        <v>26</v>
      </c>
      <c r="AN109" s="426">
        <v>22</v>
      </c>
      <c r="AO109" s="427">
        <v>4</v>
      </c>
      <c r="AP109" s="427">
        <f t="shared" si="25"/>
        <v>0</v>
      </c>
      <c r="AQ109" s="427">
        <f t="shared" si="26"/>
        <v>0</v>
      </c>
      <c r="AR109" s="427">
        <f t="shared" si="27"/>
        <v>6</v>
      </c>
      <c r="AS109" s="427">
        <f t="shared" si="28"/>
        <v>0</v>
      </c>
      <c r="AT109" s="428">
        <f t="shared" si="29"/>
        <v>22</v>
      </c>
      <c r="AU109" s="429">
        <v>0</v>
      </c>
      <c r="AV109" s="430">
        <v>11035.96</v>
      </c>
      <c r="AW109" s="431">
        <v>3518.32</v>
      </c>
      <c r="AX109" s="430">
        <v>0</v>
      </c>
      <c r="AY109" s="430"/>
      <c r="AZ109" s="430"/>
      <c r="BA109" s="432">
        <f t="shared" si="30"/>
        <v>14554.279999999999</v>
      </c>
      <c r="BB109" s="433">
        <f t="shared" si="47"/>
        <v>9338.119999999999</v>
      </c>
      <c r="BC109" s="433">
        <f t="shared" si="48"/>
        <v>2977.04</v>
      </c>
      <c r="BD109" s="434">
        <v>0</v>
      </c>
      <c r="BE109" s="435"/>
      <c r="BF109" s="435"/>
      <c r="BG109" s="436">
        <f t="shared" si="31"/>
        <v>1025.852828</v>
      </c>
      <c r="BH109" s="433">
        <f t="shared" si="32"/>
        <v>615.78</v>
      </c>
      <c r="BI109" s="437">
        <f t="shared" si="33"/>
        <v>66</v>
      </c>
      <c r="BJ109" s="438">
        <v>0</v>
      </c>
      <c r="BK109" s="432">
        <f t="shared" si="34"/>
        <v>12315.16</v>
      </c>
      <c r="BL109" s="432">
        <f t="shared" si="35"/>
        <v>14022.792828</v>
      </c>
      <c r="BM109" s="439">
        <f t="shared" si="36"/>
        <v>97.477049999999991</v>
      </c>
      <c r="BN109" s="439">
        <f t="shared" si="37"/>
        <v>1477.8191999999999</v>
      </c>
      <c r="BO109" s="440"/>
      <c r="BP109" s="441">
        <v>0</v>
      </c>
      <c r="BQ109" s="430">
        <v>0</v>
      </c>
      <c r="BR109" s="430">
        <v>0</v>
      </c>
      <c r="BS109" s="442">
        <v>0</v>
      </c>
      <c r="BT109" s="442">
        <f t="shared" si="38"/>
        <v>1575.2962499999999</v>
      </c>
      <c r="BU109" s="442">
        <f t="shared" si="39"/>
        <v>12447.496578</v>
      </c>
      <c r="BV109" s="442">
        <v>12447</v>
      </c>
      <c r="BW109" s="442">
        <f t="shared" si="49"/>
        <v>-0.49657800000022689</v>
      </c>
      <c r="BX109" s="443">
        <f t="shared" si="40"/>
        <v>1600.9707999999998</v>
      </c>
      <c r="BY109" s="444">
        <f t="shared" si="41"/>
        <v>422.40054999999995</v>
      </c>
      <c r="BZ109" s="441">
        <f t="shared" si="42"/>
        <v>0</v>
      </c>
      <c r="CA109" s="432">
        <f t="shared" si="43"/>
        <v>2023.3713499999999</v>
      </c>
      <c r="CB109" s="432">
        <f t="shared" si="44"/>
        <v>16046.164177999999</v>
      </c>
      <c r="CC109" s="445">
        <f t="shared" si="45"/>
        <v>550</v>
      </c>
      <c r="CD109" s="438">
        <f t="shared" si="46"/>
        <v>16596.164177999999</v>
      </c>
    </row>
    <row r="110" spans="1:82" s="446" customFormat="1" ht="24.95" customHeight="1" x14ac:dyDescent="0.3">
      <c r="A110" s="415">
        <v>97</v>
      </c>
      <c r="B110" s="453" t="s">
        <v>2268</v>
      </c>
      <c r="C110" s="417">
        <v>37923</v>
      </c>
      <c r="D110" s="418" t="s">
        <v>2269</v>
      </c>
      <c r="E110" s="419">
        <v>45628</v>
      </c>
      <c r="F110" s="420">
        <v>4941824504</v>
      </c>
      <c r="G110" s="421">
        <v>101899043172</v>
      </c>
      <c r="H110" s="422" t="s">
        <v>65</v>
      </c>
      <c r="I110" s="422" t="s">
        <v>333</v>
      </c>
      <c r="J110" s="423" t="s">
        <v>2270</v>
      </c>
      <c r="K110" s="424">
        <v>1</v>
      </c>
      <c r="L110" s="424">
        <v>0</v>
      </c>
      <c r="M110" s="424">
        <v>0</v>
      </c>
      <c r="N110" s="424">
        <v>1</v>
      </c>
      <c r="O110" s="424">
        <v>1</v>
      </c>
      <c r="P110" s="424">
        <v>1</v>
      </c>
      <c r="Q110" s="424">
        <v>0</v>
      </c>
      <c r="R110" s="424">
        <v>0</v>
      </c>
      <c r="S110" s="424">
        <v>0</v>
      </c>
      <c r="T110" s="424">
        <v>0</v>
      </c>
      <c r="U110" s="424">
        <v>1</v>
      </c>
      <c r="V110" s="424">
        <v>1</v>
      </c>
      <c r="W110" s="424">
        <v>1</v>
      </c>
      <c r="X110" s="424">
        <v>1</v>
      </c>
      <c r="Y110" s="424">
        <v>0</v>
      </c>
      <c r="Z110" s="424">
        <v>0</v>
      </c>
      <c r="AA110" s="424">
        <v>1</v>
      </c>
      <c r="AB110" s="424">
        <v>1</v>
      </c>
      <c r="AC110" s="424">
        <v>1</v>
      </c>
      <c r="AD110" s="424">
        <v>1</v>
      </c>
      <c r="AE110" s="424">
        <v>0</v>
      </c>
      <c r="AF110" s="424">
        <v>1</v>
      </c>
      <c r="AG110" s="424">
        <v>0</v>
      </c>
      <c r="AH110" s="424">
        <v>1</v>
      </c>
      <c r="AI110" s="424">
        <v>1</v>
      </c>
      <c r="AJ110" s="424">
        <v>1</v>
      </c>
      <c r="AK110" s="424">
        <v>1</v>
      </c>
      <c r="AL110" s="424">
        <v>1</v>
      </c>
      <c r="AM110" s="425">
        <v>26</v>
      </c>
      <c r="AN110" s="426">
        <v>18</v>
      </c>
      <c r="AO110" s="427">
        <v>4</v>
      </c>
      <c r="AP110" s="427">
        <f t="shared" si="25"/>
        <v>0</v>
      </c>
      <c r="AQ110" s="427">
        <f t="shared" si="26"/>
        <v>0</v>
      </c>
      <c r="AR110" s="427">
        <f t="shared" si="27"/>
        <v>10</v>
      </c>
      <c r="AS110" s="427">
        <f t="shared" si="28"/>
        <v>0</v>
      </c>
      <c r="AT110" s="428">
        <f t="shared" si="29"/>
        <v>18</v>
      </c>
      <c r="AU110" s="429">
        <v>0</v>
      </c>
      <c r="AV110" s="430">
        <v>11035.96</v>
      </c>
      <c r="AW110" s="431">
        <v>3518.32</v>
      </c>
      <c r="AX110" s="430">
        <v>0</v>
      </c>
      <c r="AY110" s="430"/>
      <c r="AZ110" s="430"/>
      <c r="BA110" s="432">
        <f t="shared" si="30"/>
        <v>14554.279999999999</v>
      </c>
      <c r="BB110" s="433">
        <f t="shared" si="47"/>
        <v>7640.28</v>
      </c>
      <c r="BC110" s="433">
        <f t="shared" si="48"/>
        <v>2435.7599999999998</v>
      </c>
      <c r="BD110" s="434">
        <v>0</v>
      </c>
      <c r="BE110" s="435"/>
      <c r="BF110" s="435"/>
      <c r="BG110" s="436">
        <f t="shared" si="31"/>
        <v>839.33413199999995</v>
      </c>
      <c r="BH110" s="433">
        <f t="shared" si="32"/>
        <v>503.82</v>
      </c>
      <c r="BI110" s="437">
        <f t="shared" si="33"/>
        <v>54</v>
      </c>
      <c r="BJ110" s="438">
        <v>0</v>
      </c>
      <c r="BK110" s="432">
        <f t="shared" si="34"/>
        <v>10076.039999999999</v>
      </c>
      <c r="BL110" s="432">
        <f t="shared" si="35"/>
        <v>11473.194131999999</v>
      </c>
      <c r="BM110" s="439">
        <f>(BL110-BG110)*0.75%</f>
        <v>79.753949999999989</v>
      </c>
      <c r="BN110" s="439">
        <f t="shared" si="37"/>
        <v>1209.1247999999998</v>
      </c>
      <c r="BO110" s="440"/>
      <c r="BP110" s="441">
        <v>0</v>
      </c>
      <c r="BQ110" s="430">
        <v>0</v>
      </c>
      <c r="BR110" s="430">
        <v>0</v>
      </c>
      <c r="BS110" s="442">
        <v>0</v>
      </c>
      <c r="BT110" s="442">
        <f>SUM(BM110:BS110)</f>
        <v>1288.8787499999999</v>
      </c>
      <c r="BU110" s="442">
        <f>BL110-BT110</f>
        <v>10184.315381999999</v>
      </c>
      <c r="BV110" s="442">
        <v>10184</v>
      </c>
      <c r="BW110" s="442">
        <f t="shared" si="49"/>
        <v>-0.31538199999886274</v>
      </c>
      <c r="BX110" s="443">
        <f t="shared" si="40"/>
        <v>1309.8851999999999</v>
      </c>
      <c r="BY110" s="444">
        <f t="shared" si="41"/>
        <v>345.60044999999997</v>
      </c>
      <c r="BZ110" s="441">
        <f t="shared" si="42"/>
        <v>0</v>
      </c>
      <c r="CA110" s="432">
        <f>SUM(BX110:BZ110)</f>
        <v>1655.4856499999999</v>
      </c>
      <c r="CB110" s="432">
        <f>BL110+CA110</f>
        <v>13128.679781999999</v>
      </c>
      <c r="CC110" s="445">
        <f t="shared" si="45"/>
        <v>450</v>
      </c>
      <c r="CD110" s="438">
        <f>CC110+CB110</f>
        <v>13578.679781999999</v>
      </c>
    </row>
    <row r="111" spans="1:82" s="446" customFormat="1" ht="24.95" customHeight="1" x14ac:dyDescent="0.3">
      <c r="A111" s="415">
        <v>98</v>
      </c>
      <c r="B111" s="453" t="s">
        <v>2271</v>
      </c>
      <c r="C111" s="417">
        <v>37936</v>
      </c>
      <c r="D111" s="418" t="s">
        <v>2272</v>
      </c>
      <c r="E111" s="419">
        <v>45628</v>
      </c>
      <c r="F111" s="420">
        <v>5349168564</v>
      </c>
      <c r="G111" s="421">
        <v>102019829993</v>
      </c>
      <c r="H111" s="422" t="s">
        <v>1940</v>
      </c>
      <c r="I111" s="422" t="s">
        <v>121</v>
      </c>
      <c r="J111" s="423" t="s">
        <v>2273</v>
      </c>
      <c r="K111" s="424">
        <v>1</v>
      </c>
      <c r="L111" s="424">
        <v>0</v>
      </c>
      <c r="M111" s="424">
        <v>1</v>
      </c>
      <c r="N111" s="424">
        <v>1</v>
      </c>
      <c r="O111" s="424">
        <v>1</v>
      </c>
      <c r="P111" s="424">
        <v>1</v>
      </c>
      <c r="Q111" s="424">
        <v>1</v>
      </c>
      <c r="R111" s="424">
        <v>1</v>
      </c>
      <c r="S111" s="424">
        <v>0</v>
      </c>
      <c r="T111" s="424">
        <v>1</v>
      </c>
      <c r="U111" s="424">
        <v>1</v>
      </c>
      <c r="V111" s="424">
        <v>1</v>
      </c>
      <c r="W111" s="424">
        <v>1</v>
      </c>
      <c r="X111" s="424">
        <v>1</v>
      </c>
      <c r="Y111" s="424">
        <v>0</v>
      </c>
      <c r="Z111" s="424">
        <v>0</v>
      </c>
      <c r="AA111" s="424">
        <v>1</v>
      </c>
      <c r="AB111" s="424">
        <v>1</v>
      </c>
      <c r="AC111" s="424">
        <v>1</v>
      </c>
      <c r="AD111" s="424">
        <v>0</v>
      </c>
      <c r="AE111" s="424">
        <v>1</v>
      </c>
      <c r="AF111" s="424">
        <v>0</v>
      </c>
      <c r="AG111" s="424">
        <v>0</v>
      </c>
      <c r="AH111" s="424">
        <v>0</v>
      </c>
      <c r="AI111" s="424">
        <v>1</v>
      </c>
      <c r="AJ111" s="424">
        <v>0</v>
      </c>
      <c r="AK111" s="424">
        <v>1</v>
      </c>
      <c r="AL111" s="424">
        <v>1</v>
      </c>
      <c r="AM111" s="425">
        <v>26</v>
      </c>
      <c r="AN111" s="426">
        <v>19</v>
      </c>
      <c r="AO111" s="427">
        <v>4</v>
      </c>
      <c r="AP111" s="427">
        <f t="shared" si="25"/>
        <v>0</v>
      </c>
      <c r="AQ111" s="427">
        <f t="shared" si="26"/>
        <v>0</v>
      </c>
      <c r="AR111" s="427">
        <f t="shared" si="27"/>
        <v>9</v>
      </c>
      <c r="AS111" s="427">
        <f t="shared" si="28"/>
        <v>0</v>
      </c>
      <c r="AT111" s="428">
        <f t="shared" si="29"/>
        <v>19</v>
      </c>
      <c r="AU111" s="429">
        <v>0</v>
      </c>
      <c r="AV111" s="430">
        <v>11035.96</v>
      </c>
      <c r="AW111" s="431">
        <v>3518.32</v>
      </c>
      <c r="AX111" s="430">
        <v>0</v>
      </c>
      <c r="AY111" s="430"/>
      <c r="AZ111" s="430"/>
      <c r="BA111" s="432">
        <f t="shared" si="30"/>
        <v>14554.279999999999</v>
      </c>
      <c r="BB111" s="433">
        <f t="shared" si="47"/>
        <v>8064.74</v>
      </c>
      <c r="BC111" s="433">
        <f t="shared" si="48"/>
        <v>2571.08</v>
      </c>
      <c r="BD111" s="434">
        <v>0</v>
      </c>
      <c r="BE111" s="435"/>
      <c r="BF111" s="435"/>
      <c r="BG111" s="436">
        <f t="shared" si="31"/>
        <v>885.96380599999998</v>
      </c>
      <c r="BH111" s="433">
        <f t="shared" si="32"/>
        <v>531.80999999999995</v>
      </c>
      <c r="BI111" s="437">
        <f t="shared" si="33"/>
        <v>57</v>
      </c>
      <c r="BJ111" s="438">
        <v>0</v>
      </c>
      <c r="BK111" s="432">
        <f t="shared" si="34"/>
        <v>10635.82</v>
      </c>
      <c r="BL111" s="432">
        <f t="shared" si="35"/>
        <v>12110.593805999999</v>
      </c>
      <c r="BM111" s="439">
        <f>(BL111-BG111)*0.75%</f>
        <v>84.184724999999986</v>
      </c>
      <c r="BN111" s="439">
        <f t="shared" si="37"/>
        <v>1276.2983999999999</v>
      </c>
      <c r="BO111" s="440"/>
      <c r="BP111" s="441">
        <v>0</v>
      </c>
      <c r="BQ111" s="430">
        <v>0</v>
      </c>
      <c r="BR111" s="430">
        <v>0</v>
      </c>
      <c r="BS111" s="442">
        <v>0</v>
      </c>
      <c r="BT111" s="442">
        <f>SUM(BM111:BS111)</f>
        <v>1360.483125</v>
      </c>
      <c r="BU111" s="442">
        <f>BL111-BT111</f>
        <v>10750.110680999998</v>
      </c>
      <c r="BV111" s="442">
        <v>10750</v>
      </c>
      <c r="BW111" s="442">
        <f t="shared" si="49"/>
        <v>-0.11068099999829428</v>
      </c>
      <c r="BX111" s="443">
        <f t="shared" si="40"/>
        <v>1382.6566</v>
      </c>
      <c r="BY111" s="444">
        <f t="shared" si="41"/>
        <v>364.80047500000001</v>
      </c>
      <c r="BZ111" s="441">
        <f t="shared" si="42"/>
        <v>0</v>
      </c>
      <c r="CA111" s="432">
        <f>SUM(BX111:BZ111)</f>
        <v>1747.457075</v>
      </c>
      <c r="CB111" s="432">
        <f>BL111+CA111</f>
        <v>13858.050880999999</v>
      </c>
      <c r="CC111" s="445">
        <f t="shared" si="45"/>
        <v>475</v>
      </c>
      <c r="CD111" s="438">
        <f>CC111+CB111</f>
        <v>14333.050880999999</v>
      </c>
    </row>
    <row r="112" spans="1:82" s="446" customFormat="1" ht="24.95" customHeight="1" x14ac:dyDescent="0.3">
      <c r="A112" s="415">
        <v>99</v>
      </c>
      <c r="B112" s="453" t="s">
        <v>2274</v>
      </c>
      <c r="C112" s="417">
        <v>37925</v>
      </c>
      <c r="D112" s="418" t="s">
        <v>2275</v>
      </c>
      <c r="E112" s="419">
        <v>45628</v>
      </c>
      <c r="F112" s="420">
        <v>4941824468</v>
      </c>
      <c r="G112" s="421">
        <v>102129934943</v>
      </c>
      <c r="H112" s="422" t="s">
        <v>243</v>
      </c>
      <c r="I112" s="422" t="s">
        <v>142</v>
      </c>
      <c r="J112" s="423" t="s">
        <v>2276</v>
      </c>
      <c r="K112" s="424">
        <v>1</v>
      </c>
      <c r="L112" s="424">
        <v>0</v>
      </c>
      <c r="M112" s="424">
        <v>0</v>
      </c>
      <c r="N112" s="424">
        <v>1</v>
      </c>
      <c r="O112" s="424">
        <v>1</v>
      </c>
      <c r="P112" s="424">
        <v>1</v>
      </c>
      <c r="Q112" s="424">
        <v>1</v>
      </c>
      <c r="R112" s="424">
        <v>1</v>
      </c>
      <c r="S112" s="424">
        <v>0</v>
      </c>
      <c r="T112" s="424">
        <v>1</v>
      </c>
      <c r="U112" s="424">
        <v>0</v>
      </c>
      <c r="V112" s="424">
        <v>0</v>
      </c>
      <c r="W112" s="424">
        <v>0</v>
      </c>
      <c r="X112" s="424">
        <v>0</v>
      </c>
      <c r="Y112" s="424">
        <v>0</v>
      </c>
      <c r="Z112" s="424">
        <v>0</v>
      </c>
      <c r="AA112" s="424">
        <v>0</v>
      </c>
      <c r="AB112" s="424">
        <v>1</v>
      </c>
      <c r="AC112" s="424">
        <v>1</v>
      </c>
      <c r="AD112" s="424">
        <v>0</v>
      </c>
      <c r="AE112" s="424">
        <v>1</v>
      </c>
      <c r="AF112" s="424">
        <v>1</v>
      </c>
      <c r="AG112" s="424">
        <v>0</v>
      </c>
      <c r="AH112" s="424">
        <v>1</v>
      </c>
      <c r="AI112" s="424">
        <v>1</v>
      </c>
      <c r="AJ112" s="424">
        <v>1</v>
      </c>
      <c r="AK112" s="424">
        <v>1</v>
      </c>
      <c r="AL112" s="424">
        <v>1</v>
      </c>
      <c r="AM112" s="425">
        <v>26</v>
      </c>
      <c r="AN112" s="426">
        <v>16</v>
      </c>
      <c r="AO112" s="427">
        <v>4</v>
      </c>
      <c r="AP112" s="427">
        <f t="shared" si="25"/>
        <v>0</v>
      </c>
      <c r="AQ112" s="427">
        <f t="shared" si="26"/>
        <v>0</v>
      </c>
      <c r="AR112" s="427">
        <f t="shared" si="27"/>
        <v>12</v>
      </c>
      <c r="AS112" s="427">
        <f t="shared" si="28"/>
        <v>0</v>
      </c>
      <c r="AT112" s="428">
        <f t="shared" si="29"/>
        <v>16</v>
      </c>
      <c r="AU112" s="429">
        <v>0</v>
      </c>
      <c r="AV112" s="430">
        <v>11035.96</v>
      </c>
      <c r="AW112" s="431">
        <v>3518.32</v>
      </c>
      <c r="AX112" s="430">
        <v>0</v>
      </c>
      <c r="AY112" s="430"/>
      <c r="AZ112" s="430"/>
      <c r="BA112" s="432">
        <f t="shared" si="30"/>
        <v>14554.279999999999</v>
      </c>
      <c r="BB112" s="433">
        <f t="shared" si="47"/>
        <v>6791.36</v>
      </c>
      <c r="BC112" s="433">
        <f t="shared" si="48"/>
        <v>2165.12</v>
      </c>
      <c r="BD112" s="434">
        <v>0</v>
      </c>
      <c r="BE112" s="435"/>
      <c r="BF112" s="435"/>
      <c r="BG112" s="436">
        <f t="shared" si="31"/>
        <v>746.07478399999991</v>
      </c>
      <c r="BH112" s="433">
        <f t="shared" si="32"/>
        <v>447.84</v>
      </c>
      <c r="BI112" s="437">
        <f t="shared" si="33"/>
        <v>48</v>
      </c>
      <c r="BJ112" s="438">
        <f>ROUND(1119.56*AU112,0)</f>
        <v>0</v>
      </c>
      <c r="BK112" s="432">
        <f t="shared" si="34"/>
        <v>8956.48</v>
      </c>
      <c r="BL112" s="432">
        <f t="shared" si="35"/>
        <v>10198.394784</v>
      </c>
      <c r="BM112" s="439">
        <f>(BL112-BG112)*0.75%</f>
        <v>70.892399999999995</v>
      </c>
      <c r="BN112" s="439">
        <f t="shared" si="37"/>
        <v>1074.7775999999999</v>
      </c>
      <c r="BO112" s="440"/>
      <c r="BP112" s="441">
        <v>0</v>
      </c>
      <c r="BQ112" s="430">
        <v>0</v>
      </c>
      <c r="BR112" s="430">
        <v>0</v>
      </c>
      <c r="BS112" s="442">
        <v>0</v>
      </c>
      <c r="BT112" s="442">
        <f>SUM(BM112:BS112)</f>
        <v>1145.6699999999998</v>
      </c>
      <c r="BU112" s="442">
        <f>BL112-BT112</f>
        <v>9052.724784</v>
      </c>
      <c r="BV112" s="442">
        <v>9052</v>
      </c>
      <c r="BW112" s="442">
        <f t="shared" si="49"/>
        <v>-0.72478399999999965</v>
      </c>
      <c r="BX112" s="443">
        <f t="shared" si="40"/>
        <v>1164.3424</v>
      </c>
      <c r="BY112" s="444">
        <f t="shared" si="41"/>
        <v>307.2004</v>
      </c>
      <c r="BZ112" s="441">
        <f t="shared" si="42"/>
        <v>0</v>
      </c>
      <c r="CA112" s="432">
        <f>SUM(BX112:BZ112)</f>
        <v>1471.5427999999999</v>
      </c>
      <c r="CB112" s="432">
        <f>BL112+CA112</f>
        <v>11669.937583999999</v>
      </c>
      <c r="CC112" s="445">
        <f t="shared" si="45"/>
        <v>400</v>
      </c>
      <c r="CD112" s="438">
        <f>CC112+CB112</f>
        <v>12069.937583999999</v>
      </c>
    </row>
    <row r="113" spans="1:82" s="446" customFormat="1" ht="24.95" customHeight="1" x14ac:dyDescent="0.3">
      <c r="A113" s="415">
        <v>100</v>
      </c>
      <c r="B113" s="416" t="s">
        <v>2277</v>
      </c>
      <c r="C113" s="417">
        <v>37993</v>
      </c>
      <c r="D113" s="418" t="s">
        <v>2278</v>
      </c>
      <c r="E113" s="419">
        <v>45252</v>
      </c>
      <c r="F113" s="420">
        <v>4941405112</v>
      </c>
      <c r="G113" s="421">
        <v>101919505689</v>
      </c>
      <c r="H113" s="422" t="s">
        <v>65</v>
      </c>
      <c r="I113" s="422" t="s">
        <v>277</v>
      </c>
      <c r="J113" s="423" t="s">
        <v>2279</v>
      </c>
      <c r="K113" s="424">
        <v>1</v>
      </c>
      <c r="L113" s="424">
        <v>0</v>
      </c>
      <c r="M113" s="424">
        <v>0</v>
      </c>
      <c r="N113" s="424">
        <v>0</v>
      </c>
      <c r="O113" s="424">
        <v>0</v>
      </c>
      <c r="P113" s="424">
        <v>0</v>
      </c>
      <c r="Q113" s="424">
        <v>0</v>
      </c>
      <c r="R113" s="424">
        <v>0</v>
      </c>
      <c r="S113" s="424">
        <v>0</v>
      </c>
      <c r="T113" s="424">
        <v>0</v>
      </c>
      <c r="U113" s="424">
        <v>0</v>
      </c>
      <c r="V113" s="424">
        <v>0</v>
      </c>
      <c r="W113" s="424">
        <v>0</v>
      </c>
      <c r="X113" s="424">
        <v>0</v>
      </c>
      <c r="Y113" s="424">
        <v>0</v>
      </c>
      <c r="Z113" s="424">
        <v>0</v>
      </c>
      <c r="AA113" s="424">
        <v>0</v>
      </c>
      <c r="AB113" s="424">
        <v>0</v>
      </c>
      <c r="AC113" s="424">
        <v>0</v>
      </c>
      <c r="AD113" s="424">
        <v>0</v>
      </c>
      <c r="AE113" s="424">
        <v>0</v>
      </c>
      <c r="AF113" s="424">
        <v>0</v>
      </c>
      <c r="AG113" s="424">
        <v>0</v>
      </c>
      <c r="AH113" s="424">
        <v>0</v>
      </c>
      <c r="AI113" s="424">
        <v>0</v>
      </c>
      <c r="AJ113" s="424">
        <v>1</v>
      </c>
      <c r="AK113" s="424">
        <v>1</v>
      </c>
      <c r="AL113" s="424">
        <v>1</v>
      </c>
      <c r="AM113" s="425">
        <v>26</v>
      </c>
      <c r="AN113" s="426">
        <v>4</v>
      </c>
      <c r="AO113" s="427">
        <v>4</v>
      </c>
      <c r="AP113" s="427">
        <f t="shared" si="25"/>
        <v>0</v>
      </c>
      <c r="AQ113" s="427">
        <f t="shared" si="26"/>
        <v>0</v>
      </c>
      <c r="AR113" s="427">
        <f t="shared" si="27"/>
        <v>24</v>
      </c>
      <c r="AS113" s="427">
        <f t="shared" si="28"/>
        <v>0</v>
      </c>
      <c r="AT113" s="428">
        <f t="shared" si="29"/>
        <v>4</v>
      </c>
      <c r="AU113" s="429">
        <v>0</v>
      </c>
      <c r="AV113" s="430">
        <v>11035.96</v>
      </c>
      <c r="AW113" s="431">
        <v>3518.32</v>
      </c>
      <c r="AX113" s="430">
        <v>0</v>
      </c>
      <c r="AY113" s="430"/>
      <c r="AZ113" s="430"/>
      <c r="BA113" s="432">
        <f t="shared" si="30"/>
        <v>14554.279999999999</v>
      </c>
      <c r="BB113" s="433">
        <f t="shared" si="47"/>
        <v>1697.84</v>
      </c>
      <c r="BC113" s="433">
        <f t="shared" si="48"/>
        <v>541.28</v>
      </c>
      <c r="BD113" s="434">
        <v>0</v>
      </c>
      <c r="BE113" s="435"/>
      <c r="BF113" s="435"/>
      <c r="BG113" s="436">
        <f t="shared" si="31"/>
        <v>186.51869599999998</v>
      </c>
      <c r="BH113" s="433">
        <f t="shared" si="32"/>
        <v>111.96</v>
      </c>
      <c r="BI113" s="437">
        <f t="shared" si="33"/>
        <v>12</v>
      </c>
      <c r="BJ113" s="438">
        <f>ROUND(1119.56*AU113,0)</f>
        <v>0</v>
      </c>
      <c r="BK113" s="432">
        <f t="shared" si="34"/>
        <v>2239.12</v>
      </c>
      <c r="BL113" s="432">
        <f t="shared" si="35"/>
        <v>2549.598696</v>
      </c>
      <c r="BM113" s="439">
        <f>(BL113-BG113)*0.75%</f>
        <v>17.723099999999999</v>
      </c>
      <c r="BN113" s="439">
        <f t="shared" si="37"/>
        <v>268.69439999999997</v>
      </c>
      <c r="BO113" s="440"/>
      <c r="BP113" s="441">
        <v>0</v>
      </c>
      <c r="BQ113" s="430">
        <v>0</v>
      </c>
      <c r="BR113" s="430">
        <v>0</v>
      </c>
      <c r="BS113" s="442">
        <v>0</v>
      </c>
      <c r="BT113" s="442">
        <f>SUM(BM113:BS113)</f>
        <v>286.41749999999996</v>
      </c>
      <c r="BU113" s="442">
        <f>BL113-BT113</f>
        <v>2263.181196</v>
      </c>
      <c r="BV113" s="442">
        <v>2263</v>
      </c>
      <c r="BW113" s="442">
        <f t="shared" si="49"/>
        <v>-0.18119599999999991</v>
      </c>
      <c r="BX113" s="443">
        <f t="shared" si="40"/>
        <v>291.0856</v>
      </c>
      <c r="BY113" s="444">
        <f t="shared" si="41"/>
        <v>76.8001</v>
      </c>
      <c r="BZ113" s="441">
        <f t="shared" si="42"/>
        <v>0</v>
      </c>
      <c r="CA113" s="432">
        <f>SUM(BX113:BZ113)</f>
        <v>367.88569999999999</v>
      </c>
      <c r="CB113" s="432">
        <f>BL113+CA113</f>
        <v>2917.4843959999998</v>
      </c>
      <c r="CC113" s="445">
        <f t="shared" si="45"/>
        <v>100</v>
      </c>
      <c r="CD113" s="438">
        <f>CC113+CB113</f>
        <v>3017.4843959999998</v>
      </c>
    </row>
    <row r="114" spans="1:82" s="446" customFormat="1" ht="24.95" customHeight="1" x14ac:dyDescent="0.3">
      <c r="A114" s="415">
        <v>101</v>
      </c>
      <c r="B114" s="416" t="s">
        <v>2280</v>
      </c>
      <c r="C114" s="417">
        <v>37981</v>
      </c>
      <c r="D114" s="418" t="s">
        <v>2281</v>
      </c>
      <c r="E114" s="419">
        <v>45017</v>
      </c>
      <c r="F114" s="420">
        <v>4940846338</v>
      </c>
      <c r="G114" s="421">
        <v>101793780803</v>
      </c>
      <c r="H114" s="422" t="s">
        <v>65</v>
      </c>
      <c r="I114" s="422" t="s">
        <v>230</v>
      </c>
      <c r="J114" s="423" t="s">
        <v>2282</v>
      </c>
      <c r="K114" s="424">
        <v>1</v>
      </c>
      <c r="L114" s="424">
        <v>0</v>
      </c>
      <c r="M114" s="424">
        <v>1</v>
      </c>
      <c r="N114" s="424">
        <v>1</v>
      </c>
      <c r="O114" s="424">
        <v>0</v>
      </c>
      <c r="P114" s="424">
        <v>0</v>
      </c>
      <c r="Q114" s="424">
        <v>0</v>
      </c>
      <c r="R114" s="424">
        <v>0</v>
      </c>
      <c r="S114" s="424">
        <v>0</v>
      </c>
      <c r="T114" s="424">
        <v>0</v>
      </c>
      <c r="U114" s="424">
        <v>1</v>
      </c>
      <c r="V114" s="424">
        <v>1</v>
      </c>
      <c r="W114" s="424">
        <v>1</v>
      </c>
      <c r="X114" s="424">
        <v>1</v>
      </c>
      <c r="Y114" s="424">
        <v>1</v>
      </c>
      <c r="Z114" s="424">
        <v>0</v>
      </c>
      <c r="AA114" s="424">
        <v>1</v>
      </c>
      <c r="AB114" s="424">
        <v>1</v>
      </c>
      <c r="AC114" s="424">
        <v>1</v>
      </c>
      <c r="AD114" s="424">
        <v>1</v>
      </c>
      <c r="AE114" s="424">
        <v>0</v>
      </c>
      <c r="AF114" s="424">
        <v>1</v>
      </c>
      <c r="AG114" s="424">
        <v>0</v>
      </c>
      <c r="AH114" s="424">
        <v>1</v>
      </c>
      <c r="AI114" s="424">
        <v>1</v>
      </c>
      <c r="AJ114" s="424">
        <v>1</v>
      </c>
      <c r="AK114" s="424">
        <v>1</v>
      </c>
      <c r="AL114" s="424">
        <v>1</v>
      </c>
      <c r="AM114" s="425">
        <v>26</v>
      </c>
      <c r="AN114" s="426">
        <v>18</v>
      </c>
      <c r="AO114" s="427">
        <v>4</v>
      </c>
      <c r="AP114" s="427">
        <f t="shared" si="25"/>
        <v>0</v>
      </c>
      <c r="AQ114" s="427">
        <f t="shared" si="26"/>
        <v>0</v>
      </c>
      <c r="AR114" s="427">
        <f t="shared" si="27"/>
        <v>10</v>
      </c>
      <c r="AS114" s="427">
        <f t="shared" si="28"/>
        <v>0</v>
      </c>
      <c r="AT114" s="428">
        <f t="shared" si="29"/>
        <v>18</v>
      </c>
      <c r="AU114" s="429">
        <v>0</v>
      </c>
      <c r="AV114" s="430">
        <v>11035.96</v>
      </c>
      <c r="AW114" s="431">
        <v>3518.32</v>
      </c>
      <c r="AX114" s="430">
        <v>0</v>
      </c>
      <c r="AY114" s="430"/>
      <c r="AZ114" s="430"/>
      <c r="BA114" s="432">
        <f t="shared" si="30"/>
        <v>14554.279999999999</v>
      </c>
      <c r="BB114" s="433">
        <f t="shared" si="47"/>
        <v>7640.28</v>
      </c>
      <c r="BC114" s="433">
        <f t="shared" si="48"/>
        <v>2435.7599999999998</v>
      </c>
      <c r="BD114" s="434">
        <v>0</v>
      </c>
      <c r="BE114" s="435"/>
      <c r="BF114" s="435"/>
      <c r="BG114" s="436">
        <f t="shared" si="31"/>
        <v>839.33413199999995</v>
      </c>
      <c r="BH114" s="433">
        <f t="shared" si="32"/>
        <v>503.82</v>
      </c>
      <c r="BI114" s="437">
        <f t="shared" si="33"/>
        <v>54</v>
      </c>
      <c r="BJ114" s="438">
        <f>ROUND(1119.56*AU114,0)</f>
        <v>0</v>
      </c>
      <c r="BK114" s="432">
        <f t="shared" si="34"/>
        <v>10076.039999999999</v>
      </c>
      <c r="BL114" s="432">
        <f t="shared" si="35"/>
        <v>11473.194131999999</v>
      </c>
      <c r="BM114" s="439">
        <f t="shared" ref="BM114:BM135" si="50">(BL114-BG114)*0.75%</f>
        <v>79.753949999999989</v>
      </c>
      <c r="BN114" s="439">
        <f t="shared" si="37"/>
        <v>1209.1247999999998</v>
      </c>
      <c r="BO114" s="440"/>
      <c r="BP114" s="441">
        <v>0</v>
      </c>
      <c r="BQ114" s="430">
        <v>0</v>
      </c>
      <c r="BR114" s="430">
        <v>0</v>
      </c>
      <c r="BS114" s="442">
        <v>0</v>
      </c>
      <c r="BT114" s="442">
        <f t="shared" ref="BT114:BT135" si="51">SUM(BM114:BS114)</f>
        <v>1288.8787499999999</v>
      </c>
      <c r="BU114" s="442">
        <f t="shared" ref="BU114:BU135" si="52">BL114-BT114</f>
        <v>10184.315381999999</v>
      </c>
      <c r="BV114" s="442">
        <v>10184</v>
      </c>
      <c r="BW114" s="442">
        <f t="shared" si="49"/>
        <v>-0.31538199999886274</v>
      </c>
      <c r="BX114" s="443">
        <f t="shared" si="40"/>
        <v>1309.8851999999999</v>
      </c>
      <c r="BY114" s="444">
        <f t="shared" si="41"/>
        <v>345.60044999999997</v>
      </c>
      <c r="BZ114" s="441">
        <f t="shared" si="42"/>
        <v>0</v>
      </c>
      <c r="CA114" s="432">
        <f t="shared" ref="CA114:CA135" si="53">SUM(BX114:BZ114)</f>
        <v>1655.4856499999999</v>
      </c>
      <c r="CB114" s="432">
        <f t="shared" ref="CB114:CB135" si="54">BL114+CA114</f>
        <v>13128.679781999999</v>
      </c>
      <c r="CC114" s="445">
        <f t="shared" si="45"/>
        <v>450</v>
      </c>
      <c r="CD114" s="438">
        <f t="shared" ref="CD114:CD135" si="55">CC114+CB114</f>
        <v>13578.679781999999</v>
      </c>
    </row>
    <row r="115" spans="1:82" s="446" customFormat="1" ht="24.95" customHeight="1" x14ac:dyDescent="0.3">
      <c r="A115" s="415">
        <v>102</v>
      </c>
      <c r="B115" s="416" t="s">
        <v>2283</v>
      </c>
      <c r="C115" s="417">
        <v>37983</v>
      </c>
      <c r="D115" s="418" t="s">
        <v>2284</v>
      </c>
      <c r="E115" s="419">
        <v>45292</v>
      </c>
      <c r="F115" s="420">
        <v>4940928973</v>
      </c>
      <c r="G115" s="421">
        <v>101827454441</v>
      </c>
      <c r="H115" s="422" t="s">
        <v>2190</v>
      </c>
      <c r="I115" s="422" t="s">
        <v>2285</v>
      </c>
      <c r="J115" s="423" t="s">
        <v>2286</v>
      </c>
      <c r="K115" s="424">
        <v>1</v>
      </c>
      <c r="L115" s="424">
        <v>0</v>
      </c>
      <c r="M115" s="424">
        <v>1</v>
      </c>
      <c r="N115" s="424">
        <v>1</v>
      </c>
      <c r="O115" s="424">
        <v>1</v>
      </c>
      <c r="P115" s="424">
        <v>1</v>
      </c>
      <c r="Q115" s="424">
        <v>1</v>
      </c>
      <c r="R115" s="424">
        <v>1</v>
      </c>
      <c r="S115" s="424">
        <v>0</v>
      </c>
      <c r="T115" s="424">
        <v>1</v>
      </c>
      <c r="U115" s="424">
        <v>1</v>
      </c>
      <c r="V115" s="424">
        <v>1</v>
      </c>
      <c r="W115" s="424">
        <v>1</v>
      </c>
      <c r="X115" s="424">
        <v>1</v>
      </c>
      <c r="Y115" s="424">
        <v>1</v>
      </c>
      <c r="Z115" s="424">
        <v>0</v>
      </c>
      <c r="AA115" s="424">
        <v>1</v>
      </c>
      <c r="AB115" s="424">
        <v>1</v>
      </c>
      <c r="AC115" s="424">
        <v>1</v>
      </c>
      <c r="AD115" s="424">
        <v>1</v>
      </c>
      <c r="AE115" s="424">
        <v>0</v>
      </c>
      <c r="AF115" s="424">
        <v>0</v>
      </c>
      <c r="AG115" s="424">
        <v>0</v>
      </c>
      <c r="AH115" s="424">
        <v>1</v>
      </c>
      <c r="AI115" s="424">
        <v>1</v>
      </c>
      <c r="AJ115" s="424">
        <v>1</v>
      </c>
      <c r="AK115" s="424">
        <v>1</v>
      </c>
      <c r="AL115" s="424">
        <v>1</v>
      </c>
      <c r="AM115" s="425">
        <v>26</v>
      </c>
      <c r="AN115" s="426">
        <v>22</v>
      </c>
      <c r="AO115" s="427">
        <v>4</v>
      </c>
      <c r="AP115" s="427">
        <f t="shared" si="25"/>
        <v>0</v>
      </c>
      <c r="AQ115" s="427">
        <f t="shared" si="26"/>
        <v>0</v>
      </c>
      <c r="AR115" s="427">
        <f t="shared" si="27"/>
        <v>6</v>
      </c>
      <c r="AS115" s="427">
        <f t="shared" si="28"/>
        <v>0</v>
      </c>
      <c r="AT115" s="428">
        <f t="shared" si="29"/>
        <v>22</v>
      </c>
      <c r="AU115" s="429">
        <v>0</v>
      </c>
      <c r="AV115" s="430">
        <v>11035.96</v>
      </c>
      <c r="AW115" s="431">
        <v>3518.32</v>
      </c>
      <c r="AX115" s="430">
        <v>0</v>
      </c>
      <c r="AY115" s="430"/>
      <c r="AZ115" s="430"/>
      <c r="BA115" s="432">
        <f t="shared" si="30"/>
        <v>14554.279999999999</v>
      </c>
      <c r="BB115" s="433">
        <f t="shared" si="47"/>
        <v>9338.119999999999</v>
      </c>
      <c r="BC115" s="433">
        <f t="shared" si="48"/>
        <v>2977.04</v>
      </c>
      <c r="BD115" s="434">
        <v>0</v>
      </c>
      <c r="BE115" s="435"/>
      <c r="BF115" s="435"/>
      <c r="BG115" s="436">
        <f t="shared" si="31"/>
        <v>1025.852828</v>
      </c>
      <c r="BH115" s="433">
        <f t="shared" si="32"/>
        <v>615.78</v>
      </c>
      <c r="BI115" s="437">
        <f t="shared" si="33"/>
        <v>66</v>
      </c>
      <c r="BJ115" s="438">
        <v>0</v>
      </c>
      <c r="BK115" s="432">
        <f t="shared" si="34"/>
        <v>12315.16</v>
      </c>
      <c r="BL115" s="432">
        <f t="shared" si="35"/>
        <v>14022.792828</v>
      </c>
      <c r="BM115" s="439">
        <f t="shared" si="50"/>
        <v>97.477049999999991</v>
      </c>
      <c r="BN115" s="439">
        <f t="shared" si="37"/>
        <v>1477.8191999999999</v>
      </c>
      <c r="BO115" s="440"/>
      <c r="BP115" s="441">
        <v>0</v>
      </c>
      <c r="BQ115" s="430">
        <v>50</v>
      </c>
      <c r="BR115" s="430">
        <v>0</v>
      </c>
      <c r="BS115" s="442">
        <v>0</v>
      </c>
      <c r="BT115" s="442">
        <f t="shared" si="51"/>
        <v>1625.2962499999999</v>
      </c>
      <c r="BU115" s="442">
        <f t="shared" si="52"/>
        <v>12397.496578</v>
      </c>
      <c r="BV115" s="442">
        <v>12397</v>
      </c>
      <c r="BW115" s="442">
        <f t="shared" si="49"/>
        <v>-0.49657800000022689</v>
      </c>
      <c r="BX115" s="443">
        <f t="shared" si="40"/>
        <v>1600.9707999999998</v>
      </c>
      <c r="BY115" s="444">
        <f t="shared" si="41"/>
        <v>422.40054999999995</v>
      </c>
      <c r="BZ115" s="441">
        <f t="shared" si="42"/>
        <v>0</v>
      </c>
      <c r="CA115" s="432">
        <f t="shared" si="53"/>
        <v>2023.3713499999999</v>
      </c>
      <c r="CB115" s="432">
        <f t="shared" si="54"/>
        <v>16046.164177999999</v>
      </c>
      <c r="CC115" s="445">
        <f t="shared" si="45"/>
        <v>550</v>
      </c>
      <c r="CD115" s="438">
        <f t="shared" si="55"/>
        <v>16596.164177999999</v>
      </c>
    </row>
    <row r="116" spans="1:82" s="446" customFormat="1" ht="24.95" customHeight="1" x14ac:dyDescent="0.3">
      <c r="A116" s="415">
        <v>103</v>
      </c>
      <c r="B116" s="416" t="s">
        <v>2287</v>
      </c>
      <c r="C116" s="417">
        <v>37996</v>
      </c>
      <c r="D116" s="418" t="s">
        <v>2288</v>
      </c>
      <c r="E116" s="419">
        <v>45380</v>
      </c>
      <c r="F116" s="420">
        <v>4940555933</v>
      </c>
      <c r="G116" s="421">
        <v>101647565710</v>
      </c>
      <c r="H116" s="422" t="s">
        <v>65</v>
      </c>
      <c r="I116" s="422" t="s">
        <v>313</v>
      </c>
      <c r="J116" s="423" t="s">
        <v>2289</v>
      </c>
      <c r="K116" s="424">
        <v>1</v>
      </c>
      <c r="L116" s="424">
        <v>0</v>
      </c>
      <c r="M116" s="424">
        <v>1</v>
      </c>
      <c r="N116" s="424">
        <v>1</v>
      </c>
      <c r="O116" s="424">
        <v>0</v>
      </c>
      <c r="P116" s="424">
        <v>0</v>
      </c>
      <c r="Q116" s="424">
        <v>0</v>
      </c>
      <c r="R116" s="424">
        <v>0</v>
      </c>
      <c r="S116" s="424">
        <v>0</v>
      </c>
      <c r="T116" s="424">
        <v>0</v>
      </c>
      <c r="U116" s="424">
        <v>0</v>
      </c>
      <c r="V116" s="424">
        <v>0</v>
      </c>
      <c r="W116" s="424">
        <v>0</v>
      </c>
      <c r="X116" s="424">
        <v>0</v>
      </c>
      <c r="Y116" s="424">
        <v>0</v>
      </c>
      <c r="Z116" s="424">
        <v>0</v>
      </c>
      <c r="AA116" s="424">
        <v>0</v>
      </c>
      <c r="AB116" s="424">
        <v>0</v>
      </c>
      <c r="AC116" s="424">
        <v>0</v>
      </c>
      <c r="AD116" s="424">
        <v>0</v>
      </c>
      <c r="AE116" s="424">
        <v>0</v>
      </c>
      <c r="AF116" s="424">
        <v>0</v>
      </c>
      <c r="AG116" s="424">
        <v>0</v>
      </c>
      <c r="AH116" s="424">
        <v>0</v>
      </c>
      <c r="AI116" s="424">
        <v>0</v>
      </c>
      <c r="AJ116" s="424">
        <v>1</v>
      </c>
      <c r="AK116" s="424">
        <v>1</v>
      </c>
      <c r="AL116" s="424">
        <v>1</v>
      </c>
      <c r="AM116" s="425">
        <v>26</v>
      </c>
      <c r="AN116" s="426">
        <v>6</v>
      </c>
      <c r="AO116" s="427">
        <v>4</v>
      </c>
      <c r="AP116" s="427">
        <f t="shared" si="25"/>
        <v>0</v>
      </c>
      <c r="AQ116" s="427">
        <f t="shared" si="26"/>
        <v>0</v>
      </c>
      <c r="AR116" s="427">
        <f t="shared" si="27"/>
        <v>22</v>
      </c>
      <c r="AS116" s="427">
        <f t="shared" si="28"/>
        <v>0</v>
      </c>
      <c r="AT116" s="428">
        <f t="shared" si="29"/>
        <v>6</v>
      </c>
      <c r="AU116" s="429">
        <v>0</v>
      </c>
      <c r="AV116" s="430">
        <v>11035.96</v>
      </c>
      <c r="AW116" s="431">
        <v>3518.32</v>
      </c>
      <c r="AX116" s="430">
        <v>0</v>
      </c>
      <c r="AY116" s="430"/>
      <c r="AZ116" s="430"/>
      <c r="BA116" s="432">
        <f t="shared" si="30"/>
        <v>14554.279999999999</v>
      </c>
      <c r="BB116" s="433">
        <f t="shared" si="47"/>
        <v>2546.7599999999998</v>
      </c>
      <c r="BC116" s="433">
        <f t="shared" si="48"/>
        <v>811.92</v>
      </c>
      <c r="BD116" s="434">
        <v>0</v>
      </c>
      <c r="BE116" s="435"/>
      <c r="BF116" s="435"/>
      <c r="BG116" s="436">
        <f t="shared" si="31"/>
        <v>279.77804399999997</v>
      </c>
      <c r="BH116" s="433">
        <f t="shared" si="32"/>
        <v>167.94</v>
      </c>
      <c r="BI116" s="437">
        <f t="shared" si="33"/>
        <v>18</v>
      </c>
      <c r="BJ116" s="438">
        <v>0</v>
      </c>
      <c r="BK116" s="432">
        <f t="shared" si="34"/>
        <v>3358.68</v>
      </c>
      <c r="BL116" s="432">
        <f t="shared" si="35"/>
        <v>3824.398044</v>
      </c>
      <c r="BM116" s="439">
        <f t="shared" si="50"/>
        <v>26.58465</v>
      </c>
      <c r="BN116" s="439">
        <f t="shared" si="37"/>
        <v>403.04159999999996</v>
      </c>
      <c r="BO116" s="440"/>
      <c r="BP116" s="441">
        <v>0</v>
      </c>
      <c r="BQ116" s="430">
        <v>0</v>
      </c>
      <c r="BR116" s="430">
        <v>0</v>
      </c>
      <c r="BS116" s="442">
        <v>0</v>
      </c>
      <c r="BT116" s="442">
        <f t="shared" si="51"/>
        <v>429.62624999999997</v>
      </c>
      <c r="BU116" s="442">
        <f t="shared" si="52"/>
        <v>3394.7717940000002</v>
      </c>
      <c r="BV116" s="442">
        <v>3395</v>
      </c>
      <c r="BW116" s="442">
        <f t="shared" si="49"/>
        <v>0.22820599999977276</v>
      </c>
      <c r="BX116" s="443">
        <f t="shared" si="40"/>
        <v>436.62839999999994</v>
      </c>
      <c r="BY116" s="444">
        <f t="shared" si="41"/>
        <v>115.20014999999999</v>
      </c>
      <c r="BZ116" s="441">
        <f t="shared" si="42"/>
        <v>0</v>
      </c>
      <c r="CA116" s="432">
        <f t="shared" si="53"/>
        <v>551.82854999999995</v>
      </c>
      <c r="CB116" s="432">
        <f t="shared" si="54"/>
        <v>4376.2265939999997</v>
      </c>
      <c r="CC116" s="445">
        <f t="shared" si="45"/>
        <v>150</v>
      </c>
      <c r="CD116" s="438">
        <f t="shared" si="55"/>
        <v>4526.2265939999997</v>
      </c>
    </row>
    <row r="117" spans="1:82" s="446" customFormat="1" ht="24.95" customHeight="1" x14ac:dyDescent="0.3">
      <c r="A117" s="415">
        <v>104</v>
      </c>
      <c r="B117" s="416" t="s">
        <v>2290</v>
      </c>
      <c r="C117" s="417">
        <v>37990</v>
      </c>
      <c r="D117" s="418" t="s">
        <v>2291</v>
      </c>
      <c r="E117" s="419">
        <v>45175</v>
      </c>
      <c r="F117" s="420">
        <v>4941349589</v>
      </c>
      <c r="G117" s="421">
        <v>101989139713</v>
      </c>
      <c r="H117" s="422" t="s">
        <v>1965</v>
      </c>
      <c r="I117" s="422" t="s">
        <v>2292</v>
      </c>
      <c r="J117" s="423" t="s">
        <v>2293</v>
      </c>
      <c r="K117" s="424">
        <v>0</v>
      </c>
      <c r="L117" s="424">
        <v>0</v>
      </c>
      <c r="M117" s="424">
        <v>1</v>
      </c>
      <c r="N117" s="424">
        <v>0</v>
      </c>
      <c r="O117" s="424">
        <v>1</v>
      </c>
      <c r="P117" s="424">
        <v>1</v>
      </c>
      <c r="Q117" s="424">
        <v>0</v>
      </c>
      <c r="R117" s="424">
        <v>0</v>
      </c>
      <c r="S117" s="424">
        <v>0</v>
      </c>
      <c r="T117" s="424">
        <v>0</v>
      </c>
      <c r="U117" s="424">
        <v>0</v>
      </c>
      <c r="V117" s="424">
        <v>0</v>
      </c>
      <c r="W117" s="424">
        <v>0</v>
      </c>
      <c r="X117" s="424">
        <v>0</v>
      </c>
      <c r="Y117" s="424">
        <v>0</v>
      </c>
      <c r="Z117" s="424">
        <v>0</v>
      </c>
      <c r="AA117" s="424">
        <v>0</v>
      </c>
      <c r="AB117" s="424">
        <v>0</v>
      </c>
      <c r="AC117" s="424">
        <v>0</v>
      </c>
      <c r="AD117" s="424">
        <v>0</v>
      </c>
      <c r="AE117" s="424">
        <v>0</v>
      </c>
      <c r="AF117" s="424">
        <v>0</v>
      </c>
      <c r="AG117" s="424">
        <v>0</v>
      </c>
      <c r="AH117" s="424">
        <v>0</v>
      </c>
      <c r="AI117" s="424">
        <v>0</v>
      </c>
      <c r="AJ117" s="424">
        <v>1</v>
      </c>
      <c r="AK117" s="424">
        <v>1</v>
      </c>
      <c r="AL117" s="424">
        <v>1</v>
      </c>
      <c r="AM117" s="425">
        <v>26</v>
      </c>
      <c r="AN117" s="426">
        <v>6</v>
      </c>
      <c r="AO117" s="427">
        <v>4</v>
      </c>
      <c r="AP117" s="427">
        <f t="shared" si="25"/>
        <v>0</v>
      </c>
      <c r="AQ117" s="427">
        <f t="shared" si="26"/>
        <v>0</v>
      </c>
      <c r="AR117" s="427">
        <f t="shared" si="27"/>
        <v>22</v>
      </c>
      <c r="AS117" s="427">
        <f t="shared" si="28"/>
        <v>0</v>
      </c>
      <c r="AT117" s="428">
        <f t="shared" si="29"/>
        <v>6</v>
      </c>
      <c r="AU117" s="429">
        <v>0</v>
      </c>
      <c r="AV117" s="430">
        <v>11035.96</v>
      </c>
      <c r="AW117" s="431">
        <v>3518.32</v>
      </c>
      <c r="AX117" s="430">
        <v>0</v>
      </c>
      <c r="AY117" s="430"/>
      <c r="AZ117" s="430"/>
      <c r="BA117" s="432">
        <f t="shared" si="30"/>
        <v>14554.279999999999</v>
      </c>
      <c r="BB117" s="433">
        <f t="shared" si="47"/>
        <v>2546.7599999999998</v>
      </c>
      <c r="BC117" s="433">
        <f t="shared" si="48"/>
        <v>811.92</v>
      </c>
      <c r="BD117" s="434">
        <v>0</v>
      </c>
      <c r="BE117" s="435"/>
      <c r="BF117" s="435"/>
      <c r="BG117" s="436">
        <f t="shared" si="31"/>
        <v>279.77804399999997</v>
      </c>
      <c r="BH117" s="433">
        <f t="shared" si="32"/>
        <v>167.94</v>
      </c>
      <c r="BI117" s="437">
        <f t="shared" si="33"/>
        <v>18</v>
      </c>
      <c r="BJ117" s="438">
        <f>ROUND(1119.56*AU117,0)</f>
        <v>0</v>
      </c>
      <c r="BK117" s="432">
        <f t="shared" si="34"/>
        <v>3358.68</v>
      </c>
      <c r="BL117" s="432">
        <f t="shared" si="35"/>
        <v>3824.398044</v>
      </c>
      <c r="BM117" s="439">
        <f t="shared" si="50"/>
        <v>26.58465</v>
      </c>
      <c r="BN117" s="439">
        <f t="shared" si="37"/>
        <v>403.04159999999996</v>
      </c>
      <c r="BO117" s="440"/>
      <c r="BP117" s="441">
        <v>0</v>
      </c>
      <c r="BQ117" s="430">
        <v>0</v>
      </c>
      <c r="BR117" s="430">
        <v>0</v>
      </c>
      <c r="BS117" s="442">
        <v>0</v>
      </c>
      <c r="BT117" s="442">
        <f t="shared" si="51"/>
        <v>429.62624999999997</v>
      </c>
      <c r="BU117" s="442">
        <f t="shared" si="52"/>
        <v>3394.7717940000002</v>
      </c>
      <c r="BV117" s="442">
        <v>3395</v>
      </c>
      <c r="BW117" s="442">
        <f t="shared" si="49"/>
        <v>0.22820599999977276</v>
      </c>
      <c r="BX117" s="443">
        <f t="shared" si="40"/>
        <v>436.62839999999994</v>
      </c>
      <c r="BY117" s="444">
        <f t="shared" si="41"/>
        <v>115.20014999999999</v>
      </c>
      <c r="BZ117" s="441">
        <f t="shared" si="42"/>
        <v>0</v>
      </c>
      <c r="CA117" s="432">
        <f t="shared" si="53"/>
        <v>551.82854999999995</v>
      </c>
      <c r="CB117" s="432">
        <f t="shared" si="54"/>
        <v>4376.2265939999997</v>
      </c>
      <c r="CC117" s="445">
        <f t="shared" si="45"/>
        <v>150</v>
      </c>
      <c r="CD117" s="438">
        <f t="shared" si="55"/>
        <v>4526.2265939999997</v>
      </c>
    </row>
    <row r="118" spans="1:82" s="446" customFormat="1" ht="24.95" customHeight="1" x14ac:dyDescent="0.3">
      <c r="A118" s="415">
        <v>105</v>
      </c>
      <c r="B118" s="453" t="s">
        <v>2294</v>
      </c>
      <c r="C118" s="417">
        <v>37992</v>
      </c>
      <c r="D118" s="418" t="s">
        <v>2295</v>
      </c>
      <c r="E118" s="419">
        <v>45566</v>
      </c>
      <c r="F118" s="420">
        <v>4941823672</v>
      </c>
      <c r="G118" s="421">
        <v>101162141776</v>
      </c>
      <c r="H118" s="422" t="s">
        <v>1940</v>
      </c>
      <c r="I118" s="422" t="s">
        <v>2296</v>
      </c>
      <c r="J118" s="423" t="s">
        <v>2297</v>
      </c>
      <c r="K118" s="424">
        <v>1</v>
      </c>
      <c r="L118" s="424">
        <v>0</v>
      </c>
      <c r="M118" s="424">
        <v>1</v>
      </c>
      <c r="N118" s="424">
        <v>0</v>
      </c>
      <c r="O118" s="424">
        <v>1</v>
      </c>
      <c r="P118" s="424">
        <v>1</v>
      </c>
      <c r="Q118" s="424">
        <v>1</v>
      </c>
      <c r="R118" s="424">
        <v>1</v>
      </c>
      <c r="S118" s="424">
        <v>0</v>
      </c>
      <c r="T118" s="424">
        <v>1</v>
      </c>
      <c r="U118" s="424">
        <v>1</v>
      </c>
      <c r="V118" s="424">
        <v>0</v>
      </c>
      <c r="W118" s="424">
        <v>1</v>
      </c>
      <c r="X118" s="424">
        <v>0</v>
      </c>
      <c r="Y118" s="424">
        <v>1</v>
      </c>
      <c r="Z118" s="424">
        <v>0</v>
      </c>
      <c r="AA118" s="424">
        <v>0</v>
      </c>
      <c r="AB118" s="424">
        <v>0</v>
      </c>
      <c r="AC118" s="424">
        <v>1</v>
      </c>
      <c r="AD118" s="424">
        <v>1</v>
      </c>
      <c r="AE118" s="424">
        <v>0</v>
      </c>
      <c r="AF118" s="424">
        <v>0</v>
      </c>
      <c r="AG118" s="424">
        <v>0</v>
      </c>
      <c r="AH118" s="424">
        <v>1</v>
      </c>
      <c r="AI118" s="424">
        <v>1</v>
      </c>
      <c r="AJ118" s="424">
        <v>1</v>
      </c>
      <c r="AK118" s="424">
        <v>1</v>
      </c>
      <c r="AL118" s="424">
        <v>1</v>
      </c>
      <c r="AM118" s="425">
        <v>26</v>
      </c>
      <c r="AN118" s="426">
        <v>17</v>
      </c>
      <c r="AO118" s="427">
        <v>4</v>
      </c>
      <c r="AP118" s="427">
        <f t="shared" si="25"/>
        <v>0</v>
      </c>
      <c r="AQ118" s="427">
        <f t="shared" si="26"/>
        <v>0</v>
      </c>
      <c r="AR118" s="427">
        <f t="shared" si="27"/>
        <v>11</v>
      </c>
      <c r="AS118" s="427">
        <f t="shared" si="28"/>
        <v>0</v>
      </c>
      <c r="AT118" s="428">
        <f t="shared" si="29"/>
        <v>17</v>
      </c>
      <c r="AU118" s="429">
        <v>0</v>
      </c>
      <c r="AV118" s="430">
        <v>11035.96</v>
      </c>
      <c r="AW118" s="431">
        <v>3518.32</v>
      </c>
      <c r="AX118" s="430">
        <v>0</v>
      </c>
      <c r="AY118" s="430"/>
      <c r="AZ118" s="430"/>
      <c r="BA118" s="432">
        <f t="shared" si="30"/>
        <v>14554.279999999999</v>
      </c>
      <c r="BB118" s="433">
        <f t="shared" si="47"/>
        <v>7215.82</v>
      </c>
      <c r="BC118" s="433">
        <f t="shared" si="48"/>
        <v>2300.44</v>
      </c>
      <c r="BD118" s="434">
        <v>0</v>
      </c>
      <c r="BE118" s="435"/>
      <c r="BF118" s="435"/>
      <c r="BG118" s="436">
        <f t="shared" si="31"/>
        <v>792.70445800000005</v>
      </c>
      <c r="BH118" s="433">
        <f t="shared" si="32"/>
        <v>475.83</v>
      </c>
      <c r="BI118" s="437">
        <f t="shared" si="33"/>
        <v>51</v>
      </c>
      <c r="BJ118" s="438">
        <f>ROUND(1119.56*AU118,0)</f>
        <v>0</v>
      </c>
      <c r="BK118" s="432">
        <f t="shared" si="34"/>
        <v>9516.26</v>
      </c>
      <c r="BL118" s="432">
        <f t="shared" si="35"/>
        <v>10835.794458</v>
      </c>
      <c r="BM118" s="439">
        <f t="shared" si="50"/>
        <v>75.323174999999992</v>
      </c>
      <c r="BN118" s="439">
        <f t="shared" si="37"/>
        <v>1141.9512</v>
      </c>
      <c r="BO118" s="440"/>
      <c r="BP118" s="441">
        <v>0</v>
      </c>
      <c r="BQ118" s="430">
        <v>0</v>
      </c>
      <c r="BR118" s="430">
        <v>0</v>
      </c>
      <c r="BS118" s="442">
        <v>0</v>
      </c>
      <c r="BT118" s="442">
        <f t="shared" si="51"/>
        <v>1217.274375</v>
      </c>
      <c r="BU118" s="442">
        <f t="shared" si="52"/>
        <v>9618.5200829999994</v>
      </c>
      <c r="BV118" s="442">
        <v>9618</v>
      </c>
      <c r="BW118" s="442">
        <f t="shared" si="49"/>
        <v>-0.52008299999943119</v>
      </c>
      <c r="BX118" s="443">
        <f t="shared" si="40"/>
        <v>1237.1138000000001</v>
      </c>
      <c r="BY118" s="444">
        <f t="shared" si="41"/>
        <v>326.40042500000004</v>
      </c>
      <c r="BZ118" s="441">
        <f t="shared" si="42"/>
        <v>0</v>
      </c>
      <c r="CA118" s="432">
        <f t="shared" si="53"/>
        <v>1563.5142250000001</v>
      </c>
      <c r="CB118" s="432">
        <f t="shared" si="54"/>
        <v>12399.308683000001</v>
      </c>
      <c r="CC118" s="445">
        <f t="shared" si="45"/>
        <v>425</v>
      </c>
      <c r="CD118" s="438">
        <f t="shared" si="55"/>
        <v>12824.308683000001</v>
      </c>
    </row>
    <row r="119" spans="1:82" s="446" customFormat="1" ht="24.95" customHeight="1" x14ac:dyDescent="0.3">
      <c r="A119" s="415">
        <v>106</v>
      </c>
      <c r="B119" s="453" t="s">
        <v>2298</v>
      </c>
      <c r="C119" s="417">
        <v>38002</v>
      </c>
      <c r="D119" s="418" t="s">
        <v>2299</v>
      </c>
      <c r="E119" s="419">
        <v>45658</v>
      </c>
      <c r="F119" s="420">
        <v>4941823988</v>
      </c>
      <c r="G119" s="421">
        <v>102112608875</v>
      </c>
      <c r="H119" s="422" t="s">
        <v>2158</v>
      </c>
      <c r="I119" s="422" t="s">
        <v>2300</v>
      </c>
      <c r="J119" s="423" t="s">
        <v>2301</v>
      </c>
      <c r="K119" s="424">
        <v>1</v>
      </c>
      <c r="L119" s="424">
        <v>0</v>
      </c>
      <c r="M119" s="424">
        <v>1</v>
      </c>
      <c r="N119" s="424">
        <v>1</v>
      </c>
      <c r="O119" s="424">
        <v>1</v>
      </c>
      <c r="P119" s="424">
        <v>1</v>
      </c>
      <c r="Q119" s="424">
        <v>1</v>
      </c>
      <c r="R119" s="424">
        <v>0</v>
      </c>
      <c r="S119" s="424">
        <v>0</v>
      </c>
      <c r="T119" s="424">
        <v>1</v>
      </c>
      <c r="U119" s="424">
        <v>1</v>
      </c>
      <c r="V119" s="424">
        <v>1</v>
      </c>
      <c r="W119" s="424">
        <v>1</v>
      </c>
      <c r="X119" s="424">
        <v>0</v>
      </c>
      <c r="Y119" s="424">
        <v>0</v>
      </c>
      <c r="Z119" s="424">
        <v>0</v>
      </c>
      <c r="AA119" s="424">
        <v>0</v>
      </c>
      <c r="AB119" s="424">
        <v>0</v>
      </c>
      <c r="AC119" s="424">
        <v>0</v>
      </c>
      <c r="AD119" s="424">
        <v>0</v>
      </c>
      <c r="AE119" s="424">
        <v>0</v>
      </c>
      <c r="AF119" s="424">
        <v>0</v>
      </c>
      <c r="AG119" s="424">
        <v>0</v>
      </c>
      <c r="AH119" s="424">
        <v>0</v>
      </c>
      <c r="AI119" s="424">
        <v>0</v>
      </c>
      <c r="AJ119" s="424">
        <v>0</v>
      </c>
      <c r="AK119" s="424">
        <v>0</v>
      </c>
      <c r="AL119" s="424">
        <v>0</v>
      </c>
      <c r="AM119" s="425">
        <v>26</v>
      </c>
      <c r="AN119" s="426">
        <v>10</v>
      </c>
      <c r="AO119" s="427">
        <v>4</v>
      </c>
      <c r="AP119" s="427">
        <f t="shared" si="25"/>
        <v>0</v>
      </c>
      <c r="AQ119" s="427">
        <f t="shared" si="26"/>
        <v>0</v>
      </c>
      <c r="AR119" s="427">
        <f t="shared" si="27"/>
        <v>18</v>
      </c>
      <c r="AS119" s="427">
        <f t="shared" si="28"/>
        <v>0</v>
      </c>
      <c r="AT119" s="428">
        <f t="shared" si="29"/>
        <v>10</v>
      </c>
      <c r="AU119" s="429">
        <v>0</v>
      </c>
      <c r="AV119" s="430">
        <v>11035.96</v>
      </c>
      <c r="AW119" s="431">
        <v>3518.32</v>
      </c>
      <c r="AX119" s="430">
        <v>0</v>
      </c>
      <c r="AY119" s="430"/>
      <c r="AZ119" s="430"/>
      <c r="BA119" s="432">
        <f t="shared" si="30"/>
        <v>14554.279999999999</v>
      </c>
      <c r="BB119" s="433">
        <f t="shared" si="47"/>
        <v>4244.5999999999995</v>
      </c>
      <c r="BC119" s="433">
        <f t="shared" si="48"/>
        <v>1353.1999999999998</v>
      </c>
      <c r="BD119" s="434">
        <v>0</v>
      </c>
      <c r="BE119" s="435"/>
      <c r="BF119" s="435"/>
      <c r="BG119" s="436">
        <f t="shared" si="31"/>
        <v>466.29673999999994</v>
      </c>
      <c r="BH119" s="433">
        <f t="shared" si="32"/>
        <v>279.89999999999998</v>
      </c>
      <c r="BI119" s="437">
        <f t="shared" si="33"/>
        <v>30</v>
      </c>
      <c r="BJ119" s="438">
        <v>0</v>
      </c>
      <c r="BK119" s="432">
        <f t="shared" si="34"/>
        <v>5597.7999999999993</v>
      </c>
      <c r="BL119" s="432">
        <f t="shared" si="35"/>
        <v>6373.9967399999987</v>
      </c>
      <c r="BM119" s="439">
        <f t="shared" si="50"/>
        <v>44.307749999999992</v>
      </c>
      <c r="BN119" s="439">
        <f t="shared" si="37"/>
        <v>671.73599999999988</v>
      </c>
      <c r="BO119" s="440"/>
      <c r="BP119" s="441">
        <v>0</v>
      </c>
      <c r="BQ119" s="430">
        <v>875</v>
      </c>
      <c r="BR119" s="430">
        <v>0</v>
      </c>
      <c r="BS119" s="442">
        <v>0</v>
      </c>
      <c r="BT119" s="442">
        <f t="shared" si="51"/>
        <v>1591.0437499999998</v>
      </c>
      <c r="BU119" s="442">
        <f t="shared" si="52"/>
        <v>4782.9529899999989</v>
      </c>
      <c r="BV119" s="442">
        <v>4782</v>
      </c>
      <c r="BW119" s="442">
        <f t="shared" si="49"/>
        <v>-0.95298999999886291</v>
      </c>
      <c r="BX119" s="443">
        <f t="shared" si="40"/>
        <v>727.71399999999994</v>
      </c>
      <c r="BY119" s="444">
        <f t="shared" si="41"/>
        <v>192.00024999999997</v>
      </c>
      <c r="BZ119" s="441">
        <f t="shared" si="42"/>
        <v>0</v>
      </c>
      <c r="CA119" s="432">
        <f t="shared" si="53"/>
        <v>919.71424999999988</v>
      </c>
      <c r="CB119" s="432">
        <f t="shared" si="54"/>
        <v>7293.7109899999987</v>
      </c>
      <c r="CC119" s="445">
        <f t="shared" si="45"/>
        <v>250</v>
      </c>
      <c r="CD119" s="438">
        <f t="shared" si="55"/>
        <v>7543.7109899999987</v>
      </c>
    </row>
    <row r="120" spans="1:82" s="446" customFormat="1" ht="24.95" customHeight="1" x14ac:dyDescent="0.3">
      <c r="A120" s="415">
        <v>107</v>
      </c>
      <c r="B120" s="416" t="s">
        <v>2302</v>
      </c>
      <c r="C120" s="417">
        <v>37994</v>
      </c>
      <c r="D120" s="418" t="s">
        <v>2303</v>
      </c>
      <c r="E120" s="419">
        <v>45380</v>
      </c>
      <c r="F120" s="420">
        <v>4941527485</v>
      </c>
      <c r="G120" s="421">
        <v>101948514033</v>
      </c>
      <c r="H120" s="422" t="s">
        <v>1940</v>
      </c>
      <c r="I120" s="422" t="s">
        <v>139</v>
      </c>
      <c r="J120" s="423" t="s">
        <v>2304</v>
      </c>
      <c r="K120" s="424">
        <v>1</v>
      </c>
      <c r="L120" s="424">
        <v>0</v>
      </c>
      <c r="M120" s="424">
        <v>0</v>
      </c>
      <c r="N120" s="424">
        <v>0</v>
      </c>
      <c r="O120" s="424">
        <v>0</v>
      </c>
      <c r="P120" s="424">
        <v>0</v>
      </c>
      <c r="Q120" s="424">
        <v>0</v>
      </c>
      <c r="R120" s="424">
        <v>0</v>
      </c>
      <c r="S120" s="424">
        <v>0</v>
      </c>
      <c r="T120" s="424">
        <v>0</v>
      </c>
      <c r="U120" s="424">
        <v>0</v>
      </c>
      <c r="V120" s="424">
        <v>0</v>
      </c>
      <c r="W120" s="424">
        <v>0</v>
      </c>
      <c r="X120" s="424">
        <v>0</v>
      </c>
      <c r="Y120" s="424">
        <v>0</v>
      </c>
      <c r="Z120" s="424">
        <v>0</v>
      </c>
      <c r="AA120" s="424">
        <v>0</v>
      </c>
      <c r="AB120" s="424">
        <v>0</v>
      </c>
      <c r="AC120" s="424">
        <v>0</v>
      </c>
      <c r="AD120" s="424">
        <v>0</v>
      </c>
      <c r="AE120" s="424">
        <v>0</v>
      </c>
      <c r="AF120" s="424">
        <v>0</v>
      </c>
      <c r="AG120" s="424">
        <v>0</v>
      </c>
      <c r="AH120" s="424">
        <v>0</v>
      </c>
      <c r="AI120" s="424">
        <v>0</v>
      </c>
      <c r="AJ120" s="424">
        <v>0</v>
      </c>
      <c r="AK120" s="424">
        <v>1</v>
      </c>
      <c r="AL120" s="424">
        <v>1</v>
      </c>
      <c r="AM120" s="425">
        <v>26</v>
      </c>
      <c r="AN120" s="426">
        <v>3</v>
      </c>
      <c r="AO120" s="427">
        <v>4</v>
      </c>
      <c r="AP120" s="427">
        <f t="shared" si="25"/>
        <v>0</v>
      </c>
      <c r="AQ120" s="427">
        <f t="shared" si="26"/>
        <v>0</v>
      </c>
      <c r="AR120" s="427">
        <f t="shared" si="27"/>
        <v>25</v>
      </c>
      <c r="AS120" s="427">
        <f t="shared" si="28"/>
        <v>0</v>
      </c>
      <c r="AT120" s="428">
        <f t="shared" si="29"/>
        <v>3</v>
      </c>
      <c r="AU120" s="429">
        <v>0</v>
      </c>
      <c r="AV120" s="430">
        <v>11035.96</v>
      </c>
      <c r="AW120" s="431">
        <v>3518.32</v>
      </c>
      <c r="AX120" s="430">
        <v>0</v>
      </c>
      <c r="AY120" s="430"/>
      <c r="AZ120" s="430"/>
      <c r="BA120" s="432">
        <f t="shared" si="30"/>
        <v>14554.279999999999</v>
      </c>
      <c r="BB120" s="433">
        <f t="shared" si="47"/>
        <v>1273.3799999999999</v>
      </c>
      <c r="BC120" s="433">
        <f t="shared" si="48"/>
        <v>405.96</v>
      </c>
      <c r="BD120" s="434">
        <v>0</v>
      </c>
      <c r="BE120" s="435"/>
      <c r="BF120" s="435"/>
      <c r="BG120" s="436">
        <f t="shared" si="31"/>
        <v>139.88902199999998</v>
      </c>
      <c r="BH120" s="433">
        <f t="shared" si="32"/>
        <v>83.97</v>
      </c>
      <c r="BI120" s="437">
        <f t="shared" si="33"/>
        <v>9</v>
      </c>
      <c r="BJ120" s="438">
        <v>0</v>
      </c>
      <c r="BK120" s="432">
        <f t="shared" si="34"/>
        <v>1679.34</v>
      </c>
      <c r="BL120" s="432">
        <f t="shared" si="35"/>
        <v>1912.199022</v>
      </c>
      <c r="BM120" s="439">
        <f t="shared" si="50"/>
        <v>13.292325</v>
      </c>
      <c r="BN120" s="439">
        <f t="shared" si="37"/>
        <v>201.52079999999998</v>
      </c>
      <c r="BO120" s="440"/>
      <c r="BP120" s="441">
        <v>0</v>
      </c>
      <c r="BQ120" s="430">
        <v>0</v>
      </c>
      <c r="BR120" s="430">
        <v>0</v>
      </c>
      <c r="BS120" s="442">
        <v>0</v>
      </c>
      <c r="BT120" s="442">
        <f t="shared" si="51"/>
        <v>214.81312499999999</v>
      </c>
      <c r="BU120" s="442">
        <f t="shared" si="52"/>
        <v>1697.3858970000001</v>
      </c>
      <c r="BV120" s="442">
        <v>1697</v>
      </c>
      <c r="BW120" s="442">
        <f t="shared" si="49"/>
        <v>-0.38589700000011362</v>
      </c>
      <c r="BX120" s="443">
        <f t="shared" si="40"/>
        <v>218.31419999999997</v>
      </c>
      <c r="BY120" s="444">
        <f t="shared" si="41"/>
        <v>57.600074999999997</v>
      </c>
      <c r="BZ120" s="441">
        <f t="shared" si="42"/>
        <v>0</v>
      </c>
      <c r="CA120" s="432">
        <f t="shared" si="53"/>
        <v>275.91427499999998</v>
      </c>
      <c r="CB120" s="432">
        <f t="shared" si="54"/>
        <v>2188.1132969999999</v>
      </c>
      <c r="CC120" s="445">
        <f t="shared" si="45"/>
        <v>75</v>
      </c>
      <c r="CD120" s="438">
        <f t="shared" si="55"/>
        <v>2263.1132969999999</v>
      </c>
    </row>
    <row r="121" spans="1:82" s="446" customFormat="1" ht="24.95" customHeight="1" x14ac:dyDescent="0.3">
      <c r="A121" s="415">
        <v>108</v>
      </c>
      <c r="B121" s="453" t="s">
        <v>2305</v>
      </c>
      <c r="C121" s="417">
        <v>37965</v>
      </c>
      <c r="D121" s="418" t="s">
        <v>2306</v>
      </c>
      <c r="E121" s="419">
        <v>45658</v>
      </c>
      <c r="F121" s="420">
        <v>4941826929</v>
      </c>
      <c r="G121" s="421">
        <v>102163536514</v>
      </c>
      <c r="H121" s="422" t="s">
        <v>1940</v>
      </c>
      <c r="I121" s="422" t="s">
        <v>129</v>
      </c>
      <c r="J121" s="423" t="s">
        <v>2307</v>
      </c>
      <c r="K121" s="424">
        <v>1</v>
      </c>
      <c r="L121" s="424">
        <v>0</v>
      </c>
      <c r="M121" s="424">
        <v>0</v>
      </c>
      <c r="N121" s="424">
        <v>1</v>
      </c>
      <c r="O121" s="424">
        <v>0</v>
      </c>
      <c r="P121" s="424">
        <v>0</v>
      </c>
      <c r="Q121" s="424">
        <v>0</v>
      </c>
      <c r="R121" s="424">
        <v>0</v>
      </c>
      <c r="S121" s="424">
        <v>0</v>
      </c>
      <c r="T121" s="424">
        <v>0</v>
      </c>
      <c r="U121" s="424">
        <v>0</v>
      </c>
      <c r="V121" s="424">
        <v>0</v>
      </c>
      <c r="W121" s="424">
        <v>0</v>
      </c>
      <c r="X121" s="424">
        <v>0</v>
      </c>
      <c r="Y121" s="424">
        <v>0</v>
      </c>
      <c r="Z121" s="424">
        <v>0</v>
      </c>
      <c r="AA121" s="424">
        <v>0</v>
      </c>
      <c r="AB121" s="424">
        <v>0</v>
      </c>
      <c r="AC121" s="424">
        <v>0</v>
      </c>
      <c r="AD121" s="424">
        <v>0</v>
      </c>
      <c r="AE121" s="424">
        <v>0</v>
      </c>
      <c r="AF121" s="424">
        <v>0</v>
      </c>
      <c r="AG121" s="424">
        <v>0</v>
      </c>
      <c r="AH121" s="424">
        <v>0</v>
      </c>
      <c r="AI121" s="424">
        <v>0</v>
      </c>
      <c r="AJ121" s="424">
        <v>0</v>
      </c>
      <c r="AK121" s="424">
        <v>0</v>
      </c>
      <c r="AL121" s="424">
        <v>0</v>
      </c>
      <c r="AM121" s="425">
        <v>26</v>
      </c>
      <c r="AN121" s="426">
        <v>2</v>
      </c>
      <c r="AO121" s="427">
        <v>4</v>
      </c>
      <c r="AP121" s="427">
        <f t="shared" si="25"/>
        <v>0</v>
      </c>
      <c r="AQ121" s="427">
        <f t="shared" si="26"/>
        <v>0</v>
      </c>
      <c r="AR121" s="427">
        <f t="shared" si="27"/>
        <v>26</v>
      </c>
      <c r="AS121" s="427">
        <f t="shared" si="28"/>
        <v>0</v>
      </c>
      <c r="AT121" s="428">
        <f t="shared" si="29"/>
        <v>2</v>
      </c>
      <c r="AU121" s="429">
        <v>0</v>
      </c>
      <c r="AV121" s="430">
        <v>11035.96</v>
      </c>
      <c r="AW121" s="431">
        <v>3518.32</v>
      </c>
      <c r="AX121" s="430">
        <v>0</v>
      </c>
      <c r="AY121" s="430"/>
      <c r="AZ121" s="430"/>
      <c r="BA121" s="432">
        <f t="shared" si="30"/>
        <v>14554.279999999999</v>
      </c>
      <c r="BB121" s="433">
        <f t="shared" si="47"/>
        <v>848.92</v>
      </c>
      <c r="BC121" s="433">
        <f t="shared" si="48"/>
        <v>270.64</v>
      </c>
      <c r="BD121" s="434">
        <v>0</v>
      </c>
      <c r="BE121" s="435"/>
      <c r="BF121" s="435"/>
      <c r="BG121" s="436">
        <f t="shared" si="31"/>
        <v>93.259347999999989</v>
      </c>
      <c r="BH121" s="433">
        <f t="shared" si="32"/>
        <v>55.98</v>
      </c>
      <c r="BI121" s="437">
        <f t="shared" si="33"/>
        <v>6</v>
      </c>
      <c r="BJ121" s="438">
        <f>ROUND(1119.56*AU121,0)</f>
        <v>0</v>
      </c>
      <c r="BK121" s="432">
        <f t="shared" si="34"/>
        <v>1119.56</v>
      </c>
      <c r="BL121" s="432">
        <f t="shared" si="35"/>
        <v>1274.799348</v>
      </c>
      <c r="BM121" s="439">
        <f t="shared" si="50"/>
        <v>8.8615499999999994</v>
      </c>
      <c r="BN121" s="439">
        <f t="shared" si="37"/>
        <v>134.34719999999999</v>
      </c>
      <c r="BO121" s="440"/>
      <c r="BP121" s="441">
        <v>0</v>
      </c>
      <c r="BQ121" s="430">
        <v>0</v>
      </c>
      <c r="BR121" s="430">
        <v>0</v>
      </c>
      <c r="BS121" s="442">
        <v>0</v>
      </c>
      <c r="BT121" s="442">
        <f t="shared" si="51"/>
        <v>143.20874999999998</v>
      </c>
      <c r="BU121" s="442">
        <f t="shared" si="52"/>
        <v>1131.590598</v>
      </c>
      <c r="BV121" s="442">
        <v>1132</v>
      </c>
      <c r="BW121" s="442">
        <f t="shared" si="49"/>
        <v>0.40940200000000004</v>
      </c>
      <c r="BX121" s="443">
        <f t="shared" si="40"/>
        <v>145.5428</v>
      </c>
      <c r="BY121" s="444">
        <f t="shared" si="41"/>
        <v>38.40005</v>
      </c>
      <c r="BZ121" s="441">
        <f t="shared" si="42"/>
        <v>0</v>
      </c>
      <c r="CA121" s="432">
        <f t="shared" si="53"/>
        <v>183.94284999999999</v>
      </c>
      <c r="CB121" s="432">
        <f t="shared" si="54"/>
        <v>1458.7421979999999</v>
      </c>
      <c r="CC121" s="445">
        <f t="shared" si="45"/>
        <v>50</v>
      </c>
      <c r="CD121" s="438">
        <f t="shared" si="55"/>
        <v>1508.7421979999999</v>
      </c>
    </row>
    <row r="122" spans="1:82" s="446" customFormat="1" ht="24.95" customHeight="1" x14ac:dyDescent="0.3">
      <c r="A122" s="415">
        <v>109</v>
      </c>
      <c r="B122" s="453" t="s">
        <v>2308</v>
      </c>
      <c r="C122" s="417">
        <v>37968</v>
      </c>
      <c r="D122" s="418" t="s">
        <v>2309</v>
      </c>
      <c r="E122" s="419">
        <v>45658</v>
      </c>
      <c r="F122" s="420">
        <v>4941836277</v>
      </c>
      <c r="G122" s="421">
        <v>102163536546</v>
      </c>
      <c r="H122" s="422" t="s">
        <v>1940</v>
      </c>
      <c r="I122" s="422" t="s">
        <v>2310</v>
      </c>
      <c r="J122" s="423" t="s">
        <v>2311</v>
      </c>
      <c r="K122" s="424">
        <v>1</v>
      </c>
      <c r="L122" s="424">
        <v>0</v>
      </c>
      <c r="M122" s="424">
        <v>1</v>
      </c>
      <c r="N122" s="424">
        <v>1</v>
      </c>
      <c r="O122" s="424">
        <v>1</v>
      </c>
      <c r="P122" s="424">
        <v>1</v>
      </c>
      <c r="Q122" s="424">
        <v>1</v>
      </c>
      <c r="R122" s="424">
        <v>1</v>
      </c>
      <c r="S122" s="424">
        <v>0</v>
      </c>
      <c r="T122" s="424">
        <v>1</v>
      </c>
      <c r="U122" s="424">
        <v>1</v>
      </c>
      <c r="V122" s="424">
        <v>1</v>
      </c>
      <c r="W122" s="424">
        <v>1</v>
      </c>
      <c r="X122" s="424">
        <v>1</v>
      </c>
      <c r="Y122" s="424">
        <v>1</v>
      </c>
      <c r="Z122" s="424">
        <v>0</v>
      </c>
      <c r="AA122" s="424">
        <v>1</v>
      </c>
      <c r="AB122" s="424">
        <v>0</v>
      </c>
      <c r="AC122" s="424">
        <v>1</v>
      </c>
      <c r="AD122" s="424">
        <v>1</v>
      </c>
      <c r="AE122" s="424">
        <v>0</v>
      </c>
      <c r="AF122" s="424">
        <v>1</v>
      </c>
      <c r="AG122" s="424">
        <v>0</v>
      </c>
      <c r="AH122" s="424">
        <v>1</v>
      </c>
      <c r="AI122" s="424">
        <v>1</v>
      </c>
      <c r="AJ122" s="424">
        <v>1</v>
      </c>
      <c r="AK122" s="424">
        <v>1</v>
      </c>
      <c r="AL122" s="424">
        <v>0</v>
      </c>
      <c r="AM122" s="425">
        <v>26</v>
      </c>
      <c r="AN122" s="426">
        <v>21</v>
      </c>
      <c r="AO122" s="427">
        <v>4</v>
      </c>
      <c r="AP122" s="427">
        <f t="shared" si="25"/>
        <v>0</v>
      </c>
      <c r="AQ122" s="427">
        <f t="shared" si="26"/>
        <v>0</v>
      </c>
      <c r="AR122" s="427">
        <f t="shared" si="27"/>
        <v>7</v>
      </c>
      <c r="AS122" s="427">
        <f t="shared" si="28"/>
        <v>0</v>
      </c>
      <c r="AT122" s="428">
        <f t="shared" si="29"/>
        <v>21</v>
      </c>
      <c r="AU122" s="429">
        <v>0</v>
      </c>
      <c r="AV122" s="430">
        <v>11035.96</v>
      </c>
      <c r="AW122" s="431">
        <v>3518.32</v>
      </c>
      <c r="AX122" s="430">
        <v>0</v>
      </c>
      <c r="AY122" s="430"/>
      <c r="AZ122" s="430"/>
      <c r="BA122" s="432">
        <f t="shared" si="30"/>
        <v>14554.279999999999</v>
      </c>
      <c r="BB122" s="433">
        <f t="shared" si="47"/>
        <v>8913.66</v>
      </c>
      <c r="BC122" s="433">
        <f t="shared" si="48"/>
        <v>2841.72</v>
      </c>
      <c r="BD122" s="434">
        <v>0</v>
      </c>
      <c r="BE122" s="435"/>
      <c r="BF122" s="435"/>
      <c r="BG122" s="436">
        <f t="shared" si="31"/>
        <v>979.22315399999991</v>
      </c>
      <c r="BH122" s="433">
        <f t="shared" si="32"/>
        <v>587.79</v>
      </c>
      <c r="BI122" s="437">
        <f t="shared" si="33"/>
        <v>63</v>
      </c>
      <c r="BJ122" s="438">
        <v>0</v>
      </c>
      <c r="BK122" s="432">
        <f t="shared" si="34"/>
        <v>11755.38</v>
      </c>
      <c r="BL122" s="432">
        <f t="shared" si="35"/>
        <v>13385.393153999998</v>
      </c>
      <c r="BM122" s="439">
        <f t="shared" si="50"/>
        <v>93.04627499999998</v>
      </c>
      <c r="BN122" s="439">
        <f t="shared" si="37"/>
        <v>1410.6455999999998</v>
      </c>
      <c r="BO122" s="440"/>
      <c r="BP122" s="441">
        <v>0</v>
      </c>
      <c r="BQ122" s="430">
        <v>0</v>
      </c>
      <c r="BR122" s="430">
        <v>0</v>
      </c>
      <c r="BS122" s="442">
        <v>0</v>
      </c>
      <c r="BT122" s="442">
        <f t="shared" si="51"/>
        <v>1503.6918749999998</v>
      </c>
      <c r="BU122" s="442">
        <f t="shared" si="52"/>
        <v>11881.701278999997</v>
      </c>
      <c r="BV122" s="442">
        <v>11881</v>
      </c>
      <c r="BW122" s="442">
        <f t="shared" si="49"/>
        <v>-0.70127899999715737</v>
      </c>
      <c r="BX122" s="443">
        <f t="shared" si="40"/>
        <v>1528.1994</v>
      </c>
      <c r="BY122" s="444">
        <f t="shared" si="41"/>
        <v>403.20052499999997</v>
      </c>
      <c r="BZ122" s="441">
        <f t="shared" si="42"/>
        <v>0</v>
      </c>
      <c r="CA122" s="432">
        <f t="shared" si="53"/>
        <v>1931.3999249999999</v>
      </c>
      <c r="CB122" s="432">
        <f t="shared" si="54"/>
        <v>15316.793078999997</v>
      </c>
      <c r="CC122" s="445">
        <f t="shared" si="45"/>
        <v>525</v>
      </c>
      <c r="CD122" s="438">
        <f t="shared" si="55"/>
        <v>15841.793078999997</v>
      </c>
    </row>
    <row r="123" spans="1:82" s="446" customFormat="1" ht="24.95" customHeight="1" x14ac:dyDescent="0.3">
      <c r="A123" s="415">
        <v>110</v>
      </c>
      <c r="B123" s="453" t="s">
        <v>2312</v>
      </c>
      <c r="C123" s="417">
        <v>37967</v>
      </c>
      <c r="D123" s="418" t="s">
        <v>2313</v>
      </c>
      <c r="E123" s="419">
        <v>45658</v>
      </c>
      <c r="F123" s="420">
        <v>4941836264</v>
      </c>
      <c r="G123" s="421">
        <v>102163536837</v>
      </c>
      <c r="H123" s="422" t="s">
        <v>1940</v>
      </c>
      <c r="I123" s="422" t="s">
        <v>2310</v>
      </c>
      <c r="J123" s="423" t="s">
        <v>2314</v>
      </c>
      <c r="K123" s="424">
        <v>1</v>
      </c>
      <c r="L123" s="424">
        <v>0</v>
      </c>
      <c r="M123" s="424">
        <v>1</v>
      </c>
      <c r="N123" s="424">
        <v>1</v>
      </c>
      <c r="O123" s="424">
        <v>1</v>
      </c>
      <c r="P123" s="424">
        <v>1</v>
      </c>
      <c r="Q123" s="424">
        <v>1</v>
      </c>
      <c r="R123" s="424">
        <v>1</v>
      </c>
      <c r="S123" s="424">
        <v>0</v>
      </c>
      <c r="T123" s="424">
        <v>1</v>
      </c>
      <c r="U123" s="424">
        <v>1</v>
      </c>
      <c r="V123" s="424">
        <v>1</v>
      </c>
      <c r="W123" s="424">
        <v>1</v>
      </c>
      <c r="X123" s="424">
        <v>1</v>
      </c>
      <c r="Y123" s="424">
        <v>1</v>
      </c>
      <c r="Z123" s="424">
        <v>0</v>
      </c>
      <c r="AA123" s="424">
        <v>1</v>
      </c>
      <c r="AB123" s="424">
        <v>0</v>
      </c>
      <c r="AC123" s="424">
        <v>0</v>
      </c>
      <c r="AD123" s="424">
        <v>1</v>
      </c>
      <c r="AE123" s="424">
        <v>0</v>
      </c>
      <c r="AF123" s="424">
        <v>1</v>
      </c>
      <c r="AG123" s="424">
        <v>0</v>
      </c>
      <c r="AH123" s="424">
        <v>1</v>
      </c>
      <c r="AI123" s="424">
        <v>1</v>
      </c>
      <c r="AJ123" s="424">
        <v>1</v>
      </c>
      <c r="AK123" s="424">
        <v>1</v>
      </c>
      <c r="AL123" s="424">
        <v>0</v>
      </c>
      <c r="AM123" s="425">
        <v>26</v>
      </c>
      <c r="AN123" s="426">
        <v>20</v>
      </c>
      <c r="AO123" s="427">
        <v>4</v>
      </c>
      <c r="AP123" s="427">
        <f t="shared" si="25"/>
        <v>0</v>
      </c>
      <c r="AQ123" s="427">
        <f t="shared" si="26"/>
        <v>0</v>
      </c>
      <c r="AR123" s="427">
        <f t="shared" si="27"/>
        <v>8</v>
      </c>
      <c r="AS123" s="427">
        <f t="shared" si="28"/>
        <v>0</v>
      </c>
      <c r="AT123" s="428">
        <f t="shared" si="29"/>
        <v>20</v>
      </c>
      <c r="AU123" s="429">
        <v>0</v>
      </c>
      <c r="AV123" s="430">
        <v>11035.96</v>
      </c>
      <c r="AW123" s="431">
        <v>3518.32</v>
      </c>
      <c r="AX123" s="430">
        <v>0</v>
      </c>
      <c r="AY123" s="430"/>
      <c r="AZ123" s="430"/>
      <c r="BA123" s="432">
        <f t="shared" si="30"/>
        <v>14554.279999999999</v>
      </c>
      <c r="BB123" s="433">
        <f t="shared" si="47"/>
        <v>8489.1999999999989</v>
      </c>
      <c r="BC123" s="433">
        <f t="shared" si="48"/>
        <v>2706.3999999999996</v>
      </c>
      <c r="BD123" s="434">
        <v>0</v>
      </c>
      <c r="BE123" s="435"/>
      <c r="BF123" s="435"/>
      <c r="BG123" s="436">
        <f t="shared" si="31"/>
        <v>932.59347999999989</v>
      </c>
      <c r="BH123" s="433">
        <f t="shared" si="32"/>
        <v>559.79999999999995</v>
      </c>
      <c r="BI123" s="437">
        <f t="shared" si="33"/>
        <v>60</v>
      </c>
      <c r="BJ123" s="438">
        <v>0</v>
      </c>
      <c r="BK123" s="432">
        <f t="shared" si="34"/>
        <v>11195.599999999999</v>
      </c>
      <c r="BL123" s="432">
        <f t="shared" si="35"/>
        <v>12747.993479999997</v>
      </c>
      <c r="BM123" s="439">
        <f t="shared" si="50"/>
        <v>88.615499999999983</v>
      </c>
      <c r="BN123" s="439">
        <f t="shared" si="37"/>
        <v>1343.4719999999998</v>
      </c>
      <c r="BO123" s="440"/>
      <c r="BP123" s="441">
        <v>0</v>
      </c>
      <c r="BQ123" s="430">
        <v>0</v>
      </c>
      <c r="BR123" s="430">
        <v>0</v>
      </c>
      <c r="BS123" s="442">
        <v>0</v>
      </c>
      <c r="BT123" s="442">
        <f t="shared" si="51"/>
        <v>1432.0874999999996</v>
      </c>
      <c r="BU123" s="442">
        <f t="shared" si="52"/>
        <v>11315.905979999998</v>
      </c>
      <c r="BV123" s="442">
        <v>11316</v>
      </c>
      <c r="BW123" s="442">
        <f t="shared" si="49"/>
        <v>9.4020000002274173E-2</v>
      </c>
      <c r="BX123" s="443">
        <f t="shared" si="40"/>
        <v>1455.4279999999999</v>
      </c>
      <c r="BY123" s="444">
        <f t="shared" si="41"/>
        <v>384.00049999999993</v>
      </c>
      <c r="BZ123" s="441">
        <f t="shared" si="42"/>
        <v>0</v>
      </c>
      <c r="CA123" s="432">
        <f t="shared" si="53"/>
        <v>1839.4284999999998</v>
      </c>
      <c r="CB123" s="432">
        <f t="shared" si="54"/>
        <v>14587.421979999997</v>
      </c>
      <c r="CC123" s="445">
        <f t="shared" si="45"/>
        <v>500</v>
      </c>
      <c r="CD123" s="438">
        <f t="shared" si="55"/>
        <v>15087.421979999997</v>
      </c>
    </row>
    <row r="124" spans="1:82" s="446" customFormat="1" ht="24.95" customHeight="1" x14ac:dyDescent="0.3">
      <c r="A124" s="415">
        <v>111</v>
      </c>
      <c r="B124" s="453" t="s">
        <v>2315</v>
      </c>
      <c r="C124" s="417">
        <v>38009</v>
      </c>
      <c r="D124" s="418" t="s">
        <v>2316</v>
      </c>
      <c r="E124" s="419">
        <v>45658</v>
      </c>
      <c r="F124" s="420">
        <v>4941836269</v>
      </c>
      <c r="G124" s="421">
        <v>102134238356</v>
      </c>
      <c r="H124" s="422" t="s">
        <v>1965</v>
      </c>
      <c r="I124" s="422" t="s">
        <v>2317</v>
      </c>
      <c r="J124" s="423" t="s">
        <v>2318</v>
      </c>
      <c r="K124" s="424">
        <v>1</v>
      </c>
      <c r="L124" s="424">
        <v>0</v>
      </c>
      <c r="M124" s="424">
        <v>1</v>
      </c>
      <c r="N124" s="424">
        <v>1</v>
      </c>
      <c r="O124" s="424">
        <v>1</v>
      </c>
      <c r="P124" s="424">
        <v>0</v>
      </c>
      <c r="Q124" s="424">
        <v>1</v>
      </c>
      <c r="R124" s="424">
        <v>1</v>
      </c>
      <c r="S124" s="424">
        <v>0</v>
      </c>
      <c r="T124" s="424">
        <v>1</v>
      </c>
      <c r="U124" s="424">
        <v>1</v>
      </c>
      <c r="V124" s="424">
        <v>1</v>
      </c>
      <c r="W124" s="424">
        <v>1</v>
      </c>
      <c r="X124" s="424">
        <v>1</v>
      </c>
      <c r="Y124" s="424">
        <v>1</v>
      </c>
      <c r="Z124" s="424">
        <v>0</v>
      </c>
      <c r="AA124" s="424">
        <v>1</v>
      </c>
      <c r="AB124" s="424">
        <v>0</v>
      </c>
      <c r="AC124" s="424">
        <v>1</v>
      </c>
      <c r="AD124" s="424">
        <v>1</v>
      </c>
      <c r="AE124" s="424">
        <v>0</v>
      </c>
      <c r="AF124" s="424">
        <v>1</v>
      </c>
      <c r="AG124" s="424">
        <v>0</v>
      </c>
      <c r="AH124" s="424">
        <v>1</v>
      </c>
      <c r="AI124" s="424">
        <v>1</v>
      </c>
      <c r="AJ124" s="424">
        <v>1</v>
      </c>
      <c r="AK124" s="424">
        <v>1</v>
      </c>
      <c r="AL124" s="424">
        <v>1</v>
      </c>
      <c r="AM124" s="425">
        <v>26</v>
      </c>
      <c r="AN124" s="426">
        <v>21</v>
      </c>
      <c r="AO124" s="427">
        <v>4</v>
      </c>
      <c r="AP124" s="427">
        <f t="shared" si="25"/>
        <v>0</v>
      </c>
      <c r="AQ124" s="427">
        <f t="shared" si="26"/>
        <v>0</v>
      </c>
      <c r="AR124" s="427">
        <f t="shared" si="27"/>
        <v>7</v>
      </c>
      <c r="AS124" s="427">
        <f t="shared" si="28"/>
        <v>0</v>
      </c>
      <c r="AT124" s="428">
        <f t="shared" si="29"/>
        <v>21</v>
      </c>
      <c r="AU124" s="429">
        <v>0</v>
      </c>
      <c r="AV124" s="430">
        <v>11035.96</v>
      </c>
      <c r="AW124" s="431">
        <v>3518.32</v>
      </c>
      <c r="AX124" s="430">
        <v>0</v>
      </c>
      <c r="AY124" s="430"/>
      <c r="AZ124" s="430"/>
      <c r="BA124" s="432">
        <f t="shared" si="30"/>
        <v>14554.279999999999</v>
      </c>
      <c r="BB124" s="433">
        <f t="shared" si="47"/>
        <v>8913.66</v>
      </c>
      <c r="BC124" s="433">
        <f t="shared" si="48"/>
        <v>2841.72</v>
      </c>
      <c r="BD124" s="434">
        <v>0</v>
      </c>
      <c r="BE124" s="435"/>
      <c r="BF124" s="435"/>
      <c r="BG124" s="436">
        <f t="shared" si="31"/>
        <v>979.22315399999991</v>
      </c>
      <c r="BH124" s="433">
        <f t="shared" si="32"/>
        <v>587.79</v>
      </c>
      <c r="BI124" s="437">
        <f t="shared" si="33"/>
        <v>63</v>
      </c>
      <c r="BJ124" s="438">
        <v>0</v>
      </c>
      <c r="BK124" s="432">
        <f t="shared" si="34"/>
        <v>11755.38</v>
      </c>
      <c r="BL124" s="432">
        <f t="shared" si="35"/>
        <v>13385.393153999998</v>
      </c>
      <c r="BM124" s="439">
        <f t="shared" si="50"/>
        <v>93.04627499999998</v>
      </c>
      <c r="BN124" s="439">
        <f t="shared" si="37"/>
        <v>1410.6455999999998</v>
      </c>
      <c r="BO124" s="440"/>
      <c r="BP124" s="441">
        <v>0</v>
      </c>
      <c r="BQ124" s="430">
        <v>0</v>
      </c>
      <c r="BR124" s="430">
        <v>0</v>
      </c>
      <c r="BS124" s="442">
        <v>0</v>
      </c>
      <c r="BT124" s="442">
        <f t="shared" si="51"/>
        <v>1503.6918749999998</v>
      </c>
      <c r="BU124" s="442">
        <f t="shared" si="52"/>
        <v>11881.701278999997</v>
      </c>
      <c r="BV124" s="442">
        <v>11881</v>
      </c>
      <c r="BW124" s="442">
        <f t="shared" si="49"/>
        <v>-0.70127899999715737</v>
      </c>
      <c r="BX124" s="443">
        <f t="shared" si="40"/>
        <v>1528.1994</v>
      </c>
      <c r="BY124" s="444">
        <f t="shared" si="41"/>
        <v>403.20052499999997</v>
      </c>
      <c r="BZ124" s="441">
        <f t="shared" si="42"/>
        <v>0</v>
      </c>
      <c r="CA124" s="432">
        <f t="shared" si="53"/>
        <v>1931.3999249999999</v>
      </c>
      <c r="CB124" s="432">
        <f t="shared" si="54"/>
        <v>15316.793078999997</v>
      </c>
      <c r="CC124" s="445">
        <f t="shared" si="45"/>
        <v>525</v>
      </c>
      <c r="CD124" s="438">
        <f t="shared" si="55"/>
        <v>15841.793078999997</v>
      </c>
    </row>
    <row r="125" spans="1:82" s="446" customFormat="1" ht="24.95" customHeight="1" x14ac:dyDescent="0.3">
      <c r="A125" s="415">
        <v>112</v>
      </c>
      <c r="B125" s="416" t="s">
        <v>2319</v>
      </c>
      <c r="C125" s="417">
        <v>37975</v>
      </c>
      <c r="D125" s="418" t="s">
        <v>2320</v>
      </c>
      <c r="E125" s="419">
        <v>45658</v>
      </c>
      <c r="F125" s="420">
        <v>4941837267</v>
      </c>
      <c r="G125" s="421">
        <v>102163536533</v>
      </c>
      <c r="H125" s="422" t="s">
        <v>65</v>
      </c>
      <c r="I125" s="422" t="s">
        <v>899</v>
      </c>
      <c r="J125" s="423" t="s">
        <v>2321</v>
      </c>
      <c r="K125" s="424">
        <v>1</v>
      </c>
      <c r="L125" s="424">
        <v>0</v>
      </c>
      <c r="M125" s="424">
        <v>1</v>
      </c>
      <c r="N125" s="424">
        <v>1</v>
      </c>
      <c r="O125" s="424">
        <v>1</v>
      </c>
      <c r="P125" s="424">
        <v>1</v>
      </c>
      <c r="Q125" s="424">
        <v>1</v>
      </c>
      <c r="R125" s="424">
        <v>1</v>
      </c>
      <c r="S125" s="424">
        <v>0</v>
      </c>
      <c r="T125" s="424">
        <v>1</v>
      </c>
      <c r="U125" s="424">
        <v>1</v>
      </c>
      <c r="V125" s="424">
        <v>1</v>
      </c>
      <c r="W125" s="424">
        <v>1</v>
      </c>
      <c r="X125" s="424">
        <v>0</v>
      </c>
      <c r="Y125" s="424">
        <v>0</v>
      </c>
      <c r="Z125" s="424">
        <v>0</v>
      </c>
      <c r="AA125" s="424">
        <v>1</v>
      </c>
      <c r="AB125" s="424">
        <v>1</v>
      </c>
      <c r="AC125" s="424">
        <v>0</v>
      </c>
      <c r="AD125" s="424">
        <v>1</v>
      </c>
      <c r="AE125" s="424">
        <v>1</v>
      </c>
      <c r="AF125" s="424">
        <v>0</v>
      </c>
      <c r="AG125" s="424">
        <v>0</v>
      </c>
      <c r="AH125" s="424">
        <v>0</v>
      </c>
      <c r="AI125" s="424">
        <v>1</v>
      </c>
      <c r="AJ125" s="424">
        <v>1</v>
      </c>
      <c r="AK125" s="424">
        <v>1</v>
      </c>
      <c r="AL125" s="424">
        <v>1</v>
      </c>
      <c r="AM125" s="425">
        <v>26</v>
      </c>
      <c r="AN125" s="426">
        <v>19</v>
      </c>
      <c r="AO125" s="427">
        <v>4</v>
      </c>
      <c r="AP125" s="427">
        <f t="shared" si="25"/>
        <v>0</v>
      </c>
      <c r="AQ125" s="427">
        <f t="shared" si="26"/>
        <v>0</v>
      </c>
      <c r="AR125" s="427">
        <f t="shared" si="27"/>
        <v>9</v>
      </c>
      <c r="AS125" s="427">
        <f t="shared" si="28"/>
        <v>0</v>
      </c>
      <c r="AT125" s="428">
        <f t="shared" si="29"/>
        <v>19</v>
      </c>
      <c r="AU125" s="429">
        <v>0</v>
      </c>
      <c r="AV125" s="430">
        <v>11035.96</v>
      </c>
      <c r="AW125" s="431">
        <v>3518.32</v>
      </c>
      <c r="AX125" s="430">
        <v>0</v>
      </c>
      <c r="AY125" s="430"/>
      <c r="AZ125" s="430"/>
      <c r="BA125" s="432">
        <f t="shared" si="30"/>
        <v>14554.279999999999</v>
      </c>
      <c r="BB125" s="433">
        <f t="shared" si="47"/>
        <v>8064.74</v>
      </c>
      <c r="BC125" s="433">
        <f t="shared" si="48"/>
        <v>2571.08</v>
      </c>
      <c r="BD125" s="434">
        <v>0</v>
      </c>
      <c r="BE125" s="435"/>
      <c r="BF125" s="435"/>
      <c r="BG125" s="436">
        <f t="shared" si="31"/>
        <v>885.96380599999998</v>
      </c>
      <c r="BH125" s="433">
        <f t="shared" si="32"/>
        <v>531.80999999999995</v>
      </c>
      <c r="BI125" s="437">
        <f t="shared" si="33"/>
        <v>57</v>
      </c>
      <c r="BJ125" s="438">
        <f>ROUND(1119.56*AU125,0)</f>
        <v>0</v>
      </c>
      <c r="BK125" s="432">
        <f t="shared" si="34"/>
        <v>10635.82</v>
      </c>
      <c r="BL125" s="432">
        <f t="shared" si="35"/>
        <v>12110.593805999999</v>
      </c>
      <c r="BM125" s="439">
        <f t="shared" si="50"/>
        <v>84.184724999999986</v>
      </c>
      <c r="BN125" s="439">
        <f t="shared" si="37"/>
        <v>1276.2983999999999</v>
      </c>
      <c r="BO125" s="440"/>
      <c r="BP125" s="441">
        <v>0</v>
      </c>
      <c r="BQ125" s="430">
        <v>50</v>
      </c>
      <c r="BR125" s="430">
        <v>0</v>
      </c>
      <c r="BS125" s="442">
        <v>0</v>
      </c>
      <c r="BT125" s="442">
        <f t="shared" si="51"/>
        <v>1410.483125</v>
      </c>
      <c r="BU125" s="442">
        <f t="shared" si="52"/>
        <v>10700.110680999998</v>
      </c>
      <c r="BV125" s="442">
        <v>10700</v>
      </c>
      <c r="BW125" s="442">
        <f t="shared" si="49"/>
        <v>-0.11068099999829428</v>
      </c>
      <c r="BX125" s="443">
        <f t="shared" si="40"/>
        <v>1382.6566</v>
      </c>
      <c r="BY125" s="444">
        <f t="shared" si="41"/>
        <v>364.80047500000001</v>
      </c>
      <c r="BZ125" s="441">
        <f t="shared" si="42"/>
        <v>0</v>
      </c>
      <c r="CA125" s="432">
        <f t="shared" si="53"/>
        <v>1747.457075</v>
      </c>
      <c r="CB125" s="432">
        <f t="shared" si="54"/>
        <v>13858.050880999999</v>
      </c>
      <c r="CC125" s="445">
        <f t="shared" si="45"/>
        <v>475</v>
      </c>
      <c r="CD125" s="438">
        <f t="shared" si="55"/>
        <v>14333.050880999999</v>
      </c>
    </row>
    <row r="126" spans="1:82" s="446" customFormat="1" ht="24.95" customHeight="1" x14ac:dyDescent="0.3">
      <c r="A126" s="415">
        <v>113</v>
      </c>
      <c r="B126" s="453" t="s">
        <v>2322</v>
      </c>
      <c r="C126" s="461">
        <v>37973</v>
      </c>
      <c r="D126" s="462" t="s">
        <v>2323</v>
      </c>
      <c r="E126" s="419">
        <v>45658</v>
      </c>
      <c r="F126" s="420">
        <v>4941837260</v>
      </c>
      <c r="G126" s="421">
        <v>102163536522</v>
      </c>
      <c r="H126" s="422" t="s">
        <v>243</v>
      </c>
      <c r="I126" s="422" t="s">
        <v>244</v>
      </c>
      <c r="J126" s="423" t="s">
        <v>2324</v>
      </c>
      <c r="K126" s="424">
        <v>0</v>
      </c>
      <c r="L126" s="424">
        <v>0</v>
      </c>
      <c r="M126" s="424">
        <v>0</v>
      </c>
      <c r="N126" s="424">
        <v>0</v>
      </c>
      <c r="O126" s="424">
        <v>1</v>
      </c>
      <c r="P126" s="424">
        <v>1</v>
      </c>
      <c r="Q126" s="424">
        <v>0</v>
      </c>
      <c r="R126" s="424">
        <v>0</v>
      </c>
      <c r="S126" s="424">
        <v>0</v>
      </c>
      <c r="T126" s="424">
        <v>0</v>
      </c>
      <c r="U126" s="424">
        <v>1</v>
      </c>
      <c r="V126" s="424">
        <v>1</v>
      </c>
      <c r="W126" s="424">
        <v>1</v>
      </c>
      <c r="X126" s="424">
        <v>0</v>
      </c>
      <c r="Y126" s="424">
        <v>0</v>
      </c>
      <c r="Z126" s="424">
        <v>0</v>
      </c>
      <c r="AA126" s="424">
        <v>0</v>
      </c>
      <c r="AB126" s="424">
        <v>0</v>
      </c>
      <c r="AC126" s="424">
        <v>0</v>
      </c>
      <c r="AD126" s="424">
        <v>0</v>
      </c>
      <c r="AE126" s="424">
        <v>0</v>
      </c>
      <c r="AF126" s="424">
        <v>0</v>
      </c>
      <c r="AG126" s="424">
        <v>0</v>
      </c>
      <c r="AH126" s="424">
        <v>0</v>
      </c>
      <c r="AI126" s="424">
        <v>0</v>
      </c>
      <c r="AJ126" s="424">
        <v>0</v>
      </c>
      <c r="AK126" s="424">
        <v>0</v>
      </c>
      <c r="AL126" s="424">
        <v>0</v>
      </c>
      <c r="AM126" s="425">
        <v>26</v>
      </c>
      <c r="AN126" s="426">
        <v>5</v>
      </c>
      <c r="AO126" s="427">
        <v>4</v>
      </c>
      <c r="AP126" s="427">
        <f t="shared" si="25"/>
        <v>0</v>
      </c>
      <c r="AQ126" s="427">
        <f t="shared" si="26"/>
        <v>0</v>
      </c>
      <c r="AR126" s="427">
        <f t="shared" si="27"/>
        <v>23</v>
      </c>
      <c r="AS126" s="427">
        <f t="shared" si="28"/>
        <v>0</v>
      </c>
      <c r="AT126" s="428">
        <f t="shared" si="29"/>
        <v>5</v>
      </c>
      <c r="AU126" s="429">
        <v>0</v>
      </c>
      <c r="AV126" s="430">
        <v>11035.96</v>
      </c>
      <c r="AW126" s="431">
        <v>3518.32</v>
      </c>
      <c r="AX126" s="430">
        <v>0</v>
      </c>
      <c r="AY126" s="430"/>
      <c r="AZ126" s="430"/>
      <c r="BA126" s="432">
        <f t="shared" si="30"/>
        <v>14554.279999999999</v>
      </c>
      <c r="BB126" s="433">
        <f t="shared" si="47"/>
        <v>2122.2999999999997</v>
      </c>
      <c r="BC126" s="433">
        <f t="shared" si="48"/>
        <v>676.59999999999991</v>
      </c>
      <c r="BD126" s="434">
        <v>0</v>
      </c>
      <c r="BE126" s="435"/>
      <c r="BF126" s="435"/>
      <c r="BG126" s="436">
        <f t="shared" si="31"/>
        <v>233.14836999999997</v>
      </c>
      <c r="BH126" s="433">
        <f t="shared" si="32"/>
        <v>139.94999999999999</v>
      </c>
      <c r="BI126" s="437">
        <f t="shared" si="33"/>
        <v>15</v>
      </c>
      <c r="BJ126" s="438">
        <v>0</v>
      </c>
      <c r="BK126" s="432">
        <f t="shared" si="34"/>
        <v>2798.8999999999996</v>
      </c>
      <c r="BL126" s="432">
        <f t="shared" si="35"/>
        <v>3186.9983699999993</v>
      </c>
      <c r="BM126" s="439">
        <f t="shared" si="50"/>
        <v>22.153874999999996</v>
      </c>
      <c r="BN126" s="439">
        <f t="shared" si="37"/>
        <v>335.86799999999994</v>
      </c>
      <c r="BO126" s="440"/>
      <c r="BP126" s="441">
        <v>0</v>
      </c>
      <c r="BQ126" s="430">
        <v>50</v>
      </c>
      <c r="BR126" s="430">
        <v>0</v>
      </c>
      <c r="BS126" s="442">
        <v>0</v>
      </c>
      <c r="BT126" s="442">
        <f t="shared" si="51"/>
        <v>408.02187499999991</v>
      </c>
      <c r="BU126" s="442">
        <f t="shared" si="52"/>
        <v>2778.9764949999994</v>
      </c>
      <c r="BV126" s="442">
        <v>2778</v>
      </c>
      <c r="BW126" s="442">
        <f t="shared" si="49"/>
        <v>-0.97649499999943146</v>
      </c>
      <c r="BX126" s="443">
        <f t="shared" si="40"/>
        <v>363.85699999999997</v>
      </c>
      <c r="BY126" s="444">
        <f t="shared" si="41"/>
        <v>96.000124999999983</v>
      </c>
      <c r="BZ126" s="441">
        <f t="shared" si="42"/>
        <v>0</v>
      </c>
      <c r="CA126" s="432">
        <f t="shared" si="53"/>
        <v>459.85712499999994</v>
      </c>
      <c r="CB126" s="432">
        <f t="shared" si="54"/>
        <v>3646.8554949999993</v>
      </c>
      <c r="CC126" s="445">
        <f t="shared" si="45"/>
        <v>125</v>
      </c>
      <c r="CD126" s="438">
        <f t="shared" si="55"/>
        <v>3771.8554949999993</v>
      </c>
    </row>
    <row r="127" spans="1:82" s="446" customFormat="1" ht="24.95" customHeight="1" x14ac:dyDescent="0.3">
      <c r="A127" s="415">
        <v>114</v>
      </c>
      <c r="B127" s="416" t="s">
        <v>2325</v>
      </c>
      <c r="C127" s="417">
        <v>37979</v>
      </c>
      <c r="D127" s="418" t="s">
        <v>1637</v>
      </c>
      <c r="E127" s="419">
        <v>45658</v>
      </c>
      <c r="F127" s="420">
        <v>5318685254</v>
      </c>
      <c r="G127" s="421">
        <v>101111256909</v>
      </c>
      <c r="H127" s="422" t="s">
        <v>389</v>
      </c>
      <c r="I127" s="422" t="s">
        <v>125</v>
      </c>
      <c r="J127" s="423" t="s">
        <v>2326</v>
      </c>
      <c r="K127" s="424">
        <v>1</v>
      </c>
      <c r="L127" s="424">
        <v>0</v>
      </c>
      <c r="M127" s="424">
        <v>1</v>
      </c>
      <c r="N127" s="424">
        <v>1</v>
      </c>
      <c r="O127" s="424">
        <v>1</v>
      </c>
      <c r="P127" s="424">
        <v>1</v>
      </c>
      <c r="Q127" s="424">
        <v>1</v>
      </c>
      <c r="R127" s="424">
        <v>1</v>
      </c>
      <c r="S127" s="424">
        <v>0</v>
      </c>
      <c r="T127" s="424">
        <v>1</v>
      </c>
      <c r="U127" s="424">
        <v>1</v>
      </c>
      <c r="V127" s="424">
        <v>1</v>
      </c>
      <c r="W127" s="424">
        <v>1</v>
      </c>
      <c r="X127" s="424">
        <v>1</v>
      </c>
      <c r="Y127" s="424">
        <v>1</v>
      </c>
      <c r="Z127" s="424">
        <v>0</v>
      </c>
      <c r="AA127" s="424">
        <v>1</v>
      </c>
      <c r="AB127" s="424">
        <v>1</v>
      </c>
      <c r="AC127" s="424">
        <v>1</v>
      </c>
      <c r="AD127" s="424">
        <v>1</v>
      </c>
      <c r="AE127" s="424">
        <v>1</v>
      </c>
      <c r="AF127" s="424">
        <v>1</v>
      </c>
      <c r="AG127" s="424">
        <v>0</v>
      </c>
      <c r="AH127" s="424">
        <v>1</v>
      </c>
      <c r="AI127" s="424">
        <v>1</v>
      </c>
      <c r="AJ127" s="424">
        <v>1</v>
      </c>
      <c r="AK127" s="424">
        <v>1</v>
      </c>
      <c r="AL127" s="424">
        <v>1</v>
      </c>
      <c r="AM127" s="425">
        <v>26</v>
      </c>
      <c r="AN127" s="426">
        <v>24</v>
      </c>
      <c r="AO127" s="427">
        <v>4</v>
      </c>
      <c r="AP127" s="427">
        <f t="shared" si="25"/>
        <v>0</v>
      </c>
      <c r="AQ127" s="427">
        <f t="shared" si="26"/>
        <v>0</v>
      </c>
      <c r="AR127" s="427">
        <f t="shared" si="27"/>
        <v>4</v>
      </c>
      <c r="AS127" s="427">
        <f t="shared" si="28"/>
        <v>0</v>
      </c>
      <c r="AT127" s="428">
        <f t="shared" si="29"/>
        <v>24</v>
      </c>
      <c r="AU127" s="429">
        <v>0</v>
      </c>
      <c r="AV127" s="430">
        <v>11035.96</v>
      </c>
      <c r="AW127" s="431">
        <v>3518.32</v>
      </c>
      <c r="AX127" s="430">
        <v>0</v>
      </c>
      <c r="AY127" s="430"/>
      <c r="AZ127" s="430"/>
      <c r="BA127" s="432">
        <f t="shared" si="30"/>
        <v>14554.279999999999</v>
      </c>
      <c r="BB127" s="433">
        <f t="shared" si="47"/>
        <v>10187.039999999999</v>
      </c>
      <c r="BC127" s="433">
        <f t="shared" si="48"/>
        <v>3247.68</v>
      </c>
      <c r="BD127" s="434">
        <v>0</v>
      </c>
      <c r="BE127" s="435"/>
      <c r="BF127" s="435"/>
      <c r="BG127" s="436">
        <f t="shared" si="31"/>
        <v>1119.1121759999999</v>
      </c>
      <c r="BH127" s="433">
        <f t="shared" si="32"/>
        <v>671.76</v>
      </c>
      <c r="BI127" s="437">
        <f t="shared" si="33"/>
        <v>72</v>
      </c>
      <c r="BJ127" s="438">
        <v>0</v>
      </c>
      <c r="BK127" s="432">
        <f t="shared" si="34"/>
        <v>13434.72</v>
      </c>
      <c r="BL127" s="432">
        <f t="shared" si="35"/>
        <v>15297.592176</v>
      </c>
      <c r="BM127" s="439">
        <f t="shared" si="50"/>
        <v>106.3386</v>
      </c>
      <c r="BN127" s="439">
        <f t="shared" si="37"/>
        <v>1612.1663999999998</v>
      </c>
      <c r="BO127" s="440"/>
      <c r="BP127" s="441">
        <v>0</v>
      </c>
      <c r="BQ127" s="430">
        <v>0</v>
      </c>
      <c r="BR127" s="430">
        <v>0</v>
      </c>
      <c r="BS127" s="442">
        <v>0</v>
      </c>
      <c r="BT127" s="442">
        <f t="shared" si="51"/>
        <v>1718.5049999999999</v>
      </c>
      <c r="BU127" s="442">
        <f t="shared" si="52"/>
        <v>13579.087176000001</v>
      </c>
      <c r="BV127" s="442">
        <v>13579</v>
      </c>
      <c r="BW127" s="442">
        <f t="shared" si="49"/>
        <v>-8.7176000000908971E-2</v>
      </c>
      <c r="BX127" s="443">
        <f t="shared" si="40"/>
        <v>1746.5135999999998</v>
      </c>
      <c r="BY127" s="444">
        <f t="shared" si="41"/>
        <v>460.80059999999997</v>
      </c>
      <c r="BZ127" s="441">
        <f t="shared" si="42"/>
        <v>0</v>
      </c>
      <c r="CA127" s="432">
        <f t="shared" si="53"/>
        <v>2207.3141999999998</v>
      </c>
      <c r="CB127" s="432">
        <f t="shared" si="54"/>
        <v>17504.906375999999</v>
      </c>
      <c r="CC127" s="445">
        <f t="shared" si="45"/>
        <v>600</v>
      </c>
      <c r="CD127" s="438">
        <f t="shared" si="55"/>
        <v>18104.906375999999</v>
      </c>
    </row>
    <row r="128" spans="1:82" s="446" customFormat="1" ht="24.95" customHeight="1" x14ac:dyDescent="0.3">
      <c r="A128" s="415">
        <v>115</v>
      </c>
      <c r="B128" s="416" t="s">
        <v>2327</v>
      </c>
      <c r="C128" s="417">
        <v>37982</v>
      </c>
      <c r="D128" s="418" t="s">
        <v>2328</v>
      </c>
      <c r="E128" s="419">
        <v>45658</v>
      </c>
      <c r="F128" s="420">
        <v>4941826698</v>
      </c>
      <c r="G128" s="421">
        <v>102098876779</v>
      </c>
      <c r="H128" s="422" t="s">
        <v>1965</v>
      </c>
      <c r="I128" s="422" t="s">
        <v>2329</v>
      </c>
      <c r="J128" s="423" t="s">
        <v>2330</v>
      </c>
      <c r="K128" s="424">
        <v>1</v>
      </c>
      <c r="L128" s="424">
        <v>0</v>
      </c>
      <c r="M128" s="424">
        <v>0</v>
      </c>
      <c r="N128" s="424">
        <v>0</v>
      </c>
      <c r="O128" s="424">
        <v>0</v>
      </c>
      <c r="P128" s="424">
        <v>0</v>
      </c>
      <c r="Q128" s="424">
        <v>0</v>
      </c>
      <c r="R128" s="424">
        <v>0</v>
      </c>
      <c r="S128" s="424">
        <v>0</v>
      </c>
      <c r="T128" s="424">
        <v>0</v>
      </c>
      <c r="U128" s="424">
        <v>0</v>
      </c>
      <c r="V128" s="424">
        <v>0</v>
      </c>
      <c r="W128" s="424">
        <v>0</v>
      </c>
      <c r="X128" s="424">
        <v>0</v>
      </c>
      <c r="Y128" s="424">
        <v>0</v>
      </c>
      <c r="Z128" s="424">
        <v>0</v>
      </c>
      <c r="AA128" s="424">
        <v>0</v>
      </c>
      <c r="AB128" s="424">
        <v>0</v>
      </c>
      <c r="AC128" s="424">
        <v>0</v>
      </c>
      <c r="AD128" s="424">
        <v>0</v>
      </c>
      <c r="AE128" s="424">
        <v>0</v>
      </c>
      <c r="AF128" s="424">
        <v>0</v>
      </c>
      <c r="AG128" s="424">
        <v>0</v>
      </c>
      <c r="AH128" s="424">
        <v>0</v>
      </c>
      <c r="AI128" s="424">
        <v>0</v>
      </c>
      <c r="AJ128" s="424">
        <v>1</v>
      </c>
      <c r="AK128" s="424">
        <v>1</v>
      </c>
      <c r="AL128" s="424">
        <v>1</v>
      </c>
      <c r="AM128" s="425">
        <v>26</v>
      </c>
      <c r="AN128" s="426">
        <v>4</v>
      </c>
      <c r="AO128" s="427">
        <v>4</v>
      </c>
      <c r="AP128" s="427">
        <f t="shared" si="25"/>
        <v>0</v>
      </c>
      <c r="AQ128" s="427">
        <f t="shared" si="26"/>
        <v>0</v>
      </c>
      <c r="AR128" s="427">
        <f t="shared" si="27"/>
        <v>24</v>
      </c>
      <c r="AS128" s="427">
        <f t="shared" si="28"/>
        <v>0</v>
      </c>
      <c r="AT128" s="428">
        <f t="shared" si="29"/>
        <v>4</v>
      </c>
      <c r="AU128" s="429">
        <v>0</v>
      </c>
      <c r="AV128" s="430">
        <v>11035.96</v>
      </c>
      <c r="AW128" s="431">
        <v>3518.32</v>
      </c>
      <c r="AX128" s="430">
        <v>0</v>
      </c>
      <c r="AY128" s="430"/>
      <c r="AZ128" s="430"/>
      <c r="BA128" s="432">
        <f t="shared" si="30"/>
        <v>14554.279999999999</v>
      </c>
      <c r="BB128" s="433">
        <f t="shared" si="47"/>
        <v>1697.84</v>
      </c>
      <c r="BC128" s="433">
        <f t="shared" si="48"/>
        <v>541.28</v>
      </c>
      <c r="BD128" s="434">
        <v>0</v>
      </c>
      <c r="BE128" s="435"/>
      <c r="BF128" s="435"/>
      <c r="BG128" s="436">
        <f t="shared" si="31"/>
        <v>186.51869599999998</v>
      </c>
      <c r="BH128" s="433">
        <f t="shared" si="32"/>
        <v>111.96</v>
      </c>
      <c r="BI128" s="437">
        <f t="shared" si="33"/>
        <v>12</v>
      </c>
      <c r="BJ128" s="438">
        <v>0</v>
      </c>
      <c r="BK128" s="432">
        <f t="shared" si="34"/>
        <v>2239.12</v>
      </c>
      <c r="BL128" s="432">
        <f t="shared" si="35"/>
        <v>2549.598696</v>
      </c>
      <c r="BM128" s="439">
        <f t="shared" si="50"/>
        <v>17.723099999999999</v>
      </c>
      <c r="BN128" s="439">
        <f t="shared" si="37"/>
        <v>268.69439999999997</v>
      </c>
      <c r="BO128" s="440"/>
      <c r="BP128" s="441">
        <v>0</v>
      </c>
      <c r="BQ128" s="430">
        <v>0</v>
      </c>
      <c r="BR128" s="430">
        <v>0</v>
      </c>
      <c r="BS128" s="442">
        <v>0</v>
      </c>
      <c r="BT128" s="442">
        <f t="shared" si="51"/>
        <v>286.41749999999996</v>
      </c>
      <c r="BU128" s="442">
        <f t="shared" si="52"/>
        <v>2263.181196</v>
      </c>
      <c r="BV128" s="442">
        <v>2263</v>
      </c>
      <c r="BW128" s="442">
        <f t="shared" si="49"/>
        <v>-0.18119599999999991</v>
      </c>
      <c r="BX128" s="443">
        <f t="shared" si="40"/>
        <v>291.0856</v>
      </c>
      <c r="BY128" s="444">
        <f t="shared" si="41"/>
        <v>76.8001</v>
      </c>
      <c r="BZ128" s="441">
        <f t="shared" si="42"/>
        <v>0</v>
      </c>
      <c r="CA128" s="432">
        <f t="shared" si="53"/>
        <v>367.88569999999999</v>
      </c>
      <c r="CB128" s="432">
        <f t="shared" si="54"/>
        <v>2917.4843959999998</v>
      </c>
      <c r="CC128" s="445">
        <f t="shared" si="45"/>
        <v>100</v>
      </c>
      <c r="CD128" s="438">
        <f t="shared" si="55"/>
        <v>3017.4843959999998</v>
      </c>
    </row>
    <row r="129" spans="1:82" s="446" customFormat="1" ht="24.95" customHeight="1" x14ac:dyDescent="0.3">
      <c r="A129" s="415">
        <v>116</v>
      </c>
      <c r="B129" s="453" t="s">
        <v>2331</v>
      </c>
      <c r="C129" s="417">
        <v>37974</v>
      </c>
      <c r="D129" s="418" t="s">
        <v>2441</v>
      </c>
      <c r="E129" s="419">
        <v>45658</v>
      </c>
      <c r="F129" s="420">
        <v>4941839014</v>
      </c>
      <c r="G129" s="421">
        <v>102163536580</v>
      </c>
      <c r="H129" s="422" t="s">
        <v>2027</v>
      </c>
      <c r="I129" s="422" t="s">
        <v>357</v>
      </c>
      <c r="J129" s="423" t="s">
        <v>2332</v>
      </c>
      <c r="K129" s="424">
        <v>0</v>
      </c>
      <c r="L129" s="424">
        <v>0</v>
      </c>
      <c r="M129" s="424">
        <v>1</v>
      </c>
      <c r="N129" s="424">
        <v>1</v>
      </c>
      <c r="O129" s="424">
        <v>1</v>
      </c>
      <c r="P129" s="424">
        <v>1</v>
      </c>
      <c r="Q129" s="424">
        <v>1</v>
      </c>
      <c r="R129" s="424">
        <v>1</v>
      </c>
      <c r="S129" s="424">
        <v>0</v>
      </c>
      <c r="T129" s="424">
        <v>1</v>
      </c>
      <c r="U129" s="424">
        <v>1</v>
      </c>
      <c r="V129" s="424">
        <v>0</v>
      </c>
      <c r="W129" s="424">
        <v>1</v>
      </c>
      <c r="X129" s="424">
        <v>1</v>
      </c>
      <c r="Y129" s="424">
        <v>1</v>
      </c>
      <c r="Z129" s="424">
        <v>0</v>
      </c>
      <c r="AA129" s="424">
        <v>1</v>
      </c>
      <c r="AB129" s="424">
        <v>0</v>
      </c>
      <c r="AC129" s="424">
        <v>0</v>
      </c>
      <c r="AD129" s="424">
        <v>1</v>
      </c>
      <c r="AE129" s="424">
        <v>0</v>
      </c>
      <c r="AF129" s="424">
        <v>0</v>
      </c>
      <c r="AG129" s="424">
        <v>0</v>
      </c>
      <c r="AH129" s="424">
        <v>0</v>
      </c>
      <c r="AI129" s="424">
        <v>1</v>
      </c>
      <c r="AJ129" s="424">
        <v>1</v>
      </c>
      <c r="AK129" s="424">
        <v>1</v>
      </c>
      <c r="AL129" s="424">
        <v>1</v>
      </c>
      <c r="AM129" s="425">
        <v>26</v>
      </c>
      <c r="AN129" s="426">
        <v>17</v>
      </c>
      <c r="AO129" s="427">
        <v>4</v>
      </c>
      <c r="AP129" s="427">
        <f t="shared" si="25"/>
        <v>0</v>
      </c>
      <c r="AQ129" s="427">
        <f t="shared" si="26"/>
        <v>0</v>
      </c>
      <c r="AR129" s="427">
        <f t="shared" si="27"/>
        <v>11</v>
      </c>
      <c r="AS129" s="427">
        <f t="shared" si="28"/>
        <v>0</v>
      </c>
      <c r="AT129" s="428">
        <f t="shared" si="29"/>
        <v>17</v>
      </c>
      <c r="AU129" s="429">
        <v>0</v>
      </c>
      <c r="AV129" s="430">
        <v>11035.96</v>
      </c>
      <c r="AW129" s="431">
        <v>3518.32</v>
      </c>
      <c r="AX129" s="430">
        <v>0</v>
      </c>
      <c r="AY129" s="430"/>
      <c r="AZ129" s="430"/>
      <c r="BA129" s="432">
        <f t="shared" si="30"/>
        <v>14554.279999999999</v>
      </c>
      <c r="BB129" s="433">
        <f t="shared" si="47"/>
        <v>7215.82</v>
      </c>
      <c r="BC129" s="433">
        <f t="shared" si="48"/>
        <v>2300.44</v>
      </c>
      <c r="BD129" s="434">
        <v>0</v>
      </c>
      <c r="BE129" s="435"/>
      <c r="BF129" s="435"/>
      <c r="BG129" s="436">
        <f t="shared" si="31"/>
        <v>792.70445800000005</v>
      </c>
      <c r="BH129" s="433">
        <f t="shared" si="32"/>
        <v>475.83</v>
      </c>
      <c r="BI129" s="437">
        <f t="shared" si="33"/>
        <v>51</v>
      </c>
      <c r="BJ129" s="438">
        <v>0</v>
      </c>
      <c r="BK129" s="432">
        <f t="shared" si="34"/>
        <v>9516.26</v>
      </c>
      <c r="BL129" s="432">
        <f t="shared" si="35"/>
        <v>10835.794458</v>
      </c>
      <c r="BM129" s="439">
        <f t="shared" si="50"/>
        <v>75.323174999999992</v>
      </c>
      <c r="BN129" s="439">
        <f t="shared" si="37"/>
        <v>1141.9512</v>
      </c>
      <c r="BO129" s="440"/>
      <c r="BP129" s="441">
        <v>0</v>
      </c>
      <c r="BQ129" s="430">
        <v>0</v>
      </c>
      <c r="BR129" s="430">
        <v>0</v>
      </c>
      <c r="BS129" s="442">
        <v>0</v>
      </c>
      <c r="BT129" s="442">
        <f t="shared" si="51"/>
        <v>1217.274375</v>
      </c>
      <c r="BU129" s="442">
        <f t="shared" si="52"/>
        <v>9618.5200829999994</v>
      </c>
      <c r="BV129" s="442">
        <v>9618</v>
      </c>
      <c r="BW129" s="442">
        <f t="shared" si="49"/>
        <v>-0.52008299999943119</v>
      </c>
      <c r="BX129" s="443">
        <f t="shared" si="40"/>
        <v>1237.1138000000001</v>
      </c>
      <c r="BY129" s="444">
        <f t="shared" si="41"/>
        <v>326.40042500000004</v>
      </c>
      <c r="BZ129" s="441">
        <f t="shared" si="42"/>
        <v>0</v>
      </c>
      <c r="CA129" s="432">
        <f t="shared" si="53"/>
        <v>1563.5142250000001</v>
      </c>
      <c r="CB129" s="432">
        <f t="shared" si="54"/>
        <v>12399.308683000001</v>
      </c>
      <c r="CC129" s="445">
        <f t="shared" si="45"/>
        <v>425</v>
      </c>
      <c r="CD129" s="438">
        <f t="shared" si="55"/>
        <v>12824.308683000001</v>
      </c>
    </row>
    <row r="130" spans="1:82" s="446" customFormat="1" ht="24.95" customHeight="1" x14ac:dyDescent="0.3">
      <c r="A130" s="415">
        <v>117</v>
      </c>
      <c r="B130" s="453" t="s">
        <v>2333</v>
      </c>
      <c r="C130" s="417">
        <v>37997</v>
      </c>
      <c r="D130" s="418" t="s">
        <v>2334</v>
      </c>
      <c r="E130" s="419">
        <v>45670</v>
      </c>
      <c r="F130" s="420">
        <v>4941836280</v>
      </c>
      <c r="G130" s="421">
        <v>101865836613</v>
      </c>
      <c r="H130" s="422" t="s">
        <v>1957</v>
      </c>
      <c r="I130" s="422" t="s">
        <v>122</v>
      </c>
      <c r="J130" s="423" t="s">
        <v>2335</v>
      </c>
      <c r="K130" s="424">
        <v>1</v>
      </c>
      <c r="L130" s="424">
        <v>0</v>
      </c>
      <c r="M130" s="424">
        <v>1</v>
      </c>
      <c r="N130" s="424">
        <v>1</v>
      </c>
      <c r="O130" s="424">
        <v>1</v>
      </c>
      <c r="P130" s="424">
        <v>1</v>
      </c>
      <c r="Q130" s="424">
        <v>1</v>
      </c>
      <c r="R130" s="424">
        <v>1</v>
      </c>
      <c r="S130" s="424">
        <v>0</v>
      </c>
      <c r="T130" s="424">
        <v>1</v>
      </c>
      <c r="U130" s="424">
        <v>0</v>
      </c>
      <c r="V130" s="424">
        <v>1</v>
      </c>
      <c r="W130" s="424">
        <v>1</v>
      </c>
      <c r="X130" s="424">
        <v>1</v>
      </c>
      <c r="Y130" s="424">
        <v>0</v>
      </c>
      <c r="Z130" s="424">
        <v>0</v>
      </c>
      <c r="AA130" s="424">
        <v>1</v>
      </c>
      <c r="AB130" s="424">
        <v>1</v>
      </c>
      <c r="AC130" s="424">
        <v>1</v>
      </c>
      <c r="AD130" s="424">
        <v>0</v>
      </c>
      <c r="AE130" s="424">
        <v>1</v>
      </c>
      <c r="AF130" s="424">
        <v>0</v>
      </c>
      <c r="AG130" s="424">
        <v>0</v>
      </c>
      <c r="AH130" s="424">
        <v>0</v>
      </c>
      <c r="AI130" s="424">
        <v>1</v>
      </c>
      <c r="AJ130" s="424">
        <v>1</v>
      </c>
      <c r="AK130" s="424">
        <v>1</v>
      </c>
      <c r="AL130" s="424">
        <v>1</v>
      </c>
      <c r="AM130" s="425">
        <v>26</v>
      </c>
      <c r="AN130" s="426">
        <v>19</v>
      </c>
      <c r="AO130" s="427">
        <v>4</v>
      </c>
      <c r="AP130" s="427">
        <f t="shared" si="25"/>
        <v>0</v>
      </c>
      <c r="AQ130" s="427">
        <f t="shared" si="26"/>
        <v>0</v>
      </c>
      <c r="AR130" s="427">
        <f t="shared" si="27"/>
        <v>9</v>
      </c>
      <c r="AS130" s="427">
        <f t="shared" si="28"/>
        <v>0</v>
      </c>
      <c r="AT130" s="428">
        <f t="shared" si="29"/>
        <v>19</v>
      </c>
      <c r="AU130" s="429">
        <v>0</v>
      </c>
      <c r="AV130" s="430">
        <v>11035.96</v>
      </c>
      <c r="AW130" s="431">
        <v>3518.32</v>
      </c>
      <c r="AX130" s="430">
        <v>0</v>
      </c>
      <c r="AY130" s="430"/>
      <c r="AZ130" s="430"/>
      <c r="BA130" s="432">
        <f t="shared" si="30"/>
        <v>14554.279999999999</v>
      </c>
      <c r="BB130" s="433">
        <f t="shared" si="47"/>
        <v>8064.74</v>
      </c>
      <c r="BC130" s="433">
        <f t="shared" si="48"/>
        <v>2571.08</v>
      </c>
      <c r="BD130" s="434">
        <v>0</v>
      </c>
      <c r="BE130" s="435"/>
      <c r="BF130" s="435"/>
      <c r="BG130" s="436">
        <f t="shared" si="31"/>
        <v>885.96380599999998</v>
      </c>
      <c r="BH130" s="433">
        <f t="shared" si="32"/>
        <v>531.80999999999995</v>
      </c>
      <c r="BI130" s="437">
        <f t="shared" si="33"/>
        <v>57</v>
      </c>
      <c r="BJ130" s="438">
        <v>0</v>
      </c>
      <c r="BK130" s="432">
        <f t="shared" si="34"/>
        <v>10635.82</v>
      </c>
      <c r="BL130" s="432">
        <f t="shared" si="35"/>
        <v>12110.593805999999</v>
      </c>
      <c r="BM130" s="439">
        <f t="shared" si="50"/>
        <v>84.184724999999986</v>
      </c>
      <c r="BN130" s="439">
        <f t="shared" si="37"/>
        <v>1276.2983999999999</v>
      </c>
      <c r="BO130" s="440"/>
      <c r="BP130" s="441">
        <v>0</v>
      </c>
      <c r="BQ130" s="430">
        <v>0</v>
      </c>
      <c r="BR130" s="430">
        <v>0</v>
      </c>
      <c r="BS130" s="442">
        <v>0</v>
      </c>
      <c r="BT130" s="442">
        <f t="shared" si="51"/>
        <v>1360.483125</v>
      </c>
      <c r="BU130" s="442">
        <f t="shared" si="52"/>
        <v>10750.110680999998</v>
      </c>
      <c r="BV130" s="442">
        <v>10750</v>
      </c>
      <c r="BW130" s="442">
        <f t="shared" si="49"/>
        <v>-0.11068099999829428</v>
      </c>
      <c r="BX130" s="443">
        <f t="shared" si="40"/>
        <v>1382.6566</v>
      </c>
      <c r="BY130" s="444">
        <f t="shared" si="41"/>
        <v>364.80047500000001</v>
      </c>
      <c r="BZ130" s="441">
        <f t="shared" si="42"/>
        <v>0</v>
      </c>
      <c r="CA130" s="432">
        <f t="shared" si="53"/>
        <v>1747.457075</v>
      </c>
      <c r="CB130" s="432">
        <f t="shared" si="54"/>
        <v>13858.050880999999</v>
      </c>
      <c r="CC130" s="445">
        <f t="shared" si="45"/>
        <v>475</v>
      </c>
      <c r="CD130" s="438">
        <f t="shared" si="55"/>
        <v>14333.050880999999</v>
      </c>
    </row>
    <row r="131" spans="1:82" s="446" customFormat="1" ht="24.95" customHeight="1" x14ac:dyDescent="0.3">
      <c r="A131" s="415">
        <v>118</v>
      </c>
      <c r="B131" s="453" t="s">
        <v>2336</v>
      </c>
      <c r="C131" s="417">
        <v>37969</v>
      </c>
      <c r="D131" s="418" t="s">
        <v>2337</v>
      </c>
      <c r="E131" s="419">
        <v>45658</v>
      </c>
      <c r="F131" s="420">
        <v>4941841034</v>
      </c>
      <c r="G131" s="421">
        <v>102163536465</v>
      </c>
      <c r="H131" s="422" t="s">
        <v>1965</v>
      </c>
      <c r="I131" s="422" t="s">
        <v>481</v>
      </c>
      <c r="J131" s="423" t="s">
        <v>2338</v>
      </c>
      <c r="K131" s="424">
        <v>1</v>
      </c>
      <c r="L131" s="424">
        <v>0</v>
      </c>
      <c r="M131" s="424">
        <v>1</v>
      </c>
      <c r="N131" s="424">
        <v>1</v>
      </c>
      <c r="O131" s="424">
        <v>1</v>
      </c>
      <c r="P131" s="424">
        <v>1</v>
      </c>
      <c r="Q131" s="424">
        <v>1</v>
      </c>
      <c r="R131" s="424">
        <v>1</v>
      </c>
      <c r="S131" s="424">
        <v>0</v>
      </c>
      <c r="T131" s="424">
        <v>1</v>
      </c>
      <c r="U131" s="424">
        <v>0</v>
      </c>
      <c r="V131" s="424">
        <v>0</v>
      </c>
      <c r="W131" s="424">
        <v>1</v>
      </c>
      <c r="X131" s="424">
        <v>1</v>
      </c>
      <c r="Y131" s="424">
        <v>1</v>
      </c>
      <c r="Z131" s="424">
        <v>0</v>
      </c>
      <c r="AA131" s="424">
        <v>0</v>
      </c>
      <c r="AB131" s="424">
        <v>1</v>
      </c>
      <c r="AC131" s="424">
        <v>1</v>
      </c>
      <c r="AD131" s="424">
        <v>1</v>
      </c>
      <c r="AE131" s="424">
        <v>1</v>
      </c>
      <c r="AF131" s="424">
        <v>1</v>
      </c>
      <c r="AG131" s="424">
        <v>0</v>
      </c>
      <c r="AH131" s="424">
        <v>0</v>
      </c>
      <c r="AI131" s="424">
        <v>1</v>
      </c>
      <c r="AJ131" s="424">
        <v>1</v>
      </c>
      <c r="AK131" s="424">
        <v>1</v>
      </c>
      <c r="AL131" s="424">
        <v>1</v>
      </c>
      <c r="AM131" s="425">
        <v>26</v>
      </c>
      <c r="AN131" s="426">
        <v>20</v>
      </c>
      <c r="AO131" s="427">
        <v>4</v>
      </c>
      <c r="AP131" s="427">
        <f t="shared" si="25"/>
        <v>0</v>
      </c>
      <c r="AQ131" s="427">
        <f t="shared" si="26"/>
        <v>0</v>
      </c>
      <c r="AR131" s="427">
        <f t="shared" si="27"/>
        <v>8</v>
      </c>
      <c r="AS131" s="427">
        <f t="shared" si="28"/>
        <v>0</v>
      </c>
      <c r="AT131" s="428">
        <f t="shared" si="29"/>
        <v>20</v>
      </c>
      <c r="AU131" s="429">
        <v>0</v>
      </c>
      <c r="AV131" s="430">
        <v>11035.96</v>
      </c>
      <c r="AW131" s="431">
        <v>3518.32</v>
      </c>
      <c r="AX131" s="430">
        <v>0</v>
      </c>
      <c r="AY131" s="430"/>
      <c r="AZ131" s="430"/>
      <c r="BA131" s="432">
        <f t="shared" si="30"/>
        <v>14554.279999999999</v>
      </c>
      <c r="BB131" s="433">
        <f t="shared" si="47"/>
        <v>8489.1999999999989</v>
      </c>
      <c r="BC131" s="433">
        <f t="shared" si="48"/>
        <v>2706.3999999999996</v>
      </c>
      <c r="BD131" s="434">
        <v>0</v>
      </c>
      <c r="BE131" s="435"/>
      <c r="BF131" s="435"/>
      <c r="BG131" s="436">
        <f t="shared" si="31"/>
        <v>932.59347999999989</v>
      </c>
      <c r="BH131" s="433">
        <f t="shared" si="32"/>
        <v>559.79999999999995</v>
      </c>
      <c r="BI131" s="437">
        <f t="shared" si="33"/>
        <v>60</v>
      </c>
      <c r="BJ131" s="438">
        <v>0</v>
      </c>
      <c r="BK131" s="432">
        <f t="shared" si="34"/>
        <v>11195.599999999999</v>
      </c>
      <c r="BL131" s="432">
        <f t="shared" si="35"/>
        <v>12747.993479999997</v>
      </c>
      <c r="BM131" s="439">
        <f t="shared" si="50"/>
        <v>88.615499999999983</v>
      </c>
      <c r="BN131" s="439">
        <f t="shared" si="37"/>
        <v>1343.4719999999998</v>
      </c>
      <c r="BO131" s="440"/>
      <c r="BP131" s="441">
        <v>0</v>
      </c>
      <c r="BQ131" s="430">
        <v>0</v>
      </c>
      <c r="BR131" s="430">
        <v>0</v>
      </c>
      <c r="BS131" s="442">
        <v>0</v>
      </c>
      <c r="BT131" s="442">
        <f t="shared" si="51"/>
        <v>1432.0874999999996</v>
      </c>
      <c r="BU131" s="442">
        <f t="shared" si="52"/>
        <v>11315.905979999998</v>
      </c>
      <c r="BV131" s="442">
        <v>11316</v>
      </c>
      <c r="BW131" s="442">
        <f t="shared" si="49"/>
        <v>9.4020000002274173E-2</v>
      </c>
      <c r="BX131" s="443">
        <f t="shared" si="40"/>
        <v>1455.4279999999999</v>
      </c>
      <c r="BY131" s="444">
        <f t="shared" si="41"/>
        <v>384.00049999999993</v>
      </c>
      <c r="BZ131" s="441">
        <f t="shared" si="42"/>
        <v>0</v>
      </c>
      <c r="CA131" s="432">
        <f t="shared" si="53"/>
        <v>1839.4284999999998</v>
      </c>
      <c r="CB131" s="432">
        <f t="shared" si="54"/>
        <v>14587.421979999997</v>
      </c>
      <c r="CC131" s="445">
        <f t="shared" si="45"/>
        <v>500</v>
      </c>
      <c r="CD131" s="438">
        <f t="shared" si="55"/>
        <v>15087.421979999997</v>
      </c>
    </row>
    <row r="132" spans="1:82" s="446" customFormat="1" ht="24.95" customHeight="1" x14ac:dyDescent="0.3">
      <c r="A132" s="415">
        <v>119</v>
      </c>
      <c r="B132" s="453" t="s">
        <v>2339</v>
      </c>
      <c r="C132" s="417">
        <v>37987</v>
      </c>
      <c r="D132" s="418" t="s">
        <v>2340</v>
      </c>
      <c r="E132" s="419">
        <v>45658</v>
      </c>
      <c r="F132" s="420">
        <v>4941842397</v>
      </c>
      <c r="G132" s="421">
        <v>102163536598</v>
      </c>
      <c r="H132" s="422" t="s">
        <v>2027</v>
      </c>
      <c r="I132" s="422" t="s">
        <v>2028</v>
      </c>
      <c r="J132" s="423" t="s">
        <v>2341</v>
      </c>
      <c r="K132" s="424">
        <v>1</v>
      </c>
      <c r="L132" s="424">
        <v>0</v>
      </c>
      <c r="M132" s="424">
        <v>1</v>
      </c>
      <c r="N132" s="424">
        <v>1</v>
      </c>
      <c r="O132" s="424">
        <v>1</v>
      </c>
      <c r="P132" s="424">
        <v>1</v>
      </c>
      <c r="Q132" s="424">
        <v>1</v>
      </c>
      <c r="R132" s="424">
        <v>1</v>
      </c>
      <c r="S132" s="424">
        <v>0</v>
      </c>
      <c r="T132" s="424">
        <v>0</v>
      </c>
      <c r="U132" s="424">
        <v>0</v>
      </c>
      <c r="V132" s="424">
        <v>0</v>
      </c>
      <c r="W132" s="424">
        <v>0</v>
      </c>
      <c r="X132" s="424">
        <v>0</v>
      </c>
      <c r="Y132" s="424">
        <v>0</v>
      </c>
      <c r="Z132" s="424">
        <v>0</v>
      </c>
      <c r="AA132" s="424">
        <v>0</v>
      </c>
      <c r="AB132" s="424">
        <v>0</v>
      </c>
      <c r="AC132" s="424">
        <v>0</v>
      </c>
      <c r="AD132" s="424">
        <v>0</v>
      </c>
      <c r="AE132" s="424">
        <v>0</v>
      </c>
      <c r="AF132" s="424">
        <v>0</v>
      </c>
      <c r="AG132" s="424">
        <v>0</v>
      </c>
      <c r="AH132" s="424">
        <v>0</v>
      </c>
      <c r="AI132" s="424">
        <v>0</v>
      </c>
      <c r="AJ132" s="424">
        <v>0</v>
      </c>
      <c r="AK132" s="424">
        <v>0</v>
      </c>
      <c r="AL132" s="424">
        <v>0</v>
      </c>
      <c r="AM132" s="425">
        <v>26</v>
      </c>
      <c r="AN132" s="426">
        <v>7</v>
      </c>
      <c r="AO132" s="427">
        <v>4</v>
      </c>
      <c r="AP132" s="427">
        <f t="shared" si="25"/>
        <v>0</v>
      </c>
      <c r="AQ132" s="427">
        <f t="shared" si="26"/>
        <v>0</v>
      </c>
      <c r="AR132" s="427">
        <f t="shared" si="27"/>
        <v>21</v>
      </c>
      <c r="AS132" s="427">
        <f t="shared" si="28"/>
        <v>0</v>
      </c>
      <c r="AT132" s="428">
        <f t="shared" si="29"/>
        <v>7</v>
      </c>
      <c r="AU132" s="429">
        <v>0</v>
      </c>
      <c r="AV132" s="430">
        <v>11035.96</v>
      </c>
      <c r="AW132" s="431">
        <v>3518.32</v>
      </c>
      <c r="AX132" s="430">
        <v>0</v>
      </c>
      <c r="AY132" s="430"/>
      <c r="AZ132" s="430"/>
      <c r="BA132" s="432">
        <f t="shared" si="30"/>
        <v>14554.279999999999</v>
      </c>
      <c r="BB132" s="433">
        <f t="shared" si="47"/>
        <v>2971.22</v>
      </c>
      <c r="BC132" s="433">
        <f t="shared" si="48"/>
        <v>947.24</v>
      </c>
      <c r="BD132" s="434">
        <v>0</v>
      </c>
      <c r="BE132" s="435"/>
      <c r="BF132" s="435"/>
      <c r="BG132" s="436">
        <f t="shared" si="31"/>
        <v>326.40771799999999</v>
      </c>
      <c r="BH132" s="433">
        <f t="shared" si="32"/>
        <v>195.92999999999998</v>
      </c>
      <c r="BI132" s="437">
        <f t="shared" si="33"/>
        <v>21</v>
      </c>
      <c r="BJ132" s="438">
        <v>0</v>
      </c>
      <c r="BK132" s="432">
        <f t="shared" si="34"/>
        <v>3918.46</v>
      </c>
      <c r="BL132" s="432">
        <f t="shared" si="35"/>
        <v>4461.7977180000007</v>
      </c>
      <c r="BM132" s="439">
        <f t="shared" si="50"/>
        <v>31.015425</v>
      </c>
      <c r="BN132" s="439">
        <f t="shared" si="37"/>
        <v>470.21519999999998</v>
      </c>
      <c r="BO132" s="440"/>
      <c r="BP132" s="441">
        <v>0</v>
      </c>
      <c r="BQ132" s="430">
        <v>0</v>
      </c>
      <c r="BR132" s="430">
        <v>0</v>
      </c>
      <c r="BS132" s="442">
        <v>0</v>
      </c>
      <c r="BT132" s="442">
        <f t="shared" si="51"/>
        <v>501.23062499999997</v>
      </c>
      <c r="BU132" s="442">
        <f t="shared" si="52"/>
        <v>3960.5670930000006</v>
      </c>
      <c r="BV132" s="442">
        <v>3959</v>
      </c>
      <c r="BW132" s="442">
        <f t="shared" si="49"/>
        <v>-1.5670930000005683</v>
      </c>
      <c r="BX132" s="443">
        <f t="shared" si="40"/>
        <v>509.39980000000003</v>
      </c>
      <c r="BY132" s="444">
        <f t="shared" si="41"/>
        <v>134.40017500000002</v>
      </c>
      <c r="BZ132" s="441">
        <f t="shared" si="42"/>
        <v>0</v>
      </c>
      <c r="CA132" s="432">
        <f t="shared" si="53"/>
        <v>643.79997500000002</v>
      </c>
      <c r="CB132" s="432">
        <f t="shared" si="54"/>
        <v>5105.5976930000006</v>
      </c>
      <c r="CC132" s="445">
        <f t="shared" si="45"/>
        <v>175</v>
      </c>
      <c r="CD132" s="438">
        <f t="shared" si="55"/>
        <v>5280.5976930000006</v>
      </c>
    </row>
    <row r="133" spans="1:82" s="446" customFormat="1" ht="24.95" customHeight="1" x14ac:dyDescent="0.3">
      <c r="A133" s="415">
        <v>120</v>
      </c>
      <c r="B133" s="453" t="s">
        <v>2342</v>
      </c>
      <c r="C133" s="417">
        <v>37984</v>
      </c>
      <c r="D133" s="418" t="s">
        <v>2343</v>
      </c>
      <c r="E133" s="419">
        <v>45658</v>
      </c>
      <c r="F133" s="420">
        <v>4941753292</v>
      </c>
      <c r="G133" s="421">
        <v>101846008691</v>
      </c>
      <c r="H133" s="422" t="s">
        <v>2344</v>
      </c>
      <c r="I133" s="422" t="s">
        <v>2345</v>
      </c>
      <c r="J133" s="423" t="s">
        <v>2346</v>
      </c>
      <c r="K133" s="424">
        <v>0</v>
      </c>
      <c r="L133" s="424">
        <v>0</v>
      </c>
      <c r="M133" s="424">
        <v>0</v>
      </c>
      <c r="N133" s="424">
        <v>1</v>
      </c>
      <c r="O133" s="424">
        <v>1</v>
      </c>
      <c r="P133" s="424">
        <v>0</v>
      </c>
      <c r="Q133" s="424">
        <v>0</v>
      </c>
      <c r="R133" s="424">
        <v>0</v>
      </c>
      <c r="S133" s="424">
        <v>0</v>
      </c>
      <c r="T133" s="424">
        <v>0</v>
      </c>
      <c r="U133" s="424">
        <v>0</v>
      </c>
      <c r="V133" s="424">
        <v>0</v>
      </c>
      <c r="W133" s="424">
        <v>0</v>
      </c>
      <c r="X133" s="424">
        <v>0</v>
      </c>
      <c r="Y133" s="424">
        <v>0</v>
      </c>
      <c r="Z133" s="424">
        <v>0</v>
      </c>
      <c r="AA133" s="424">
        <v>0</v>
      </c>
      <c r="AB133" s="424">
        <v>0</v>
      </c>
      <c r="AC133" s="424">
        <v>0</v>
      </c>
      <c r="AD133" s="424">
        <v>0</v>
      </c>
      <c r="AE133" s="424">
        <v>0</v>
      </c>
      <c r="AF133" s="424">
        <v>0</v>
      </c>
      <c r="AG133" s="424">
        <v>0</v>
      </c>
      <c r="AH133" s="424">
        <v>0</v>
      </c>
      <c r="AI133" s="424">
        <v>0</v>
      </c>
      <c r="AJ133" s="424">
        <v>0</v>
      </c>
      <c r="AK133" s="424">
        <v>0</v>
      </c>
      <c r="AL133" s="424">
        <v>0</v>
      </c>
      <c r="AM133" s="425">
        <v>26</v>
      </c>
      <c r="AN133" s="426">
        <v>2</v>
      </c>
      <c r="AO133" s="427">
        <v>4</v>
      </c>
      <c r="AP133" s="427">
        <f t="shared" si="25"/>
        <v>0</v>
      </c>
      <c r="AQ133" s="427">
        <f t="shared" si="26"/>
        <v>0</v>
      </c>
      <c r="AR133" s="427">
        <f t="shared" si="27"/>
        <v>26</v>
      </c>
      <c r="AS133" s="427">
        <f t="shared" si="28"/>
        <v>0</v>
      </c>
      <c r="AT133" s="428">
        <f t="shared" si="29"/>
        <v>2</v>
      </c>
      <c r="AU133" s="429">
        <v>0</v>
      </c>
      <c r="AV133" s="430">
        <v>11035.96</v>
      </c>
      <c r="AW133" s="431">
        <v>3518.32</v>
      </c>
      <c r="AX133" s="430">
        <v>0</v>
      </c>
      <c r="AY133" s="430"/>
      <c r="AZ133" s="430"/>
      <c r="BA133" s="432">
        <f t="shared" si="30"/>
        <v>14554.279999999999</v>
      </c>
      <c r="BB133" s="433">
        <f t="shared" si="47"/>
        <v>848.92</v>
      </c>
      <c r="BC133" s="433">
        <f t="shared" si="48"/>
        <v>270.64</v>
      </c>
      <c r="BD133" s="434">
        <v>0</v>
      </c>
      <c r="BE133" s="435"/>
      <c r="BF133" s="435"/>
      <c r="BG133" s="436">
        <f t="shared" si="31"/>
        <v>93.259347999999989</v>
      </c>
      <c r="BH133" s="433">
        <f t="shared" si="32"/>
        <v>55.98</v>
      </c>
      <c r="BI133" s="437">
        <f t="shared" si="33"/>
        <v>6</v>
      </c>
      <c r="BJ133" s="438">
        <v>0</v>
      </c>
      <c r="BK133" s="432">
        <f t="shared" si="34"/>
        <v>1119.56</v>
      </c>
      <c r="BL133" s="432">
        <f t="shared" si="35"/>
        <v>1274.799348</v>
      </c>
      <c r="BM133" s="439">
        <f t="shared" si="50"/>
        <v>8.8615499999999994</v>
      </c>
      <c r="BN133" s="439">
        <f t="shared" si="37"/>
        <v>134.34719999999999</v>
      </c>
      <c r="BO133" s="440"/>
      <c r="BP133" s="441">
        <v>0</v>
      </c>
      <c r="BQ133" s="430">
        <v>0</v>
      </c>
      <c r="BR133" s="430">
        <v>0</v>
      </c>
      <c r="BS133" s="442">
        <v>0</v>
      </c>
      <c r="BT133" s="442">
        <f t="shared" si="51"/>
        <v>143.20874999999998</v>
      </c>
      <c r="BU133" s="442">
        <f t="shared" si="52"/>
        <v>1131.590598</v>
      </c>
      <c r="BV133" s="442">
        <v>1132</v>
      </c>
      <c r="BW133" s="442">
        <f t="shared" si="49"/>
        <v>0.40940200000000004</v>
      </c>
      <c r="BX133" s="443">
        <f t="shared" si="40"/>
        <v>145.5428</v>
      </c>
      <c r="BY133" s="444">
        <f t="shared" si="41"/>
        <v>38.40005</v>
      </c>
      <c r="BZ133" s="441">
        <f t="shared" si="42"/>
        <v>0</v>
      </c>
      <c r="CA133" s="432">
        <f t="shared" si="53"/>
        <v>183.94284999999999</v>
      </c>
      <c r="CB133" s="432">
        <f t="shared" si="54"/>
        <v>1458.7421979999999</v>
      </c>
      <c r="CC133" s="445">
        <f t="shared" si="45"/>
        <v>50</v>
      </c>
      <c r="CD133" s="438">
        <f t="shared" si="55"/>
        <v>1508.7421979999999</v>
      </c>
    </row>
    <row r="134" spans="1:82" s="446" customFormat="1" ht="24.95" customHeight="1" x14ac:dyDescent="0.3">
      <c r="A134" s="415">
        <v>121</v>
      </c>
      <c r="B134" s="453" t="s">
        <v>2347</v>
      </c>
      <c r="C134" s="417">
        <v>37977</v>
      </c>
      <c r="D134" s="418" t="s">
        <v>2348</v>
      </c>
      <c r="E134" s="419">
        <v>45658</v>
      </c>
      <c r="F134" s="420">
        <v>4941841024</v>
      </c>
      <c r="G134" s="421">
        <v>102163536505</v>
      </c>
      <c r="H134" s="422" t="s">
        <v>1965</v>
      </c>
      <c r="I134" s="422" t="s">
        <v>2349</v>
      </c>
      <c r="J134" s="423" t="s">
        <v>2350</v>
      </c>
      <c r="K134" s="424">
        <v>1</v>
      </c>
      <c r="L134" s="424">
        <v>0</v>
      </c>
      <c r="M134" s="424">
        <v>0</v>
      </c>
      <c r="N134" s="424">
        <v>1</v>
      </c>
      <c r="O134" s="424">
        <v>1</v>
      </c>
      <c r="P134" s="424">
        <v>1</v>
      </c>
      <c r="Q134" s="424">
        <v>1</v>
      </c>
      <c r="R134" s="424">
        <v>1</v>
      </c>
      <c r="S134" s="424">
        <v>0</v>
      </c>
      <c r="T134" s="424">
        <v>1</v>
      </c>
      <c r="U134" s="424">
        <v>1</v>
      </c>
      <c r="V134" s="424">
        <v>1</v>
      </c>
      <c r="W134" s="424">
        <v>1</v>
      </c>
      <c r="X134" s="424">
        <v>0</v>
      </c>
      <c r="Y134" s="424">
        <v>0</v>
      </c>
      <c r="Z134" s="424">
        <v>0</v>
      </c>
      <c r="AA134" s="424">
        <v>1</v>
      </c>
      <c r="AB134" s="424">
        <v>1</v>
      </c>
      <c r="AC134" s="424">
        <v>1</v>
      </c>
      <c r="AD134" s="424">
        <v>1</v>
      </c>
      <c r="AE134" s="424">
        <v>1</v>
      </c>
      <c r="AF134" s="424">
        <v>0</v>
      </c>
      <c r="AG134" s="424">
        <v>0</v>
      </c>
      <c r="AH134" s="424">
        <v>0</v>
      </c>
      <c r="AI134" s="424">
        <v>1</v>
      </c>
      <c r="AJ134" s="424">
        <v>1</v>
      </c>
      <c r="AK134" s="424">
        <v>1</v>
      </c>
      <c r="AL134" s="424">
        <v>1</v>
      </c>
      <c r="AM134" s="425">
        <v>26</v>
      </c>
      <c r="AN134" s="426">
        <v>19</v>
      </c>
      <c r="AO134" s="427">
        <v>4</v>
      </c>
      <c r="AP134" s="427">
        <f t="shared" si="25"/>
        <v>0</v>
      </c>
      <c r="AQ134" s="427">
        <f t="shared" si="26"/>
        <v>0</v>
      </c>
      <c r="AR134" s="427">
        <f t="shared" si="27"/>
        <v>9</v>
      </c>
      <c r="AS134" s="427">
        <f t="shared" si="28"/>
        <v>0</v>
      </c>
      <c r="AT134" s="428">
        <f t="shared" si="29"/>
        <v>19</v>
      </c>
      <c r="AU134" s="429">
        <v>0</v>
      </c>
      <c r="AV134" s="430">
        <v>11035.96</v>
      </c>
      <c r="AW134" s="431">
        <v>3518.32</v>
      </c>
      <c r="AX134" s="430">
        <v>0</v>
      </c>
      <c r="AY134" s="430"/>
      <c r="AZ134" s="430"/>
      <c r="BA134" s="432">
        <f t="shared" si="30"/>
        <v>14554.279999999999</v>
      </c>
      <c r="BB134" s="433">
        <f t="shared" si="47"/>
        <v>8064.74</v>
      </c>
      <c r="BC134" s="433">
        <f t="shared" si="48"/>
        <v>2571.08</v>
      </c>
      <c r="BD134" s="434">
        <v>0</v>
      </c>
      <c r="BE134" s="435"/>
      <c r="BF134" s="435"/>
      <c r="BG134" s="436">
        <f t="shared" si="31"/>
        <v>885.96380599999998</v>
      </c>
      <c r="BH134" s="433">
        <f t="shared" si="32"/>
        <v>531.80999999999995</v>
      </c>
      <c r="BI134" s="437">
        <f t="shared" si="33"/>
        <v>57</v>
      </c>
      <c r="BJ134" s="438">
        <v>0</v>
      </c>
      <c r="BK134" s="432">
        <f t="shared" si="34"/>
        <v>10635.82</v>
      </c>
      <c r="BL134" s="432">
        <f t="shared" si="35"/>
        <v>12110.593805999999</v>
      </c>
      <c r="BM134" s="439">
        <f t="shared" si="50"/>
        <v>84.184724999999986</v>
      </c>
      <c r="BN134" s="439">
        <f t="shared" si="37"/>
        <v>1276.2983999999999</v>
      </c>
      <c r="BO134" s="440"/>
      <c r="BP134" s="441">
        <v>0</v>
      </c>
      <c r="BQ134" s="430">
        <v>50</v>
      </c>
      <c r="BR134" s="430">
        <v>0</v>
      </c>
      <c r="BS134" s="442">
        <v>0</v>
      </c>
      <c r="BT134" s="442">
        <f t="shared" si="51"/>
        <v>1410.483125</v>
      </c>
      <c r="BU134" s="442">
        <f t="shared" si="52"/>
        <v>10700.110680999998</v>
      </c>
      <c r="BV134" s="442">
        <v>10700</v>
      </c>
      <c r="BW134" s="442">
        <f t="shared" si="49"/>
        <v>-0.11068099999829428</v>
      </c>
      <c r="BX134" s="443">
        <f t="shared" si="40"/>
        <v>1382.6566</v>
      </c>
      <c r="BY134" s="444">
        <f t="shared" si="41"/>
        <v>364.80047500000001</v>
      </c>
      <c r="BZ134" s="441">
        <f t="shared" si="42"/>
        <v>0</v>
      </c>
      <c r="CA134" s="432">
        <f t="shared" si="53"/>
        <v>1747.457075</v>
      </c>
      <c r="CB134" s="432">
        <f t="shared" si="54"/>
        <v>13858.050880999999</v>
      </c>
      <c r="CC134" s="445">
        <f t="shared" si="45"/>
        <v>475</v>
      </c>
      <c r="CD134" s="438">
        <f t="shared" si="55"/>
        <v>14333.050880999999</v>
      </c>
    </row>
    <row r="135" spans="1:82" s="446" customFormat="1" ht="24.95" customHeight="1" x14ac:dyDescent="0.3">
      <c r="A135" s="415">
        <v>122</v>
      </c>
      <c r="B135" s="453" t="s">
        <v>2351</v>
      </c>
      <c r="C135" s="417">
        <v>37980</v>
      </c>
      <c r="D135" s="418" t="s">
        <v>2352</v>
      </c>
      <c r="E135" s="419">
        <v>45658</v>
      </c>
      <c r="F135" s="420">
        <v>4941842415</v>
      </c>
      <c r="G135" s="421">
        <v>102163536844</v>
      </c>
      <c r="H135" s="422" t="s">
        <v>2027</v>
      </c>
      <c r="I135" s="422" t="s">
        <v>357</v>
      </c>
      <c r="J135" s="423" t="s">
        <v>2353</v>
      </c>
      <c r="K135" s="424">
        <v>0</v>
      </c>
      <c r="L135" s="424">
        <v>0</v>
      </c>
      <c r="M135" s="424">
        <v>1</v>
      </c>
      <c r="N135" s="424">
        <v>1</v>
      </c>
      <c r="O135" s="424">
        <v>1</v>
      </c>
      <c r="P135" s="424">
        <v>1</v>
      </c>
      <c r="Q135" s="424">
        <v>1</v>
      </c>
      <c r="R135" s="424">
        <v>1</v>
      </c>
      <c r="S135" s="424">
        <v>0</v>
      </c>
      <c r="T135" s="424">
        <v>1</v>
      </c>
      <c r="U135" s="424">
        <v>1</v>
      </c>
      <c r="V135" s="424">
        <v>0</v>
      </c>
      <c r="W135" s="424">
        <v>1</v>
      </c>
      <c r="X135" s="424">
        <v>1</v>
      </c>
      <c r="Y135" s="424">
        <v>0</v>
      </c>
      <c r="Z135" s="424">
        <v>0</v>
      </c>
      <c r="AA135" s="424">
        <v>1</v>
      </c>
      <c r="AB135" s="424">
        <v>0</v>
      </c>
      <c r="AC135" s="424">
        <v>0</v>
      </c>
      <c r="AD135" s="424">
        <v>0</v>
      </c>
      <c r="AE135" s="424">
        <v>0</v>
      </c>
      <c r="AF135" s="424">
        <v>0</v>
      </c>
      <c r="AG135" s="424">
        <v>0</v>
      </c>
      <c r="AH135" s="424">
        <v>1</v>
      </c>
      <c r="AI135" s="424">
        <v>1</v>
      </c>
      <c r="AJ135" s="424">
        <v>1</v>
      </c>
      <c r="AK135" s="424">
        <v>1</v>
      </c>
      <c r="AL135" s="424">
        <v>1</v>
      </c>
      <c r="AM135" s="425">
        <v>26</v>
      </c>
      <c r="AN135" s="426">
        <v>16</v>
      </c>
      <c r="AO135" s="427">
        <v>4</v>
      </c>
      <c r="AP135" s="427">
        <f t="shared" si="25"/>
        <v>0</v>
      </c>
      <c r="AQ135" s="427">
        <f t="shared" si="26"/>
        <v>0</v>
      </c>
      <c r="AR135" s="427">
        <f t="shared" si="27"/>
        <v>12</v>
      </c>
      <c r="AS135" s="427">
        <f t="shared" si="28"/>
        <v>0</v>
      </c>
      <c r="AT135" s="428">
        <f t="shared" si="29"/>
        <v>16</v>
      </c>
      <c r="AU135" s="429">
        <v>0</v>
      </c>
      <c r="AV135" s="430">
        <v>11035.96</v>
      </c>
      <c r="AW135" s="431">
        <v>3518.32</v>
      </c>
      <c r="AX135" s="430">
        <v>0</v>
      </c>
      <c r="AY135" s="430"/>
      <c r="AZ135" s="430"/>
      <c r="BA135" s="432">
        <f t="shared" si="30"/>
        <v>14554.279999999999</v>
      </c>
      <c r="BB135" s="433">
        <f t="shared" si="47"/>
        <v>6791.36</v>
      </c>
      <c r="BC135" s="433">
        <f t="shared" si="48"/>
        <v>2165.12</v>
      </c>
      <c r="BD135" s="434">
        <v>0</v>
      </c>
      <c r="BE135" s="435"/>
      <c r="BF135" s="435"/>
      <c r="BG135" s="436">
        <f t="shared" si="31"/>
        <v>746.07478399999991</v>
      </c>
      <c r="BH135" s="433">
        <f t="shared" si="32"/>
        <v>447.84</v>
      </c>
      <c r="BI135" s="437">
        <f t="shared" si="33"/>
        <v>48</v>
      </c>
      <c r="BJ135" s="438">
        <v>0</v>
      </c>
      <c r="BK135" s="432">
        <f t="shared" si="34"/>
        <v>8956.48</v>
      </c>
      <c r="BL135" s="432">
        <f t="shared" si="35"/>
        <v>10198.394784</v>
      </c>
      <c r="BM135" s="439">
        <f t="shared" si="50"/>
        <v>70.892399999999995</v>
      </c>
      <c r="BN135" s="439">
        <f t="shared" si="37"/>
        <v>1074.7775999999999</v>
      </c>
      <c r="BO135" s="440"/>
      <c r="BP135" s="441">
        <v>0</v>
      </c>
      <c r="BQ135" s="430">
        <v>1500</v>
      </c>
      <c r="BR135" s="430">
        <v>0</v>
      </c>
      <c r="BS135" s="442">
        <v>0</v>
      </c>
      <c r="BT135" s="442">
        <f t="shared" si="51"/>
        <v>2645.67</v>
      </c>
      <c r="BU135" s="442">
        <f t="shared" si="52"/>
        <v>7552.724784</v>
      </c>
      <c r="BV135" s="442">
        <v>7552</v>
      </c>
      <c r="BW135" s="442">
        <f t="shared" si="49"/>
        <v>-0.72478399999999965</v>
      </c>
      <c r="BX135" s="443">
        <f t="shared" si="40"/>
        <v>1164.3424</v>
      </c>
      <c r="BY135" s="444">
        <f t="shared" si="41"/>
        <v>307.2004</v>
      </c>
      <c r="BZ135" s="441">
        <f t="shared" si="42"/>
        <v>0</v>
      </c>
      <c r="CA135" s="432">
        <f t="shared" si="53"/>
        <v>1471.5427999999999</v>
      </c>
      <c r="CB135" s="432">
        <f t="shared" si="54"/>
        <v>11669.937583999999</v>
      </c>
      <c r="CC135" s="445">
        <f t="shared" si="45"/>
        <v>400</v>
      </c>
      <c r="CD135" s="438">
        <f t="shared" si="55"/>
        <v>12069.937583999999</v>
      </c>
    </row>
    <row r="136" spans="1:82" s="446" customFormat="1" ht="24.95" customHeight="1" x14ac:dyDescent="0.3">
      <c r="A136" s="415">
        <v>123</v>
      </c>
      <c r="B136" s="453" t="s">
        <v>2354</v>
      </c>
      <c r="C136" s="417">
        <v>37998</v>
      </c>
      <c r="D136" s="418" t="s">
        <v>2355</v>
      </c>
      <c r="E136" s="419">
        <v>45680</v>
      </c>
      <c r="F136" s="420">
        <v>4941844890</v>
      </c>
      <c r="G136" s="421">
        <v>102075028973</v>
      </c>
      <c r="H136" s="422" t="s">
        <v>2027</v>
      </c>
      <c r="I136" s="422" t="s">
        <v>357</v>
      </c>
      <c r="J136" s="423" t="s">
        <v>2356</v>
      </c>
      <c r="K136" s="424">
        <v>0</v>
      </c>
      <c r="L136" s="424">
        <v>0</v>
      </c>
      <c r="M136" s="424">
        <v>1</v>
      </c>
      <c r="N136" s="424">
        <v>1</v>
      </c>
      <c r="O136" s="424">
        <v>1</v>
      </c>
      <c r="P136" s="424">
        <v>1</v>
      </c>
      <c r="Q136" s="424">
        <v>1</v>
      </c>
      <c r="R136" s="424">
        <v>1</v>
      </c>
      <c r="S136" s="424">
        <v>0</v>
      </c>
      <c r="T136" s="424">
        <v>1</v>
      </c>
      <c r="U136" s="424">
        <v>1</v>
      </c>
      <c r="V136" s="424">
        <v>1</v>
      </c>
      <c r="W136" s="424">
        <v>1</v>
      </c>
      <c r="X136" s="424">
        <v>1</v>
      </c>
      <c r="Y136" s="424">
        <v>0</v>
      </c>
      <c r="Z136" s="424">
        <v>0</v>
      </c>
      <c r="AA136" s="424">
        <v>1</v>
      </c>
      <c r="AB136" s="424">
        <v>1</v>
      </c>
      <c r="AC136" s="424">
        <v>0</v>
      </c>
      <c r="AD136" s="424">
        <v>0</v>
      </c>
      <c r="AE136" s="424">
        <v>1</v>
      </c>
      <c r="AF136" s="424">
        <v>1</v>
      </c>
      <c r="AG136" s="424">
        <v>0</v>
      </c>
      <c r="AH136" s="424">
        <v>1</v>
      </c>
      <c r="AI136" s="424">
        <v>1</v>
      </c>
      <c r="AJ136" s="424">
        <v>1</v>
      </c>
      <c r="AK136" s="424">
        <v>1</v>
      </c>
      <c r="AL136" s="424">
        <v>1</v>
      </c>
      <c r="AM136" s="425">
        <v>26</v>
      </c>
      <c r="AN136" s="426">
        <v>20</v>
      </c>
      <c r="AO136" s="427">
        <v>4</v>
      </c>
      <c r="AP136" s="427">
        <f t="shared" si="25"/>
        <v>0</v>
      </c>
      <c r="AQ136" s="427">
        <f t="shared" si="26"/>
        <v>0</v>
      </c>
      <c r="AR136" s="427">
        <f t="shared" si="27"/>
        <v>8</v>
      </c>
      <c r="AS136" s="427">
        <f t="shared" si="28"/>
        <v>0</v>
      </c>
      <c r="AT136" s="428">
        <f t="shared" si="29"/>
        <v>20</v>
      </c>
      <c r="AU136" s="429">
        <v>0</v>
      </c>
      <c r="AV136" s="430">
        <v>11035.96</v>
      </c>
      <c r="AW136" s="431">
        <v>3518.32</v>
      </c>
      <c r="AX136" s="430">
        <v>0</v>
      </c>
      <c r="AY136" s="430"/>
      <c r="AZ136" s="430"/>
      <c r="BA136" s="432">
        <f>SUM(AV136:AZ136)</f>
        <v>14554.279999999999</v>
      </c>
      <c r="BB136" s="433">
        <f t="shared" si="47"/>
        <v>8489.1999999999989</v>
      </c>
      <c r="BC136" s="433">
        <f t="shared" si="48"/>
        <v>2706.3999999999996</v>
      </c>
      <c r="BD136" s="434">
        <v>0</v>
      </c>
      <c r="BE136" s="435"/>
      <c r="BF136" s="435"/>
      <c r="BG136" s="436">
        <f t="shared" si="31"/>
        <v>932.59347999999989</v>
      </c>
      <c r="BH136" s="433">
        <f t="shared" si="32"/>
        <v>559.79999999999995</v>
      </c>
      <c r="BI136" s="437">
        <f t="shared" si="33"/>
        <v>60</v>
      </c>
      <c r="BJ136" s="438">
        <v>0</v>
      </c>
      <c r="BK136" s="432">
        <f>BB136+BC136+BD136</f>
        <v>11195.599999999999</v>
      </c>
      <c r="BL136" s="432">
        <f t="shared" si="35"/>
        <v>12747.993479999997</v>
      </c>
      <c r="BM136" s="439">
        <f>(BL136-BG136)*0.75%</f>
        <v>88.615499999999983</v>
      </c>
      <c r="BN136" s="439">
        <f>BK136*12%</f>
        <v>1343.4719999999998</v>
      </c>
      <c r="BO136" s="440"/>
      <c r="BP136" s="441">
        <v>0</v>
      </c>
      <c r="BQ136" s="430">
        <v>0</v>
      </c>
      <c r="BR136" s="430">
        <v>0</v>
      </c>
      <c r="BS136" s="442">
        <v>0</v>
      </c>
      <c r="BT136" s="442">
        <f>SUM(BM136:BS136)</f>
        <v>1432.0874999999996</v>
      </c>
      <c r="BU136" s="442">
        <f>BL136-BT136</f>
        <v>11315.905979999998</v>
      </c>
      <c r="BV136" s="442">
        <v>11316</v>
      </c>
      <c r="BW136" s="442">
        <f t="shared" si="49"/>
        <v>9.4020000002274173E-2</v>
      </c>
      <c r="BX136" s="443">
        <f>BK136*13/100</f>
        <v>1455.4279999999999</v>
      </c>
      <c r="BY136" s="444">
        <f>(BL136-BG136)*3.25%</f>
        <v>384.00049999999993</v>
      </c>
      <c r="BZ136" s="441">
        <f>+BP136*2</f>
        <v>0</v>
      </c>
      <c r="CA136" s="432">
        <f>SUM(BX136:BZ136)</f>
        <v>1839.4284999999998</v>
      </c>
      <c r="CB136" s="432">
        <f>BL136+CA136</f>
        <v>14587.421979999997</v>
      </c>
      <c r="CC136" s="445">
        <f>25*AN136</f>
        <v>500</v>
      </c>
      <c r="CD136" s="438">
        <f>CC136+CB136</f>
        <v>15087.421979999997</v>
      </c>
    </row>
    <row r="137" spans="1:82" s="446" customFormat="1" ht="24.95" customHeight="1" x14ac:dyDescent="0.3">
      <c r="A137" s="415">
        <v>124</v>
      </c>
      <c r="B137" s="453" t="s">
        <v>2357</v>
      </c>
      <c r="C137" s="417">
        <v>38004</v>
      </c>
      <c r="D137" s="418" t="s">
        <v>2358</v>
      </c>
      <c r="E137" s="419">
        <v>45658</v>
      </c>
      <c r="F137" s="420">
        <v>5348859012</v>
      </c>
      <c r="G137" s="421">
        <v>101952471576</v>
      </c>
      <c r="H137" s="422" t="s">
        <v>1940</v>
      </c>
      <c r="I137" s="422" t="s">
        <v>2359</v>
      </c>
      <c r="J137" s="423" t="s">
        <v>2360</v>
      </c>
      <c r="K137" s="424">
        <v>0</v>
      </c>
      <c r="L137" s="424">
        <v>0</v>
      </c>
      <c r="M137" s="424">
        <v>1</v>
      </c>
      <c r="N137" s="424">
        <v>1</v>
      </c>
      <c r="O137" s="424">
        <v>1</v>
      </c>
      <c r="P137" s="424">
        <v>1</v>
      </c>
      <c r="Q137" s="424">
        <v>1</v>
      </c>
      <c r="R137" s="424">
        <v>1</v>
      </c>
      <c r="S137" s="424">
        <v>0</v>
      </c>
      <c r="T137" s="424">
        <v>1</v>
      </c>
      <c r="U137" s="424">
        <v>1</v>
      </c>
      <c r="V137" s="424">
        <v>1</v>
      </c>
      <c r="W137" s="424">
        <v>1</v>
      </c>
      <c r="X137" s="424">
        <v>1</v>
      </c>
      <c r="Y137" s="424">
        <v>1</v>
      </c>
      <c r="Z137" s="424">
        <v>0</v>
      </c>
      <c r="AA137" s="424">
        <v>1</v>
      </c>
      <c r="AB137" s="424">
        <v>0</v>
      </c>
      <c r="AC137" s="424">
        <v>0</v>
      </c>
      <c r="AD137" s="424">
        <v>1</v>
      </c>
      <c r="AE137" s="424">
        <v>0</v>
      </c>
      <c r="AF137" s="424">
        <v>0</v>
      </c>
      <c r="AG137" s="424">
        <v>0</v>
      </c>
      <c r="AH137" s="424">
        <v>0</v>
      </c>
      <c r="AI137" s="424">
        <v>1</v>
      </c>
      <c r="AJ137" s="424">
        <v>1</v>
      </c>
      <c r="AK137" s="424">
        <v>1</v>
      </c>
      <c r="AL137" s="424">
        <v>1</v>
      </c>
      <c r="AM137" s="425">
        <v>26</v>
      </c>
      <c r="AN137" s="426">
        <v>18</v>
      </c>
      <c r="AO137" s="427">
        <v>4</v>
      </c>
      <c r="AP137" s="427">
        <f t="shared" si="25"/>
        <v>0</v>
      </c>
      <c r="AQ137" s="427">
        <f t="shared" si="26"/>
        <v>0</v>
      </c>
      <c r="AR137" s="427">
        <f t="shared" si="27"/>
        <v>10</v>
      </c>
      <c r="AS137" s="427">
        <f t="shared" si="28"/>
        <v>0</v>
      </c>
      <c r="AT137" s="428">
        <f t="shared" si="29"/>
        <v>18</v>
      </c>
      <c r="AU137" s="429">
        <v>0</v>
      </c>
      <c r="AV137" s="430">
        <v>11035.96</v>
      </c>
      <c r="AW137" s="431">
        <v>3518.32</v>
      </c>
      <c r="AX137" s="430">
        <v>0</v>
      </c>
      <c r="AY137" s="430"/>
      <c r="AZ137" s="430"/>
      <c r="BA137" s="432">
        <f t="shared" ref="BA137:BA161" si="56">SUM(AV137:AZ137)</f>
        <v>14554.279999999999</v>
      </c>
      <c r="BB137" s="433">
        <f t="shared" si="47"/>
        <v>7640.28</v>
      </c>
      <c r="BC137" s="433">
        <f t="shared" si="48"/>
        <v>2435.7599999999998</v>
      </c>
      <c r="BD137" s="434">
        <v>0</v>
      </c>
      <c r="BE137" s="435"/>
      <c r="BF137" s="435"/>
      <c r="BG137" s="436">
        <f t="shared" si="31"/>
        <v>839.33413199999995</v>
      </c>
      <c r="BH137" s="433">
        <f t="shared" si="32"/>
        <v>503.82</v>
      </c>
      <c r="BI137" s="437">
        <f t="shared" si="33"/>
        <v>54</v>
      </c>
      <c r="BJ137" s="438">
        <v>0</v>
      </c>
      <c r="BK137" s="432">
        <f t="shared" ref="BK137:BK161" si="57">BB137+BC137+BD137</f>
        <v>10076.039999999999</v>
      </c>
      <c r="BL137" s="432">
        <f t="shared" si="35"/>
        <v>11473.194131999999</v>
      </c>
      <c r="BM137" s="439">
        <f t="shared" ref="BM137:BM161" si="58">(BL137-BG137)*0.75%</f>
        <v>79.753949999999989</v>
      </c>
      <c r="BN137" s="439">
        <f t="shared" ref="BN137:BN161" si="59">BK137*12%</f>
        <v>1209.1247999999998</v>
      </c>
      <c r="BO137" s="440"/>
      <c r="BP137" s="441">
        <v>0</v>
      </c>
      <c r="BQ137" s="430">
        <v>0</v>
      </c>
      <c r="BR137" s="430">
        <v>0</v>
      </c>
      <c r="BS137" s="442">
        <v>0</v>
      </c>
      <c r="BT137" s="442">
        <f t="shared" ref="BT137:BT161" si="60">SUM(BM137:BS137)</f>
        <v>1288.8787499999999</v>
      </c>
      <c r="BU137" s="442">
        <f t="shared" ref="BU137:BU161" si="61">BL137-BT137</f>
        <v>10184.315381999999</v>
      </c>
      <c r="BV137" s="442">
        <v>10184</v>
      </c>
      <c r="BW137" s="442">
        <f t="shared" si="49"/>
        <v>-0.31538199999886274</v>
      </c>
      <c r="BX137" s="443">
        <f t="shared" ref="BX137:BX161" si="62">BK137*13/100</f>
        <v>1309.8851999999999</v>
      </c>
      <c r="BY137" s="444">
        <f t="shared" ref="BY137:BY161" si="63">(BL137-BG137)*3.25%</f>
        <v>345.60044999999997</v>
      </c>
      <c r="BZ137" s="441">
        <f t="shared" ref="BZ137:BZ161" si="64">+BP137*2</f>
        <v>0</v>
      </c>
      <c r="CA137" s="432">
        <f t="shared" ref="CA137:CA161" si="65">SUM(BX137:BZ137)</f>
        <v>1655.4856499999999</v>
      </c>
      <c r="CB137" s="432">
        <f t="shared" ref="CB137:CB161" si="66">BL137+CA137</f>
        <v>13128.679781999999</v>
      </c>
      <c r="CC137" s="445">
        <f t="shared" ref="CC137:CC161" si="67">25*AN137</f>
        <v>450</v>
      </c>
      <c r="CD137" s="438">
        <f t="shared" ref="CD137:CD161" si="68">CC137+CB137</f>
        <v>13578.679781999999</v>
      </c>
    </row>
    <row r="138" spans="1:82" s="446" customFormat="1" ht="24.95" customHeight="1" x14ac:dyDescent="0.3">
      <c r="A138" s="415">
        <v>125</v>
      </c>
      <c r="B138" s="453" t="s">
        <v>2361</v>
      </c>
      <c r="C138" s="417">
        <v>38006</v>
      </c>
      <c r="D138" s="418" t="s">
        <v>2362</v>
      </c>
      <c r="E138" s="419">
        <v>45658</v>
      </c>
      <c r="F138" s="420">
        <v>4941848697</v>
      </c>
      <c r="G138" s="421">
        <v>102167605718</v>
      </c>
      <c r="H138" s="422" t="s">
        <v>65</v>
      </c>
      <c r="I138" s="422" t="s">
        <v>2363</v>
      </c>
      <c r="J138" s="423" t="s">
        <v>2364</v>
      </c>
      <c r="K138" s="424">
        <v>0.5</v>
      </c>
      <c r="L138" s="424">
        <v>0</v>
      </c>
      <c r="M138" s="424">
        <v>0</v>
      </c>
      <c r="N138" s="424">
        <v>1</v>
      </c>
      <c r="O138" s="424">
        <v>0</v>
      </c>
      <c r="P138" s="424">
        <v>0</v>
      </c>
      <c r="Q138" s="424">
        <v>1</v>
      </c>
      <c r="R138" s="424">
        <v>1</v>
      </c>
      <c r="S138" s="424">
        <v>0</v>
      </c>
      <c r="T138" s="424">
        <v>0</v>
      </c>
      <c r="U138" s="424">
        <v>0</v>
      </c>
      <c r="V138" s="424">
        <v>1</v>
      </c>
      <c r="W138" s="424">
        <v>0</v>
      </c>
      <c r="X138" s="424">
        <v>0</v>
      </c>
      <c r="Y138" s="424">
        <v>0</v>
      </c>
      <c r="Z138" s="424">
        <v>0</v>
      </c>
      <c r="AA138" s="424">
        <v>0</v>
      </c>
      <c r="AB138" s="424">
        <v>1</v>
      </c>
      <c r="AC138" s="424">
        <v>0</v>
      </c>
      <c r="AD138" s="424">
        <v>0</v>
      </c>
      <c r="AE138" s="424">
        <v>0</v>
      </c>
      <c r="AF138" s="424">
        <v>0</v>
      </c>
      <c r="AG138" s="424">
        <v>0</v>
      </c>
      <c r="AH138" s="424">
        <v>0</v>
      </c>
      <c r="AI138" s="424">
        <v>0</v>
      </c>
      <c r="AJ138" s="424">
        <v>0</v>
      </c>
      <c r="AK138" s="424">
        <v>0</v>
      </c>
      <c r="AL138" s="424">
        <v>0</v>
      </c>
      <c r="AM138" s="425">
        <v>26</v>
      </c>
      <c r="AN138" s="426">
        <v>5.5</v>
      </c>
      <c r="AO138" s="427">
        <v>4</v>
      </c>
      <c r="AP138" s="427">
        <f t="shared" si="25"/>
        <v>0</v>
      </c>
      <c r="AQ138" s="427">
        <f t="shared" si="26"/>
        <v>0</v>
      </c>
      <c r="AR138" s="427">
        <f t="shared" si="27"/>
        <v>22</v>
      </c>
      <c r="AS138" s="427">
        <f t="shared" si="28"/>
        <v>0</v>
      </c>
      <c r="AT138" s="428">
        <f t="shared" si="29"/>
        <v>5.5</v>
      </c>
      <c r="AU138" s="429">
        <v>0</v>
      </c>
      <c r="AV138" s="430">
        <v>11035.96</v>
      </c>
      <c r="AW138" s="431">
        <v>3518.32</v>
      </c>
      <c r="AX138" s="430">
        <v>0</v>
      </c>
      <c r="AY138" s="430"/>
      <c r="AZ138" s="430"/>
      <c r="BA138" s="432">
        <f t="shared" si="56"/>
        <v>14554.279999999999</v>
      </c>
      <c r="BB138" s="433">
        <f t="shared" si="47"/>
        <v>2334.5299999999997</v>
      </c>
      <c r="BC138" s="433">
        <f t="shared" si="48"/>
        <v>744.26</v>
      </c>
      <c r="BD138" s="434">
        <v>0</v>
      </c>
      <c r="BE138" s="435"/>
      <c r="BF138" s="435"/>
      <c r="BG138" s="436">
        <f t="shared" si="31"/>
        <v>256.46320700000001</v>
      </c>
      <c r="BH138" s="433">
        <f t="shared" si="32"/>
        <v>153.94499999999999</v>
      </c>
      <c r="BI138" s="437">
        <f t="shared" si="33"/>
        <v>16.5</v>
      </c>
      <c r="BJ138" s="438">
        <v>0</v>
      </c>
      <c r="BK138" s="432">
        <f t="shared" si="57"/>
        <v>3078.79</v>
      </c>
      <c r="BL138" s="432">
        <f t="shared" si="35"/>
        <v>3505.6982069999999</v>
      </c>
      <c r="BM138" s="439">
        <f t="shared" si="58"/>
        <v>24.369262499999998</v>
      </c>
      <c r="BN138" s="439">
        <f t="shared" si="59"/>
        <v>369.45479999999998</v>
      </c>
      <c r="BO138" s="440"/>
      <c r="BP138" s="441">
        <v>0</v>
      </c>
      <c r="BQ138" s="430">
        <v>1500</v>
      </c>
      <c r="BR138" s="430">
        <v>0</v>
      </c>
      <c r="BS138" s="442">
        <v>0</v>
      </c>
      <c r="BT138" s="442">
        <f t="shared" si="60"/>
        <v>1893.8240624999999</v>
      </c>
      <c r="BU138" s="442">
        <f t="shared" si="61"/>
        <v>1611.8741445000001</v>
      </c>
      <c r="BV138" s="442">
        <v>1612</v>
      </c>
      <c r="BW138" s="442">
        <f t="shared" si="49"/>
        <v>0.12585549999994328</v>
      </c>
      <c r="BX138" s="443">
        <f t="shared" si="62"/>
        <v>400.24269999999996</v>
      </c>
      <c r="BY138" s="444">
        <f t="shared" si="63"/>
        <v>105.60013749999999</v>
      </c>
      <c r="BZ138" s="441">
        <f t="shared" si="64"/>
        <v>0</v>
      </c>
      <c r="CA138" s="432">
        <f t="shared" si="65"/>
        <v>505.84283749999997</v>
      </c>
      <c r="CB138" s="432">
        <f t="shared" si="66"/>
        <v>4011.5410444999998</v>
      </c>
      <c r="CC138" s="445">
        <f t="shared" si="67"/>
        <v>137.5</v>
      </c>
      <c r="CD138" s="438">
        <f t="shared" si="68"/>
        <v>4149.0410444999998</v>
      </c>
    </row>
    <row r="139" spans="1:82" s="446" customFormat="1" ht="24.95" customHeight="1" x14ac:dyDescent="0.3">
      <c r="A139" s="415">
        <v>126</v>
      </c>
      <c r="B139" s="453" t="s">
        <v>2365</v>
      </c>
      <c r="C139" s="417">
        <v>38005</v>
      </c>
      <c r="D139" s="418" t="s">
        <v>2366</v>
      </c>
      <c r="E139" s="419">
        <v>45658</v>
      </c>
      <c r="F139" s="420">
        <v>4941846140</v>
      </c>
      <c r="G139" s="421">
        <v>102116226228</v>
      </c>
      <c r="H139" s="422" t="s">
        <v>1940</v>
      </c>
      <c r="I139" s="422" t="s">
        <v>121</v>
      </c>
      <c r="J139" s="423" t="s">
        <v>2367</v>
      </c>
      <c r="K139" s="424">
        <v>1</v>
      </c>
      <c r="L139" s="424">
        <v>0</v>
      </c>
      <c r="M139" s="424">
        <v>0</v>
      </c>
      <c r="N139" s="424">
        <v>0</v>
      </c>
      <c r="O139" s="424">
        <v>0</v>
      </c>
      <c r="P139" s="424">
        <v>1</v>
      </c>
      <c r="Q139" s="424">
        <v>1</v>
      </c>
      <c r="R139" s="424">
        <v>0</v>
      </c>
      <c r="S139" s="424">
        <v>0</v>
      </c>
      <c r="T139" s="424">
        <v>1</v>
      </c>
      <c r="U139" s="424">
        <v>0</v>
      </c>
      <c r="V139" s="424">
        <v>1</v>
      </c>
      <c r="W139" s="424">
        <v>0</v>
      </c>
      <c r="X139" s="424">
        <v>1</v>
      </c>
      <c r="Y139" s="424">
        <v>0</v>
      </c>
      <c r="Z139" s="424">
        <v>0</v>
      </c>
      <c r="AA139" s="424">
        <v>0</v>
      </c>
      <c r="AB139" s="424">
        <v>0</v>
      </c>
      <c r="AC139" s="424">
        <v>0</v>
      </c>
      <c r="AD139" s="424">
        <v>0</v>
      </c>
      <c r="AE139" s="424">
        <v>0</v>
      </c>
      <c r="AF139" s="424">
        <v>0</v>
      </c>
      <c r="AG139" s="424">
        <v>0</v>
      </c>
      <c r="AH139" s="424">
        <v>0</v>
      </c>
      <c r="AI139" s="424">
        <v>0</v>
      </c>
      <c r="AJ139" s="424">
        <v>0</v>
      </c>
      <c r="AK139" s="424">
        <v>0</v>
      </c>
      <c r="AL139" s="424">
        <v>0</v>
      </c>
      <c r="AM139" s="425">
        <v>26</v>
      </c>
      <c r="AN139" s="426">
        <v>6</v>
      </c>
      <c r="AO139" s="427">
        <v>4</v>
      </c>
      <c r="AP139" s="427">
        <f t="shared" si="25"/>
        <v>0</v>
      </c>
      <c r="AQ139" s="427">
        <f t="shared" si="26"/>
        <v>0</v>
      </c>
      <c r="AR139" s="427">
        <f t="shared" si="27"/>
        <v>22</v>
      </c>
      <c r="AS139" s="427">
        <f t="shared" si="28"/>
        <v>0</v>
      </c>
      <c r="AT139" s="428">
        <f t="shared" si="29"/>
        <v>6</v>
      </c>
      <c r="AU139" s="429">
        <v>0</v>
      </c>
      <c r="AV139" s="430">
        <v>11035.96</v>
      </c>
      <c r="AW139" s="431">
        <v>3518.32</v>
      </c>
      <c r="AX139" s="430">
        <v>0</v>
      </c>
      <c r="AY139" s="430"/>
      <c r="AZ139" s="430"/>
      <c r="BA139" s="432">
        <f t="shared" si="56"/>
        <v>14554.279999999999</v>
      </c>
      <c r="BB139" s="433">
        <f t="shared" si="47"/>
        <v>2546.7599999999998</v>
      </c>
      <c r="BC139" s="433">
        <f t="shared" si="48"/>
        <v>811.92</v>
      </c>
      <c r="BD139" s="434">
        <v>0</v>
      </c>
      <c r="BE139" s="435"/>
      <c r="BF139" s="435"/>
      <c r="BG139" s="436">
        <f t="shared" si="31"/>
        <v>279.77804399999997</v>
      </c>
      <c r="BH139" s="433">
        <f t="shared" si="32"/>
        <v>167.94</v>
      </c>
      <c r="BI139" s="437">
        <f t="shared" si="33"/>
        <v>18</v>
      </c>
      <c r="BJ139" s="438">
        <v>0</v>
      </c>
      <c r="BK139" s="432">
        <f t="shared" si="57"/>
        <v>3358.68</v>
      </c>
      <c r="BL139" s="432">
        <f t="shared" si="35"/>
        <v>3824.398044</v>
      </c>
      <c r="BM139" s="439">
        <f t="shared" si="58"/>
        <v>26.58465</v>
      </c>
      <c r="BN139" s="439">
        <f t="shared" si="59"/>
        <v>403.04159999999996</v>
      </c>
      <c r="BO139" s="440"/>
      <c r="BP139" s="441">
        <v>0</v>
      </c>
      <c r="BQ139" s="430">
        <v>1500</v>
      </c>
      <c r="BR139" s="430">
        <v>0</v>
      </c>
      <c r="BS139" s="442">
        <v>0</v>
      </c>
      <c r="BT139" s="442">
        <f t="shared" si="60"/>
        <v>1929.62625</v>
      </c>
      <c r="BU139" s="442">
        <f t="shared" si="61"/>
        <v>1894.771794</v>
      </c>
      <c r="BV139" s="442">
        <v>1895</v>
      </c>
      <c r="BW139" s="442">
        <f t="shared" si="49"/>
        <v>0.22820600000000013</v>
      </c>
      <c r="BX139" s="443">
        <f t="shared" si="62"/>
        <v>436.62839999999994</v>
      </c>
      <c r="BY139" s="444">
        <f t="shared" si="63"/>
        <v>115.20014999999999</v>
      </c>
      <c r="BZ139" s="441">
        <f t="shared" si="64"/>
        <v>0</v>
      </c>
      <c r="CA139" s="432">
        <f t="shared" si="65"/>
        <v>551.82854999999995</v>
      </c>
      <c r="CB139" s="432">
        <f t="shared" si="66"/>
        <v>4376.2265939999997</v>
      </c>
      <c r="CC139" s="445">
        <f t="shared" si="67"/>
        <v>150</v>
      </c>
      <c r="CD139" s="438">
        <f t="shared" si="68"/>
        <v>4526.2265939999997</v>
      </c>
    </row>
    <row r="140" spans="1:82" s="446" customFormat="1" ht="24.95" customHeight="1" x14ac:dyDescent="0.3">
      <c r="A140" s="415">
        <v>127</v>
      </c>
      <c r="B140" s="416" t="s">
        <v>2368</v>
      </c>
      <c r="C140" s="417">
        <v>38048</v>
      </c>
      <c r="D140" s="418" t="s">
        <v>2369</v>
      </c>
      <c r="E140" s="419">
        <v>45689</v>
      </c>
      <c r="F140" s="420">
        <v>4941855198</v>
      </c>
      <c r="G140" s="421">
        <v>101611406093</v>
      </c>
      <c r="H140" s="422" t="s">
        <v>1940</v>
      </c>
      <c r="I140" s="422" t="s">
        <v>127</v>
      </c>
      <c r="J140" s="423" t="s">
        <v>2370</v>
      </c>
      <c r="K140" s="424">
        <v>1</v>
      </c>
      <c r="L140" s="424">
        <v>0</v>
      </c>
      <c r="M140" s="424">
        <v>1</v>
      </c>
      <c r="N140" s="424">
        <v>1</v>
      </c>
      <c r="O140" s="424">
        <v>1</v>
      </c>
      <c r="P140" s="424">
        <v>1</v>
      </c>
      <c r="Q140" s="424">
        <v>1</v>
      </c>
      <c r="R140" s="424">
        <v>0</v>
      </c>
      <c r="S140" s="424">
        <v>0</v>
      </c>
      <c r="T140" s="424">
        <v>1</v>
      </c>
      <c r="U140" s="424">
        <v>1</v>
      </c>
      <c r="V140" s="424">
        <v>1</v>
      </c>
      <c r="W140" s="424">
        <v>1</v>
      </c>
      <c r="X140" s="424">
        <v>1</v>
      </c>
      <c r="Y140" s="424">
        <v>1</v>
      </c>
      <c r="Z140" s="424">
        <v>0</v>
      </c>
      <c r="AA140" s="424">
        <v>1</v>
      </c>
      <c r="AB140" s="424">
        <v>1</v>
      </c>
      <c r="AC140" s="424">
        <v>1</v>
      </c>
      <c r="AD140" s="424">
        <v>1</v>
      </c>
      <c r="AE140" s="424">
        <v>0</v>
      </c>
      <c r="AF140" s="424">
        <v>1</v>
      </c>
      <c r="AG140" s="424">
        <v>0</v>
      </c>
      <c r="AH140" s="424">
        <v>1</v>
      </c>
      <c r="AI140" s="424">
        <v>1</v>
      </c>
      <c r="AJ140" s="424">
        <v>1</v>
      </c>
      <c r="AK140" s="424">
        <v>1</v>
      </c>
      <c r="AL140" s="424">
        <v>1</v>
      </c>
      <c r="AM140" s="425">
        <v>26</v>
      </c>
      <c r="AN140" s="426">
        <v>22</v>
      </c>
      <c r="AO140" s="427">
        <v>4</v>
      </c>
      <c r="AP140" s="427">
        <f t="shared" si="25"/>
        <v>0</v>
      </c>
      <c r="AQ140" s="427">
        <f t="shared" si="26"/>
        <v>0</v>
      </c>
      <c r="AR140" s="427">
        <f t="shared" si="27"/>
        <v>6</v>
      </c>
      <c r="AS140" s="427">
        <f t="shared" si="28"/>
        <v>0</v>
      </c>
      <c r="AT140" s="428">
        <f t="shared" si="29"/>
        <v>22</v>
      </c>
      <c r="AU140" s="429">
        <v>0</v>
      </c>
      <c r="AV140" s="430">
        <v>11035.96</v>
      </c>
      <c r="AW140" s="431">
        <v>3518.32</v>
      </c>
      <c r="AX140" s="430">
        <v>0</v>
      </c>
      <c r="AY140" s="430"/>
      <c r="AZ140" s="430"/>
      <c r="BA140" s="432">
        <f t="shared" si="56"/>
        <v>14554.279999999999</v>
      </c>
      <c r="BB140" s="433">
        <f t="shared" si="47"/>
        <v>9338.119999999999</v>
      </c>
      <c r="BC140" s="433">
        <f t="shared" si="48"/>
        <v>2977.04</v>
      </c>
      <c r="BD140" s="434">
        <v>0</v>
      </c>
      <c r="BE140" s="435"/>
      <c r="BF140" s="435"/>
      <c r="BG140" s="436">
        <f t="shared" si="31"/>
        <v>1025.852828</v>
      </c>
      <c r="BH140" s="433">
        <f t="shared" si="32"/>
        <v>615.78</v>
      </c>
      <c r="BI140" s="437">
        <f t="shared" si="33"/>
        <v>66</v>
      </c>
      <c r="BJ140" s="438">
        <v>0</v>
      </c>
      <c r="BK140" s="432">
        <f t="shared" si="57"/>
        <v>12315.16</v>
      </c>
      <c r="BL140" s="432">
        <f t="shared" si="35"/>
        <v>14022.792828</v>
      </c>
      <c r="BM140" s="439">
        <f t="shared" si="58"/>
        <v>97.477049999999991</v>
      </c>
      <c r="BN140" s="439">
        <f t="shared" si="59"/>
        <v>1477.8191999999999</v>
      </c>
      <c r="BO140" s="440"/>
      <c r="BP140" s="441">
        <v>0</v>
      </c>
      <c r="BQ140" s="430">
        <v>500</v>
      </c>
      <c r="BR140" s="430">
        <v>0</v>
      </c>
      <c r="BS140" s="442">
        <v>0</v>
      </c>
      <c r="BT140" s="442">
        <f t="shared" si="60"/>
        <v>2075.2962499999999</v>
      </c>
      <c r="BU140" s="442">
        <f t="shared" si="61"/>
        <v>11947.496578</v>
      </c>
      <c r="BV140" s="442">
        <v>11947</v>
      </c>
      <c r="BW140" s="442">
        <f t="shared" si="49"/>
        <v>-0.49657800000022689</v>
      </c>
      <c r="BX140" s="443">
        <f t="shared" si="62"/>
        <v>1600.9707999999998</v>
      </c>
      <c r="BY140" s="444">
        <f t="shared" si="63"/>
        <v>422.40054999999995</v>
      </c>
      <c r="BZ140" s="441">
        <f t="shared" si="64"/>
        <v>0</v>
      </c>
      <c r="CA140" s="432">
        <f t="shared" si="65"/>
        <v>2023.3713499999999</v>
      </c>
      <c r="CB140" s="432">
        <f t="shared" si="66"/>
        <v>16046.164177999999</v>
      </c>
      <c r="CC140" s="445">
        <f t="shared" si="67"/>
        <v>550</v>
      </c>
      <c r="CD140" s="438">
        <f t="shared" si="68"/>
        <v>16596.164177999999</v>
      </c>
    </row>
    <row r="141" spans="1:82" s="446" customFormat="1" ht="24.95" customHeight="1" x14ac:dyDescent="0.3">
      <c r="A141" s="415">
        <v>128</v>
      </c>
      <c r="B141" s="416" t="s">
        <v>2371</v>
      </c>
      <c r="C141" s="417">
        <v>38061</v>
      </c>
      <c r="D141" s="418" t="s">
        <v>2372</v>
      </c>
      <c r="E141" s="419">
        <v>45689</v>
      </c>
      <c r="F141" s="420">
        <v>4941855194</v>
      </c>
      <c r="G141" s="421">
        <v>101539942106</v>
      </c>
      <c r="H141" s="422" t="s">
        <v>1940</v>
      </c>
      <c r="I141" s="422" t="s">
        <v>129</v>
      </c>
      <c r="J141" s="423" t="s">
        <v>2373</v>
      </c>
      <c r="K141" s="424">
        <v>1</v>
      </c>
      <c r="L141" s="424">
        <v>0</v>
      </c>
      <c r="M141" s="424">
        <v>1</v>
      </c>
      <c r="N141" s="424">
        <v>1</v>
      </c>
      <c r="O141" s="424">
        <v>0</v>
      </c>
      <c r="P141" s="424">
        <v>0</v>
      </c>
      <c r="Q141" s="424">
        <v>0</v>
      </c>
      <c r="R141" s="424">
        <v>0</v>
      </c>
      <c r="S141" s="424">
        <v>0</v>
      </c>
      <c r="T141" s="424">
        <v>0</v>
      </c>
      <c r="U141" s="424">
        <v>0</v>
      </c>
      <c r="V141" s="424">
        <v>0</v>
      </c>
      <c r="W141" s="424">
        <v>0</v>
      </c>
      <c r="X141" s="424">
        <v>1</v>
      </c>
      <c r="Y141" s="424">
        <v>1</v>
      </c>
      <c r="Z141" s="424">
        <v>0</v>
      </c>
      <c r="AA141" s="424">
        <v>1</v>
      </c>
      <c r="AB141" s="424">
        <v>1</v>
      </c>
      <c r="AC141" s="424">
        <v>0</v>
      </c>
      <c r="AD141" s="424">
        <v>0</v>
      </c>
      <c r="AE141" s="424">
        <v>0</v>
      </c>
      <c r="AF141" s="424">
        <v>0</v>
      </c>
      <c r="AG141" s="424">
        <v>0</v>
      </c>
      <c r="AH141" s="424">
        <v>0</v>
      </c>
      <c r="AI141" s="424">
        <v>0</v>
      </c>
      <c r="AJ141" s="424">
        <v>0</v>
      </c>
      <c r="AK141" s="424">
        <v>0</v>
      </c>
      <c r="AL141" s="424">
        <v>0</v>
      </c>
      <c r="AM141" s="425">
        <v>26</v>
      </c>
      <c r="AN141" s="426">
        <v>7</v>
      </c>
      <c r="AO141" s="427">
        <v>4</v>
      </c>
      <c r="AP141" s="427">
        <f t="shared" si="25"/>
        <v>0</v>
      </c>
      <c r="AQ141" s="427">
        <f t="shared" si="26"/>
        <v>0</v>
      </c>
      <c r="AR141" s="427">
        <f t="shared" si="27"/>
        <v>21</v>
      </c>
      <c r="AS141" s="427">
        <f t="shared" si="28"/>
        <v>0</v>
      </c>
      <c r="AT141" s="428">
        <f t="shared" si="29"/>
        <v>7</v>
      </c>
      <c r="AU141" s="429">
        <v>0</v>
      </c>
      <c r="AV141" s="430">
        <v>11035.96</v>
      </c>
      <c r="AW141" s="431">
        <v>3518.32</v>
      </c>
      <c r="AX141" s="430">
        <v>0</v>
      </c>
      <c r="AY141" s="430"/>
      <c r="AZ141" s="430"/>
      <c r="BA141" s="432">
        <f t="shared" si="56"/>
        <v>14554.279999999999</v>
      </c>
      <c r="BB141" s="433">
        <f t="shared" si="47"/>
        <v>2971.22</v>
      </c>
      <c r="BC141" s="433">
        <f t="shared" si="48"/>
        <v>947.24</v>
      </c>
      <c r="BD141" s="434">
        <v>0</v>
      </c>
      <c r="BE141" s="435"/>
      <c r="BF141" s="435"/>
      <c r="BG141" s="436">
        <f t="shared" si="31"/>
        <v>326.40771799999999</v>
      </c>
      <c r="BH141" s="433">
        <f t="shared" si="32"/>
        <v>195.92999999999998</v>
      </c>
      <c r="BI141" s="437">
        <f t="shared" si="33"/>
        <v>21</v>
      </c>
      <c r="BJ141" s="438">
        <v>0</v>
      </c>
      <c r="BK141" s="432">
        <f t="shared" si="57"/>
        <v>3918.46</v>
      </c>
      <c r="BL141" s="432">
        <f t="shared" si="35"/>
        <v>4461.7977180000007</v>
      </c>
      <c r="BM141" s="439">
        <f t="shared" si="58"/>
        <v>31.015425</v>
      </c>
      <c r="BN141" s="439">
        <f t="shared" si="59"/>
        <v>470.21519999999998</v>
      </c>
      <c r="BO141" s="440"/>
      <c r="BP141" s="441">
        <v>0</v>
      </c>
      <c r="BQ141" s="430">
        <v>500</v>
      </c>
      <c r="BR141" s="430">
        <v>0</v>
      </c>
      <c r="BS141" s="442">
        <v>0</v>
      </c>
      <c r="BT141" s="442">
        <f t="shared" si="60"/>
        <v>1001.2306249999999</v>
      </c>
      <c r="BU141" s="442">
        <f t="shared" si="61"/>
        <v>3460.5670930000006</v>
      </c>
      <c r="BV141" s="442">
        <v>3459</v>
      </c>
      <c r="BW141" s="442">
        <f t="shared" si="49"/>
        <v>-1.5670930000005683</v>
      </c>
      <c r="BX141" s="443">
        <f t="shared" si="62"/>
        <v>509.39980000000003</v>
      </c>
      <c r="BY141" s="444">
        <f t="shared" si="63"/>
        <v>134.40017500000002</v>
      </c>
      <c r="BZ141" s="441">
        <f t="shared" si="64"/>
        <v>0</v>
      </c>
      <c r="CA141" s="432">
        <f t="shared" si="65"/>
        <v>643.79997500000002</v>
      </c>
      <c r="CB141" s="432">
        <f t="shared" si="66"/>
        <v>5105.5976930000006</v>
      </c>
      <c r="CC141" s="445">
        <f t="shared" si="67"/>
        <v>175</v>
      </c>
      <c r="CD141" s="438">
        <f t="shared" si="68"/>
        <v>5280.5976930000006</v>
      </c>
    </row>
    <row r="142" spans="1:82" s="446" customFormat="1" ht="24.95" customHeight="1" x14ac:dyDescent="0.3">
      <c r="A142" s="415">
        <v>129</v>
      </c>
      <c r="B142" s="416" t="s">
        <v>2374</v>
      </c>
      <c r="C142" s="417">
        <v>38056</v>
      </c>
      <c r="D142" s="418" t="s">
        <v>2375</v>
      </c>
      <c r="E142" s="419">
        <v>45689</v>
      </c>
      <c r="F142" s="420">
        <v>4941855199</v>
      </c>
      <c r="G142" s="421">
        <v>102176402701</v>
      </c>
      <c r="H142" s="422" t="s">
        <v>1940</v>
      </c>
      <c r="I142" s="422" t="s">
        <v>2376</v>
      </c>
      <c r="J142" s="423" t="s">
        <v>2377</v>
      </c>
      <c r="K142" s="424">
        <v>0.5</v>
      </c>
      <c r="L142" s="424">
        <v>0</v>
      </c>
      <c r="M142" s="424">
        <v>1</v>
      </c>
      <c r="N142" s="424">
        <v>1</v>
      </c>
      <c r="O142" s="424">
        <v>1</v>
      </c>
      <c r="P142" s="424">
        <v>1</v>
      </c>
      <c r="Q142" s="424">
        <v>1</v>
      </c>
      <c r="R142" s="424">
        <v>1</v>
      </c>
      <c r="S142" s="424">
        <v>0</v>
      </c>
      <c r="T142" s="424">
        <v>1</v>
      </c>
      <c r="U142" s="424">
        <v>1</v>
      </c>
      <c r="V142" s="424">
        <v>1</v>
      </c>
      <c r="W142" s="424">
        <v>1</v>
      </c>
      <c r="X142" s="424">
        <v>1</v>
      </c>
      <c r="Y142" s="424">
        <v>0.79166666666666663</v>
      </c>
      <c r="Z142" s="424">
        <v>0</v>
      </c>
      <c r="AA142" s="424">
        <v>1</v>
      </c>
      <c r="AB142" s="424">
        <v>1</v>
      </c>
      <c r="AC142" s="424">
        <v>1</v>
      </c>
      <c r="AD142" s="424">
        <v>1</v>
      </c>
      <c r="AE142" s="424">
        <v>0.5</v>
      </c>
      <c r="AF142" s="424">
        <v>1</v>
      </c>
      <c r="AG142" s="424">
        <v>0</v>
      </c>
      <c r="AH142" s="424">
        <v>1</v>
      </c>
      <c r="AI142" s="424">
        <v>1</v>
      </c>
      <c r="AJ142" s="424">
        <v>1</v>
      </c>
      <c r="AK142" s="424">
        <v>1</v>
      </c>
      <c r="AL142" s="424">
        <v>1</v>
      </c>
      <c r="AM142" s="425">
        <v>26</v>
      </c>
      <c r="AN142" s="426">
        <v>22.791666666666664</v>
      </c>
      <c r="AO142" s="427">
        <v>4</v>
      </c>
      <c r="AP142" s="427">
        <f t="shared" ref="AP142:AP161" si="69">COUNTIF(K142:AL142,"N/H")</f>
        <v>0</v>
      </c>
      <c r="AQ142" s="427">
        <f t="shared" ref="AQ142:AQ161" si="70">COUNTIF(K142:AL142,"F/H")</f>
        <v>0</v>
      </c>
      <c r="AR142" s="427">
        <f t="shared" ref="AR142:AR161" si="71">COUNTIF(K142:AL142,"0")</f>
        <v>4</v>
      </c>
      <c r="AS142" s="427">
        <f t="shared" ref="AS142:AS161" si="72">COUNTIF(K142:AL142,"PA")/2</f>
        <v>0</v>
      </c>
      <c r="AT142" s="428">
        <f t="shared" ref="AT142:AT161" si="73">SUM(AQ142+AP142+AN142+AS142)</f>
        <v>22.791666666666664</v>
      </c>
      <c r="AU142" s="429">
        <v>0</v>
      </c>
      <c r="AV142" s="430">
        <v>12139.66</v>
      </c>
      <c r="AW142" s="431">
        <v>3518.32</v>
      </c>
      <c r="AX142" s="430">
        <v>40</v>
      </c>
      <c r="AY142" s="430"/>
      <c r="AZ142" s="430"/>
      <c r="BA142" s="432">
        <f t="shared" si="56"/>
        <v>15697.98</v>
      </c>
      <c r="BB142" s="433">
        <f t="shared" si="47"/>
        <v>10641.657083333332</v>
      </c>
      <c r="BC142" s="433">
        <f t="shared" si="48"/>
        <v>3084.1683333333331</v>
      </c>
      <c r="BD142" s="434">
        <f>+AX142*AT142</f>
        <v>911.66666666666652</v>
      </c>
      <c r="BE142" s="435"/>
      <c r="BF142" s="435"/>
      <c r="BG142" s="436">
        <f t="shared" ref="BG142:BG161" si="74">(BB142+BC142)*8.33%</f>
        <v>1143.3612572083332</v>
      </c>
      <c r="BH142" s="433">
        <f>30.11*AT142</f>
        <v>686.2570833333333</v>
      </c>
      <c r="BI142" s="437">
        <f t="shared" ref="BI142:BI161" si="75">3*AN142</f>
        <v>68.375</v>
      </c>
      <c r="BJ142" s="438">
        <v>0</v>
      </c>
      <c r="BK142" s="432">
        <f t="shared" si="57"/>
        <v>14637.492083333331</v>
      </c>
      <c r="BL142" s="432">
        <f t="shared" ref="BL142:BL161" si="76">SUM(BB142:BJ142)</f>
        <v>16535.485423874998</v>
      </c>
      <c r="BM142" s="439">
        <f t="shared" si="58"/>
        <v>115.44093124999998</v>
      </c>
      <c r="BN142" s="439">
        <f t="shared" si="59"/>
        <v>1756.4990499999997</v>
      </c>
      <c r="BO142" s="440"/>
      <c r="BP142" s="441">
        <v>0</v>
      </c>
      <c r="BQ142" s="430">
        <v>500</v>
      </c>
      <c r="BR142" s="430">
        <v>0</v>
      </c>
      <c r="BS142" s="442">
        <v>0</v>
      </c>
      <c r="BT142" s="442">
        <f t="shared" si="60"/>
        <v>2371.9399812499996</v>
      </c>
      <c r="BU142" s="442">
        <f t="shared" si="61"/>
        <v>14163.545442624998</v>
      </c>
      <c r="BV142" s="442">
        <v>14162</v>
      </c>
      <c r="BW142" s="442">
        <f t="shared" si="49"/>
        <v>-1.5454426249980315</v>
      </c>
      <c r="BX142" s="443">
        <f t="shared" si="62"/>
        <v>1902.8739708333328</v>
      </c>
      <c r="BY142" s="444">
        <f t="shared" si="63"/>
        <v>500.24403541666663</v>
      </c>
      <c r="BZ142" s="441">
        <f t="shared" si="64"/>
        <v>0</v>
      </c>
      <c r="CA142" s="432">
        <f t="shared" si="65"/>
        <v>2403.1180062499993</v>
      </c>
      <c r="CB142" s="432">
        <f t="shared" si="66"/>
        <v>18938.603430124997</v>
      </c>
      <c r="CC142" s="445">
        <f t="shared" si="67"/>
        <v>569.79166666666663</v>
      </c>
      <c r="CD142" s="438">
        <f t="shared" si="68"/>
        <v>19508.395096791664</v>
      </c>
    </row>
    <row r="143" spans="1:82" s="446" customFormat="1" ht="24.95" customHeight="1" x14ac:dyDescent="0.3">
      <c r="A143" s="415">
        <v>130</v>
      </c>
      <c r="B143" s="453" t="s">
        <v>2378</v>
      </c>
      <c r="C143" s="417">
        <v>38058</v>
      </c>
      <c r="D143" s="418" t="s">
        <v>2379</v>
      </c>
      <c r="E143" s="419">
        <v>45688</v>
      </c>
      <c r="F143" s="420">
        <v>4941854541</v>
      </c>
      <c r="G143" s="421">
        <v>102176197658</v>
      </c>
      <c r="H143" s="422" t="s">
        <v>65</v>
      </c>
      <c r="I143" s="422" t="s">
        <v>2363</v>
      </c>
      <c r="J143" s="423" t="s">
        <v>2380</v>
      </c>
      <c r="K143" s="424">
        <v>1</v>
      </c>
      <c r="L143" s="424">
        <v>1</v>
      </c>
      <c r="M143" s="424">
        <v>1</v>
      </c>
      <c r="N143" s="424">
        <v>1</v>
      </c>
      <c r="O143" s="424">
        <v>1</v>
      </c>
      <c r="P143" s="424">
        <v>1</v>
      </c>
      <c r="Q143" s="424">
        <v>0</v>
      </c>
      <c r="R143" s="424">
        <v>1</v>
      </c>
      <c r="S143" s="424">
        <v>0</v>
      </c>
      <c r="T143" s="424">
        <v>1</v>
      </c>
      <c r="U143" s="424">
        <v>1</v>
      </c>
      <c r="V143" s="424">
        <v>1</v>
      </c>
      <c r="W143" s="424">
        <v>1</v>
      </c>
      <c r="X143" s="424">
        <v>0</v>
      </c>
      <c r="Y143" s="424">
        <v>0</v>
      </c>
      <c r="Z143" s="424">
        <v>0</v>
      </c>
      <c r="AA143" s="424">
        <v>1</v>
      </c>
      <c r="AB143" s="424">
        <v>1</v>
      </c>
      <c r="AC143" s="424">
        <v>1</v>
      </c>
      <c r="AD143" s="424">
        <v>1</v>
      </c>
      <c r="AE143" s="424">
        <v>0</v>
      </c>
      <c r="AF143" s="424">
        <v>0</v>
      </c>
      <c r="AG143" s="424">
        <v>0</v>
      </c>
      <c r="AH143" s="424">
        <v>0</v>
      </c>
      <c r="AI143" s="424">
        <v>0</v>
      </c>
      <c r="AJ143" s="424">
        <v>0</v>
      </c>
      <c r="AK143" s="424">
        <v>0</v>
      </c>
      <c r="AL143" s="424">
        <v>0</v>
      </c>
      <c r="AM143" s="425">
        <v>26</v>
      </c>
      <c r="AN143" s="426">
        <v>15</v>
      </c>
      <c r="AO143" s="427">
        <v>4</v>
      </c>
      <c r="AP143" s="427">
        <f t="shared" si="69"/>
        <v>0</v>
      </c>
      <c r="AQ143" s="427">
        <f t="shared" si="70"/>
        <v>0</v>
      </c>
      <c r="AR143" s="427">
        <f t="shared" si="71"/>
        <v>13</v>
      </c>
      <c r="AS143" s="427">
        <f t="shared" si="72"/>
        <v>0</v>
      </c>
      <c r="AT143" s="428">
        <f t="shared" si="73"/>
        <v>15</v>
      </c>
      <c r="AU143" s="429">
        <v>0</v>
      </c>
      <c r="AV143" s="430">
        <v>11035.96</v>
      </c>
      <c r="AW143" s="431">
        <v>3518.32</v>
      </c>
      <c r="AX143" s="430">
        <v>0</v>
      </c>
      <c r="AY143" s="430"/>
      <c r="AZ143" s="430"/>
      <c r="BA143" s="432">
        <f t="shared" si="56"/>
        <v>14554.279999999999</v>
      </c>
      <c r="BB143" s="433">
        <f t="shared" ref="BB143:BB161" si="77">AV143/AM143*AT143</f>
        <v>6366.9</v>
      </c>
      <c r="BC143" s="433">
        <f t="shared" ref="BC143:BC161" si="78">AW143/AM143*AT143</f>
        <v>2029.8</v>
      </c>
      <c r="BD143" s="434">
        <v>0</v>
      </c>
      <c r="BE143" s="435"/>
      <c r="BF143" s="435"/>
      <c r="BG143" s="436">
        <f t="shared" si="74"/>
        <v>699.44510999999989</v>
      </c>
      <c r="BH143" s="433">
        <f t="shared" ref="BH143:BH161" si="79">27.99*AT143</f>
        <v>419.84999999999997</v>
      </c>
      <c r="BI143" s="437">
        <f t="shared" si="75"/>
        <v>45</v>
      </c>
      <c r="BJ143" s="438">
        <v>0</v>
      </c>
      <c r="BK143" s="432">
        <f t="shared" si="57"/>
        <v>8396.6999999999989</v>
      </c>
      <c r="BL143" s="432">
        <f t="shared" si="76"/>
        <v>9560.9951099999998</v>
      </c>
      <c r="BM143" s="439">
        <f t="shared" si="58"/>
        <v>66.461624999999998</v>
      </c>
      <c r="BN143" s="439">
        <f t="shared" si="59"/>
        <v>1007.6039999999998</v>
      </c>
      <c r="BO143" s="440"/>
      <c r="BP143" s="441">
        <v>0</v>
      </c>
      <c r="BQ143" s="430">
        <v>1500</v>
      </c>
      <c r="BR143" s="430">
        <v>0</v>
      </c>
      <c r="BS143" s="442">
        <v>0</v>
      </c>
      <c r="BT143" s="442">
        <f t="shared" si="60"/>
        <v>2574.0656249999997</v>
      </c>
      <c r="BU143" s="442">
        <f t="shared" si="61"/>
        <v>6986.9294850000006</v>
      </c>
      <c r="BV143" s="442">
        <v>6986</v>
      </c>
      <c r="BW143" s="442">
        <f t="shared" ref="BW143:BW161" si="80">BV143-BU143</f>
        <v>-0.92948500000056811</v>
      </c>
      <c r="BX143" s="443">
        <f t="shared" si="62"/>
        <v>1091.5709999999999</v>
      </c>
      <c r="BY143" s="444">
        <f t="shared" si="63"/>
        <v>288.00037499999996</v>
      </c>
      <c r="BZ143" s="441">
        <f t="shared" si="64"/>
        <v>0</v>
      </c>
      <c r="CA143" s="432">
        <f t="shared" si="65"/>
        <v>1379.571375</v>
      </c>
      <c r="CB143" s="432">
        <f t="shared" si="66"/>
        <v>10940.566484999999</v>
      </c>
      <c r="CC143" s="445">
        <f t="shared" si="67"/>
        <v>375</v>
      </c>
      <c r="CD143" s="438">
        <f t="shared" si="68"/>
        <v>11315.566484999999</v>
      </c>
    </row>
    <row r="144" spans="1:82" s="446" customFormat="1" ht="24.95" customHeight="1" x14ac:dyDescent="0.3">
      <c r="A144" s="415">
        <v>131</v>
      </c>
      <c r="B144" s="453" t="s">
        <v>2381</v>
      </c>
      <c r="C144" s="461">
        <v>37690</v>
      </c>
      <c r="D144" s="462" t="s">
        <v>2153</v>
      </c>
      <c r="E144" s="419">
        <v>45505</v>
      </c>
      <c r="F144" s="420">
        <v>4941717568</v>
      </c>
      <c r="G144" s="421">
        <v>101935833315</v>
      </c>
      <c r="H144" s="422" t="s">
        <v>1940</v>
      </c>
      <c r="I144" s="422" t="s">
        <v>2382</v>
      </c>
      <c r="J144" s="423" t="s">
        <v>2383</v>
      </c>
      <c r="K144" s="424">
        <v>1</v>
      </c>
      <c r="L144" s="424">
        <v>0</v>
      </c>
      <c r="M144" s="424">
        <v>1</v>
      </c>
      <c r="N144" s="424">
        <v>0</v>
      </c>
      <c r="O144" s="424">
        <v>1</v>
      </c>
      <c r="P144" s="424">
        <v>1</v>
      </c>
      <c r="Q144" s="424">
        <v>0</v>
      </c>
      <c r="R144" s="424">
        <v>1</v>
      </c>
      <c r="S144" s="424">
        <v>0</v>
      </c>
      <c r="T144" s="424">
        <v>0</v>
      </c>
      <c r="U144" s="424">
        <v>0</v>
      </c>
      <c r="V144" s="424">
        <v>0</v>
      </c>
      <c r="W144" s="424">
        <v>0</v>
      </c>
      <c r="X144" s="424">
        <v>0</v>
      </c>
      <c r="Y144" s="424">
        <v>0</v>
      </c>
      <c r="Z144" s="424">
        <v>0</v>
      </c>
      <c r="AA144" s="424">
        <v>0</v>
      </c>
      <c r="AB144" s="424">
        <v>0</v>
      </c>
      <c r="AC144" s="424">
        <v>0</v>
      </c>
      <c r="AD144" s="424">
        <v>0</v>
      </c>
      <c r="AE144" s="424">
        <v>0</v>
      </c>
      <c r="AF144" s="424">
        <v>0</v>
      </c>
      <c r="AG144" s="424">
        <v>0</v>
      </c>
      <c r="AH144" s="424">
        <v>0</v>
      </c>
      <c r="AI144" s="424">
        <v>0</v>
      </c>
      <c r="AJ144" s="424">
        <v>0</v>
      </c>
      <c r="AK144" s="424">
        <v>0</v>
      </c>
      <c r="AL144" s="424">
        <v>0</v>
      </c>
      <c r="AM144" s="425">
        <v>26</v>
      </c>
      <c r="AN144" s="426">
        <v>5</v>
      </c>
      <c r="AO144" s="427">
        <v>4</v>
      </c>
      <c r="AP144" s="427">
        <f t="shared" si="69"/>
        <v>0</v>
      </c>
      <c r="AQ144" s="427">
        <f t="shared" si="70"/>
        <v>0</v>
      </c>
      <c r="AR144" s="427">
        <f t="shared" si="71"/>
        <v>23</v>
      </c>
      <c r="AS144" s="427">
        <f t="shared" si="72"/>
        <v>0</v>
      </c>
      <c r="AT144" s="428">
        <f t="shared" si="73"/>
        <v>5</v>
      </c>
      <c r="AU144" s="429">
        <v>0</v>
      </c>
      <c r="AV144" s="430">
        <v>11035.96</v>
      </c>
      <c r="AW144" s="431">
        <v>3518.32</v>
      </c>
      <c r="AX144" s="430">
        <v>0</v>
      </c>
      <c r="AY144" s="430"/>
      <c r="AZ144" s="430"/>
      <c r="BA144" s="432">
        <f t="shared" si="56"/>
        <v>14554.279999999999</v>
      </c>
      <c r="BB144" s="433">
        <f t="shared" si="77"/>
        <v>2122.2999999999997</v>
      </c>
      <c r="BC144" s="433">
        <f t="shared" si="78"/>
        <v>676.59999999999991</v>
      </c>
      <c r="BD144" s="434">
        <v>0</v>
      </c>
      <c r="BE144" s="435"/>
      <c r="BF144" s="435"/>
      <c r="BG144" s="436">
        <f t="shared" si="74"/>
        <v>233.14836999999997</v>
      </c>
      <c r="BH144" s="433">
        <f t="shared" si="79"/>
        <v>139.94999999999999</v>
      </c>
      <c r="BI144" s="437">
        <f t="shared" si="75"/>
        <v>15</v>
      </c>
      <c r="BJ144" s="438">
        <v>0</v>
      </c>
      <c r="BK144" s="432">
        <f t="shared" si="57"/>
        <v>2798.8999999999996</v>
      </c>
      <c r="BL144" s="432">
        <f t="shared" si="76"/>
        <v>3186.9983699999993</v>
      </c>
      <c r="BM144" s="439">
        <f t="shared" si="58"/>
        <v>22.153874999999996</v>
      </c>
      <c r="BN144" s="439">
        <f t="shared" si="59"/>
        <v>335.86799999999994</v>
      </c>
      <c r="BO144" s="440"/>
      <c r="BP144" s="441">
        <v>0</v>
      </c>
      <c r="BQ144" s="465">
        <v>925</v>
      </c>
      <c r="BR144" s="430">
        <v>0</v>
      </c>
      <c r="BS144" s="442">
        <v>0</v>
      </c>
      <c r="BT144" s="442">
        <f t="shared" si="60"/>
        <v>1283.0218749999999</v>
      </c>
      <c r="BU144" s="442">
        <f t="shared" si="61"/>
        <v>1903.9764949999994</v>
      </c>
      <c r="BV144" s="442">
        <v>1903</v>
      </c>
      <c r="BW144" s="442">
        <f t="shared" si="80"/>
        <v>-0.97649499999943146</v>
      </c>
      <c r="BX144" s="443">
        <f t="shared" si="62"/>
        <v>363.85699999999997</v>
      </c>
      <c r="BY144" s="444">
        <f t="shared" si="63"/>
        <v>96.000124999999983</v>
      </c>
      <c r="BZ144" s="441">
        <f t="shared" si="64"/>
        <v>0</v>
      </c>
      <c r="CA144" s="432">
        <f t="shared" si="65"/>
        <v>459.85712499999994</v>
      </c>
      <c r="CB144" s="432">
        <f t="shared" si="66"/>
        <v>3646.8554949999993</v>
      </c>
      <c r="CC144" s="445">
        <f t="shared" si="67"/>
        <v>125</v>
      </c>
      <c r="CD144" s="438">
        <f t="shared" si="68"/>
        <v>3771.8554949999993</v>
      </c>
    </row>
    <row r="145" spans="1:82" s="446" customFormat="1" ht="24.95" customHeight="1" x14ac:dyDescent="0.3">
      <c r="A145" s="415">
        <v>132</v>
      </c>
      <c r="B145" s="453" t="s">
        <v>2384</v>
      </c>
      <c r="C145" s="417">
        <v>38047</v>
      </c>
      <c r="D145" s="418" t="s">
        <v>2385</v>
      </c>
      <c r="E145" s="419">
        <v>45688</v>
      </c>
      <c r="F145" s="420">
        <v>4941854481</v>
      </c>
      <c r="G145" s="421">
        <v>102176197670</v>
      </c>
      <c r="H145" s="422" t="s">
        <v>2386</v>
      </c>
      <c r="I145" s="422">
        <v>0</v>
      </c>
      <c r="J145" s="423">
        <v>0</v>
      </c>
      <c r="K145" s="424">
        <v>1</v>
      </c>
      <c r="L145" s="424">
        <v>0</v>
      </c>
      <c r="M145" s="424">
        <v>1</v>
      </c>
      <c r="N145" s="424">
        <v>1</v>
      </c>
      <c r="O145" s="424">
        <v>1</v>
      </c>
      <c r="P145" s="424">
        <v>0</v>
      </c>
      <c r="Q145" s="424">
        <v>0</v>
      </c>
      <c r="R145" s="424">
        <v>0</v>
      </c>
      <c r="S145" s="424">
        <v>0</v>
      </c>
      <c r="T145" s="424">
        <v>0</v>
      </c>
      <c r="U145" s="424">
        <v>0</v>
      </c>
      <c r="V145" s="424">
        <v>0</v>
      </c>
      <c r="W145" s="424">
        <v>0</v>
      </c>
      <c r="X145" s="424">
        <v>0</v>
      </c>
      <c r="Y145" s="424">
        <v>0</v>
      </c>
      <c r="Z145" s="424">
        <v>0</v>
      </c>
      <c r="AA145" s="424">
        <v>0</v>
      </c>
      <c r="AB145" s="424">
        <v>0</v>
      </c>
      <c r="AC145" s="424">
        <v>0</v>
      </c>
      <c r="AD145" s="424">
        <v>0</v>
      </c>
      <c r="AE145" s="424">
        <v>0</v>
      </c>
      <c r="AF145" s="424">
        <v>0</v>
      </c>
      <c r="AG145" s="424">
        <v>0</v>
      </c>
      <c r="AH145" s="424">
        <v>0</v>
      </c>
      <c r="AI145" s="424">
        <v>0</v>
      </c>
      <c r="AJ145" s="424">
        <v>0</v>
      </c>
      <c r="AK145" s="424">
        <v>0</v>
      </c>
      <c r="AL145" s="424">
        <v>0</v>
      </c>
      <c r="AM145" s="425">
        <v>26</v>
      </c>
      <c r="AN145" s="426">
        <v>4</v>
      </c>
      <c r="AO145" s="427">
        <v>4</v>
      </c>
      <c r="AP145" s="427">
        <f t="shared" si="69"/>
        <v>0</v>
      </c>
      <c r="AQ145" s="427">
        <f t="shared" si="70"/>
        <v>0</v>
      </c>
      <c r="AR145" s="427">
        <f t="shared" si="71"/>
        <v>24</v>
      </c>
      <c r="AS145" s="427">
        <f t="shared" si="72"/>
        <v>0</v>
      </c>
      <c r="AT145" s="428">
        <f t="shared" si="73"/>
        <v>4</v>
      </c>
      <c r="AU145" s="429">
        <v>0</v>
      </c>
      <c r="AV145" s="430">
        <v>11035.96</v>
      </c>
      <c r="AW145" s="431">
        <v>3518.32</v>
      </c>
      <c r="AX145" s="430">
        <v>0</v>
      </c>
      <c r="AY145" s="430"/>
      <c r="AZ145" s="430"/>
      <c r="BA145" s="432">
        <f t="shared" si="56"/>
        <v>14554.279999999999</v>
      </c>
      <c r="BB145" s="433">
        <f t="shared" si="77"/>
        <v>1697.84</v>
      </c>
      <c r="BC145" s="433">
        <f t="shared" si="78"/>
        <v>541.28</v>
      </c>
      <c r="BD145" s="434">
        <v>0</v>
      </c>
      <c r="BE145" s="435"/>
      <c r="BF145" s="435"/>
      <c r="BG145" s="436">
        <f t="shared" si="74"/>
        <v>186.51869599999998</v>
      </c>
      <c r="BH145" s="433">
        <f t="shared" si="79"/>
        <v>111.96</v>
      </c>
      <c r="BI145" s="437">
        <f t="shared" si="75"/>
        <v>12</v>
      </c>
      <c r="BJ145" s="438">
        <v>0</v>
      </c>
      <c r="BK145" s="432">
        <f t="shared" si="57"/>
        <v>2239.12</v>
      </c>
      <c r="BL145" s="432">
        <f t="shared" si="76"/>
        <v>2549.598696</v>
      </c>
      <c r="BM145" s="439">
        <f t="shared" si="58"/>
        <v>17.723099999999999</v>
      </c>
      <c r="BN145" s="439">
        <f t="shared" si="59"/>
        <v>268.69439999999997</v>
      </c>
      <c r="BO145" s="440"/>
      <c r="BP145" s="441">
        <v>0</v>
      </c>
      <c r="BQ145" s="430">
        <v>2000</v>
      </c>
      <c r="BR145" s="430">
        <v>0</v>
      </c>
      <c r="BS145" s="442">
        <v>0</v>
      </c>
      <c r="BT145" s="442">
        <f t="shared" si="60"/>
        <v>2286.4175</v>
      </c>
      <c r="BU145" s="442">
        <f t="shared" si="61"/>
        <v>263.181196</v>
      </c>
      <c r="BV145" s="442">
        <v>263</v>
      </c>
      <c r="BW145" s="442">
        <f t="shared" si="80"/>
        <v>-0.18119599999999991</v>
      </c>
      <c r="BX145" s="443">
        <f t="shared" si="62"/>
        <v>291.0856</v>
      </c>
      <c r="BY145" s="444">
        <f t="shared" si="63"/>
        <v>76.8001</v>
      </c>
      <c r="BZ145" s="441">
        <f t="shared" si="64"/>
        <v>0</v>
      </c>
      <c r="CA145" s="432">
        <f t="shared" si="65"/>
        <v>367.88569999999999</v>
      </c>
      <c r="CB145" s="432">
        <f t="shared" si="66"/>
        <v>2917.4843959999998</v>
      </c>
      <c r="CC145" s="445">
        <f t="shared" si="67"/>
        <v>100</v>
      </c>
      <c r="CD145" s="438">
        <f t="shared" si="68"/>
        <v>3017.4843959999998</v>
      </c>
    </row>
    <row r="146" spans="1:82" s="446" customFormat="1" ht="24.95" customHeight="1" x14ac:dyDescent="0.3">
      <c r="A146" s="415">
        <v>133</v>
      </c>
      <c r="B146" s="453" t="s">
        <v>2387</v>
      </c>
      <c r="C146" s="417">
        <v>38046</v>
      </c>
      <c r="D146" s="418" t="s">
        <v>2388</v>
      </c>
      <c r="E146" s="419">
        <v>45691</v>
      </c>
      <c r="F146" s="420">
        <v>4941857052</v>
      </c>
      <c r="G146" s="421">
        <v>102176197586</v>
      </c>
      <c r="H146" s="422" t="s">
        <v>1940</v>
      </c>
      <c r="I146" s="422" t="s">
        <v>819</v>
      </c>
      <c r="J146" s="423" t="s">
        <v>2389</v>
      </c>
      <c r="K146" s="424">
        <v>0</v>
      </c>
      <c r="L146" s="424">
        <v>0</v>
      </c>
      <c r="M146" s="424">
        <v>1</v>
      </c>
      <c r="N146" s="424">
        <v>0</v>
      </c>
      <c r="O146" s="424">
        <v>0</v>
      </c>
      <c r="P146" s="424">
        <v>0</v>
      </c>
      <c r="Q146" s="424">
        <v>0</v>
      </c>
      <c r="R146" s="424">
        <v>0</v>
      </c>
      <c r="S146" s="424">
        <v>0</v>
      </c>
      <c r="T146" s="424">
        <v>0</v>
      </c>
      <c r="U146" s="424">
        <v>0</v>
      </c>
      <c r="V146" s="424">
        <v>0</v>
      </c>
      <c r="W146" s="424">
        <v>0</v>
      </c>
      <c r="X146" s="424">
        <v>0</v>
      </c>
      <c r="Y146" s="424">
        <v>0</v>
      </c>
      <c r="Z146" s="424">
        <v>0</v>
      </c>
      <c r="AA146" s="424">
        <v>0</v>
      </c>
      <c r="AB146" s="424">
        <v>0</v>
      </c>
      <c r="AC146" s="424">
        <v>0</v>
      </c>
      <c r="AD146" s="424">
        <v>0</v>
      </c>
      <c r="AE146" s="424">
        <v>0</v>
      </c>
      <c r="AF146" s="424">
        <v>0</v>
      </c>
      <c r="AG146" s="424">
        <v>0</v>
      </c>
      <c r="AH146" s="424">
        <v>0</v>
      </c>
      <c r="AI146" s="424">
        <v>0</v>
      </c>
      <c r="AJ146" s="424">
        <v>0</v>
      </c>
      <c r="AK146" s="424">
        <v>0</v>
      </c>
      <c r="AL146" s="424">
        <v>0</v>
      </c>
      <c r="AM146" s="425">
        <v>26</v>
      </c>
      <c r="AN146" s="426">
        <v>1</v>
      </c>
      <c r="AO146" s="427">
        <v>4</v>
      </c>
      <c r="AP146" s="427">
        <f t="shared" si="69"/>
        <v>0</v>
      </c>
      <c r="AQ146" s="427">
        <f t="shared" si="70"/>
        <v>0</v>
      </c>
      <c r="AR146" s="427">
        <f t="shared" si="71"/>
        <v>27</v>
      </c>
      <c r="AS146" s="427">
        <f t="shared" si="72"/>
        <v>0</v>
      </c>
      <c r="AT146" s="428">
        <f t="shared" si="73"/>
        <v>1</v>
      </c>
      <c r="AU146" s="429">
        <v>0</v>
      </c>
      <c r="AV146" s="430">
        <v>11035.96</v>
      </c>
      <c r="AW146" s="431">
        <v>3518.32</v>
      </c>
      <c r="AX146" s="430">
        <v>0</v>
      </c>
      <c r="AY146" s="430"/>
      <c r="AZ146" s="430"/>
      <c r="BA146" s="432">
        <f t="shared" si="56"/>
        <v>14554.279999999999</v>
      </c>
      <c r="BB146" s="433">
        <f t="shared" si="77"/>
        <v>424.46</v>
      </c>
      <c r="BC146" s="433">
        <f t="shared" si="78"/>
        <v>135.32</v>
      </c>
      <c r="BD146" s="434">
        <v>0</v>
      </c>
      <c r="BE146" s="435"/>
      <c r="BF146" s="435"/>
      <c r="BG146" s="436">
        <f t="shared" si="74"/>
        <v>46.629673999999994</v>
      </c>
      <c r="BH146" s="433">
        <f t="shared" si="79"/>
        <v>27.99</v>
      </c>
      <c r="BI146" s="437">
        <f t="shared" si="75"/>
        <v>3</v>
      </c>
      <c r="BJ146" s="438">
        <v>0</v>
      </c>
      <c r="BK146" s="432">
        <f t="shared" si="57"/>
        <v>559.78</v>
      </c>
      <c r="BL146" s="432">
        <f t="shared" si="76"/>
        <v>637.399674</v>
      </c>
      <c r="BM146" s="439">
        <f t="shared" si="58"/>
        <v>4.4307749999999997</v>
      </c>
      <c r="BN146" s="439">
        <f t="shared" si="59"/>
        <v>67.173599999999993</v>
      </c>
      <c r="BO146" s="440"/>
      <c r="BP146" s="441">
        <v>0</v>
      </c>
      <c r="BQ146" s="430">
        <v>50</v>
      </c>
      <c r="BR146" s="430">
        <v>0</v>
      </c>
      <c r="BS146" s="442">
        <v>0</v>
      </c>
      <c r="BT146" s="442">
        <f t="shared" si="60"/>
        <v>121.60437499999999</v>
      </c>
      <c r="BU146" s="442">
        <f t="shared" si="61"/>
        <v>515.795299</v>
      </c>
      <c r="BV146" s="442">
        <v>515</v>
      </c>
      <c r="BW146" s="442">
        <f t="shared" si="80"/>
        <v>-0.79529899999999998</v>
      </c>
      <c r="BX146" s="443">
        <f t="shared" si="62"/>
        <v>72.7714</v>
      </c>
      <c r="BY146" s="444">
        <f t="shared" si="63"/>
        <v>19.200025</v>
      </c>
      <c r="BZ146" s="441">
        <f t="shared" si="64"/>
        <v>0</v>
      </c>
      <c r="CA146" s="432">
        <f t="shared" si="65"/>
        <v>91.971424999999996</v>
      </c>
      <c r="CB146" s="432">
        <f t="shared" si="66"/>
        <v>729.37109899999996</v>
      </c>
      <c r="CC146" s="445">
        <f t="shared" si="67"/>
        <v>25</v>
      </c>
      <c r="CD146" s="438">
        <f t="shared" si="68"/>
        <v>754.37109899999996</v>
      </c>
    </row>
    <row r="147" spans="1:82" s="446" customFormat="1" ht="24.95" customHeight="1" x14ac:dyDescent="0.3">
      <c r="A147" s="415">
        <v>134</v>
      </c>
      <c r="B147" s="453" t="s">
        <v>2390</v>
      </c>
      <c r="C147" s="417">
        <v>38062</v>
      </c>
      <c r="D147" s="418" t="s">
        <v>2391</v>
      </c>
      <c r="E147" s="419">
        <v>45689</v>
      </c>
      <c r="F147" s="420">
        <v>4941854507</v>
      </c>
      <c r="G147" s="421">
        <v>102176402698</v>
      </c>
      <c r="H147" s="422" t="s">
        <v>2190</v>
      </c>
      <c r="I147" s="422" t="s">
        <v>520</v>
      </c>
      <c r="J147" s="423" t="s">
        <v>2392</v>
      </c>
      <c r="K147" s="424">
        <v>0</v>
      </c>
      <c r="L147" s="424">
        <v>0</v>
      </c>
      <c r="M147" s="424">
        <v>1</v>
      </c>
      <c r="N147" s="424">
        <v>1</v>
      </c>
      <c r="O147" s="424">
        <v>1</v>
      </c>
      <c r="P147" s="424">
        <v>0</v>
      </c>
      <c r="Q147" s="424">
        <v>1</v>
      </c>
      <c r="R147" s="424">
        <v>1</v>
      </c>
      <c r="S147" s="424">
        <v>0</v>
      </c>
      <c r="T147" s="424">
        <v>1</v>
      </c>
      <c r="U147" s="424">
        <v>0.9375</v>
      </c>
      <c r="V147" s="424">
        <v>1</v>
      </c>
      <c r="W147" s="424">
        <v>1</v>
      </c>
      <c r="X147" s="424">
        <v>1</v>
      </c>
      <c r="Y147" s="424">
        <v>0</v>
      </c>
      <c r="Z147" s="424">
        <v>0</v>
      </c>
      <c r="AA147" s="424">
        <v>1</v>
      </c>
      <c r="AB147" s="424">
        <v>1</v>
      </c>
      <c r="AC147" s="424">
        <v>1</v>
      </c>
      <c r="AD147" s="424">
        <v>1</v>
      </c>
      <c r="AE147" s="424">
        <v>0</v>
      </c>
      <c r="AF147" s="424">
        <v>1</v>
      </c>
      <c r="AG147" s="424">
        <v>0</v>
      </c>
      <c r="AH147" s="424">
        <v>1</v>
      </c>
      <c r="AI147" s="424">
        <v>1</v>
      </c>
      <c r="AJ147" s="424">
        <v>1</v>
      </c>
      <c r="AK147" s="424">
        <v>1</v>
      </c>
      <c r="AL147" s="424">
        <v>1</v>
      </c>
      <c r="AM147" s="425">
        <v>26</v>
      </c>
      <c r="AN147" s="426">
        <v>19.9375</v>
      </c>
      <c r="AO147" s="427">
        <v>4</v>
      </c>
      <c r="AP147" s="427">
        <f t="shared" si="69"/>
        <v>0</v>
      </c>
      <c r="AQ147" s="427">
        <f t="shared" si="70"/>
        <v>0</v>
      </c>
      <c r="AR147" s="427">
        <f t="shared" si="71"/>
        <v>8</v>
      </c>
      <c r="AS147" s="427">
        <f t="shared" si="72"/>
        <v>0</v>
      </c>
      <c r="AT147" s="428">
        <f t="shared" si="73"/>
        <v>19.9375</v>
      </c>
      <c r="AU147" s="429">
        <v>0</v>
      </c>
      <c r="AV147" s="430">
        <v>11035.96</v>
      </c>
      <c r="AW147" s="431">
        <v>3518.32</v>
      </c>
      <c r="AX147" s="430">
        <v>0</v>
      </c>
      <c r="AY147" s="430"/>
      <c r="AZ147" s="430"/>
      <c r="BA147" s="432">
        <f t="shared" si="56"/>
        <v>14554.279999999999</v>
      </c>
      <c r="BB147" s="433">
        <f t="shared" si="77"/>
        <v>8462.6712499999994</v>
      </c>
      <c r="BC147" s="433">
        <f t="shared" si="78"/>
        <v>2697.9424999999997</v>
      </c>
      <c r="BD147" s="434">
        <v>0</v>
      </c>
      <c r="BE147" s="435"/>
      <c r="BF147" s="435"/>
      <c r="BG147" s="436">
        <f t="shared" si="74"/>
        <v>929.6791253749999</v>
      </c>
      <c r="BH147" s="433">
        <f t="shared" si="79"/>
        <v>558.05062499999997</v>
      </c>
      <c r="BI147" s="437">
        <f t="shared" si="75"/>
        <v>59.8125</v>
      </c>
      <c r="BJ147" s="438">
        <v>0</v>
      </c>
      <c r="BK147" s="432">
        <f t="shared" si="57"/>
        <v>11160.613749999999</v>
      </c>
      <c r="BL147" s="432">
        <f t="shared" si="76"/>
        <v>12708.156000374998</v>
      </c>
      <c r="BM147" s="439">
        <f t="shared" si="58"/>
        <v>88.338576562499981</v>
      </c>
      <c r="BN147" s="439">
        <f t="shared" si="59"/>
        <v>1339.2736499999999</v>
      </c>
      <c r="BO147" s="440"/>
      <c r="BP147" s="441">
        <v>0</v>
      </c>
      <c r="BQ147" s="430">
        <v>50</v>
      </c>
      <c r="BR147" s="430">
        <v>0</v>
      </c>
      <c r="BS147" s="442">
        <v>0</v>
      </c>
      <c r="BT147" s="442">
        <f t="shared" si="60"/>
        <v>1477.6122265624999</v>
      </c>
      <c r="BU147" s="442">
        <f t="shared" si="61"/>
        <v>11230.543773812498</v>
      </c>
      <c r="BV147" s="442">
        <v>11231</v>
      </c>
      <c r="BW147" s="442">
        <f t="shared" si="80"/>
        <v>0.45622618750167021</v>
      </c>
      <c r="BX147" s="443">
        <f t="shared" si="62"/>
        <v>1450.8797874999998</v>
      </c>
      <c r="BY147" s="444">
        <f t="shared" si="63"/>
        <v>382.80049843749998</v>
      </c>
      <c r="BZ147" s="441">
        <f t="shared" si="64"/>
        <v>0</v>
      </c>
      <c r="CA147" s="432">
        <f t="shared" si="65"/>
        <v>1833.6802859374998</v>
      </c>
      <c r="CB147" s="432">
        <f t="shared" si="66"/>
        <v>14541.836286312498</v>
      </c>
      <c r="CC147" s="445">
        <f t="shared" si="67"/>
        <v>498.4375</v>
      </c>
      <c r="CD147" s="438">
        <f t="shared" si="68"/>
        <v>15040.273786312498</v>
      </c>
    </row>
    <row r="148" spans="1:82" s="446" customFormat="1" ht="24.95" customHeight="1" x14ac:dyDescent="0.3">
      <c r="A148" s="415">
        <v>135</v>
      </c>
      <c r="B148" s="453" t="s">
        <v>2393</v>
      </c>
      <c r="C148" s="417">
        <v>38052</v>
      </c>
      <c r="D148" s="418" t="s">
        <v>2394</v>
      </c>
      <c r="E148" s="419">
        <v>45689</v>
      </c>
      <c r="F148" s="420">
        <v>4941854521</v>
      </c>
      <c r="G148" s="421">
        <v>102176402680</v>
      </c>
      <c r="H148" s="422" t="s">
        <v>1957</v>
      </c>
      <c r="I148" s="422" t="s">
        <v>2017</v>
      </c>
      <c r="J148" s="423" t="s">
        <v>2395</v>
      </c>
      <c r="K148" s="424">
        <v>0</v>
      </c>
      <c r="L148" s="424">
        <v>0</v>
      </c>
      <c r="M148" s="424">
        <v>1</v>
      </c>
      <c r="N148" s="424">
        <v>1</v>
      </c>
      <c r="O148" s="424">
        <v>1</v>
      </c>
      <c r="P148" s="424">
        <v>1</v>
      </c>
      <c r="Q148" s="424">
        <v>1</v>
      </c>
      <c r="R148" s="424">
        <v>1</v>
      </c>
      <c r="S148" s="424">
        <v>0</v>
      </c>
      <c r="T148" s="424">
        <v>0</v>
      </c>
      <c r="U148" s="424">
        <v>0</v>
      </c>
      <c r="V148" s="424">
        <v>0</v>
      </c>
      <c r="W148" s="424">
        <v>0</v>
      </c>
      <c r="X148" s="424">
        <v>1</v>
      </c>
      <c r="Y148" s="424">
        <v>0</v>
      </c>
      <c r="Z148" s="424">
        <v>0</v>
      </c>
      <c r="AA148" s="424">
        <v>1</v>
      </c>
      <c r="AB148" s="424">
        <v>1</v>
      </c>
      <c r="AC148" s="424">
        <v>0</v>
      </c>
      <c r="AD148" s="424">
        <v>0</v>
      </c>
      <c r="AE148" s="424">
        <v>0</v>
      </c>
      <c r="AF148" s="424">
        <v>0</v>
      </c>
      <c r="AG148" s="424">
        <v>0</v>
      </c>
      <c r="AH148" s="424">
        <v>0</v>
      </c>
      <c r="AI148" s="424">
        <v>0</v>
      </c>
      <c r="AJ148" s="424">
        <v>0</v>
      </c>
      <c r="AK148" s="424">
        <v>1</v>
      </c>
      <c r="AL148" s="424">
        <v>1</v>
      </c>
      <c r="AM148" s="425">
        <v>26</v>
      </c>
      <c r="AN148" s="426">
        <v>11</v>
      </c>
      <c r="AO148" s="427">
        <v>4</v>
      </c>
      <c r="AP148" s="427">
        <f t="shared" si="69"/>
        <v>0</v>
      </c>
      <c r="AQ148" s="427">
        <f t="shared" si="70"/>
        <v>0</v>
      </c>
      <c r="AR148" s="427">
        <f t="shared" si="71"/>
        <v>17</v>
      </c>
      <c r="AS148" s="427">
        <f t="shared" si="72"/>
        <v>0</v>
      </c>
      <c r="AT148" s="428">
        <f t="shared" si="73"/>
        <v>11</v>
      </c>
      <c r="AU148" s="429">
        <v>0</v>
      </c>
      <c r="AV148" s="430">
        <v>11035.96</v>
      </c>
      <c r="AW148" s="431">
        <v>3518.32</v>
      </c>
      <c r="AX148" s="430">
        <v>0</v>
      </c>
      <c r="AY148" s="430"/>
      <c r="AZ148" s="430"/>
      <c r="BA148" s="432">
        <f t="shared" si="56"/>
        <v>14554.279999999999</v>
      </c>
      <c r="BB148" s="433">
        <f t="shared" si="77"/>
        <v>4669.0599999999995</v>
      </c>
      <c r="BC148" s="433">
        <f t="shared" si="78"/>
        <v>1488.52</v>
      </c>
      <c r="BD148" s="434">
        <v>0</v>
      </c>
      <c r="BE148" s="435"/>
      <c r="BF148" s="435"/>
      <c r="BG148" s="436">
        <f t="shared" si="74"/>
        <v>512.92641400000002</v>
      </c>
      <c r="BH148" s="433">
        <f t="shared" si="79"/>
        <v>307.89</v>
      </c>
      <c r="BI148" s="437">
        <f t="shared" si="75"/>
        <v>33</v>
      </c>
      <c r="BJ148" s="438">
        <v>0</v>
      </c>
      <c r="BK148" s="432">
        <f t="shared" si="57"/>
        <v>6157.58</v>
      </c>
      <c r="BL148" s="432">
        <f t="shared" si="76"/>
        <v>7011.3964139999998</v>
      </c>
      <c r="BM148" s="439">
        <f t="shared" si="58"/>
        <v>48.738524999999996</v>
      </c>
      <c r="BN148" s="439">
        <f t="shared" si="59"/>
        <v>738.90959999999995</v>
      </c>
      <c r="BO148" s="440"/>
      <c r="BP148" s="441">
        <v>0</v>
      </c>
      <c r="BQ148" s="430">
        <v>1500</v>
      </c>
      <c r="BR148" s="430">
        <v>0</v>
      </c>
      <c r="BS148" s="442">
        <v>0</v>
      </c>
      <c r="BT148" s="442">
        <f t="shared" si="60"/>
        <v>2287.6481249999997</v>
      </c>
      <c r="BU148" s="442">
        <f t="shared" si="61"/>
        <v>4723.7482890000001</v>
      </c>
      <c r="BV148" s="442">
        <v>4726</v>
      </c>
      <c r="BW148" s="442">
        <f t="shared" si="80"/>
        <v>2.2517109999998866</v>
      </c>
      <c r="BX148" s="443">
        <f t="shared" si="62"/>
        <v>800.48539999999991</v>
      </c>
      <c r="BY148" s="444">
        <f t="shared" si="63"/>
        <v>211.20027499999998</v>
      </c>
      <c r="BZ148" s="441">
        <f t="shared" si="64"/>
        <v>0</v>
      </c>
      <c r="CA148" s="432">
        <f t="shared" si="65"/>
        <v>1011.6856749999999</v>
      </c>
      <c r="CB148" s="432">
        <f t="shared" si="66"/>
        <v>8023.0820889999995</v>
      </c>
      <c r="CC148" s="445">
        <f t="shared" si="67"/>
        <v>275</v>
      </c>
      <c r="CD148" s="438">
        <f t="shared" si="68"/>
        <v>8298.0820889999995</v>
      </c>
    </row>
    <row r="149" spans="1:82" s="446" customFormat="1" ht="24.95" customHeight="1" x14ac:dyDescent="0.3">
      <c r="A149" s="415">
        <v>136</v>
      </c>
      <c r="B149" s="453" t="s">
        <v>2396</v>
      </c>
      <c r="C149" s="417">
        <v>38045</v>
      </c>
      <c r="D149" s="418" t="s">
        <v>2397</v>
      </c>
      <c r="E149" s="419">
        <v>45691</v>
      </c>
      <c r="F149" s="420">
        <v>4941857056</v>
      </c>
      <c r="G149" s="421">
        <v>101892165896</v>
      </c>
      <c r="H149" s="422" t="s">
        <v>1940</v>
      </c>
      <c r="I149" s="422" t="s">
        <v>2310</v>
      </c>
      <c r="J149" s="423" t="s">
        <v>2398</v>
      </c>
      <c r="K149" s="424">
        <v>0</v>
      </c>
      <c r="L149" s="424">
        <v>0</v>
      </c>
      <c r="M149" s="424">
        <v>1</v>
      </c>
      <c r="N149" s="424">
        <v>1</v>
      </c>
      <c r="O149" s="424">
        <v>1</v>
      </c>
      <c r="P149" s="424">
        <v>1</v>
      </c>
      <c r="Q149" s="424">
        <v>1</v>
      </c>
      <c r="R149" s="424">
        <v>1</v>
      </c>
      <c r="S149" s="424">
        <v>0</v>
      </c>
      <c r="T149" s="424">
        <v>1</v>
      </c>
      <c r="U149" s="424">
        <v>1</v>
      </c>
      <c r="V149" s="424">
        <v>1</v>
      </c>
      <c r="W149" s="424">
        <v>1</v>
      </c>
      <c r="X149" s="424">
        <v>1</v>
      </c>
      <c r="Y149" s="424">
        <v>1</v>
      </c>
      <c r="Z149" s="424">
        <v>0</v>
      </c>
      <c r="AA149" s="424">
        <v>1</v>
      </c>
      <c r="AB149" s="424">
        <v>0</v>
      </c>
      <c r="AC149" s="424">
        <v>1</v>
      </c>
      <c r="AD149" s="424">
        <v>1</v>
      </c>
      <c r="AE149" s="424">
        <v>0</v>
      </c>
      <c r="AF149" s="424">
        <v>1</v>
      </c>
      <c r="AG149" s="424">
        <v>0</v>
      </c>
      <c r="AH149" s="424">
        <v>1</v>
      </c>
      <c r="AI149" s="424">
        <v>1</v>
      </c>
      <c r="AJ149" s="424">
        <v>1</v>
      </c>
      <c r="AK149" s="424">
        <v>1</v>
      </c>
      <c r="AL149" s="424">
        <v>1</v>
      </c>
      <c r="AM149" s="425">
        <v>26</v>
      </c>
      <c r="AN149" s="426">
        <v>21</v>
      </c>
      <c r="AO149" s="427">
        <v>4</v>
      </c>
      <c r="AP149" s="427">
        <f t="shared" si="69"/>
        <v>0</v>
      </c>
      <c r="AQ149" s="427">
        <f t="shared" si="70"/>
        <v>0</v>
      </c>
      <c r="AR149" s="427">
        <f t="shared" si="71"/>
        <v>7</v>
      </c>
      <c r="AS149" s="427">
        <f t="shared" si="72"/>
        <v>0</v>
      </c>
      <c r="AT149" s="428">
        <f t="shared" si="73"/>
        <v>21</v>
      </c>
      <c r="AU149" s="429">
        <v>0</v>
      </c>
      <c r="AV149" s="430">
        <v>11035.96</v>
      </c>
      <c r="AW149" s="431">
        <v>3518.32</v>
      </c>
      <c r="AX149" s="430">
        <v>0</v>
      </c>
      <c r="AY149" s="430"/>
      <c r="AZ149" s="430"/>
      <c r="BA149" s="432">
        <f t="shared" si="56"/>
        <v>14554.279999999999</v>
      </c>
      <c r="BB149" s="433">
        <f t="shared" si="77"/>
        <v>8913.66</v>
      </c>
      <c r="BC149" s="433">
        <f t="shared" si="78"/>
        <v>2841.72</v>
      </c>
      <c r="BD149" s="434">
        <v>0</v>
      </c>
      <c r="BE149" s="435"/>
      <c r="BF149" s="435"/>
      <c r="BG149" s="436">
        <f t="shared" si="74"/>
        <v>979.22315399999991</v>
      </c>
      <c r="BH149" s="433">
        <f t="shared" si="79"/>
        <v>587.79</v>
      </c>
      <c r="BI149" s="437">
        <f t="shared" si="75"/>
        <v>63</v>
      </c>
      <c r="BJ149" s="438">
        <v>0</v>
      </c>
      <c r="BK149" s="432">
        <f t="shared" si="57"/>
        <v>11755.38</v>
      </c>
      <c r="BL149" s="432">
        <f t="shared" si="76"/>
        <v>13385.393153999998</v>
      </c>
      <c r="BM149" s="439">
        <f t="shared" si="58"/>
        <v>93.04627499999998</v>
      </c>
      <c r="BN149" s="439">
        <f t="shared" si="59"/>
        <v>1410.6455999999998</v>
      </c>
      <c r="BO149" s="440"/>
      <c r="BP149" s="441">
        <v>0</v>
      </c>
      <c r="BQ149" s="430">
        <v>50</v>
      </c>
      <c r="BR149" s="430">
        <v>0</v>
      </c>
      <c r="BS149" s="442">
        <v>0</v>
      </c>
      <c r="BT149" s="442">
        <f t="shared" si="60"/>
        <v>1553.6918749999998</v>
      </c>
      <c r="BU149" s="442">
        <f t="shared" si="61"/>
        <v>11831.701278999997</v>
      </c>
      <c r="BV149" s="442">
        <v>11831</v>
      </c>
      <c r="BW149" s="442">
        <f t="shared" si="80"/>
        <v>-0.70127899999715737</v>
      </c>
      <c r="BX149" s="443">
        <f t="shared" si="62"/>
        <v>1528.1994</v>
      </c>
      <c r="BY149" s="444">
        <f t="shared" si="63"/>
        <v>403.20052499999997</v>
      </c>
      <c r="BZ149" s="441">
        <f t="shared" si="64"/>
        <v>0</v>
      </c>
      <c r="CA149" s="432">
        <f t="shared" si="65"/>
        <v>1931.3999249999999</v>
      </c>
      <c r="CB149" s="432">
        <f t="shared" si="66"/>
        <v>15316.793078999997</v>
      </c>
      <c r="CC149" s="445">
        <f t="shared" si="67"/>
        <v>525</v>
      </c>
      <c r="CD149" s="438">
        <f t="shared" si="68"/>
        <v>15841.793078999997</v>
      </c>
    </row>
    <row r="150" spans="1:82" s="446" customFormat="1" ht="24.95" customHeight="1" x14ac:dyDescent="0.3">
      <c r="A150" s="415">
        <v>137</v>
      </c>
      <c r="B150" s="453" t="s">
        <v>2399</v>
      </c>
      <c r="C150" s="417">
        <v>38066</v>
      </c>
      <c r="D150" s="418" t="s">
        <v>2400</v>
      </c>
      <c r="E150" s="419">
        <v>45691</v>
      </c>
      <c r="F150" s="420">
        <v>4941857032</v>
      </c>
      <c r="G150" s="421">
        <v>102176197615</v>
      </c>
      <c r="H150" s="422" t="s">
        <v>1940</v>
      </c>
      <c r="I150" s="422" t="s">
        <v>699</v>
      </c>
      <c r="J150" s="423" t="s">
        <v>2401</v>
      </c>
      <c r="K150" s="424">
        <v>0</v>
      </c>
      <c r="L150" s="424">
        <v>0</v>
      </c>
      <c r="M150" s="424">
        <v>0</v>
      </c>
      <c r="N150" s="424">
        <v>0.96875</v>
      </c>
      <c r="O150" s="424">
        <v>1</v>
      </c>
      <c r="P150" s="424">
        <v>1</v>
      </c>
      <c r="Q150" s="424">
        <v>1</v>
      </c>
      <c r="R150" s="424">
        <v>1</v>
      </c>
      <c r="S150" s="424">
        <v>0</v>
      </c>
      <c r="T150" s="424">
        <v>1</v>
      </c>
      <c r="U150" s="424">
        <v>1</v>
      </c>
      <c r="V150" s="424">
        <v>1</v>
      </c>
      <c r="W150" s="424">
        <v>0</v>
      </c>
      <c r="X150" s="424">
        <v>1</v>
      </c>
      <c r="Y150" s="424">
        <v>0</v>
      </c>
      <c r="Z150" s="424">
        <v>0</v>
      </c>
      <c r="AA150" s="424">
        <v>0</v>
      </c>
      <c r="AB150" s="424">
        <v>1</v>
      </c>
      <c r="AC150" s="424">
        <v>1</v>
      </c>
      <c r="AD150" s="424">
        <v>0</v>
      </c>
      <c r="AE150" s="424">
        <v>0</v>
      </c>
      <c r="AF150" s="424">
        <v>1</v>
      </c>
      <c r="AG150" s="424">
        <v>0</v>
      </c>
      <c r="AH150" s="424">
        <v>0</v>
      </c>
      <c r="AI150" s="424">
        <v>0</v>
      </c>
      <c r="AJ150" s="424">
        <v>0</v>
      </c>
      <c r="AK150" s="424">
        <v>1</v>
      </c>
      <c r="AL150" s="424">
        <v>0</v>
      </c>
      <c r="AM150" s="425">
        <v>26</v>
      </c>
      <c r="AN150" s="426">
        <v>12.96875</v>
      </c>
      <c r="AO150" s="427">
        <v>4</v>
      </c>
      <c r="AP150" s="427">
        <f t="shared" si="69"/>
        <v>0</v>
      </c>
      <c r="AQ150" s="427">
        <f t="shared" si="70"/>
        <v>0</v>
      </c>
      <c r="AR150" s="427">
        <f t="shared" si="71"/>
        <v>15</v>
      </c>
      <c r="AS150" s="427">
        <f t="shared" si="72"/>
        <v>0</v>
      </c>
      <c r="AT150" s="428">
        <f t="shared" si="73"/>
        <v>12.96875</v>
      </c>
      <c r="AU150" s="429">
        <v>0</v>
      </c>
      <c r="AV150" s="430">
        <v>11035.96</v>
      </c>
      <c r="AW150" s="431">
        <v>3518.32</v>
      </c>
      <c r="AX150" s="430">
        <v>0</v>
      </c>
      <c r="AY150" s="430"/>
      <c r="AZ150" s="430"/>
      <c r="BA150" s="432">
        <f t="shared" si="56"/>
        <v>14554.279999999999</v>
      </c>
      <c r="BB150" s="433">
        <f t="shared" si="77"/>
        <v>5504.7156249999998</v>
      </c>
      <c r="BC150" s="433">
        <f t="shared" si="78"/>
        <v>1754.9312499999999</v>
      </c>
      <c r="BD150" s="434">
        <v>0</v>
      </c>
      <c r="BE150" s="435"/>
      <c r="BF150" s="435"/>
      <c r="BG150" s="436">
        <f t="shared" si="74"/>
        <v>604.72858468749996</v>
      </c>
      <c r="BH150" s="433">
        <f t="shared" si="79"/>
        <v>362.99531249999995</v>
      </c>
      <c r="BI150" s="437">
        <f t="shared" si="75"/>
        <v>38.90625</v>
      </c>
      <c r="BJ150" s="438">
        <v>0</v>
      </c>
      <c r="BK150" s="432">
        <f t="shared" si="57"/>
        <v>7259.6468749999995</v>
      </c>
      <c r="BL150" s="432">
        <f t="shared" si="76"/>
        <v>8266.2770221874998</v>
      </c>
      <c r="BM150" s="439">
        <f t="shared" si="58"/>
        <v>57.461613281249996</v>
      </c>
      <c r="BN150" s="439">
        <f t="shared" si="59"/>
        <v>871.15762499999994</v>
      </c>
      <c r="BO150" s="440"/>
      <c r="BP150" s="441">
        <v>0</v>
      </c>
      <c r="BQ150" s="430">
        <v>1500</v>
      </c>
      <c r="BR150" s="430">
        <v>0</v>
      </c>
      <c r="BS150" s="442">
        <v>0</v>
      </c>
      <c r="BT150" s="442">
        <f t="shared" si="60"/>
        <v>2428.6192382812501</v>
      </c>
      <c r="BU150" s="442">
        <f t="shared" si="61"/>
        <v>5837.6577839062502</v>
      </c>
      <c r="BV150" s="442">
        <v>5838</v>
      </c>
      <c r="BW150" s="442">
        <f t="shared" si="80"/>
        <v>0.34221609374981199</v>
      </c>
      <c r="BX150" s="443">
        <f t="shared" si="62"/>
        <v>943.75409374999992</v>
      </c>
      <c r="BY150" s="444">
        <f t="shared" si="63"/>
        <v>249.00032421874999</v>
      </c>
      <c r="BZ150" s="441">
        <f t="shared" si="64"/>
        <v>0</v>
      </c>
      <c r="CA150" s="432">
        <f t="shared" si="65"/>
        <v>1192.75441796875</v>
      </c>
      <c r="CB150" s="432">
        <f t="shared" si="66"/>
        <v>9459.03144015625</v>
      </c>
      <c r="CC150" s="445">
        <f t="shared" si="67"/>
        <v>324.21875</v>
      </c>
      <c r="CD150" s="438">
        <f t="shared" si="68"/>
        <v>9783.25019015625</v>
      </c>
    </row>
    <row r="151" spans="1:82" s="446" customFormat="1" ht="24.95" customHeight="1" x14ac:dyDescent="0.3">
      <c r="A151" s="415">
        <v>138</v>
      </c>
      <c r="B151" s="453" t="s">
        <v>2402</v>
      </c>
      <c r="C151" s="417">
        <v>38060</v>
      </c>
      <c r="D151" s="418" t="s">
        <v>2403</v>
      </c>
      <c r="E151" s="419">
        <v>45691</v>
      </c>
      <c r="F151" s="420">
        <v>4941857049</v>
      </c>
      <c r="G151" s="421">
        <v>102176197643</v>
      </c>
      <c r="H151" s="422" t="s">
        <v>1940</v>
      </c>
      <c r="I151" s="422" t="s">
        <v>128</v>
      </c>
      <c r="J151" s="423" t="s">
        <v>2404</v>
      </c>
      <c r="K151" s="424">
        <v>0</v>
      </c>
      <c r="L151" s="424">
        <v>0</v>
      </c>
      <c r="M151" s="424">
        <v>0</v>
      </c>
      <c r="N151" s="424">
        <v>0</v>
      </c>
      <c r="O151" s="424">
        <v>0.96458333333333335</v>
      </c>
      <c r="P151" s="424">
        <v>1</v>
      </c>
      <c r="Q151" s="424">
        <v>1</v>
      </c>
      <c r="R151" s="424">
        <v>1</v>
      </c>
      <c r="S151" s="424">
        <v>0</v>
      </c>
      <c r="T151" s="424">
        <v>0</v>
      </c>
      <c r="U151" s="424">
        <v>1</v>
      </c>
      <c r="V151" s="424">
        <v>1</v>
      </c>
      <c r="W151" s="424">
        <v>1</v>
      </c>
      <c r="X151" s="424">
        <v>1</v>
      </c>
      <c r="Y151" s="424">
        <v>0</v>
      </c>
      <c r="Z151" s="424">
        <v>0</v>
      </c>
      <c r="AA151" s="424">
        <v>1</v>
      </c>
      <c r="AB151" s="424">
        <v>0</v>
      </c>
      <c r="AC151" s="424">
        <v>1</v>
      </c>
      <c r="AD151" s="424">
        <v>0</v>
      </c>
      <c r="AE151" s="424">
        <v>0</v>
      </c>
      <c r="AF151" s="424">
        <v>0</v>
      </c>
      <c r="AG151" s="424">
        <v>0</v>
      </c>
      <c r="AH151" s="424">
        <v>1</v>
      </c>
      <c r="AI151" s="424">
        <v>1</v>
      </c>
      <c r="AJ151" s="424">
        <v>1</v>
      </c>
      <c r="AK151" s="424">
        <v>1</v>
      </c>
      <c r="AL151" s="424">
        <v>1</v>
      </c>
      <c r="AM151" s="425">
        <v>26</v>
      </c>
      <c r="AN151" s="426">
        <v>14.964583333333334</v>
      </c>
      <c r="AO151" s="427">
        <v>4</v>
      </c>
      <c r="AP151" s="427">
        <f t="shared" si="69"/>
        <v>0</v>
      </c>
      <c r="AQ151" s="427">
        <f t="shared" si="70"/>
        <v>0</v>
      </c>
      <c r="AR151" s="427">
        <f t="shared" si="71"/>
        <v>13</v>
      </c>
      <c r="AS151" s="427">
        <f t="shared" si="72"/>
        <v>0</v>
      </c>
      <c r="AT151" s="428">
        <f t="shared" si="73"/>
        <v>14.964583333333334</v>
      </c>
      <c r="AU151" s="429">
        <v>0</v>
      </c>
      <c r="AV151" s="430">
        <v>11035.96</v>
      </c>
      <c r="AW151" s="431">
        <v>3518.32</v>
      </c>
      <c r="AX151" s="430">
        <v>0</v>
      </c>
      <c r="AY151" s="430"/>
      <c r="AZ151" s="430"/>
      <c r="BA151" s="432">
        <f t="shared" si="56"/>
        <v>14554.279999999999</v>
      </c>
      <c r="BB151" s="433">
        <f t="shared" si="77"/>
        <v>6351.8670416666664</v>
      </c>
      <c r="BC151" s="433">
        <f t="shared" si="78"/>
        <v>2025.0074166666666</v>
      </c>
      <c r="BD151" s="434">
        <v>0</v>
      </c>
      <c r="BE151" s="435"/>
      <c r="BF151" s="435"/>
      <c r="BG151" s="436">
        <f t="shared" si="74"/>
        <v>697.79364237916673</v>
      </c>
      <c r="BH151" s="433">
        <f t="shared" si="79"/>
        <v>418.85868749999997</v>
      </c>
      <c r="BI151" s="437">
        <f t="shared" si="75"/>
        <v>44.893749999999997</v>
      </c>
      <c r="BJ151" s="438">
        <v>0</v>
      </c>
      <c r="BK151" s="432">
        <f t="shared" si="57"/>
        <v>8376.8744583333337</v>
      </c>
      <c r="BL151" s="432">
        <f t="shared" si="76"/>
        <v>9538.4205382125001</v>
      </c>
      <c r="BM151" s="439">
        <f t="shared" si="58"/>
        <v>66.304701718749996</v>
      </c>
      <c r="BN151" s="439">
        <f t="shared" si="59"/>
        <v>1005.224935</v>
      </c>
      <c r="BO151" s="440"/>
      <c r="BP151" s="441">
        <v>0</v>
      </c>
      <c r="BQ151" s="430">
        <v>1500</v>
      </c>
      <c r="BR151" s="430">
        <v>0</v>
      </c>
      <c r="BS151" s="442">
        <v>0</v>
      </c>
      <c r="BT151" s="442">
        <f t="shared" si="60"/>
        <v>2571.5296367187502</v>
      </c>
      <c r="BU151" s="442">
        <f t="shared" si="61"/>
        <v>6966.8909014937499</v>
      </c>
      <c r="BV151" s="442">
        <v>6967</v>
      </c>
      <c r="BW151" s="442">
        <f t="shared" si="80"/>
        <v>0.10909850625012041</v>
      </c>
      <c r="BX151" s="443">
        <f t="shared" si="62"/>
        <v>1088.9936795833335</v>
      </c>
      <c r="BY151" s="444">
        <f t="shared" si="63"/>
        <v>287.32037411458333</v>
      </c>
      <c r="BZ151" s="441">
        <f t="shared" si="64"/>
        <v>0</v>
      </c>
      <c r="CA151" s="432">
        <f t="shared" si="65"/>
        <v>1376.3140536979167</v>
      </c>
      <c r="CB151" s="432">
        <f t="shared" si="66"/>
        <v>10914.734591910417</v>
      </c>
      <c r="CC151" s="445">
        <f t="shared" si="67"/>
        <v>374.11458333333331</v>
      </c>
      <c r="CD151" s="438">
        <f t="shared" si="68"/>
        <v>11288.849175243751</v>
      </c>
    </row>
    <row r="152" spans="1:82" s="446" customFormat="1" ht="24.95" customHeight="1" x14ac:dyDescent="0.3">
      <c r="A152" s="415">
        <v>139</v>
      </c>
      <c r="B152" s="453" t="s">
        <v>2405</v>
      </c>
      <c r="C152" s="417">
        <v>38044</v>
      </c>
      <c r="D152" s="418" t="s">
        <v>2406</v>
      </c>
      <c r="E152" s="419">
        <v>45691</v>
      </c>
      <c r="F152" s="420">
        <v>4941857035</v>
      </c>
      <c r="G152" s="421">
        <v>102176197572</v>
      </c>
      <c r="H152" s="422" t="s">
        <v>1940</v>
      </c>
      <c r="I152" s="422" t="s">
        <v>128</v>
      </c>
      <c r="J152" s="423" t="s">
        <v>2407</v>
      </c>
      <c r="K152" s="424">
        <v>0</v>
      </c>
      <c r="L152" s="424">
        <v>0</v>
      </c>
      <c r="M152" s="424">
        <v>0</v>
      </c>
      <c r="N152" s="424">
        <v>0</v>
      </c>
      <c r="O152" s="424">
        <v>1</v>
      </c>
      <c r="P152" s="424">
        <v>1</v>
      </c>
      <c r="Q152" s="424">
        <v>1</v>
      </c>
      <c r="R152" s="424">
        <v>0</v>
      </c>
      <c r="S152" s="424">
        <v>0</v>
      </c>
      <c r="T152" s="424">
        <v>0</v>
      </c>
      <c r="U152" s="424">
        <v>1</v>
      </c>
      <c r="V152" s="424">
        <v>0</v>
      </c>
      <c r="W152" s="424">
        <v>0</v>
      </c>
      <c r="X152" s="424">
        <v>0</v>
      </c>
      <c r="Y152" s="424">
        <v>0</v>
      </c>
      <c r="Z152" s="424">
        <v>0</v>
      </c>
      <c r="AA152" s="424">
        <v>0</v>
      </c>
      <c r="AB152" s="424">
        <v>0</v>
      </c>
      <c r="AC152" s="424">
        <v>0</v>
      </c>
      <c r="AD152" s="424">
        <v>0</v>
      </c>
      <c r="AE152" s="424">
        <v>0</v>
      </c>
      <c r="AF152" s="424">
        <v>0</v>
      </c>
      <c r="AG152" s="424">
        <v>0</v>
      </c>
      <c r="AH152" s="424">
        <v>0</v>
      </c>
      <c r="AI152" s="424">
        <v>0</v>
      </c>
      <c r="AJ152" s="424">
        <v>0</v>
      </c>
      <c r="AK152" s="424">
        <v>0</v>
      </c>
      <c r="AL152" s="424">
        <v>0</v>
      </c>
      <c r="AM152" s="425">
        <v>26</v>
      </c>
      <c r="AN152" s="426">
        <v>4</v>
      </c>
      <c r="AO152" s="427">
        <v>4</v>
      </c>
      <c r="AP152" s="427">
        <f t="shared" si="69"/>
        <v>0</v>
      </c>
      <c r="AQ152" s="427">
        <f t="shared" si="70"/>
        <v>0</v>
      </c>
      <c r="AR152" s="427">
        <f t="shared" si="71"/>
        <v>24</v>
      </c>
      <c r="AS152" s="427">
        <f t="shared" si="72"/>
        <v>0</v>
      </c>
      <c r="AT152" s="428">
        <f t="shared" si="73"/>
        <v>4</v>
      </c>
      <c r="AU152" s="429">
        <v>0</v>
      </c>
      <c r="AV152" s="430">
        <v>11035.96</v>
      </c>
      <c r="AW152" s="431">
        <v>3518.32</v>
      </c>
      <c r="AX152" s="430">
        <v>0</v>
      </c>
      <c r="AY152" s="430"/>
      <c r="AZ152" s="430"/>
      <c r="BA152" s="432">
        <f t="shared" si="56"/>
        <v>14554.279999999999</v>
      </c>
      <c r="BB152" s="433">
        <f t="shared" si="77"/>
        <v>1697.84</v>
      </c>
      <c r="BC152" s="433">
        <f t="shared" si="78"/>
        <v>541.28</v>
      </c>
      <c r="BD152" s="434">
        <v>0</v>
      </c>
      <c r="BE152" s="435"/>
      <c r="BF152" s="435"/>
      <c r="BG152" s="436">
        <f t="shared" si="74"/>
        <v>186.51869599999998</v>
      </c>
      <c r="BH152" s="433">
        <f t="shared" si="79"/>
        <v>111.96</v>
      </c>
      <c r="BI152" s="437">
        <f t="shared" si="75"/>
        <v>12</v>
      </c>
      <c r="BJ152" s="438">
        <v>0</v>
      </c>
      <c r="BK152" s="432">
        <f t="shared" si="57"/>
        <v>2239.12</v>
      </c>
      <c r="BL152" s="432">
        <f t="shared" si="76"/>
        <v>2549.598696</v>
      </c>
      <c r="BM152" s="439">
        <f t="shared" si="58"/>
        <v>17.723099999999999</v>
      </c>
      <c r="BN152" s="439">
        <f t="shared" si="59"/>
        <v>268.69439999999997</v>
      </c>
      <c r="BO152" s="440"/>
      <c r="BP152" s="441">
        <v>0</v>
      </c>
      <c r="BQ152" s="430">
        <v>925</v>
      </c>
      <c r="BR152" s="430">
        <v>0</v>
      </c>
      <c r="BS152" s="442">
        <v>0</v>
      </c>
      <c r="BT152" s="442">
        <f t="shared" si="60"/>
        <v>1211.4175</v>
      </c>
      <c r="BU152" s="442">
        <f t="shared" si="61"/>
        <v>1338.181196</v>
      </c>
      <c r="BV152" s="442">
        <v>1338</v>
      </c>
      <c r="BW152" s="442">
        <f t="shared" si="80"/>
        <v>-0.18119599999999991</v>
      </c>
      <c r="BX152" s="443">
        <f t="shared" si="62"/>
        <v>291.0856</v>
      </c>
      <c r="BY152" s="444">
        <f t="shared" si="63"/>
        <v>76.8001</v>
      </c>
      <c r="BZ152" s="441">
        <f t="shared" si="64"/>
        <v>0</v>
      </c>
      <c r="CA152" s="432">
        <f t="shared" si="65"/>
        <v>367.88569999999999</v>
      </c>
      <c r="CB152" s="432">
        <f t="shared" si="66"/>
        <v>2917.4843959999998</v>
      </c>
      <c r="CC152" s="445">
        <f t="shared" si="67"/>
        <v>100</v>
      </c>
      <c r="CD152" s="438">
        <f t="shared" si="68"/>
        <v>3017.4843959999998</v>
      </c>
    </row>
    <row r="153" spans="1:82" s="446" customFormat="1" ht="24.95" customHeight="1" x14ac:dyDescent="0.3">
      <c r="A153" s="415">
        <v>140</v>
      </c>
      <c r="B153" s="453" t="s">
        <v>2408</v>
      </c>
      <c r="C153" s="417">
        <v>38049</v>
      </c>
      <c r="D153" s="418" t="s">
        <v>2409</v>
      </c>
      <c r="E153" s="419">
        <v>45696</v>
      </c>
      <c r="F153" s="420">
        <v>4941863341</v>
      </c>
      <c r="G153" s="421">
        <v>102176197636</v>
      </c>
      <c r="H153" s="422" t="s">
        <v>65</v>
      </c>
      <c r="I153" s="422" t="s">
        <v>2410</v>
      </c>
      <c r="J153" s="423" t="s">
        <v>2411</v>
      </c>
      <c r="K153" s="424">
        <v>0</v>
      </c>
      <c r="L153" s="424">
        <v>0</v>
      </c>
      <c r="M153" s="424">
        <v>0</v>
      </c>
      <c r="N153" s="424">
        <v>0</v>
      </c>
      <c r="O153" s="424">
        <v>0</v>
      </c>
      <c r="P153" s="424">
        <v>0</v>
      </c>
      <c r="Q153" s="424">
        <v>1</v>
      </c>
      <c r="R153" s="424">
        <v>1</v>
      </c>
      <c r="S153" s="424">
        <v>0</v>
      </c>
      <c r="T153" s="424">
        <v>1</v>
      </c>
      <c r="U153" s="424">
        <v>1</v>
      </c>
      <c r="V153" s="424">
        <v>1</v>
      </c>
      <c r="W153" s="424">
        <v>1</v>
      </c>
      <c r="X153" s="424">
        <v>0</v>
      </c>
      <c r="Y153" s="424">
        <v>1</v>
      </c>
      <c r="Z153" s="424">
        <v>0</v>
      </c>
      <c r="AA153" s="424">
        <v>1</v>
      </c>
      <c r="AB153" s="424">
        <v>0</v>
      </c>
      <c r="AC153" s="424">
        <v>1</v>
      </c>
      <c r="AD153" s="424">
        <v>0</v>
      </c>
      <c r="AE153" s="424">
        <v>1</v>
      </c>
      <c r="AF153" s="424">
        <v>0</v>
      </c>
      <c r="AG153" s="424">
        <v>0</v>
      </c>
      <c r="AH153" s="424">
        <v>0</v>
      </c>
      <c r="AI153" s="424">
        <v>1</v>
      </c>
      <c r="AJ153" s="424">
        <v>0</v>
      </c>
      <c r="AK153" s="424">
        <v>1</v>
      </c>
      <c r="AL153" s="424">
        <v>1</v>
      </c>
      <c r="AM153" s="425">
        <v>26</v>
      </c>
      <c r="AN153" s="426">
        <v>13</v>
      </c>
      <c r="AO153" s="427">
        <v>4</v>
      </c>
      <c r="AP153" s="427">
        <f t="shared" si="69"/>
        <v>0</v>
      </c>
      <c r="AQ153" s="427">
        <f t="shared" si="70"/>
        <v>0</v>
      </c>
      <c r="AR153" s="427">
        <f t="shared" si="71"/>
        <v>15</v>
      </c>
      <c r="AS153" s="427">
        <f t="shared" si="72"/>
        <v>0</v>
      </c>
      <c r="AT153" s="428">
        <f t="shared" si="73"/>
        <v>13</v>
      </c>
      <c r="AU153" s="429">
        <v>0</v>
      </c>
      <c r="AV153" s="430">
        <v>11035.96</v>
      </c>
      <c r="AW153" s="431">
        <v>3518.32</v>
      </c>
      <c r="AX153" s="430">
        <v>0</v>
      </c>
      <c r="AY153" s="430"/>
      <c r="AZ153" s="430"/>
      <c r="BA153" s="432">
        <f t="shared" si="56"/>
        <v>14554.279999999999</v>
      </c>
      <c r="BB153" s="433">
        <f t="shared" si="77"/>
        <v>5517.98</v>
      </c>
      <c r="BC153" s="433">
        <f t="shared" si="78"/>
        <v>1759.1599999999999</v>
      </c>
      <c r="BD153" s="434">
        <v>0</v>
      </c>
      <c r="BE153" s="435"/>
      <c r="BF153" s="435"/>
      <c r="BG153" s="436">
        <f t="shared" si="74"/>
        <v>606.18576199999995</v>
      </c>
      <c r="BH153" s="433">
        <f t="shared" si="79"/>
        <v>363.87</v>
      </c>
      <c r="BI153" s="437">
        <f t="shared" si="75"/>
        <v>39</v>
      </c>
      <c r="BJ153" s="438">
        <v>0</v>
      </c>
      <c r="BK153" s="432">
        <f t="shared" si="57"/>
        <v>7277.1399999999994</v>
      </c>
      <c r="BL153" s="432">
        <f t="shared" si="76"/>
        <v>8286.1957619999994</v>
      </c>
      <c r="BM153" s="439">
        <f t="shared" si="58"/>
        <v>57.60007499999999</v>
      </c>
      <c r="BN153" s="439">
        <f t="shared" si="59"/>
        <v>873.25679999999988</v>
      </c>
      <c r="BO153" s="440"/>
      <c r="BP153" s="441">
        <v>0</v>
      </c>
      <c r="BQ153" s="430">
        <v>1500</v>
      </c>
      <c r="BR153" s="430">
        <v>0</v>
      </c>
      <c r="BS153" s="442">
        <v>0</v>
      </c>
      <c r="BT153" s="442">
        <f t="shared" si="60"/>
        <v>2430.8568749999999</v>
      </c>
      <c r="BU153" s="442">
        <f t="shared" si="61"/>
        <v>5855.3388869999999</v>
      </c>
      <c r="BV153" s="442">
        <v>5855</v>
      </c>
      <c r="BW153" s="442">
        <f t="shared" si="80"/>
        <v>-0.33888699999988603</v>
      </c>
      <c r="BX153" s="443">
        <f t="shared" si="62"/>
        <v>946.02819999999997</v>
      </c>
      <c r="BY153" s="444">
        <f t="shared" si="63"/>
        <v>249.600325</v>
      </c>
      <c r="BZ153" s="441">
        <f t="shared" si="64"/>
        <v>0</v>
      </c>
      <c r="CA153" s="432">
        <f t="shared" si="65"/>
        <v>1195.6285250000001</v>
      </c>
      <c r="CB153" s="432">
        <f t="shared" si="66"/>
        <v>9481.8242869999995</v>
      </c>
      <c r="CC153" s="445">
        <f t="shared" si="67"/>
        <v>325</v>
      </c>
      <c r="CD153" s="438">
        <f t="shared" si="68"/>
        <v>9806.8242869999995</v>
      </c>
    </row>
    <row r="154" spans="1:82" s="446" customFormat="1" ht="24.95" customHeight="1" x14ac:dyDescent="0.3">
      <c r="A154" s="415">
        <v>141</v>
      </c>
      <c r="B154" s="453" t="s">
        <v>2412</v>
      </c>
      <c r="C154" s="417">
        <v>38053</v>
      </c>
      <c r="D154" s="418" t="s">
        <v>2413</v>
      </c>
      <c r="E154" s="419">
        <v>45694</v>
      </c>
      <c r="F154" s="420">
        <v>4941860212</v>
      </c>
      <c r="G154" s="421">
        <v>102176197689</v>
      </c>
      <c r="H154" s="422" t="s">
        <v>1940</v>
      </c>
      <c r="I154" s="422" t="s">
        <v>2414</v>
      </c>
      <c r="J154" s="423" t="s">
        <v>2415</v>
      </c>
      <c r="K154" s="424">
        <v>0</v>
      </c>
      <c r="L154" s="424">
        <v>0</v>
      </c>
      <c r="M154" s="424">
        <v>0</v>
      </c>
      <c r="N154" s="424">
        <v>0</v>
      </c>
      <c r="O154" s="424">
        <v>0</v>
      </c>
      <c r="P154" s="424">
        <v>0</v>
      </c>
      <c r="Q154" s="424">
        <v>1</v>
      </c>
      <c r="R154" s="424">
        <v>1</v>
      </c>
      <c r="S154" s="424">
        <v>0</v>
      </c>
      <c r="T154" s="424">
        <v>1</v>
      </c>
      <c r="U154" s="424">
        <v>1</v>
      </c>
      <c r="V154" s="424">
        <v>1</v>
      </c>
      <c r="W154" s="424">
        <v>1</v>
      </c>
      <c r="X154" s="424">
        <v>0</v>
      </c>
      <c r="Y154" s="424">
        <v>1</v>
      </c>
      <c r="Z154" s="424">
        <v>0</v>
      </c>
      <c r="AA154" s="424">
        <v>1</v>
      </c>
      <c r="AB154" s="424">
        <v>0</v>
      </c>
      <c r="AC154" s="424">
        <v>1</v>
      </c>
      <c r="AD154" s="424">
        <v>0</v>
      </c>
      <c r="AE154" s="424">
        <v>1</v>
      </c>
      <c r="AF154" s="424">
        <v>1</v>
      </c>
      <c r="AG154" s="424">
        <v>0</v>
      </c>
      <c r="AH154" s="424">
        <v>0</v>
      </c>
      <c r="AI154" s="424">
        <v>1</v>
      </c>
      <c r="AJ154" s="424">
        <v>0</v>
      </c>
      <c r="AK154" s="424">
        <v>1</v>
      </c>
      <c r="AL154" s="424">
        <v>1</v>
      </c>
      <c r="AM154" s="425">
        <v>26</v>
      </c>
      <c r="AN154" s="426">
        <v>14</v>
      </c>
      <c r="AO154" s="427">
        <v>4</v>
      </c>
      <c r="AP154" s="427">
        <f t="shared" si="69"/>
        <v>0</v>
      </c>
      <c r="AQ154" s="427">
        <f t="shared" si="70"/>
        <v>0</v>
      </c>
      <c r="AR154" s="427">
        <f t="shared" si="71"/>
        <v>14</v>
      </c>
      <c r="AS154" s="427">
        <f t="shared" si="72"/>
        <v>0</v>
      </c>
      <c r="AT154" s="428">
        <f t="shared" si="73"/>
        <v>14</v>
      </c>
      <c r="AU154" s="429">
        <v>0</v>
      </c>
      <c r="AV154" s="430">
        <v>11035.96</v>
      </c>
      <c r="AW154" s="431">
        <v>3518.32</v>
      </c>
      <c r="AX154" s="430">
        <v>0</v>
      </c>
      <c r="AY154" s="430"/>
      <c r="AZ154" s="430"/>
      <c r="BA154" s="432">
        <f t="shared" si="56"/>
        <v>14554.279999999999</v>
      </c>
      <c r="BB154" s="433">
        <f t="shared" si="77"/>
        <v>5942.44</v>
      </c>
      <c r="BC154" s="433">
        <f t="shared" si="78"/>
        <v>1894.48</v>
      </c>
      <c r="BD154" s="434">
        <v>0</v>
      </c>
      <c r="BE154" s="435"/>
      <c r="BF154" s="435"/>
      <c r="BG154" s="436">
        <f t="shared" si="74"/>
        <v>652.81543599999998</v>
      </c>
      <c r="BH154" s="433">
        <f t="shared" si="79"/>
        <v>391.85999999999996</v>
      </c>
      <c r="BI154" s="437">
        <f t="shared" si="75"/>
        <v>42</v>
      </c>
      <c r="BJ154" s="438">
        <f>ROUND(1119.56*AU154,0)</f>
        <v>0</v>
      </c>
      <c r="BK154" s="432">
        <f t="shared" si="57"/>
        <v>7836.92</v>
      </c>
      <c r="BL154" s="432">
        <f t="shared" si="76"/>
        <v>8923.5954360000014</v>
      </c>
      <c r="BM154" s="439">
        <f t="shared" si="58"/>
        <v>62.030850000000001</v>
      </c>
      <c r="BN154" s="439">
        <f t="shared" si="59"/>
        <v>940.43039999999996</v>
      </c>
      <c r="BO154" s="440"/>
      <c r="BP154" s="441">
        <v>0</v>
      </c>
      <c r="BQ154" s="430">
        <v>1500</v>
      </c>
      <c r="BR154" s="430">
        <v>0</v>
      </c>
      <c r="BS154" s="442">
        <v>0</v>
      </c>
      <c r="BT154" s="442">
        <f t="shared" si="60"/>
        <v>2502.4612499999998</v>
      </c>
      <c r="BU154" s="442">
        <f t="shared" si="61"/>
        <v>6421.1341860000011</v>
      </c>
      <c r="BV154" s="442">
        <v>6420</v>
      </c>
      <c r="BW154" s="442">
        <f t="shared" si="80"/>
        <v>-1.1341860000011366</v>
      </c>
      <c r="BX154" s="443">
        <f t="shared" si="62"/>
        <v>1018.7996000000001</v>
      </c>
      <c r="BY154" s="444">
        <f t="shared" si="63"/>
        <v>268.80035000000004</v>
      </c>
      <c r="BZ154" s="441">
        <f t="shared" si="64"/>
        <v>0</v>
      </c>
      <c r="CA154" s="432">
        <f t="shared" si="65"/>
        <v>1287.59995</v>
      </c>
      <c r="CB154" s="432">
        <f t="shared" si="66"/>
        <v>10211.195386000001</v>
      </c>
      <c r="CC154" s="445">
        <f t="shared" si="67"/>
        <v>350</v>
      </c>
      <c r="CD154" s="438">
        <f t="shared" si="68"/>
        <v>10561.195386000001</v>
      </c>
    </row>
    <row r="155" spans="1:82" s="446" customFormat="1" ht="24.95" customHeight="1" x14ac:dyDescent="0.3">
      <c r="A155" s="415">
        <v>142</v>
      </c>
      <c r="B155" s="453" t="s">
        <v>2416</v>
      </c>
      <c r="C155" s="417">
        <v>38050</v>
      </c>
      <c r="D155" s="418" t="s">
        <v>2417</v>
      </c>
      <c r="E155" s="419">
        <v>45695</v>
      </c>
      <c r="F155" s="420">
        <v>4941860226</v>
      </c>
      <c r="G155" s="421">
        <v>102176228889</v>
      </c>
      <c r="H155" s="422" t="s">
        <v>65</v>
      </c>
      <c r="I155" s="422" t="s">
        <v>2418</v>
      </c>
      <c r="J155" s="423" t="s">
        <v>2419</v>
      </c>
      <c r="K155" s="424">
        <v>0</v>
      </c>
      <c r="L155" s="424">
        <v>0</v>
      </c>
      <c r="M155" s="424">
        <v>0</v>
      </c>
      <c r="N155" s="424">
        <v>0</v>
      </c>
      <c r="O155" s="424">
        <v>0</v>
      </c>
      <c r="P155" s="424">
        <v>0</v>
      </c>
      <c r="Q155" s="424">
        <v>0</v>
      </c>
      <c r="R155" s="424">
        <v>1</v>
      </c>
      <c r="S155" s="424">
        <v>0</v>
      </c>
      <c r="T155" s="424">
        <v>1</v>
      </c>
      <c r="U155" s="424">
        <v>1</v>
      </c>
      <c r="V155" s="424">
        <v>1</v>
      </c>
      <c r="W155" s="424">
        <v>1</v>
      </c>
      <c r="X155" s="424">
        <v>1</v>
      </c>
      <c r="Y155" s="424">
        <v>0</v>
      </c>
      <c r="Z155" s="424">
        <v>0</v>
      </c>
      <c r="AA155" s="424">
        <v>1</v>
      </c>
      <c r="AB155" s="424">
        <v>1</v>
      </c>
      <c r="AC155" s="424">
        <v>1</v>
      </c>
      <c r="AD155" s="424">
        <v>1</v>
      </c>
      <c r="AE155" s="424">
        <v>1</v>
      </c>
      <c r="AF155" s="424">
        <v>1</v>
      </c>
      <c r="AG155" s="424">
        <v>0</v>
      </c>
      <c r="AH155" s="424">
        <v>1</v>
      </c>
      <c r="AI155" s="424">
        <v>1</v>
      </c>
      <c r="AJ155" s="424">
        <v>1</v>
      </c>
      <c r="AK155" s="424">
        <v>1</v>
      </c>
      <c r="AL155" s="424">
        <v>1</v>
      </c>
      <c r="AM155" s="425">
        <v>26</v>
      </c>
      <c r="AN155" s="426">
        <v>17</v>
      </c>
      <c r="AO155" s="427">
        <v>4</v>
      </c>
      <c r="AP155" s="427">
        <f t="shared" si="69"/>
        <v>0</v>
      </c>
      <c r="AQ155" s="427">
        <f t="shared" si="70"/>
        <v>0</v>
      </c>
      <c r="AR155" s="427">
        <f t="shared" si="71"/>
        <v>11</v>
      </c>
      <c r="AS155" s="427">
        <f t="shared" si="72"/>
        <v>0</v>
      </c>
      <c r="AT155" s="428">
        <f t="shared" si="73"/>
        <v>17</v>
      </c>
      <c r="AU155" s="429">
        <v>0</v>
      </c>
      <c r="AV155" s="430">
        <v>11035.96</v>
      </c>
      <c r="AW155" s="431">
        <v>3518.32</v>
      </c>
      <c r="AX155" s="430">
        <v>0</v>
      </c>
      <c r="AY155" s="430"/>
      <c r="AZ155" s="430"/>
      <c r="BA155" s="432">
        <f t="shared" si="56"/>
        <v>14554.279999999999</v>
      </c>
      <c r="BB155" s="433">
        <f t="shared" si="77"/>
        <v>7215.82</v>
      </c>
      <c r="BC155" s="433">
        <f t="shared" si="78"/>
        <v>2300.44</v>
      </c>
      <c r="BD155" s="434">
        <v>0</v>
      </c>
      <c r="BE155" s="435"/>
      <c r="BF155" s="435"/>
      <c r="BG155" s="436">
        <f t="shared" si="74"/>
        <v>792.70445800000005</v>
      </c>
      <c r="BH155" s="433">
        <f t="shared" si="79"/>
        <v>475.83</v>
      </c>
      <c r="BI155" s="437">
        <f t="shared" si="75"/>
        <v>51</v>
      </c>
      <c r="BJ155" s="438">
        <v>0</v>
      </c>
      <c r="BK155" s="432">
        <f t="shared" si="57"/>
        <v>9516.26</v>
      </c>
      <c r="BL155" s="432">
        <f t="shared" si="76"/>
        <v>10835.794458</v>
      </c>
      <c r="BM155" s="439">
        <f t="shared" si="58"/>
        <v>75.323174999999992</v>
      </c>
      <c r="BN155" s="439">
        <f t="shared" si="59"/>
        <v>1141.9512</v>
      </c>
      <c r="BO155" s="440"/>
      <c r="BP155" s="441">
        <v>0</v>
      </c>
      <c r="BQ155" s="430">
        <v>50</v>
      </c>
      <c r="BR155" s="430">
        <v>0</v>
      </c>
      <c r="BS155" s="442">
        <v>0</v>
      </c>
      <c r="BT155" s="442">
        <f t="shared" si="60"/>
        <v>1267.274375</v>
      </c>
      <c r="BU155" s="442">
        <f t="shared" si="61"/>
        <v>9568.5200829999994</v>
      </c>
      <c r="BV155" s="442">
        <v>9568</v>
      </c>
      <c r="BW155" s="442">
        <f t="shared" si="80"/>
        <v>-0.52008299999943119</v>
      </c>
      <c r="BX155" s="443">
        <f t="shared" si="62"/>
        <v>1237.1138000000001</v>
      </c>
      <c r="BY155" s="444">
        <f t="shared" si="63"/>
        <v>326.40042500000004</v>
      </c>
      <c r="BZ155" s="441">
        <f t="shared" si="64"/>
        <v>0</v>
      </c>
      <c r="CA155" s="432">
        <f t="shared" si="65"/>
        <v>1563.5142250000001</v>
      </c>
      <c r="CB155" s="432">
        <f t="shared" si="66"/>
        <v>12399.308683000001</v>
      </c>
      <c r="CC155" s="445">
        <f t="shared" si="67"/>
        <v>425</v>
      </c>
      <c r="CD155" s="438">
        <f t="shared" si="68"/>
        <v>12824.308683000001</v>
      </c>
    </row>
    <row r="156" spans="1:82" s="446" customFormat="1" ht="24.95" customHeight="1" x14ac:dyDescent="0.3">
      <c r="A156" s="415">
        <v>143</v>
      </c>
      <c r="B156" s="453" t="s">
        <v>2420</v>
      </c>
      <c r="C156" s="417">
        <v>38065</v>
      </c>
      <c r="D156" s="418" t="s">
        <v>2421</v>
      </c>
      <c r="E156" s="419">
        <v>45696</v>
      </c>
      <c r="F156" s="420">
        <v>4941863365</v>
      </c>
      <c r="G156" s="421">
        <v>102176197604</v>
      </c>
      <c r="H156" s="422" t="s">
        <v>1940</v>
      </c>
      <c r="I156" s="422" t="s">
        <v>121</v>
      </c>
      <c r="J156" s="423" t="s">
        <v>2422</v>
      </c>
      <c r="K156" s="424">
        <v>0</v>
      </c>
      <c r="L156" s="424">
        <v>0</v>
      </c>
      <c r="M156" s="424">
        <v>0</v>
      </c>
      <c r="N156" s="424">
        <v>0</v>
      </c>
      <c r="O156" s="424">
        <v>0</v>
      </c>
      <c r="P156" s="424">
        <v>0</v>
      </c>
      <c r="Q156" s="424">
        <v>0</v>
      </c>
      <c r="R156" s="424">
        <v>1</v>
      </c>
      <c r="S156" s="424">
        <v>0</v>
      </c>
      <c r="T156" s="424">
        <v>1</v>
      </c>
      <c r="U156" s="424">
        <v>1</v>
      </c>
      <c r="V156" s="424">
        <v>0</v>
      </c>
      <c r="W156" s="424">
        <v>1</v>
      </c>
      <c r="X156" s="424">
        <v>0</v>
      </c>
      <c r="Y156" s="424">
        <v>0</v>
      </c>
      <c r="Z156" s="424">
        <v>0</v>
      </c>
      <c r="AA156" s="424">
        <v>0</v>
      </c>
      <c r="AB156" s="424">
        <v>0</v>
      </c>
      <c r="AC156" s="424">
        <v>0</v>
      </c>
      <c r="AD156" s="424">
        <v>0</v>
      </c>
      <c r="AE156" s="424">
        <v>0</v>
      </c>
      <c r="AF156" s="424">
        <v>0</v>
      </c>
      <c r="AG156" s="424">
        <v>0</v>
      </c>
      <c r="AH156" s="424">
        <v>0</v>
      </c>
      <c r="AI156" s="424">
        <v>0</v>
      </c>
      <c r="AJ156" s="424">
        <v>0</v>
      </c>
      <c r="AK156" s="424">
        <v>0</v>
      </c>
      <c r="AL156" s="424">
        <v>0</v>
      </c>
      <c r="AM156" s="425">
        <v>26</v>
      </c>
      <c r="AN156" s="426">
        <v>4</v>
      </c>
      <c r="AO156" s="427">
        <v>4</v>
      </c>
      <c r="AP156" s="427">
        <f t="shared" si="69"/>
        <v>0</v>
      </c>
      <c r="AQ156" s="427">
        <f t="shared" si="70"/>
        <v>0</v>
      </c>
      <c r="AR156" s="427">
        <f t="shared" si="71"/>
        <v>24</v>
      </c>
      <c r="AS156" s="427">
        <f t="shared" si="72"/>
        <v>0</v>
      </c>
      <c r="AT156" s="428">
        <f t="shared" si="73"/>
        <v>4</v>
      </c>
      <c r="AU156" s="429">
        <v>0</v>
      </c>
      <c r="AV156" s="430">
        <v>11035.96</v>
      </c>
      <c r="AW156" s="431">
        <v>3518.32</v>
      </c>
      <c r="AX156" s="430">
        <v>0</v>
      </c>
      <c r="AY156" s="430"/>
      <c r="AZ156" s="430"/>
      <c r="BA156" s="432">
        <f t="shared" si="56"/>
        <v>14554.279999999999</v>
      </c>
      <c r="BB156" s="433">
        <f t="shared" si="77"/>
        <v>1697.84</v>
      </c>
      <c r="BC156" s="433">
        <f t="shared" si="78"/>
        <v>541.28</v>
      </c>
      <c r="BD156" s="434">
        <v>0</v>
      </c>
      <c r="BE156" s="435"/>
      <c r="BF156" s="435"/>
      <c r="BG156" s="436">
        <f t="shared" si="74"/>
        <v>186.51869599999998</v>
      </c>
      <c r="BH156" s="433">
        <f t="shared" si="79"/>
        <v>111.96</v>
      </c>
      <c r="BI156" s="437">
        <f t="shared" si="75"/>
        <v>12</v>
      </c>
      <c r="BJ156" s="438">
        <v>0</v>
      </c>
      <c r="BK156" s="432">
        <f t="shared" si="57"/>
        <v>2239.12</v>
      </c>
      <c r="BL156" s="432">
        <f t="shared" si="76"/>
        <v>2549.598696</v>
      </c>
      <c r="BM156" s="439">
        <f t="shared" si="58"/>
        <v>17.723099999999999</v>
      </c>
      <c r="BN156" s="439">
        <f t="shared" si="59"/>
        <v>268.69439999999997</v>
      </c>
      <c r="BO156" s="440"/>
      <c r="BP156" s="441">
        <v>0</v>
      </c>
      <c r="BQ156" s="430">
        <v>1500</v>
      </c>
      <c r="BR156" s="430">
        <v>0</v>
      </c>
      <c r="BS156" s="442">
        <v>0</v>
      </c>
      <c r="BT156" s="442">
        <f t="shared" si="60"/>
        <v>1786.4175</v>
      </c>
      <c r="BU156" s="442">
        <f t="shared" si="61"/>
        <v>763.181196</v>
      </c>
      <c r="BV156" s="442">
        <v>763</v>
      </c>
      <c r="BW156" s="442">
        <f t="shared" si="80"/>
        <v>-0.18119599999999991</v>
      </c>
      <c r="BX156" s="443">
        <f t="shared" si="62"/>
        <v>291.0856</v>
      </c>
      <c r="BY156" s="444">
        <f t="shared" si="63"/>
        <v>76.8001</v>
      </c>
      <c r="BZ156" s="441">
        <f t="shared" si="64"/>
        <v>0</v>
      </c>
      <c r="CA156" s="432">
        <f t="shared" si="65"/>
        <v>367.88569999999999</v>
      </c>
      <c r="CB156" s="432">
        <f t="shared" si="66"/>
        <v>2917.4843959999998</v>
      </c>
      <c r="CC156" s="445">
        <f t="shared" si="67"/>
        <v>100</v>
      </c>
      <c r="CD156" s="438">
        <f t="shared" si="68"/>
        <v>3017.4843959999998</v>
      </c>
    </row>
    <row r="157" spans="1:82" s="446" customFormat="1" ht="24.95" customHeight="1" x14ac:dyDescent="0.3">
      <c r="A157" s="415">
        <v>144</v>
      </c>
      <c r="B157" s="453" t="s">
        <v>2423</v>
      </c>
      <c r="C157" s="417">
        <v>38059</v>
      </c>
      <c r="D157" s="418" t="s">
        <v>2424</v>
      </c>
      <c r="E157" s="419">
        <v>45689</v>
      </c>
      <c r="F157" s="420">
        <v>4941828293</v>
      </c>
      <c r="G157" s="421">
        <v>102176402651</v>
      </c>
      <c r="H157" s="422" t="s">
        <v>1957</v>
      </c>
      <c r="I157" s="422" t="s">
        <v>2017</v>
      </c>
      <c r="J157" s="423" t="s">
        <v>2425</v>
      </c>
      <c r="K157" s="424">
        <v>0</v>
      </c>
      <c r="L157" s="424">
        <v>0</v>
      </c>
      <c r="M157" s="424">
        <v>0</v>
      </c>
      <c r="N157" s="424">
        <v>0</v>
      </c>
      <c r="O157" s="424">
        <v>0</v>
      </c>
      <c r="P157" s="424">
        <v>0</v>
      </c>
      <c r="Q157" s="424">
        <v>0</v>
      </c>
      <c r="R157" s="424">
        <v>0</v>
      </c>
      <c r="S157" s="424">
        <v>0</v>
      </c>
      <c r="T157" s="424">
        <v>1</v>
      </c>
      <c r="U157" s="424">
        <v>0</v>
      </c>
      <c r="V157" s="424">
        <v>0</v>
      </c>
      <c r="W157" s="424">
        <v>0</v>
      </c>
      <c r="X157" s="424">
        <v>0</v>
      </c>
      <c r="Y157" s="424">
        <v>0</v>
      </c>
      <c r="Z157" s="424">
        <v>0</v>
      </c>
      <c r="AA157" s="424">
        <v>0</v>
      </c>
      <c r="AB157" s="424">
        <v>0</v>
      </c>
      <c r="AC157" s="424">
        <v>0</v>
      </c>
      <c r="AD157" s="424">
        <v>0</v>
      </c>
      <c r="AE157" s="424">
        <v>0</v>
      </c>
      <c r="AF157" s="424">
        <v>0</v>
      </c>
      <c r="AG157" s="424">
        <v>0</v>
      </c>
      <c r="AH157" s="424">
        <v>0</v>
      </c>
      <c r="AI157" s="424">
        <v>0</v>
      </c>
      <c r="AJ157" s="424">
        <v>0</v>
      </c>
      <c r="AK157" s="424">
        <v>0</v>
      </c>
      <c r="AL157" s="424">
        <v>0</v>
      </c>
      <c r="AM157" s="425">
        <v>26</v>
      </c>
      <c r="AN157" s="426">
        <v>1</v>
      </c>
      <c r="AO157" s="427">
        <v>4</v>
      </c>
      <c r="AP157" s="427">
        <f t="shared" si="69"/>
        <v>0</v>
      </c>
      <c r="AQ157" s="427">
        <f t="shared" si="70"/>
        <v>0</v>
      </c>
      <c r="AR157" s="427">
        <f t="shared" si="71"/>
        <v>27</v>
      </c>
      <c r="AS157" s="427">
        <f t="shared" si="72"/>
        <v>0</v>
      </c>
      <c r="AT157" s="428">
        <f t="shared" si="73"/>
        <v>1</v>
      </c>
      <c r="AU157" s="429">
        <v>0</v>
      </c>
      <c r="AV157" s="430">
        <v>11035.96</v>
      </c>
      <c r="AW157" s="431">
        <v>3518.32</v>
      </c>
      <c r="AX157" s="430">
        <v>0</v>
      </c>
      <c r="AY157" s="430"/>
      <c r="AZ157" s="430"/>
      <c r="BA157" s="432">
        <f t="shared" si="56"/>
        <v>14554.279999999999</v>
      </c>
      <c r="BB157" s="433">
        <f t="shared" si="77"/>
        <v>424.46</v>
      </c>
      <c r="BC157" s="433">
        <f t="shared" si="78"/>
        <v>135.32</v>
      </c>
      <c r="BD157" s="434">
        <v>0</v>
      </c>
      <c r="BE157" s="435"/>
      <c r="BF157" s="435"/>
      <c r="BG157" s="436">
        <f t="shared" si="74"/>
        <v>46.629673999999994</v>
      </c>
      <c r="BH157" s="433">
        <f t="shared" si="79"/>
        <v>27.99</v>
      </c>
      <c r="BI157" s="437">
        <f t="shared" si="75"/>
        <v>3</v>
      </c>
      <c r="BJ157" s="438">
        <v>0</v>
      </c>
      <c r="BK157" s="432">
        <f t="shared" si="57"/>
        <v>559.78</v>
      </c>
      <c r="BL157" s="432">
        <f t="shared" si="76"/>
        <v>637.399674</v>
      </c>
      <c r="BM157" s="439">
        <f t="shared" si="58"/>
        <v>4.4307749999999997</v>
      </c>
      <c r="BN157" s="439">
        <f t="shared" si="59"/>
        <v>67.173599999999993</v>
      </c>
      <c r="BO157" s="440"/>
      <c r="BP157" s="441">
        <v>0</v>
      </c>
      <c r="BQ157" s="430">
        <v>50</v>
      </c>
      <c r="BR157" s="430">
        <v>0</v>
      </c>
      <c r="BS157" s="442">
        <v>0</v>
      </c>
      <c r="BT157" s="442">
        <f t="shared" si="60"/>
        <v>121.60437499999999</v>
      </c>
      <c r="BU157" s="442">
        <f t="shared" si="61"/>
        <v>515.795299</v>
      </c>
      <c r="BV157" s="442">
        <v>515</v>
      </c>
      <c r="BW157" s="442">
        <f t="shared" si="80"/>
        <v>-0.79529899999999998</v>
      </c>
      <c r="BX157" s="443">
        <f t="shared" si="62"/>
        <v>72.7714</v>
      </c>
      <c r="BY157" s="444">
        <f t="shared" si="63"/>
        <v>19.200025</v>
      </c>
      <c r="BZ157" s="441">
        <f t="shared" si="64"/>
        <v>0</v>
      </c>
      <c r="CA157" s="432">
        <f t="shared" si="65"/>
        <v>91.971424999999996</v>
      </c>
      <c r="CB157" s="432">
        <f t="shared" si="66"/>
        <v>729.37109899999996</v>
      </c>
      <c r="CC157" s="445">
        <f t="shared" si="67"/>
        <v>25</v>
      </c>
      <c r="CD157" s="438">
        <f t="shared" si="68"/>
        <v>754.37109899999996</v>
      </c>
    </row>
    <row r="158" spans="1:82" s="446" customFormat="1" ht="24.95" customHeight="1" x14ac:dyDescent="0.3">
      <c r="A158" s="415">
        <v>145</v>
      </c>
      <c r="B158" s="453" t="s">
        <v>2426</v>
      </c>
      <c r="C158" s="417">
        <v>38054</v>
      </c>
      <c r="D158" s="418" t="s">
        <v>2427</v>
      </c>
      <c r="E158" s="419">
        <v>45701</v>
      </c>
      <c r="F158" s="420">
        <v>4941868072</v>
      </c>
      <c r="G158" s="421">
        <v>102176197593</v>
      </c>
      <c r="H158" s="422" t="s">
        <v>1965</v>
      </c>
      <c r="I158" s="422" t="s">
        <v>2428</v>
      </c>
      <c r="J158" s="423" t="s">
        <v>2429</v>
      </c>
      <c r="K158" s="424">
        <v>0</v>
      </c>
      <c r="L158" s="424">
        <v>0</v>
      </c>
      <c r="M158" s="424">
        <v>0</v>
      </c>
      <c r="N158" s="424">
        <v>0</v>
      </c>
      <c r="O158" s="424">
        <v>0</v>
      </c>
      <c r="P158" s="424">
        <v>0</v>
      </c>
      <c r="Q158" s="424">
        <v>0</v>
      </c>
      <c r="R158" s="424">
        <v>0</v>
      </c>
      <c r="S158" s="424">
        <v>0</v>
      </c>
      <c r="T158" s="424">
        <v>0</v>
      </c>
      <c r="U158" s="424">
        <v>0</v>
      </c>
      <c r="V158" s="424">
        <v>0</v>
      </c>
      <c r="W158" s="424">
        <v>1</v>
      </c>
      <c r="X158" s="424">
        <v>1</v>
      </c>
      <c r="Y158" s="424">
        <v>1</v>
      </c>
      <c r="Z158" s="424">
        <v>0</v>
      </c>
      <c r="AA158" s="424">
        <v>0</v>
      </c>
      <c r="AB158" s="424">
        <v>1</v>
      </c>
      <c r="AC158" s="424">
        <v>1</v>
      </c>
      <c r="AD158" s="424">
        <v>1</v>
      </c>
      <c r="AE158" s="424">
        <v>1</v>
      </c>
      <c r="AF158" s="424">
        <v>0</v>
      </c>
      <c r="AG158" s="424">
        <v>0</v>
      </c>
      <c r="AH158" s="424">
        <v>1</v>
      </c>
      <c r="AI158" s="424">
        <v>0</v>
      </c>
      <c r="AJ158" s="424">
        <v>1</v>
      </c>
      <c r="AK158" s="424">
        <v>1</v>
      </c>
      <c r="AL158" s="424">
        <v>1</v>
      </c>
      <c r="AM158" s="425">
        <v>26</v>
      </c>
      <c r="AN158" s="426">
        <v>11</v>
      </c>
      <c r="AO158" s="427">
        <v>4</v>
      </c>
      <c r="AP158" s="427">
        <f t="shared" si="69"/>
        <v>0</v>
      </c>
      <c r="AQ158" s="427">
        <f t="shared" si="70"/>
        <v>0</v>
      </c>
      <c r="AR158" s="427">
        <f t="shared" si="71"/>
        <v>17</v>
      </c>
      <c r="AS158" s="427">
        <f t="shared" si="72"/>
        <v>0</v>
      </c>
      <c r="AT158" s="428">
        <f t="shared" si="73"/>
        <v>11</v>
      </c>
      <c r="AU158" s="429">
        <v>0</v>
      </c>
      <c r="AV158" s="430">
        <v>11035.96</v>
      </c>
      <c r="AW158" s="431">
        <v>3518.32</v>
      </c>
      <c r="AX158" s="430">
        <v>0</v>
      </c>
      <c r="AY158" s="430"/>
      <c r="AZ158" s="430"/>
      <c r="BA158" s="432">
        <f t="shared" si="56"/>
        <v>14554.279999999999</v>
      </c>
      <c r="BB158" s="433">
        <f t="shared" si="77"/>
        <v>4669.0599999999995</v>
      </c>
      <c r="BC158" s="433">
        <f t="shared" si="78"/>
        <v>1488.52</v>
      </c>
      <c r="BD158" s="434">
        <v>0</v>
      </c>
      <c r="BE158" s="435"/>
      <c r="BF158" s="435"/>
      <c r="BG158" s="436">
        <f t="shared" si="74"/>
        <v>512.92641400000002</v>
      </c>
      <c r="BH158" s="433">
        <f t="shared" si="79"/>
        <v>307.89</v>
      </c>
      <c r="BI158" s="437">
        <f t="shared" si="75"/>
        <v>33</v>
      </c>
      <c r="BJ158" s="438">
        <v>0</v>
      </c>
      <c r="BK158" s="432">
        <f t="shared" si="57"/>
        <v>6157.58</v>
      </c>
      <c r="BL158" s="432">
        <f t="shared" si="76"/>
        <v>7011.3964139999998</v>
      </c>
      <c r="BM158" s="439">
        <f t="shared" si="58"/>
        <v>48.738524999999996</v>
      </c>
      <c r="BN158" s="439">
        <f t="shared" si="59"/>
        <v>738.90959999999995</v>
      </c>
      <c r="BO158" s="440"/>
      <c r="BP158" s="441">
        <v>0</v>
      </c>
      <c r="BQ158" s="430">
        <v>1500</v>
      </c>
      <c r="BR158" s="430">
        <v>0</v>
      </c>
      <c r="BS158" s="442">
        <v>0</v>
      </c>
      <c r="BT158" s="442">
        <f t="shared" si="60"/>
        <v>2287.6481249999997</v>
      </c>
      <c r="BU158" s="442">
        <f t="shared" si="61"/>
        <v>4723.7482890000001</v>
      </c>
      <c r="BV158" s="442">
        <v>4724</v>
      </c>
      <c r="BW158" s="442">
        <f t="shared" si="80"/>
        <v>0.25171099999988655</v>
      </c>
      <c r="BX158" s="443">
        <f t="shared" si="62"/>
        <v>800.48539999999991</v>
      </c>
      <c r="BY158" s="444">
        <f t="shared" si="63"/>
        <v>211.20027499999998</v>
      </c>
      <c r="BZ158" s="441">
        <f t="shared" si="64"/>
        <v>0</v>
      </c>
      <c r="CA158" s="432">
        <f t="shared" si="65"/>
        <v>1011.6856749999999</v>
      </c>
      <c r="CB158" s="432">
        <f t="shared" si="66"/>
        <v>8023.0820889999995</v>
      </c>
      <c r="CC158" s="445">
        <f t="shared" si="67"/>
        <v>275</v>
      </c>
      <c r="CD158" s="438">
        <f t="shared" si="68"/>
        <v>8298.0820889999995</v>
      </c>
    </row>
    <row r="159" spans="1:82" s="446" customFormat="1" ht="24.95" customHeight="1" x14ac:dyDescent="0.3">
      <c r="A159" s="415">
        <v>146</v>
      </c>
      <c r="B159" s="453" t="s">
        <v>2430</v>
      </c>
      <c r="C159" s="417">
        <v>38055</v>
      </c>
      <c r="D159" s="418" t="s">
        <v>2431</v>
      </c>
      <c r="E159" s="419">
        <v>45701</v>
      </c>
      <c r="F159" s="420">
        <v>4941868068</v>
      </c>
      <c r="G159" s="421">
        <v>102176197662</v>
      </c>
      <c r="H159" s="422" t="s">
        <v>1940</v>
      </c>
      <c r="I159" s="422" t="s">
        <v>121</v>
      </c>
      <c r="J159" s="423" t="s">
        <v>2432</v>
      </c>
      <c r="K159" s="424">
        <v>0</v>
      </c>
      <c r="L159" s="424">
        <v>0</v>
      </c>
      <c r="M159" s="424">
        <v>0</v>
      </c>
      <c r="N159" s="424">
        <v>0</v>
      </c>
      <c r="O159" s="424">
        <v>0</v>
      </c>
      <c r="P159" s="424">
        <v>0</v>
      </c>
      <c r="Q159" s="424">
        <v>0</v>
      </c>
      <c r="R159" s="424">
        <v>0</v>
      </c>
      <c r="S159" s="424">
        <v>0</v>
      </c>
      <c r="T159" s="424">
        <v>0</v>
      </c>
      <c r="U159" s="424">
        <v>0</v>
      </c>
      <c r="V159" s="424">
        <v>0</v>
      </c>
      <c r="W159" s="424">
        <v>1</v>
      </c>
      <c r="X159" s="424">
        <v>1</v>
      </c>
      <c r="Y159" s="424">
        <v>1</v>
      </c>
      <c r="Z159" s="424">
        <v>0</v>
      </c>
      <c r="AA159" s="424">
        <v>0</v>
      </c>
      <c r="AB159" s="424">
        <v>1</v>
      </c>
      <c r="AC159" s="424">
        <v>1</v>
      </c>
      <c r="AD159" s="424">
        <v>1</v>
      </c>
      <c r="AE159" s="424">
        <v>1</v>
      </c>
      <c r="AF159" s="424">
        <v>0</v>
      </c>
      <c r="AG159" s="424">
        <v>0</v>
      </c>
      <c r="AH159" s="424">
        <v>1</v>
      </c>
      <c r="AI159" s="424">
        <v>0</v>
      </c>
      <c r="AJ159" s="424">
        <v>1</v>
      </c>
      <c r="AK159" s="424">
        <v>1</v>
      </c>
      <c r="AL159" s="424">
        <v>1</v>
      </c>
      <c r="AM159" s="425">
        <v>26</v>
      </c>
      <c r="AN159" s="426">
        <v>11</v>
      </c>
      <c r="AO159" s="427">
        <v>4</v>
      </c>
      <c r="AP159" s="427">
        <f t="shared" si="69"/>
        <v>0</v>
      </c>
      <c r="AQ159" s="427">
        <f t="shared" si="70"/>
        <v>0</v>
      </c>
      <c r="AR159" s="427">
        <f t="shared" si="71"/>
        <v>17</v>
      </c>
      <c r="AS159" s="427">
        <f t="shared" si="72"/>
        <v>0</v>
      </c>
      <c r="AT159" s="428">
        <f t="shared" si="73"/>
        <v>11</v>
      </c>
      <c r="AU159" s="429">
        <v>0</v>
      </c>
      <c r="AV159" s="430">
        <v>11035.96</v>
      </c>
      <c r="AW159" s="431">
        <v>3518.32</v>
      </c>
      <c r="AX159" s="430">
        <v>0</v>
      </c>
      <c r="AY159" s="430"/>
      <c r="AZ159" s="430"/>
      <c r="BA159" s="432">
        <f t="shared" si="56"/>
        <v>14554.279999999999</v>
      </c>
      <c r="BB159" s="433">
        <f t="shared" si="77"/>
        <v>4669.0599999999995</v>
      </c>
      <c r="BC159" s="433">
        <f t="shared" si="78"/>
        <v>1488.52</v>
      </c>
      <c r="BD159" s="434">
        <v>0</v>
      </c>
      <c r="BE159" s="435"/>
      <c r="BF159" s="435"/>
      <c r="BG159" s="436">
        <f t="shared" si="74"/>
        <v>512.92641400000002</v>
      </c>
      <c r="BH159" s="433">
        <f t="shared" si="79"/>
        <v>307.89</v>
      </c>
      <c r="BI159" s="437">
        <f t="shared" si="75"/>
        <v>33</v>
      </c>
      <c r="BJ159" s="438">
        <v>0</v>
      </c>
      <c r="BK159" s="432">
        <f t="shared" si="57"/>
        <v>6157.58</v>
      </c>
      <c r="BL159" s="432">
        <f t="shared" si="76"/>
        <v>7011.3964139999998</v>
      </c>
      <c r="BM159" s="439">
        <f t="shared" si="58"/>
        <v>48.738524999999996</v>
      </c>
      <c r="BN159" s="439">
        <f t="shared" si="59"/>
        <v>738.90959999999995</v>
      </c>
      <c r="BO159" s="440"/>
      <c r="BP159" s="441">
        <v>0</v>
      </c>
      <c r="BQ159" s="430">
        <v>1500</v>
      </c>
      <c r="BR159" s="430">
        <v>0</v>
      </c>
      <c r="BS159" s="442">
        <v>0</v>
      </c>
      <c r="BT159" s="442">
        <f t="shared" si="60"/>
        <v>2287.6481249999997</v>
      </c>
      <c r="BU159" s="442">
        <f t="shared" si="61"/>
        <v>4723.7482890000001</v>
      </c>
      <c r="BV159" s="442">
        <v>4724</v>
      </c>
      <c r="BW159" s="442">
        <f t="shared" si="80"/>
        <v>0.25171099999988655</v>
      </c>
      <c r="BX159" s="443">
        <f t="shared" si="62"/>
        <v>800.48539999999991</v>
      </c>
      <c r="BY159" s="444">
        <f t="shared" si="63"/>
        <v>211.20027499999998</v>
      </c>
      <c r="BZ159" s="441">
        <f t="shared" si="64"/>
        <v>0</v>
      </c>
      <c r="CA159" s="432">
        <f t="shared" si="65"/>
        <v>1011.6856749999999</v>
      </c>
      <c r="CB159" s="432">
        <f t="shared" si="66"/>
        <v>8023.0820889999995</v>
      </c>
      <c r="CC159" s="445">
        <f t="shared" si="67"/>
        <v>275</v>
      </c>
      <c r="CD159" s="438">
        <f t="shared" si="68"/>
        <v>8298.0820889999995</v>
      </c>
    </row>
    <row r="160" spans="1:82" s="446" customFormat="1" ht="24.95" customHeight="1" x14ac:dyDescent="0.3">
      <c r="A160" s="415">
        <v>147</v>
      </c>
      <c r="B160" s="453" t="s">
        <v>2433</v>
      </c>
      <c r="C160" s="417">
        <v>38063</v>
      </c>
      <c r="D160" s="418" t="s">
        <v>2434</v>
      </c>
      <c r="E160" s="419">
        <v>45689</v>
      </c>
      <c r="F160" s="420">
        <v>4941868064</v>
      </c>
      <c r="G160" s="454" t="s">
        <v>2435</v>
      </c>
      <c r="H160" s="422" t="s">
        <v>243</v>
      </c>
      <c r="I160" s="422" t="s">
        <v>142</v>
      </c>
      <c r="J160" s="423" t="s">
        <v>2436</v>
      </c>
      <c r="K160" s="424">
        <v>0</v>
      </c>
      <c r="L160" s="424">
        <v>0</v>
      </c>
      <c r="M160" s="424">
        <v>0</v>
      </c>
      <c r="N160" s="424">
        <v>0</v>
      </c>
      <c r="O160" s="424">
        <v>0</v>
      </c>
      <c r="P160" s="424">
        <v>0</v>
      </c>
      <c r="Q160" s="424">
        <v>0</v>
      </c>
      <c r="R160" s="424">
        <v>0</v>
      </c>
      <c r="S160" s="424">
        <v>0</v>
      </c>
      <c r="T160" s="424">
        <v>0</v>
      </c>
      <c r="U160" s="424">
        <v>0</v>
      </c>
      <c r="V160" s="424">
        <v>0</v>
      </c>
      <c r="W160" s="424">
        <v>1</v>
      </c>
      <c r="X160" s="424">
        <v>1</v>
      </c>
      <c r="Y160" s="424">
        <v>1</v>
      </c>
      <c r="Z160" s="424">
        <v>0</v>
      </c>
      <c r="AA160" s="424">
        <v>0</v>
      </c>
      <c r="AB160" s="424">
        <v>1</v>
      </c>
      <c r="AC160" s="424">
        <v>1</v>
      </c>
      <c r="AD160" s="424">
        <v>1</v>
      </c>
      <c r="AE160" s="424">
        <v>1</v>
      </c>
      <c r="AF160" s="424">
        <v>0</v>
      </c>
      <c r="AG160" s="424">
        <v>0</v>
      </c>
      <c r="AH160" s="424">
        <v>0</v>
      </c>
      <c r="AI160" s="424">
        <v>0</v>
      </c>
      <c r="AJ160" s="424">
        <v>1</v>
      </c>
      <c r="AK160" s="424">
        <v>1</v>
      </c>
      <c r="AL160" s="424">
        <v>1</v>
      </c>
      <c r="AM160" s="425">
        <v>26</v>
      </c>
      <c r="AN160" s="426">
        <v>10</v>
      </c>
      <c r="AO160" s="427">
        <v>4</v>
      </c>
      <c r="AP160" s="427">
        <f t="shared" si="69"/>
        <v>0</v>
      </c>
      <c r="AQ160" s="427">
        <f t="shared" si="70"/>
        <v>0</v>
      </c>
      <c r="AR160" s="427">
        <f t="shared" si="71"/>
        <v>18</v>
      </c>
      <c r="AS160" s="427">
        <f t="shared" si="72"/>
        <v>0</v>
      </c>
      <c r="AT160" s="428">
        <f t="shared" si="73"/>
        <v>10</v>
      </c>
      <c r="AU160" s="429">
        <v>0</v>
      </c>
      <c r="AV160" s="430">
        <v>11035.96</v>
      </c>
      <c r="AW160" s="431">
        <v>3518.32</v>
      </c>
      <c r="AX160" s="430">
        <v>0</v>
      </c>
      <c r="AY160" s="430"/>
      <c r="AZ160" s="430"/>
      <c r="BA160" s="432">
        <f t="shared" si="56"/>
        <v>14554.279999999999</v>
      </c>
      <c r="BB160" s="433">
        <f t="shared" si="77"/>
        <v>4244.5999999999995</v>
      </c>
      <c r="BC160" s="433">
        <f t="shared" si="78"/>
        <v>1353.1999999999998</v>
      </c>
      <c r="BD160" s="434">
        <v>0</v>
      </c>
      <c r="BE160" s="435"/>
      <c r="BF160" s="435"/>
      <c r="BG160" s="436">
        <f t="shared" si="74"/>
        <v>466.29673999999994</v>
      </c>
      <c r="BH160" s="433">
        <f t="shared" si="79"/>
        <v>279.89999999999998</v>
      </c>
      <c r="BI160" s="437">
        <f t="shared" si="75"/>
        <v>30</v>
      </c>
      <c r="BJ160" s="438">
        <v>0</v>
      </c>
      <c r="BK160" s="432">
        <f t="shared" si="57"/>
        <v>5597.7999999999993</v>
      </c>
      <c r="BL160" s="432">
        <f t="shared" si="76"/>
        <v>6373.9967399999987</v>
      </c>
      <c r="BM160" s="439">
        <f t="shared" si="58"/>
        <v>44.307749999999992</v>
      </c>
      <c r="BN160" s="439">
        <f t="shared" si="59"/>
        <v>671.73599999999988</v>
      </c>
      <c r="BO160" s="440"/>
      <c r="BP160" s="441">
        <v>0</v>
      </c>
      <c r="BQ160" s="430">
        <v>1500</v>
      </c>
      <c r="BR160" s="430">
        <v>0</v>
      </c>
      <c r="BS160" s="442">
        <v>0</v>
      </c>
      <c r="BT160" s="442">
        <f t="shared" si="60"/>
        <v>2216.0437499999998</v>
      </c>
      <c r="BU160" s="442">
        <f t="shared" si="61"/>
        <v>4157.9529899999989</v>
      </c>
      <c r="BV160" s="442">
        <v>4157</v>
      </c>
      <c r="BW160" s="442">
        <f t="shared" si="80"/>
        <v>-0.95298999999886291</v>
      </c>
      <c r="BX160" s="443">
        <f t="shared" si="62"/>
        <v>727.71399999999994</v>
      </c>
      <c r="BY160" s="444">
        <f t="shared" si="63"/>
        <v>192.00024999999997</v>
      </c>
      <c r="BZ160" s="441">
        <f t="shared" si="64"/>
        <v>0</v>
      </c>
      <c r="CA160" s="432">
        <f t="shared" si="65"/>
        <v>919.71424999999988</v>
      </c>
      <c r="CB160" s="432">
        <f t="shared" si="66"/>
        <v>7293.7109899999987</v>
      </c>
      <c r="CC160" s="445">
        <f t="shared" si="67"/>
        <v>250</v>
      </c>
      <c r="CD160" s="438">
        <f t="shared" si="68"/>
        <v>7543.7109899999987</v>
      </c>
    </row>
    <row r="161" spans="1:82" s="446" customFormat="1" ht="24.95" customHeight="1" x14ac:dyDescent="0.3">
      <c r="A161" s="415">
        <v>148</v>
      </c>
      <c r="B161" s="453" t="s">
        <v>2437</v>
      </c>
      <c r="C161" s="417">
        <v>38051</v>
      </c>
      <c r="D161" s="418" t="s">
        <v>2438</v>
      </c>
      <c r="E161" s="419">
        <v>45712</v>
      </c>
      <c r="F161" s="420">
        <v>4941877323</v>
      </c>
      <c r="G161" s="421">
        <v>102062067989</v>
      </c>
      <c r="H161" s="422" t="s">
        <v>243</v>
      </c>
      <c r="I161" s="422" t="s">
        <v>2439</v>
      </c>
      <c r="J161" s="423" t="s">
        <v>2440</v>
      </c>
      <c r="K161" s="424">
        <v>0</v>
      </c>
      <c r="L161" s="424">
        <v>0</v>
      </c>
      <c r="M161" s="424">
        <v>0</v>
      </c>
      <c r="N161" s="424">
        <v>0</v>
      </c>
      <c r="O161" s="424">
        <v>0</v>
      </c>
      <c r="P161" s="424">
        <v>0</v>
      </c>
      <c r="Q161" s="424">
        <v>0</v>
      </c>
      <c r="R161" s="424">
        <v>0</v>
      </c>
      <c r="S161" s="424">
        <v>0</v>
      </c>
      <c r="T161" s="424">
        <v>0</v>
      </c>
      <c r="U161" s="424">
        <v>0</v>
      </c>
      <c r="V161" s="424">
        <v>0</v>
      </c>
      <c r="W161" s="424">
        <v>0</v>
      </c>
      <c r="X161" s="424">
        <v>0</v>
      </c>
      <c r="Y161" s="424">
        <v>0</v>
      </c>
      <c r="Z161" s="424">
        <v>0</v>
      </c>
      <c r="AA161" s="424">
        <v>0</v>
      </c>
      <c r="AB161" s="424">
        <v>0</v>
      </c>
      <c r="AC161" s="424">
        <v>0</v>
      </c>
      <c r="AD161" s="424">
        <v>0</v>
      </c>
      <c r="AE161" s="424">
        <v>0</v>
      </c>
      <c r="AF161" s="424">
        <v>0</v>
      </c>
      <c r="AG161" s="424">
        <v>0</v>
      </c>
      <c r="AH161" s="424">
        <v>1</v>
      </c>
      <c r="AI161" s="424">
        <v>1</v>
      </c>
      <c r="AJ161" s="424">
        <v>1</v>
      </c>
      <c r="AK161" s="424">
        <v>1</v>
      </c>
      <c r="AL161" s="424">
        <v>1</v>
      </c>
      <c r="AM161" s="425">
        <v>26</v>
      </c>
      <c r="AN161" s="426">
        <v>5</v>
      </c>
      <c r="AO161" s="427">
        <v>4</v>
      </c>
      <c r="AP161" s="427">
        <f t="shared" si="69"/>
        <v>0</v>
      </c>
      <c r="AQ161" s="427">
        <f t="shared" si="70"/>
        <v>0</v>
      </c>
      <c r="AR161" s="427">
        <f t="shared" si="71"/>
        <v>23</v>
      </c>
      <c r="AS161" s="427">
        <f t="shared" si="72"/>
        <v>0</v>
      </c>
      <c r="AT161" s="428">
        <f t="shared" si="73"/>
        <v>5</v>
      </c>
      <c r="AU161" s="429">
        <v>0</v>
      </c>
      <c r="AV161" s="430">
        <v>11035.96</v>
      </c>
      <c r="AW161" s="431">
        <v>3518.32</v>
      </c>
      <c r="AX161" s="430">
        <v>0</v>
      </c>
      <c r="AY161" s="430"/>
      <c r="AZ161" s="430"/>
      <c r="BA161" s="432">
        <f t="shared" si="56"/>
        <v>14554.279999999999</v>
      </c>
      <c r="BB161" s="433">
        <f t="shared" si="77"/>
        <v>2122.2999999999997</v>
      </c>
      <c r="BC161" s="433">
        <f t="shared" si="78"/>
        <v>676.59999999999991</v>
      </c>
      <c r="BD161" s="434">
        <v>0</v>
      </c>
      <c r="BE161" s="435"/>
      <c r="BF161" s="435"/>
      <c r="BG161" s="436">
        <f t="shared" si="74"/>
        <v>233.14836999999997</v>
      </c>
      <c r="BH161" s="433">
        <f t="shared" si="79"/>
        <v>139.94999999999999</v>
      </c>
      <c r="BI161" s="437">
        <f t="shared" si="75"/>
        <v>15</v>
      </c>
      <c r="BJ161" s="438">
        <v>0</v>
      </c>
      <c r="BK161" s="432">
        <f t="shared" si="57"/>
        <v>2798.8999999999996</v>
      </c>
      <c r="BL161" s="432">
        <f t="shared" si="76"/>
        <v>3186.9983699999993</v>
      </c>
      <c r="BM161" s="439">
        <f t="shared" si="58"/>
        <v>22.153874999999996</v>
      </c>
      <c r="BN161" s="439">
        <f t="shared" si="59"/>
        <v>335.86799999999994</v>
      </c>
      <c r="BO161" s="440"/>
      <c r="BP161" s="441">
        <v>0</v>
      </c>
      <c r="BQ161" s="430">
        <v>1500</v>
      </c>
      <c r="BR161" s="430">
        <v>0</v>
      </c>
      <c r="BS161" s="442">
        <v>0</v>
      </c>
      <c r="BT161" s="442">
        <f t="shared" si="60"/>
        <v>1858.0218749999999</v>
      </c>
      <c r="BU161" s="442">
        <f t="shared" si="61"/>
        <v>1328.9764949999994</v>
      </c>
      <c r="BV161" s="442">
        <v>1328</v>
      </c>
      <c r="BW161" s="442">
        <f t="shared" si="80"/>
        <v>-0.97649499999943146</v>
      </c>
      <c r="BX161" s="443">
        <f t="shared" si="62"/>
        <v>363.85699999999997</v>
      </c>
      <c r="BY161" s="444">
        <f t="shared" si="63"/>
        <v>96.000124999999983</v>
      </c>
      <c r="BZ161" s="441">
        <f t="shared" si="64"/>
        <v>0</v>
      </c>
      <c r="CA161" s="432">
        <f t="shared" si="65"/>
        <v>459.85712499999994</v>
      </c>
      <c r="CB161" s="432">
        <f t="shared" si="66"/>
        <v>3646.8554949999993</v>
      </c>
      <c r="CC161" s="445">
        <f t="shared" si="67"/>
        <v>125</v>
      </c>
      <c r="CD161" s="438">
        <f t="shared" si="68"/>
        <v>3771.8554949999993</v>
      </c>
    </row>
    <row r="162" spans="1:82" s="459" customFormat="1" ht="18" customHeight="1" x14ac:dyDescent="0.25">
      <c r="A162" s="420"/>
      <c r="B162" s="455"/>
      <c r="C162" s="456"/>
      <c r="D162" s="456"/>
      <c r="E162" s="420"/>
      <c r="F162" s="456"/>
      <c r="G162" s="456"/>
      <c r="H162" s="456"/>
      <c r="I162" s="456"/>
      <c r="J162" s="456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  <c r="AA162" s="455"/>
      <c r="AB162" s="455"/>
      <c r="AC162" s="455"/>
      <c r="AD162" s="455"/>
      <c r="AE162" s="455"/>
      <c r="AF162" s="455"/>
      <c r="AG162" s="455"/>
      <c r="AH162" s="455"/>
      <c r="AI162" s="455"/>
      <c r="AJ162" s="455"/>
      <c r="AK162" s="455"/>
      <c r="AL162" s="455"/>
      <c r="AM162" s="420"/>
      <c r="AN162" s="457">
        <f>SUM(AN14:AN161)</f>
        <v>1935.5375000000001</v>
      </c>
      <c r="AO162" s="420"/>
      <c r="AP162" s="420"/>
      <c r="AQ162" s="420"/>
      <c r="AR162" s="420"/>
      <c r="AS162" s="420"/>
      <c r="AT162" s="457">
        <f>SUM(AT14:AT161)</f>
        <v>1935.5375000000001</v>
      </c>
      <c r="AU162" s="457">
        <f>SUM(AU14:AU161)</f>
        <v>3</v>
      </c>
      <c r="AV162" s="455"/>
      <c r="AW162" s="455"/>
      <c r="AX162" s="455"/>
      <c r="AY162" s="455"/>
      <c r="AZ162" s="455"/>
      <c r="BA162" s="455"/>
      <c r="BB162" s="458">
        <f t="shared" ref="BB162:CD162" si="81">SUM(BB14:BB161)</f>
        <v>823544.55350000015</v>
      </c>
      <c r="BC162" s="458">
        <f t="shared" si="81"/>
        <v>261916.9345</v>
      </c>
      <c r="BD162" s="458">
        <f t="shared" si="81"/>
        <v>1871.6666666666665</v>
      </c>
      <c r="BE162" s="458">
        <f t="shared" si="81"/>
        <v>0</v>
      </c>
      <c r="BF162" s="458">
        <f t="shared" si="81"/>
        <v>0</v>
      </c>
      <c r="BG162" s="458">
        <f t="shared" si="81"/>
        <v>90418.94195040004</v>
      </c>
      <c r="BH162" s="458">
        <f t="shared" si="81"/>
        <v>54274.89295833333</v>
      </c>
      <c r="BI162" s="458">
        <f t="shared" si="81"/>
        <v>5806.6125000000002</v>
      </c>
      <c r="BJ162" s="458">
        <f t="shared" si="81"/>
        <v>3360</v>
      </c>
      <c r="BK162" s="458">
        <f t="shared" si="81"/>
        <v>1087333.1546666669</v>
      </c>
      <c r="BL162" s="458">
        <f t="shared" si="81"/>
        <v>1241193.6020753989</v>
      </c>
      <c r="BM162" s="458">
        <f t="shared" si="81"/>
        <v>8630.809950937497</v>
      </c>
      <c r="BN162" s="458">
        <f t="shared" si="81"/>
        <v>130479.97855999994</v>
      </c>
      <c r="BO162" s="458">
        <f t="shared" si="81"/>
        <v>0</v>
      </c>
      <c r="BP162" s="458">
        <f t="shared" si="81"/>
        <v>0</v>
      </c>
      <c r="BQ162" s="458">
        <f t="shared" si="81"/>
        <v>29050</v>
      </c>
      <c r="BR162" s="458">
        <f t="shared" si="81"/>
        <v>0</v>
      </c>
      <c r="BS162" s="458">
        <f t="shared" si="81"/>
        <v>0</v>
      </c>
      <c r="BT162" s="458">
        <f t="shared" si="81"/>
        <v>168160.78851093748</v>
      </c>
      <c r="BU162" s="458">
        <f t="shared" si="81"/>
        <v>1073032.8135644624</v>
      </c>
      <c r="BV162" s="458"/>
      <c r="BW162" s="458"/>
      <c r="BX162" s="458">
        <f t="shared" si="81"/>
        <v>141353.31010666667</v>
      </c>
      <c r="BY162" s="458">
        <f t="shared" si="81"/>
        <v>37400.176454062494</v>
      </c>
      <c r="BZ162" s="458">
        <f t="shared" si="81"/>
        <v>0</v>
      </c>
      <c r="CA162" s="458">
        <f t="shared" si="81"/>
        <v>178753.48656072927</v>
      </c>
      <c r="CB162" s="458">
        <f t="shared" si="81"/>
        <v>1419947.0886361285</v>
      </c>
      <c r="CC162" s="458">
        <f t="shared" si="81"/>
        <v>48388.4375</v>
      </c>
      <c r="CD162" s="457">
        <f t="shared" si="81"/>
        <v>1468335.5261361287</v>
      </c>
    </row>
    <row r="163" spans="1:82" ht="20.100000000000001" customHeight="1" x14ac:dyDescent="0.2">
      <c r="CD163" s="177">
        <v>1468333</v>
      </c>
    </row>
    <row r="164" spans="1:82" ht="12.75" x14ac:dyDescent="0.2">
      <c r="BQ164" s="460"/>
      <c r="CD164" s="460">
        <f>CD163-CD162</f>
        <v>-2.5261361286975443</v>
      </c>
    </row>
    <row r="165" spans="1:82" ht="12.75" x14ac:dyDescent="0.2">
      <c r="BI165" s="460"/>
      <c r="BL165" s="460"/>
      <c r="BU165" s="460"/>
      <c r="BV165" s="460"/>
      <c r="BW165" s="460"/>
    </row>
    <row r="166" spans="1:82" ht="12.75" x14ac:dyDescent="0.2">
      <c r="BL166" s="460"/>
    </row>
    <row r="167" spans="1:82" ht="12.75" x14ac:dyDescent="0.2">
      <c r="BL167" s="460"/>
      <c r="BU167" s="460"/>
      <c r="BV167" s="460"/>
      <c r="BW167" s="460"/>
    </row>
    <row r="168" spans="1:82" ht="12.75" x14ac:dyDescent="0.2">
      <c r="BL168" s="460"/>
      <c r="BU168" s="460"/>
      <c r="BV168" s="460"/>
      <c r="BW168" s="460"/>
    </row>
    <row r="169" spans="1:82" ht="12.75" x14ac:dyDescent="0.2">
      <c r="BU169" s="460"/>
      <c r="BV169" s="460"/>
      <c r="BW169" s="460"/>
    </row>
    <row r="679" spans="1:46" s="177" customFormat="1" ht="11.25" x14ac:dyDescent="0.2">
      <c r="A679" s="176"/>
      <c r="C679" s="178"/>
      <c r="D679" s="179"/>
      <c r="E679" s="248"/>
      <c r="F679" s="179"/>
      <c r="G679" s="179"/>
      <c r="H679" s="179"/>
      <c r="I679" s="179"/>
      <c r="J679" s="179"/>
      <c r="AM679" s="176"/>
      <c r="AN679" s="176"/>
      <c r="AO679" s="176"/>
      <c r="AP679" s="176"/>
      <c r="AQ679" s="176"/>
      <c r="AR679" s="176"/>
      <c r="AS679" s="176"/>
      <c r="AT679" s="176"/>
    </row>
    <row r="680" spans="1:46" s="177" customFormat="1" ht="11.25" x14ac:dyDescent="0.2">
      <c r="A680" s="176"/>
      <c r="C680" s="178"/>
      <c r="D680" s="179"/>
      <c r="E680" s="248"/>
      <c r="F680" s="179"/>
      <c r="G680" s="179"/>
      <c r="H680" s="179"/>
      <c r="I680" s="179"/>
      <c r="J680" s="179"/>
      <c r="AM680" s="176"/>
      <c r="AN680" s="176"/>
      <c r="AO680" s="176"/>
      <c r="AP680" s="176"/>
      <c r="AQ680" s="176"/>
      <c r="AR680" s="176"/>
      <c r="AS680" s="176"/>
      <c r="AT680" s="176"/>
    </row>
    <row r="681" spans="1:46" s="177" customFormat="1" ht="11.25" x14ac:dyDescent="0.2">
      <c r="A681" s="176"/>
      <c r="C681" s="178"/>
      <c r="D681" s="179"/>
      <c r="E681" s="248"/>
      <c r="F681" s="179"/>
      <c r="G681" s="179"/>
      <c r="H681" s="179"/>
      <c r="I681" s="179"/>
      <c r="J681" s="179"/>
      <c r="AM681" s="176"/>
      <c r="AN681" s="176"/>
      <c r="AO681" s="176"/>
      <c r="AP681" s="176"/>
      <c r="AQ681" s="176"/>
      <c r="AR681" s="176"/>
      <c r="AS681" s="176"/>
      <c r="AT681" s="176"/>
    </row>
    <row r="682" spans="1:46" s="177" customFormat="1" ht="11.25" x14ac:dyDescent="0.2">
      <c r="A682" s="176"/>
      <c r="C682" s="178"/>
      <c r="D682" s="179"/>
      <c r="E682" s="248"/>
      <c r="F682" s="179"/>
      <c r="G682" s="179"/>
      <c r="H682" s="179"/>
      <c r="I682" s="179"/>
      <c r="J682" s="179"/>
      <c r="AM682" s="176"/>
      <c r="AN682" s="176"/>
      <c r="AO682" s="176"/>
      <c r="AP682" s="176"/>
      <c r="AQ682" s="176"/>
      <c r="AR682" s="176"/>
      <c r="AS682" s="176"/>
      <c r="AT682" s="176"/>
    </row>
    <row r="683" spans="1:46" s="177" customFormat="1" ht="11.25" x14ac:dyDescent="0.2">
      <c r="A683" s="176"/>
      <c r="C683" s="178"/>
      <c r="D683" s="179"/>
      <c r="E683" s="248"/>
      <c r="F683" s="179"/>
      <c r="G683" s="179"/>
      <c r="H683" s="179"/>
      <c r="I683" s="179"/>
      <c r="J683" s="179"/>
      <c r="AM683" s="176"/>
      <c r="AN683" s="176"/>
      <c r="AO683" s="176"/>
      <c r="AP683" s="176"/>
      <c r="AQ683" s="176"/>
      <c r="AR683" s="176"/>
      <c r="AS683" s="176"/>
      <c r="AT683" s="176"/>
    </row>
    <row r="684" spans="1:46" s="177" customFormat="1" ht="11.25" x14ac:dyDescent="0.2">
      <c r="A684" s="176"/>
      <c r="C684" s="178"/>
      <c r="D684" s="179"/>
      <c r="E684" s="248"/>
      <c r="F684" s="179"/>
      <c r="G684" s="179"/>
      <c r="H684" s="179"/>
      <c r="I684" s="179"/>
      <c r="J684" s="179"/>
      <c r="AM684" s="176"/>
      <c r="AN684" s="176"/>
      <c r="AO684" s="176"/>
      <c r="AP684" s="176"/>
      <c r="AQ684" s="176"/>
      <c r="AR684" s="176"/>
      <c r="AS684" s="176"/>
      <c r="AT684" s="176"/>
    </row>
    <row r="685" spans="1:46" s="177" customFormat="1" ht="11.25" x14ac:dyDescent="0.2">
      <c r="A685" s="176"/>
      <c r="C685" s="178"/>
      <c r="D685" s="179"/>
      <c r="E685" s="248"/>
      <c r="F685" s="179"/>
      <c r="G685" s="179"/>
      <c r="H685" s="179"/>
      <c r="I685" s="179"/>
      <c r="J685" s="179"/>
      <c r="AM685" s="176"/>
      <c r="AN685" s="176"/>
      <c r="AO685" s="176"/>
      <c r="AP685" s="176"/>
      <c r="AQ685" s="176"/>
      <c r="AR685" s="176"/>
      <c r="AS685" s="176"/>
      <c r="AT685" s="176"/>
    </row>
    <row r="686" spans="1:46" s="177" customFormat="1" ht="11.25" x14ac:dyDescent="0.2">
      <c r="A686" s="176"/>
      <c r="C686" s="178"/>
      <c r="D686" s="179"/>
      <c r="E686" s="248"/>
      <c r="F686" s="179"/>
      <c r="G686" s="179"/>
      <c r="H686" s="179"/>
      <c r="I686" s="179"/>
      <c r="J686" s="179"/>
      <c r="AM686" s="176"/>
      <c r="AN686" s="176"/>
      <c r="AO686" s="176"/>
      <c r="AP686" s="176"/>
      <c r="AQ686" s="176"/>
      <c r="AR686" s="176"/>
      <c r="AS686" s="176"/>
      <c r="AT686" s="176"/>
    </row>
    <row r="687" spans="1:46" s="177" customFormat="1" ht="11.25" x14ac:dyDescent="0.2">
      <c r="A687" s="176"/>
      <c r="C687" s="178"/>
      <c r="D687" s="179"/>
      <c r="E687" s="248"/>
      <c r="F687" s="179"/>
      <c r="G687" s="179"/>
      <c r="H687" s="179"/>
      <c r="I687" s="179"/>
      <c r="J687" s="179"/>
      <c r="AM687" s="176"/>
      <c r="AN687" s="176"/>
      <c r="AO687" s="176"/>
      <c r="AP687" s="176"/>
      <c r="AQ687" s="176"/>
      <c r="AR687" s="176"/>
      <c r="AS687" s="176"/>
      <c r="AT687" s="176"/>
    </row>
    <row r="688" spans="1:46" s="177" customFormat="1" ht="11.25" x14ac:dyDescent="0.2">
      <c r="A688" s="176"/>
      <c r="C688" s="178"/>
      <c r="D688" s="179"/>
      <c r="E688" s="248"/>
      <c r="F688" s="179"/>
      <c r="G688" s="179"/>
      <c r="H688" s="179"/>
      <c r="I688" s="179"/>
      <c r="J688" s="179"/>
      <c r="AM688" s="176"/>
      <c r="AN688" s="176"/>
      <c r="AO688" s="176"/>
      <c r="AP688" s="176"/>
      <c r="AQ688" s="176"/>
      <c r="AR688" s="176"/>
      <c r="AS688" s="176"/>
      <c r="AT688" s="176"/>
    </row>
    <row r="689" spans="1:46" s="177" customFormat="1" ht="11.25" x14ac:dyDescent="0.2">
      <c r="A689" s="176"/>
      <c r="C689" s="178"/>
      <c r="D689" s="179"/>
      <c r="E689" s="248"/>
      <c r="F689" s="179"/>
      <c r="G689" s="179"/>
      <c r="H689" s="179"/>
      <c r="I689" s="179"/>
      <c r="J689" s="179"/>
      <c r="AM689" s="176"/>
      <c r="AN689" s="176"/>
      <c r="AO689" s="176"/>
      <c r="AP689" s="176"/>
      <c r="AQ689" s="176"/>
      <c r="AR689" s="176"/>
      <c r="AS689" s="176"/>
      <c r="AT689" s="176"/>
    </row>
    <row r="690" spans="1:46" s="177" customFormat="1" ht="11.25" x14ac:dyDescent="0.2">
      <c r="A690" s="176"/>
      <c r="C690" s="178"/>
      <c r="D690" s="179"/>
      <c r="E690" s="248"/>
      <c r="F690" s="179"/>
      <c r="G690" s="179"/>
      <c r="H690" s="179"/>
      <c r="I690" s="179"/>
      <c r="J690" s="179"/>
      <c r="AM690" s="176"/>
      <c r="AN690" s="176"/>
      <c r="AO690" s="176"/>
      <c r="AP690" s="176"/>
      <c r="AQ690" s="176"/>
      <c r="AR690" s="176"/>
      <c r="AS690" s="176"/>
      <c r="AT690" s="176"/>
    </row>
    <row r="691" spans="1:46" s="177" customFormat="1" ht="11.25" x14ac:dyDescent="0.2">
      <c r="A691" s="176"/>
      <c r="C691" s="178"/>
      <c r="D691" s="179"/>
      <c r="E691" s="248"/>
      <c r="F691" s="179"/>
      <c r="G691" s="179"/>
      <c r="H691" s="179"/>
      <c r="I691" s="179"/>
      <c r="J691" s="179"/>
      <c r="AM691" s="176"/>
      <c r="AN691" s="176"/>
      <c r="AO691" s="176"/>
      <c r="AP691" s="176"/>
      <c r="AQ691" s="176"/>
      <c r="AR691" s="176"/>
      <c r="AS691" s="176"/>
      <c r="AT691" s="176"/>
    </row>
    <row r="692" spans="1:46" s="177" customFormat="1" ht="11.25" x14ac:dyDescent="0.2">
      <c r="A692" s="176"/>
      <c r="C692" s="178"/>
      <c r="D692" s="179"/>
      <c r="E692" s="248"/>
      <c r="F692" s="179"/>
      <c r="G692" s="179"/>
      <c r="H692" s="179"/>
      <c r="I692" s="179"/>
      <c r="J692" s="179"/>
      <c r="AM692" s="176"/>
      <c r="AN692" s="176"/>
      <c r="AO692" s="176"/>
      <c r="AP692" s="176"/>
      <c r="AQ692" s="176"/>
      <c r="AR692" s="176"/>
      <c r="AS692" s="176"/>
      <c r="AT692" s="176"/>
    </row>
    <row r="693" spans="1:46" s="177" customFormat="1" ht="11.25" x14ac:dyDescent="0.2">
      <c r="A693" s="176"/>
      <c r="C693" s="178"/>
      <c r="D693" s="179"/>
      <c r="E693" s="248"/>
      <c r="F693" s="179"/>
      <c r="G693" s="179"/>
      <c r="H693" s="179"/>
      <c r="I693" s="179"/>
      <c r="J693" s="179"/>
      <c r="AM693" s="176"/>
      <c r="AN693" s="176"/>
      <c r="AO693" s="176"/>
      <c r="AP693" s="176"/>
      <c r="AQ693" s="176"/>
      <c r="AR693" s="176"/>
      <c r="AS693" s="176"/>
      <c r="AT693" s="176"/>
    </row>
  </sheetData>
  <mergeCells count="17">
    <mergeCell ref="K12:AL12"/>
    <mergeCell ref="AV13:BA13"/>
    <mergeCell ref="BB13:BJ13"/>
    <mergeCell ref="BK13:BT13"/>
    <mergeCell ref="BX13:CA13"/>
    <mergeCell ref="A11:CD11"/>
    <mergeCell ref="A2:CD2"/>
    <mergeCell ref="A3:CD3"/>
    <mergeCell ref="A4:CD4"/>
    <mergeCell ref="A5:CD5"/>
    <mergeCell ref="A6:CD6"/>
    <mergeCell ref="A7:CD7"/>
    <mergeCell ref="A8:CD8"/>
    <mergeCell ref="A9:D9"/>
    <mergeCell ref="H9:CD9"/>
    <mergeCell ref="A10:D10"/>
    <mergeCell ref="H10:CD10"/>
  </mergeCells>
  <conditionalFormatting sqref="D1:D1048576">
    <cfRule type="duplicateValues" dxfId="4" priority="1"/>
  </conditionalFormatting>
  <pageMargins left="0.7" right="0.7" top="0.75" bottom="0.75" header="0.3" footer="0.3"/>
  <pageSetup orientation="portrait" horizontalDpi="90" verticalDpi="90" r:id="rId1"/>
  <headerFooter>
    <oddFooter>&amp;L_x000D_&amp;1#&amp;"Calibri"&amp;10&amp;K000000 Internal - General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O52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sqref="A1:XFD1048576"/>
    </sheetView>
  </sheetViews>
  <sheetFormatPr defaultColWidth="5.42578125" defaultRowHeight="11.25" x14ac:dyDescent="0.2"/>
  <cols>
    <col min="1" max="1" width="6.140625" style="67" bestFit="1" customWidth="1"/>
    <col min="2" max="2" width="9.5703125" style="68" bestFit="1" customWidth="1"/>
    <col min="3" max="3" width="9.5703125" style="68" customWidth="1"/>
    <col min="4" max="4" width="17.7109375" style="68" customWidth="1"/>
    <col min="5" max="5" width="7.42578125" style="57" customWidth="1"/>
    <col min="6" max="6" width="5" style="69" customWidth="1"/>
    <col min="7" max="7" width="4.85546875" style="70" bestFit="1" customWidth="1"/>
    <col min="8" max="8" width="6.42578125" style="71" bestFit="1" customWidth="1"/>
    <col min="9" max="10" width="6.42578125" style="67" bestFit="1" customWidth="1"/>
    <col min="11" max="11" width="5.42578125" style="69" bestFit="1"/>
    <col min="12" max="12" width="6.5703125" style="69" customWidth="1"/>
    <col min="13" max="13" width="9.85546875" style="67" customWidth="1"/>
    <col min="14" max="14" width="7.42578125" style="69" bestFit="1" customWidth="1"/>
    <col min="15" max="15" width="6.5703125" style="69" bestFit="1" customWidth="1"/>
    <col min="16" max="16" width="8.140625" style="69" customWidth="1"/>
    <col min="17" max="17" width="8.42578125" style="69" bestFit="1" customWidth="1"/>
    <col min="18" max="20" width="7.42578125" style="69" bestFit="1" customWidth="1"/>
    <col min="21" max="21" width="6.5703125" style="69" bestFit="1" customWidth="1"/>
    <col min="22" max="22" width="8.42578125" style="69" customWidth="1"/>
    <col min="23" max="23" width="7.42578125" style="69" bestFit="1" customWidth="1"/>
    <col min="24" max="24" width="7.5703125" style="69" customWidth="1"/>
    <col min="25" max="25" width="0.140625" style="69" hidden="1" customWidth="1"/>
    <col min="26" max="27" width="8.28515625" style="69" customWidth="1"/>
    <col min="28" max="28" width="8.42578125" style="69" customWidth="1"/>
    <col min="29" max="30" width="9.42578125" style="69" customWidth="1"/>
    <col min="31" max="31" width="10.7109375" style="69" customWidth="1"/>
    <col min="32" max="35" width="5.42578125" style="69" customWidth="1"/>
    <col min="36" max="36" width="3.7109375" style="69" customWidth="1"/>
    <col min="37" max="38" width="7.42578125" style="69" bestFit="1" customWidth="1"/>
    <col min="39" max="39" width="9" style="69" bestFit="1" customWidth="1"/>
    <col min="40" max="41" width="9" style="69" customWidth="1"/>
    <col min="42" max="16384" width="5.42578125" style="69"/>
  </cols>
  <sheetData>
    <row r="1" spans="1:41" s="57" customFormat="1" ht="15.75" x14ac:dyDescent="0.25">
      <c r="A1" s="554" t="s">
        <v>1346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554"/>
      <c r="S1" s="554"/>
      <c r="T1" s="554"/>
      <c r="U1" s="554"/>
      <c r="V1" s="554"/>
      <c r="W1" s="554"/>
      <c r="X1" s="554"/>
      <c r="Y1" s="554"/>
      <c r="Z1" s="554"/>
      <c r="AA1" s="554"/>
      <c r="AB1" s="554"/>
      <c r="AC1" s="554"/>
      <c r="AD1" s="554"/>
      <c r="AE1" s="554"/>
      <c r="AF1" s="554"/>
      <c r="AG1" s="554"/>
      <c r="AH1" s="554"/>
      <c r="AI1" s="554"/>
      <c r="AJ1" s="554"/>
    </row>
    <row r="2" spans="1:41" s="57" customFormat="1" ht="15.75" x14ac:dyDescent="0.25">
      <c r="A2" s="554" t="s">
        <v>1343</v>
      </c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554"/>
      <c r="S2" s="554"/>
      <c r="T2" s="554"/>
      <c r="U2" s="554"/>
      <c r="V2" s="554"/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</row>
    <row r="3" spans="1:41" s="57" customFormat="1" ht="12.75" x14ac:dyDescent="0.2">
      <c r="A3" s="552" t="s">
        <v>82</v>
      </c>
      <c r="B3" s="552"/>
      <c r="C3" s="552"/>
      <c r="D3" s="552"/>
      <c r="E3" s="552"/>
      <c r="F3" s="552"/>
      <c r="G3" s="552"/>
      <c r="H3" s="552"/>
      <c r="I3" s="552"/>
      <c r="J3" s="552"/>
      <c r="K3" s="552"/>
      <c r="L3" s="552"/>
      <c r="M3" s="552"/>
      <c r="N3" s="552"/>
      <c r="O3" s="552"/>
      <c r="P3" s="552"/>
      <c r="Q3" s="552"/>
      <c r="R3" s="552"/>
      <c r="S3" s="552"/>
      <c r="T3" s="552"/>
      <c r="U3" s="552"/>
      <c r="V3" s="552"/>
      <c r="W3" s="552"/>
      <c r="X3" s="553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</row>
    <row r="4" spans="1:41" s="60" customFormat="1" ht="51" x14ac:dyDescent="0.2">
      <c r="A4" s="142" t="s">
        <v>42</v>
      </c>
      <c r="B4" s="51" t="s">
        <v>17</v>
      </c>
      <c r="C4" s="51" t="s">
        <v>83</v>
      </c>
      <c r="D4" s="51" t="s">
        <v>22</v>
      </c>
      <c r="E4" s="51" t="s">
        <v>25</v>
      </c>
      <c r="F4" s="121" t="s">
        <v>45</v>
      </c>
      <c r="G4" s="121" t="s">
        <v>46</v>
      </c>
      <c r="H4" s="121" t="s">
        <v>47</v>
      </c>
      <c r="I4" s="121" t="s">
        <v>48</v>
      </c>
      <c r="J4" s="121" t="s">
        <v>49</v>
      </c>
      <c r="K4" s="121" t="s">
        <v>53</v>
      </c>
      <c r="L4" s="121" t="s">
        <v>52</v>
      </c>
      <c r="M4" s="58" t="s">
        <v>50</v>
      </c>
      <c r="N4" s="58" t="s">
        <v>10</v>
      </c>
      <c r="O4" s="121" t="s">
        <v>51</v>
      </c>
      <c r="P4" s="120" t="s">
        <v>54</v>
      </c>
      <c r="Q4" s="121" t="s">
        <v>84</v>
      </c>
      <c r="R4" s="121" t="s">
        <v>53</v>
      </c>
      <c r="S4" s="121" t="s">
        <v>52</v>
      </c>
      <c r="T4" s="121" t="s">
        <v>55</v>
      </c>
      <c r="U4" s="121" t="s">
        <v>56</v>
      </c>
      <c r="V4" s="121" t="s">
        <v>57</v>
      </c>
      <c r="W4" s="121" t="s">
        <v>58</v>
      </c>
      <c r="X4" s="121" t="s">
        <v>85</v>
      </c>
      <c r="Y4" s="121" t="s">
        <v>60</v>
      </c>
      <c r="Z4" s="121" t="s">
        <v>86</v>
      </c>
      <c r="AA4" s="253" t="s">
        <v>61</v>
      </c>
      <c r="AB4" s="121" t="s">
        <v>62</v>
      </c>
      <c r="AC4" s="59" t="s">
        <v>63</v>
      </c>
      <c r="AD4" s="110" t="s">
        <v>81</v>
      </c>
      <c r="AE4" s="110" t="s">
        <v>36</v>
      </c>
      <c r="AF4" s="556" t="s">
        <v>99</v>
      </c>
      <c r="AG4" s="556"/>
      <c r="AH4" s="556"/>
      <c r="AI4" s="556"/>
      <c r="AJ4" s="556"/>
      <c r="AK4" s="99" t="s">
        <v>16</v>
      </c>
      <c r="AL4" s="100" t="s">
        <v>17</v>
      </c>
      <c r="AM4" s="100" t="s">
        <v>35</v>
      </c>
      <c r="AN4" s="254" t="s">
        <v>61</v>
      </c>
      <c r="AO4" s="143" t="s">
        <v>827</v>
      </c>
    </row>
    <row r="5" spans="1:41" s="65" customFormat="1" ht="50.1" customHeight="1" x14ac:dyDescent="0.2">
      <c r="A5" s="6">
        <v>1</v>
      </c>
      <c r="B5" s="61">
        <v>4917431760</v>
      </c>
      <c r="C5" s="61" t="s">
        <v>23</v>
      </c>
      <c r="D5" s="62" t="s">
        <v>24</v>
      </c>
      <c r="E5" s="183">
        <v>7</v>
      </c>
      <c r="F5" s="162"/>
      <c r="G5" s="151"/>
      <c r="H5" s="101">
        <v>466.91</v>
      </c>
      <c r="I5" s="101">
        <v>135.32</v>
      </c>
      <c r="J5" s="101">
        <v>125</v>
      </c>
      <c r="K5" s="101">
        <v>50.17</v>
      </c>
      <c r="L5" s="101">
        <v>30.11</v>
      </c>
      <c r="M5" s="101">
        <f>E5*H5</f>
        <v>3268.3700000000003</v>
      </c>
      <c r="N5" s="101">
        <f>E5*I5</f>
        <v>947.24</v>
      </c>
      <c r="O5" s="144">
        <f t="shared" ref="O5:O8" si="0">+E5*J5</f>
        <v>875</v>
      </c>
      <c r="P5" s="102">
        <f>(H5+I5+J5+K5+L5)*G5</f>
        <v>0</v>
      </c>
      <c r="Q5" s="101">
        <f>SUM(M5:P5)</f>
        <v>5090.6100000000006</v>
      </c>
      <c r="R5" s="101">
        <f>K5*E5</f>
        <v>351.19</v>
      </c>
      <c r="S5" s="101">
        <f>L5*E5</f>
        <v>210.76999999999998</v>
      </c>
      <c r="T5" s="101">
        <f>((H5+I5+J5)*F5)*2</f>
        <v>0</v>
      </c>
      <c r="U5" s="101">
        <f t="shared" ref="U5:U8" si="1">+E5*3</f>
        <v>21</v>
      </c>
      <c r="V5" s="101">
        <f>SUM(Q5:U5)</f>
        <v>5673.57</v>
      </c>
      <c r="W5" s="101">
        <f>ROUNDUP((V5-R5)*0.75%,0)</f>
        <v>40</v>
      </c>
      <c r="X5" s="101">
        <f t="shared" ref="X5:X8" si="2">ROUNDUP((E5+G5)*(H5+I5+J5)*12%,0)</f>
        <v>611</v>
      </c>
      <c r="Y5" s="103" t="b">
        <f>IF(V5&gt;25000,200)</f>
        <v>0</v>
      </c>
      <c r="Z5" s="103"/>
      <c r="AA5" s="249"/>
      <c r="AB5" s="101">
        <f>SUM(W5:AA5)</f>
        <v>651</v>
      </c>
      <c r="AC5" s="104">
        <f t="shared" ref="AC5:AC8" si="3">ROUND(V5-AB5,0)</f>
        <v>5023</v>
      </c>
      <c r="AD5" s="145">
        <v>5023</v>
      </c>
      <c r="AE5" s="145">
        <f>AC5-AD5</f>
        <v>0</v>
      </c>
      <c r="AF5" s="557"/>
      <c r="AG5" s="558"/>
      <c r="AH5" s="558"/>
      <c r="AI5" s="558"/>
      <c r="AJ5" s="559"/>
      <c r="AK5" s="101">
        <f>ROUNDUP((E5+G5)*(H5+I5+J5)*13%,0)</f>
        <v>662</v>
      </c>
      <c r="AL5" s="101">
        <f>ROUNDUP((V5-R5)*3.25%,0)</f>
        <v>173</v>
      </c>
      <c r="AM5" s="146">
        <f>25*E5</f>
        <v>175</v>
      </c>
      <c r="AN5" s="252"/>
      <c r="AO5" s="105">
        <f>AM5+AL5+AK5+V5+AN5</f>
        <v>6683.57</v>
      </c>
    </row>
    <row r="6" spans="1:41" s="57" customFormat="1" ht="50.1" customHeight="1" x14ac:dyDescent="0.2">
      <c r="A6" s="6">
        <v>2</v>
      </c>
      <c r="B6" s="61">
        <v>4941413883</v>
      </c>
      <c r="C6" s="61" t="s">
        <v>98</v>
      </c>
      <c r="D6" s="62" t="s">
        <v>97</v>
      </c>
      <c r="E6" s="183">
        <v>24</v>
      </c>
      <c r="F6" s="162"/>
      <c r="G6" s="151"/>
      <c r="H6" s="107">
        <v>424.46</v>
      </c>
      <c r="I6" s="101">
        <v>135.32</v>
      </c>
      <c r="J6" s="101">
        <v>0</v>
      </c>
      <c r="K6" s="101">
        <v>46.63</v>
      </c>
      <c r="L6" s="101">
        <v>27.99</v>
      </c>
      <c r="M6" s="101">
        <f t="shared" ref="M6:M8" si="4">E6*H6</f>
        <v>10187.039999999999</v>
      </c>
      <c r="N6" s="101">
        <f t="shared" ref="N6:N8" si="5">E6*I6</f>
        <v>3247.68</v>
      </c>
      <c r="O6" s="144">
        <f t="shared" si="0"/>
        <v>0</v>
      </c>
      <c r="P6" s="102">
        <f t="shared" ref="P6:P8" si="6">(H6+I6+J6+K6+L6)*G6</f>
        <v>0</v>
      </c>
      <c r="Q6" s="101">
        <f t="shared" ref="Q6:Q8" si="7">SUM(M6:P6)</f>
        <v>13434.72</v>
      </c>
      <c r="R6" s="101">
        <f t="shared" ref="R6:R8" si="8">K6*E6</f>
        <v>1119.1200000000001</v>
      </c>
      <c r="S6" s="101">
        <f t="shared" ref="S6:S8" si="9">L6*E6</f>
        <v>671.76</v>
      </c>
      <c r="T6" s="101">
        <f t="shared" ref="T6:T8" si="10">((H6+I6+J6)*F6)*2</f>
        <v>0</v>
      </c>
      <c r="U6" s="101">
        <f t="shared" si="1"/>
        <v>72</v>
      </c>
      <c r="V6" s="101">
        <f t="shared" ref="V6:V8" si="11">SUM(Q6:U6)</f>
        <v>15297.6</v>
      </c>
      <c r="W6" s="101">
        <f t="shared" ref="W6:W8" si="12">ROUNDUP((V6-R6)*0.75%,0)</f>
        <v>107</v>
      </c>
      <c r="X6" s="101">
        <f t="shared" si="2"/>
        <v>1613</v>
      </c>
      <c r="Y6" s="103" t="b">
        <f t="shared" ref="Y6:Y8" si="13">IF(V6&gt;25000,200)</f>
        <v>0</v>
      </c>
      <c r="Z6" s="103">
        <v>500</v>
      </c>
      <c r="AA6" s="249"/>
      <c r="AB6" s="101">
        <f t="shared" ref="AB6:AB21" si="14">SUM(W6:AA6)</f>
        <v>2220</v>
      </c>
      <c r="AC6" s="104">
        <f t="shared" si="3"/>
        <v>13078</v>
      </c>
      <c r="AD6" s="145">
        <v>13078</v>
      </c>
      <c r="AE6" s="145">
        <f t="shared" ref="AE6:AE8" si="15">AC6-AD6</f>
        <v>0</v>
      </c>
      <c r="AF6" s="141"/>
      <c r="AG6" s="119"/>
      <c r="AH6" s="119"/>
      <c r="AI6" s="119"/>
      <c r="AJ6" s="120"/>
      <c r="AK6" s="101">
        <f t="shared" ref="AK6:AK8" si="16">ROUNDUP((E6+G6)*(H6+I6+J6)*13%,0)</f>
        <v>1747</v>
      </c>
      <c r="AL6" s="101">
        <f t="shared" ref="AL6:AL8" si="17">ROUNDUP((V6-R6)*3.25%,0)</f>
        <v>461</v>
      </c>
      <c r="AM6" s="146">
        <f t="shared" ref="AM6:AM8" si="18">25*E6</f>
        <v>600</v>
      </c>
      <c r="AN6" s="252"/>
      <c r="AO6" s="105">
        <f t="shared" ref="AO6:AO21" si="19">AM6+AL6+AK6+V6+AN6</f>
        <v>18105.599999999999</v>
      </c>
    </row>
    <row r="7" spans="1:41" s="57" customFormat="1" ht="50.1" customHeight="1" x14ac:dyDescent="0.2">
      <c r="A7" s="6">
        <v>3</v>
      </c>
      <c r="B7" s="61">
        <v>4939111525</v>
      </c>
      <c r="C7" s="61" t="s">
        <v>115</v>
      </c>
      <c r="D7" s="62" t="s">
        <v>116</v>
      </c>
      <c r="E7" s="183">
        <v>24</v>
      </c>
      <c r="F7" s="162"/>
      <c r="G7" s="151"/>
      <c r="H7" s="107">
        <v>424.46</v>
      </c>
      <c r="I7" s="101">
        <v>135.32</v>
      </c>
      <c r="J7" s="101">
        <v>0</v>
      </c>
      <c r="K7" s="101">
        <v>46.63</v>
      </c>
      <c r="L7" s="101">
        <v>27.99</v>
      </c>
      <c r="M7" s="101">
        <f t="shared" si="4"/>
        <v>10187.039999999999</v>
      </c>
      <c r="N7" s="101">
        <f t="shared" si="5"/>
        <v>3247.68</v>
      </c>
      <c r="O7" s="144">
        <f t="shared" si="0"/>
        <v>0</v>
      </c>
      <c r="P7" s="102">
        <f t="shared" si="6"/>
        <v>0</v>
      </c>
      <c r="Q7" s="101">
        <f t="shared" si="7"/>
        <v>13434.72</v>
      </c>
      <c r="R7" s="101">
        <f t="shared" si="8"/>
        <v>1119.1200000000001</v>
      </c>
      <c r="S7" s="101">
        <f t="shared" si="9"/>
        <v>671.76</v>
      </c>
      <c r="T7" s="101">
        <f t="shared" si="10"/>
        <v>0</v>
      </c>
      <c r="U7" s="101">
        <f t="shared" si="1"/>
        <v>72</v>
      </c>
      <c r="V7" s="101">
        <f t="shared" si="11"/>
        <v>15297.6</v>
      </c>
      <c r="W7" s="101">
        <f t="shared" si="12"/>
        <v>107</v>
      </c>
      <c r="X7" s="101">
        <f t="shared" si="2"/>
        <v>1613</v>
      </c>
      <c r="Y7" s="103" t="b">
        <f t="shared" si="13"/>
        <v>0</v>
      </c>
      <c r="Z7" s="103"/>
      <c r="AA7" s="249"/>
      <c r="AB7" s="101">
        <f t="shared" si="14"/>
        <v>1720</v>
      </c>
      <c r="AC7" s="104">
        <f t="shared" si="3"/>
        <v>13578</v>
      </c>
      <c r="AD7" s="145">
        <v>13578</v>
      </c>
      <c r="AE7" s="145">
        <f t="shared" si="15"/>
        <v>0</v>
      </c>
      <c r="AF7" s="141"/>
      <c r="AG7" s="119"/>
      <c r="AH7" s="119"/>
      <c r="AI7" s="119"/>
      <c r="AJ7" s="120"/>
      <c r="AK7" s="101">
        <f t="shared" si="16"/>
        <v>1747</v>
      </c>
      <c r="AL7" s="101">
        <f t="shared" si="17"/>
        <v>461</v>
      </c>
      <c r="AM7" s="146">
        <f t="shared" si="18"/>
        <v>600</v>
      </c>
      <c r="AN7" s="252"/>
      <c r="AO7" s="105">
        <f t="shared" si="19"/>
        <v>18105.599999999999</v>
      </c>
    </row>
    <row r="8" spans="1:41" s="57" customFormat="1" ht="50.1" customHeight="1" x14ac:dyDescent="0.2">
      <c r="A8" s="6">
        <v>4</v>
      </c>
      <c r="B8" s="61">
        <v>5340632910</v>
      </c>
      <c r="C8" s="61" t="s">
        <v>155</v>
      </c>
      <c r="D8" s="62" t="s">
        <v>156</v>
      </c>
      <c r="E8" s="183">
        <v>19</v>
      </c>
      <c r="F8" s="162"/>
      <c r="G8" s="151"/>
      <c r="H8" s="107">
        <v>424.46</v>
      </c>
      <c r="I8" s="101">
        <v>135.32</v>
      </c>
      <c r="J8" s="101">
        <v>0</v>
      </c>
      <c r="K8" s="101">
        <v>46.63</v>
      </c>
      <c r="L8" s="101">
        <v>27.99</v>
      </c>
      <c r="M8" s="101">
        <f t="shared" si="4"/>
        <v>8064.74</v>
      </c>
      <c r="N8" s="101">
        <f t="shared" si="5"/>
        <v>2571.08</v>
      </c>
      <c r="O8" s="144">
        <f t="shared" si="0"/>
        <v>0</v>
      </c>
      <c r="P8" s="102">
        <f t="shared" si="6"/>
        <v>0</v>
      </c>
      <c r="Q8" s="101">
        <f t="shared" si="7"/>
        <v>10635.82</v>
      </c>
      <c r="R8" s="101">
        <f t="shared" si="8"/>
        <v>885.97</v>
      </c>
      <c r="S8" s="101">
        <f t="shared" si="9"/>
        <v>531.80999999999995</v>
      </c>
      <c r="T8" s="101">
        <f t="shared" si="10"/>
        <v>0</v>
      </c>
      <c r="U8" s="101">
        <f t="shared" si="1"/>
        <v>57</v>
      </c>
      <c r="V8" s="101">
        <f t="shared" si="11"/>
        <v>12110.599999999999</v>
      </c>
      <c r="W8" s="101">
        <f t="shared" si="12"/>
        <v>85</v>
      </c>
      <c r="X8" s="101">
        <f t="shared" si="2"/>
        <v>1277</v>
      </c>
      <c r="Y8" s="103" t="b">
        <f t="shared" si="13"/>
        <v>0</v>
      </c>
      <c r="Z8" s="103">
        <v>1700</v>
      </c>
      <c r="AA8" s="249"/>
      <c r="AB8" s="101">
        <f t="shared" si="14"/>
        <v>3062</v>
      </c>
      <c r="AC8" s="104">
        <f t="shared" si="3"/>
        <v>9049</v>
      </c>
      <c r="AD8" s="145">
        <v>9049</v>
      </c>
      <c r="AE8" s="145">
        <f t="shared" si="15"/>
        <v>0</v>
      </c>
      <c r="AF8" s="141"/>
      <c r="AG8" s="119"/>
      <c r="AH8" s="119"/>
      <c r="AI8" s="119"/>
      <c r="AJ8" s="120"/>
      <c r="AK8" s="101">
        <f t="shared" si="16"/>
        <v>1383</v>
      </c>
      <c r="AL8" s="101">
        <f t="shared" si="17"/>
        <v>365</v>
      </c>
      <c r="AM8" s="146">
        <f t="shared" si="18"/>
        <v>475</v>
      </c>
      <c r="AN8" s="252"/>
      <c r="AO8" s="105">
        <f t="shared" si="19"/>
        <v>14333.599999999999</v>
      </c>
    </row>
    <row r="9" spans="1:41" s="57" customFormat="1" ht="50.1" customHeight="1" x14ac:dyDescent="0.2">
      <c r="A9" s="6">
        <v>5</v>
      </c>
      <c r="B9" s="169">
        <v>4940733284</v>
      </c>
      <c r="C9" s="169" t="s">
        <v>444</v>
      </c>
      <c r="D9" s="170" t="s">
        <v>445</v>
      </c>
      <c r="E9" s="183">
        <v>24</v>
      </c>
      <c r="F9" s="162"/>
      <c r="G9" s="151"/>
      <c r="H9" s="107">
        <v>424.46</v>
      </c>
      <c r="I9" s="101">
        <v>135.32</v>
      </c>
      <c r="J9" s="101">
        <v>0</v>
      </c>
      <c r="K9" s="101">
        <v>46.63</v>
      </c>
      <c r="L9" s="101">
        <v>27.99</v>
      </c>
      <c r="M9" s="101">
        <f t="shared" ref="M9:M11" si="20">E9*H9</f>
        <v>10187.039999999999</v>
      </c>
      <c r="N9" s="101">
        <f t="shared" ref="N9:N11" si="21">E9*I9</f>
        <v>3247.68</v>
      </c>
      <c r="O9" s="144">
        <f t="shared" ref="O9:O12" si="22">+E9*J9</f>
        <v>0</v>
      </c>
      <c r="P9" s="102">
        <f t="shared" ref="P9:P11" si="23">(H9+I9+J9+K9+L9)*G9</f>
        <v>0</v>
      </c>
      <c r="Q9" s="101">
        <f t="shared" ref="Q9:Q11" si="24">SUM(M9:P9)</f>
        <v>13434.72</v>
      </c>
      <c r="R9" s="101">
        <f t="shared" ref="R9:R11" si="25">K9*E9</f>
        <v>1119.1200000000001</v>
      </c>
      <c r="S9" s="101">
        <f t="shared" ref="S9:S11" si="26">L9*E9</f>
        <v>671.76</v>
      </c>
      <c r="T9" s="101">
        <f t="shared" ref="T9:T11" si="27">((H9+I9+J9)*F9)*2</f>
        <v>0</v>
      </c>
      <c r="U9" s="101">
        <f t="shared" ref="U9:U12" si="28">+E9*3</f>
        <v>72</v>
      </c>
      <c r="V9" s="101">
        <f t="shared" ref="V9:V11" si="29">SUM(Q9:U9)</f>
        <v>15297.6</v>
      </c>
      <c r="W9" s="101">
        <f t="shared" ref="W9:W11" si="30">ROUNDUP((V9-R9)*0.75%,0)</f>
        <v>107</v>
      </c>
      <c r="X9" s="101">
        <f t="shared" ref="X9:X11" si="31">ROUNDUP((E9+G9)*(H9+I9+J9)*12%,0)</f>
        <v>1613</v>
      </c>
      <c r="Y9" s="103" t="b">
        <f t="shared" ref="Y9:Y11" si="32">IF(V9&gt;25000,200)</f>
        <v>0</v>
      </c>
      <c r="Z9" s="103">
        <v>500</v>
      </c>
      <c r="AA9" s="249"/>
      <c r="AB9" s="101">
        <f t="shared" si="14"/>
        <v>2220</v>
      </c>
      <c r="AC9" s="104">
        <f t="shared" ref="AC9:AC11" si="33">ROUND(V9-AB9,0)</f>
        <v>13078</v>
      </c>
      <c r="AD9" s="145">
        <v>13078</v>
      </c>
      <c r="AE9" s="145">
        <f t="shared" ref="AE9:AE11" si="34">AC9-AD9</f>
        <v>0</v>
      </c>
      <c r="AF9" s="141"/>
      <c r="AG9" s="119"/>
      <c r="AH9" s="119"/>
      <c r="AI9" s="119"/>
      <c r="AJ9" s="120"/>
      <c r="AK9" s="101">
        <f t="shared" ref="AK9:AK11" si="35">ROUNDUP((E9+G9)*(H9+I9+J9)*13%,0)</f>
        <v>1747</v>
      </c>
      <c r="AL9" s="101">
        <f t="shared" ref="AL9:AL11" si="36">ROUNDUP((V9-R9)*3.25%,0)</f>
        <v>461</v>
      </c>
      <c r="AM9" s="146">
        <f t="shared" ref="AM9:AM11" si="37">25*E9</f>
        <v>600</v>
      </c>
      <c r="AN9" s="252"/>
      <c r="AO9" s="105">
        <f t="shared" si="19"/>
        <v>18105.599999999999</v>
      </c>
    </row>
    <row r="10" spans="1:41" s="57" customFormat="1" ht="50.1" customHeight="1" x14ac:dyDescent="0.2">
      <c r="A10" s="6">
        <v>6</v>
      </c>
      <c r="B10" s="169">
        <v>4941662761</v>
      </c>
      <c r="C10" s="169" t="s">
        <v>446</v>
      </c>
      <c r="D10" s="170" t="s">
        <v>447</v>
      </c>
      <c r="E10" s="183">
        <v>23</v>
      </c>
      <c r="F10" s="162"/>
      <c r="G10" s="151"/>
      <c r="H10" s="107">
        <v>424.46</v>
      </c>
      <c r="I10" s="101">
        <v>135.32</v>
      </c>
      <c r="J10" s="101">
        <v>0</v>
      </c>
      <c r="K10" s="101">
        <v>46.63</v>
      </c>
      <c r="L10" s="101">
        <v>27.99</v>
      </c>
      <c r="M10" s="101">
        <f t="shared" si="20"/>
        <v>9762.58</v>
      </c>
      <c r="N10" s="101">
        <f t="shared" si="21"/>
        <v>3112.3599999999997</v>
      </c>
      <c r="O10" s="144">
        <f t="shared" si="22"/>
        <v>0</v>
      </c>
      <c r="P10" s="102">
        <f t="shared" si="23"/>
        <v>0</v>
      </c>
      <c r="Q10" s="101">
        <f t="shared" si="24"/>
        <v>12874.939999999999</v>
      </c>
      <c r="R10" s="101">
        <f t="shared" si="25"/>
        <v>1072.49</v>
      </c>
      <c r="S10" s="101">
        <f t="shared" si="26"/>
        <v>643.77</v>
      </c>
      <c r="T10" s="101">
        <f t="shared" si="27"/>
        <v>0</v>
      </c>
      <c r="U10" s="101">
        <f t="shared" si="28"/>
        <v>69</v>
      </c>
      <c r="V10" s="101">
        <f t="shared" si="29"/>
        <v>14660.199999999999</v>
      </c>
      <c r="W10" s="101">
        <f t="shared" si="30"/>
        <v>102</v>
      </c>
      <c r="X10" s="101">
        <f t="shared" si="31"/>
        <v>1545</v>
      </c>
      <c r="Y10" s="103" t="b">
        <f t="shared" si="32"/>
        <v>0</v>
      </c>
      <c r="Z10" s="103">
        <v>300</v>
      </c>
      <c r="AA10" s="249"/>
      <c r="AB10" s="101">
        <f t="shared" si="14"/>
        <v>1947</v>
      </c>
      <c r="AC10" s="104">
        <f t="shared" si="33"/>
        <v>12713</v>
      </c>
      <c r="AD10" s="145">
        <v>12713</v>
      </c>
      <c r="AE10" s="145">
        <f t="shared" si="34"/>
        <v>0</v>
      </c>
      <c r="AF10" s="141"/>
      <c r="AG10" s="119"/>
      <c r="AH10" s="119"/>
      <c r="AI10" s="119"/>
      <c r="AJ10" s="120"/>
      <c r="AK10" s="101">
        <f t="shared" si="35"/>
        <v>1674</v>
      </c>
      <c r="AL10" s="101">
        <f t="shared" si="36"/>
        <v>442</v>
      </c>
      <c r="AM10" s="146">
        <f t="shared" si="37"/>
        <v>575</v>
      </c>
      <c r="AN10" s="252"/>
      <c r="AO10" s="105">
        <f t="shared" si="19"/>
        <v>17351.199999999997</v>
      </c>
    </row>
    <row r="11" spans="1:41" s="57" customFormat="1" ht="50.1" customHeight="1" x14ac:dyDescent="0.2">
      <c r="A11" s="6">
        <v>7</v>
      </c>
      <c r="B11" s="169">
        <v>4941666128</v>
      </c>
      <c r="C11" s="169" t="s">
        <v>448</v>
      </c>
      <c r="D11" s="170" t="s">
        <v>449</v>
      </c>
      <c r="E11" s="183">
        <v>24</v>
      </c>
      <c r="F11" s="162"/>
      <c r="G11" s="151"/>
      <c r="H11" s="107">
        <v>424.46</v>
      </c>
      <c r="I11" s="101">
        <v>135.32</v>
      </c>
      <c r="J11" s="101">
        <v>0</v>
      </c>
      <c r="K11" s="101">
        <v>46.63</v>
      </c>
      <c r="L11" s="101">
        <v>27.99</v>
      </c>
      <c r="M11" s="101">
        <f t="shared" si="20"/>
        <v>10187.039999999999</v>
      </c>
      <c r="N11" s="101">
        <f t="shared" si="21"/>
        <v>3247.68</v>
      </c>
      <c r="O11" s="144">
        <f t="shared" si="22"/>
        <v>0</v>
      </c>
      <c r="P11" s="102">
        <f t="shared" si="23"/>
        <v>0</v>
      </c>
      <c r="Q11" s="101">
        <f t="shared" si="24"/>
        <v>13434.72</v>
      </c>
      <c r="R11" s="101">
        <f t="shared" si="25"/>
        <v>1119.1200000000001</v>
      </c>
      <c r="S11" s="101">
        <f t="shared" si="26"/>
        <v>671.76</v>
      </c>
      <c r="T11" s="101">
        <f t="shared" si="27"/>
        <v>0</v>
      </c>
      <c r="U11" s="101">
        <f t="shared" si="28"/>
        <v>72</v>
      </c>
      <c r="V11" s="101">
        <f t="shared" si="29"/>
        <v>15297.6</v>
      </c>
      <c r="W11" s="101">
        <f t="shared" si="30"/>
        <v>107</v>
      </c>
      <c r="X11" s="101">
        <f t="shared" si="31"/>
        <v>1613</v>
      </c>
      <c r="Y11" s="103" t="b">
        <f t="shared" si="32"/>
        <v>0</v>
      </c>
      <c r="Z11" s="103"/>
      <c r="AA11" s="249"/>
      <c r="AB11" s="101">
        <f t="shared" si="14"/>
        <v>1720</v>
      </c>
      <c r="AC11" s="104">
        <f t="shared" si="33"/>
        <v>13578</v>
      </c>
      <c r="AD11" s="145">
        <v>13578</v>
      </c>
      <c r="AE11" s="145">
        <f t="shared" si="34"/>
        <v>0</v>
      </c>
      <c r="AF11" s="141"/>
      <c r="AG11" s="119"/>
      <c r="AH11" s="119"/>
      <c r="AI11" s="119"/>
      <c r="AJ11" s="120"/>
      <c r="AK11" s="101">
        <f t="shared" si="35"/>
        <v>1747</v>
      </c>
      <c r="AL11" s="101">
        <f t="shared" si="36"/>
        <v>461</v>
      </c>
      <c r="AM11" s="146">
        <f t="shared" si="37"/>
        <v>600</v>
      </c>
      <c r="AN11" s="252"/>
      <c r="AO11" s="105">
        <f t="shared" si="19"/>
        <v>18105.599999999999</v>
      </c>
    </row>
    <row r="12" spans="1:41" s="57" customFormat="1" ht="50.1" customHeight="1" x14ac:dyDescent="0.2">
      <c r="A12" s="6">
        <v>8</v>
      </c>
      <c r="B12" s="169">
        <v>4938227171</v>
      </c>
      <c r="C12" s="169" t="s">
        <v>615</v>
      </c>
      <c r="D12" s="170" t="s">
        <v>616</v>
      </c>
      <c r="E12" s="183">
        <v>24</v>
      </c>
      <c r="F12" s="162"/>
      <c r="G12" s="151"/>
      <c r="H12" s="184">
        <v>466.91</v>
      </c>
      <c r="I12" s="184">
        <v>135.32</v>
      </c>
      <c r="J12" s="184">
        <v>125</v>
      </c>
      <c r="K12" s="184">
        <v>50.17</v>
      </c>
      <c r="L12" s="184">
        <v>30.11</v>
      </c>
      <c r="M12" s="184">
        <f>E12*H12</f>
        <v>11205.84</v>
      </c>
      <c r="N12" s="184">
        <f>E12*I12</f>
        <v>3247.68</v>
      </c>
      <c r="O12" s="182">
        <f t="shared" si="22"/>
        <v>3000</v>
      </c>
      <c r="P12" s="185">
        <f>(H12+I12+J12+K12+L12)*G12</f>
        <v>0</v>
      </c>
      <c r="Q12" s="184">
        <f>SUM(M12:P12)</f>
        <v>17453.52</v>
      </c>
      <c r="R12" s="184">
        <f>K12*E12</f>
        <v>1204.08</v>
      </c>
      <c r="S12" s="184">
        <f>L12*E12</f>
        <v>722.64</v>
      </c>
      <c r="T12" s="184">
        <f>((H12+I12+J12)*F12)*2</f>
        <v>0</v>
      </c>
      <c r="U12" s="184">
        <f t="shared" si="28"/>
        <v>72</v>
      </c>
      <c r="V12" s="101">
        <f t="shared" ref="V12:V16" si="38">SUM(Q12:U12)</f>
        <v>19452.239999999998</v>
      </c>
      <c r="W12" s="101">
        <f t="shared" ref="W12:W16" si="39">ROUNDUP((V12-R12)*0.75%,0)</f>
        <v>137</v>
      </c>
      <c r="X12" s="101">
        <f t="shared" ref="X12:X16" si="40">ROUNDUP((E12+G12)*(H12+I12+J12)*12%,0)</f>
        <v>2095</v>
      </c>
      <c r="Y12" s="103" t="b">
        <f t="shared" ref="Y12:Y16" si="41">IF(V12&gt;25000,200)</f>
        <v>0</v>
      </c>
      <c r="Z12" s="103">
        <v>500</v>
      </c>
      <c r="AA12" s="249"/>
      <c r="AB12" s="101">
        <f t="shared" si="14"/>
        <v>2732</v>
      </c>
      <c r="AC12" s="104">
        <f t="shared" ref="AC12:AC16" si="42">ROUND(V12-AB12,0)</f>
        <v>16720</v>
      </c>
      <c r="AD12" s="145">
        <v>16720</v>
      </c>
      <c r="AE12" s="145">
        <f t="shared" ref="AE12:AE16" si="43">AC12-AD12</f>
        <v>0</v>
      </c>
      <c r="AF12" s="141"/>
      <c r="AG12" s="119"/>
      <c r="AH12" s="119"/>
      <c r="AI12" s="119"/>
      <c r="AJ12" s="120"/>
      <c r="AK12" s="101">
        <f t="shared" ref="AK12:AK16" si="44">ROUNDUP((E12+G12)*(H12+I12+J12)*13%,0)</f>
        <v>2269</v>
      </c>
      <c r="AL12" s="101">
        <f t="shared" ref="AL12:AL16" si="45">ROUNDUP((V12-R12)*3.25%,0)</f>
        <v>594</v>
      </c>
      <c r="AM12" s="146">
        <f t="shared" ref="AM12:AM16" si="46">25*E12</f>
        <v>600</v>
      </c>
      <c r="AN12" s="252"/>
      <c r="AO12" s="105">
        <f t="shared" si="19"/>
        <v>22915.239999999998</v>
      </c>
    </row>
    <row r="13" spans="1:41" s="57" customFormat="1" ht="50.1" customHeight="1" x14ac:dyDescent="0.2">
      <c r="A13" s="6">
        <v>9</v>
      </c>
      <c r="B13" s="169"/>
      <c r="C13" s="169" t="s">
        <v>617</v>
      </c>
      <c r="D13" s="170" t="s">
        <v>618</v>
      </c>
      <c r="E13" s="183">
        <v>24</v>
      </c>
      <c r="F13" s="162"/>
      <c r="G13" s="151"/>
      <c r="H13" s="107">
        <v>424.46</v>
      </c>
      <c r="I13" s="101">
        <v>135.32</v>
      </c>
      <c r="J13" s="101">
        <v>0</v>
      </c>
      <c r="K13" s="101">
        <v>46.63</v>
      </c>
      <c r="L13" s="101">
        <v>27.99</v>
      </c>
      <c r="M13" s="101">
        <f t="shared" ref="M13:M16" si="47">E13*H13</f>
        <v>10187.039999999999</v>
      </c>
      <c r="N13" s="101">
        <f t="shared" ref="N13:N16" si="48">E13*I13</f>
        <v>3247.68</v>
      </c>
      <c r="O13" s="144">
        <f t="shared" ref="O13:O16" si="49">+E13*J13</f>
        <v>0</v>
      </c>
      <c r="P13" s="102">
        <f t="shared" ref="P13:P16" si="50">(H13+I13+J13+K13+L13)*G13</f>
        <v>0</v>
      </c>
      <c r="Q13" s="101">
        <f t="shared" ref="Q13:Q16" si="51">SUM(M13:P13)</f>
        <v>13434.72</v>
      </c>
      <c r="R13" s="101">
        <f t="shared" ref="R13:R16" si="52">K13*E13</f>
        <v>1119.1200000000001</v>
      </c>
      <c r="S13" s="101">
        <f t="shared" ref="S13:S16" si="53">L13*E13</f>
        <v>671.76</v>
      </c>
      <c r="T13" s="101">
        <f t="shared" ref="T13:T16" si="54">((H13+I13+J13)*F13)*2</f>
        <v>0</v>
      </c>
      <c r="U13" s="101">
        <f t="shared" ref="U13:U16" si="55">+E13*3</f>
        <v>72</v>
      </c>
      <c r="V13" s="101">
        <f t="shared" si="38"/>
        <v>15297.6</v>
      </c>
      <c r="W13" s="101">
        <f t="shared" si="39"/>
        <v>107</v>
      </c>
      <c r="X13" s="101">
        <f t="shared" si="40"/>
        <v>1613</v>
      </c>
      <c r="Y13" s="103" t="b">
        <f t="shared" si="41"/>
        <v>0</v>
      </c>
      <c r="Z13" s="103">
        <v>1000</v>
      </c>
      <c r="AA13" s="249"/>
      <c r="AB13" s="101">
        <f t="shared" si="14"/>
        <v>2720</v>
      </c>
      <c r="AC13" s="104">
        <f t="shared" si="42"/>
        <v>12578</v>
      </c>
      <c r="AD13" s="145">
        <v>12578</v>
      </c>
      <c r="AE13" s="145">
        <f t="shared" si="43"/>
        <v>0</v>
      </c>
      <c r="AF13" s="141"/>
      <c r="AG13" s="119"/>
      <c r="AH13" s="119"/>
      <c r="AI13" s="119"/>
      <c r="AJ13" s="120"/>
      <c r="AK13" s="101">
        <f t="shared" si="44"/>
        <v>1747</v>
      </c>
      <c r="AL13" s="101">
        <f t="shared" si="45"/>
        <v>461</v>
      </c>
      <c r="AM13" s="146">
        <f t="shared" si="46"/>
        <v>600</v>
      </c>
      <c r="AN13" s="252"/>
      <c r="AO13" s="105">
        <f t="shared" si="19"/>
        <v>18105.599999999999</v>
      </c>
    </row>
    <row r="14" spans="1:41" s="57" customFormat="1" ht="50.1" customHeight="1" x14ac:dyDescent="0.2">
      <c r="A14" s="6">
        <v>10</v>
      </c>
      <c r="B14" s="169">
        <v>4941020294</v>
      </c>
      <c r="C14" s="169" t="s">
        <v>619</v>
      </c>
      <c r="D14" s="170" t="s">
        <v>620</v>
      </c>
      <c r="E14" s="183">
        <v>23.768750000000001</v>
      </c>
      <c r="F14" s="162"/>
      <c r="G14" s="151"/>
      <c r="H14" s="107">
        <v>424.46</v>
      </c>
      <c r="I14" s="101">
        <v>135.32</v>
      </c>
      <c r="J14" s="101">
        <v>0</v>
      </c>
      <c r="K14" s="101">
        <v>46.63</v>
      </c>
      <c r="L14" s="101">
        <v>27.99</v>
      </c>
      <c r="M14" s="101">
        <f t="shared" si="47"/>
        <v>10088.883625</v>
      </c>
      <c r="N14" s="101">
        <f t="shared" si="48"/>
        <v>3216.3872499999998</v>
      </c>
      <c r="O14" s="144">
        <f t="shared" si="49"/>
        <v>0</v>
      </c>
      <c r="P14" s="102">
        <f t="shared" si="50"/>
        <v>0</v>
      </c>
      <c r="Q14" s="101">
        <f t="shared" si="51"/>
        <v>13305.270875</v>
      </c>
      <c r="R14" s="101">
        <f t="shared" si="52"/>
        <v>1108.3368125000002</v>
      </c>
      <c r="S14" s="101">
        <f t="shared" si="53"/>
        <v>665.28731249999998</v>
      </c>
      <c r="T14" s="101">
        <f t="shared" si="54"/>
        <v>0</v>
      </c>
      <c r="U14" s="101">
        <f t="shared" si="55"/>
        <v>71.306250000000006</v>
      </c>
      <c r="V14" s="101">
        <f t="shared" si="38"/>
        <v>15150.20125</v>
      </c>
      <c r="W14" s="101">
        <f t="shared" si="39"/>
        <v>106</v>
      </c>
      <c r="X14" s="101">
        <f t="shared" si="40"/>
        <v>1597</v>
      </c>
      <c r="Y14" s="103" t="b">
        <f t="shared" si="41"/>
        <v>0</v>
      </c>
      <c r="Z14" s="103"/>
      <c r="AA14" s="249"/>
      <c r="AB14" s="101">
        <f t="shared" si="14"/>
        <v>1703</v>
      </c>
      <c r="AC14" s="104">
        <f t="shared" si="42"/>
        <v>13447</v>
      </c>
      <c r="AD14" s="145">
        <v>13447</v>
      </c>
      <c r="AE14" s="145">
        <f t="shared" si="43"/>
        <v>0</v>
      </c>
      <c r="AF14" s="141"/>
      <c r="AG14" s="119"/>
      <c r="AH14" s="119"/>
      <c r="AI14" s="119"/>
      <c r="AJ14" s="120"/>
      <c r="AK14" s="101">
        <f t="shared" si="44"/>
        <v>1730</v>
      </c>
      <c r="AL14" s="101">
        <f t="shared" si="45"/>
        <v>457</v>
      </c>
      <c r="AM14" s="279">
        <f t="shared" si="46"/>
        <v>594.21875</v>
      </c>
      <c r="AN14" s="252"/>
      <c r="AO14" s="105">
        <f t="shared" si="19"/>
        <v>17931.419999999998</v>
      </c>
    </row>
    <row r="15" spans="1:41" s="57" customFormat="1" ht="50.1" customHeight="1" x14ac:dyDescent="0.2">
      <c r="A15" s="6">
        <v>11</v>
      </c>
      <c r="B15" s="169"/>
      <c r="C15" s="169" t="s">
        <v>621</v>
      </c>
      <c r="D15" s="170" t="s">
        <v>622</v>
      </c>
      <c r="E15" s="183">
        <v>24</v>
      </c>
      <c r="F15" s="162"/>
      <c r="G15" s="151"/>
      <c r="H15" s="107">
        <v>424.46</v>
      </c>
      <c r="I15" s="101">
        <v>135.32</v>
      </c>
      <c r="J15" s="101">
        <v>0</v>
      </c>
      <c r="K15" s="101">
        <v>46.63</v>
      </c>
      <c r="L15" s="101">
        <v>27.99</v>
      </c>
      <c r="M15" s="101">
        <f t="shared" si="47"/>
        <v>10187.039999999999</v>
      </c>
      <c r="N15" s="101">
        <f t="shared" si="48"/>
        <v>3247.68</v>
      </c>
      <c r="O15" s="144">
        <f t="shared" si="49"/>
        <v>0</v>
      </c>
      <c r="P15" s="102">
        <f t="shared" si="50"/>
        <v>0</v>
      </c>
      <c r="Q15" s="101">
        <f t="shared" si="51"/>
        <v>13434.72</v>
      </c>
      <c r="R15" s="101">
        <f t="shared" si="52"/>
        <v>1119.1200000000001</v>
      </c>
      <c r="S15" s="101">
        <f t="shared" si="53"/>
        <v>671.76</v>
      </c>
      <c r="T15" s="101">
        <f t="shared" si="54"/>
        <v>0</v>
      </c>
      <c r="U15" s="101">
        <f t="shared" si="55"/>
        <v>72</v>
      </c>
      <c r="V15" s="101">
        <f t="shared" si="38"/>
        <v>15297.6</v>
      </c>
      <c r="W15" s="101">
        <f t="shared" si="39"/>
        <v>107</v>
      </c>
      <c r="X15" s="101">
        <f t="shared" si="40"/>
        <v>1613</v>
      </c>
      <c r="Y15" s="103" t="b">
        <f t="shared" si="41"/>
        <v>0</v>
      </c>
      <c r="Z15" s="103">
        <v>500</v>
      </c>
      <c r="AA15" s="249"/>
      <c r="AB15" s="101">
        <f t="shared" si="14"/>
        <v>2220</v>
      </c>
      <c r="AC15" s="104">
        <f t="shared" si="42"/>
        <v>13078</v>
      </c>
      <c r="AD15" s="145">
        <v>13078</v>
      </c>
      <c r="AE15" s="145">
        <f t="shared" si="43"/>
        <v>0</v>
      </c>
      <c r="AF15" s="141"/>
      <c r="AG15" s="119"/>
      <c r="AH15" s="119"/>
      <c r="AI15" s="119"/>
      <c r="AJ15" s="120"/>
      <c r="AK15" s="101">
        <f t="shared" si="44"/>
        <v>1747</v>
      </c>
      <c r="AL15" s="101">
        <f t="shared" si="45"/>
        <v>461</v>
      </c>
      <c r="AM15" s="146">
        <f t="shared" si="46"/>
        <v>600</v>
      </c>
      <c r="AN15" s="252"/>
      <c r="AO15" s="105">
        <f t="shared" si="19"/>
        <v>18105.599999999999</v>
      </c>
    </row>
    <row r="16" spans="1:41" s="57" customFormat="1" ht="50.1" customHeight="1" x14ac:dyDescent="0.2">
      <c r="A16" s="6">
        <v>12</v>
      </c>
      <c r="B16" s="169">
        <v>4940947736</v>
      </c>
      <c r="C16" s="169" t="s">
        <v>623</v>
      </c>
      <c r="D16" s="170" t="s">
        <v>624</v>
      </c>
      <c r="E16" s="183">
        <v>1</v>
      </c>
      <c r="F16" s="162"/>
      <c r="G16" s="151"/>
      <c r="H16" s="107">
        <v>424.46</v>
      </c>
      <c r="I16" s="101">
        <v>135.32</v>
      </c>
      <c r="J16" s="101">
        <v>0</v>
      </c>
      <c r="K16" s="101">
        <v>46.63</v>
      </c>
      <c r="L16" s="101">
        <v>27.99</v>
      </c>
      <c r="M16" s="101">
        <f t="shared" si="47"/>
        <v>424.46</v>
      </c>
      <c r="N16" s="101">
        <f t="shared" si="48"/>
        <v>135.32</v>
      </c>
      <c r="O16" s="144">
        <f t="shared" si="49"/>
        <v>0</v>
      </c>
      <c r="P16" s="102">
        <f t="shared" si="50"/>
        <v>0</v>
      </c>
      <c r="Q16" s="101">
        <f t="shared" si="51"/>
        <v>559.78</v>
      </c>
      <c r="R16" s="101">
        <f t="shared" si="52"/>
        <v>46.63</v>
      </c>
      <c r="S16" s="101">
        <f t="shared" si="53"/>
        <v>27.99</v>
      </c>
      <c r="T16" s="101">
        <f t="shared" si="54"/>
        <v>0</v>
      </c>
      <c r="U16" s="101">
        <f t="shared" si="55"/>
        <v>3</v>
      </c>
      <c r="V16" s="101">
        <f t="shared" si="38"/>
        <v>637.4</v>
      </c>
      <c r="W16" s="101">
        <f t="shared" si="39"/>
        <v>5</v>
      </c>
      <c r="X16" s="101">
        <f t="shared" si="40"/>
        <v>68</v>
      </c>
      <c r="Y16" s="103" t="b">
        <f t="shared" si="41"/>
        <v>0</v>
      </c>
      <c r="Z16" s="103"/>
      <c r="AA16" s="249"/>
      <c r="AB16" s="101">
        <f t="shared" si="14"/>
        <v>73</v>
      </c>
      <c r="AC16" s="104">
        <f t="shared" si="42"/>
        <v>564</v>
      </c>
      <c r="AD16" s="145">
        <v>564</v>
      </c>
      <c r="AE16" s="145">
        <f t="shared" si="43"/>
        <v>0</v>
      </c>
      <c r="AF16" s="141"/>
      <c r="AG16" s="119"/>
      <c r="AH16" s="119"/>
      <c r="AI16" s="119"/>
      <c r="AJ16" s="120"/>
      <c r="AK16" s="101">
        <f t="shared" si="44"/>
        <v>73</v>
      </c>
      <c r="AL16" s="101">
        <f t="shared" si="45"/>
        <v>20</v>
      </c>
      <c r="AM16" s="146">
        <f t="shared" si="46"/>
        <v>25</v>
      </c>
      <c r="AN16" s="252"/>
      <c r="AO16" s="105">
        <f t="shared" si="19"/>
        <v>755.4</v>
      </c>
    </row>
    <row r="17" spans="1:41" s="57" customFormat="1" ht="50.1" customHeight="1" x14ac:dyDescent="0.2">
      <c r="A17" s="6">
        <v>13</v>
      </c>
      <c r="B17" s="169">
        <v>4939591731</v>
      </c>
      <c r="C17" s="169" t="s">
        <v>781</v>
      </c>
      <c r="D17" s="170" t="s">
        <v>782</v>
      </c>
      <c r="E17" s="183">
        <v>24</v>
      </c>
      <c r="F17" s="162"/>
      <c r="G17" s="151"/>
      <c r="H17" s="101">
        <v>466.91</v>
      </c>
      <c r="I17" s="101">
        <v>135.32</v>
      </c>
      <c r="J17" s="101">
        <v>125</v>
      </c>
      <c r="K17" s="101">
        <v>50.17</v>
      </c>
      <c r="L17" s="101">
        <v>30.11</v>
      </c>
      <c r="M17" s="101">
        <f>E17*H17</f>
        <v>11205.84</v>
      </c>
      <c r="N17" s="101">
        <f>E17*I17</f>
        <v>3247.68</v>
      </c>
      <c r="O17" s="144">
        <f t="shared" ref="O17" si="56">+E17*J17</f>
        <v>3000</v>
      </c>
      <c r="P17" s="102">
        <f>(H17+I17+J17+K17+L17)*G17</f>
        <v>0</v>
      </c>
      <c r="Q17" s="101">
        <f>SUM(M17:P17)</f>
        <v>17453.52</v>
      </c>
      <c r="R17" s="101">
        <f>K17*E17</f>
        <v>1204.08</v>
      </c>
      <c r="S17" s="101">
        <f>L17*E17</f>
        <v>722.64</v>
      </c>
      <c r="T17" s="101">
        <f>((H17+I17+J17)*F17)*2</f>
        <v>0</v>
      </c>
      <c r="U17" s="101">
        <f t="shared" ref="U17" si="57">+E17*3</f>
        <v>72</v>
      </c>
      <c r="V17" s="101">
        <f>SUM(Q17:U17)</f>
        <v>19452.239999999998</v>
      </c>
      <c r="W17" s="101">
        <f>ROUNDUP((V17-R17)*0.75%,0)</f>
        <v>137</v>
      </c>
      <c r="X17" s="101">
        <f t="shared" ref="X17" si="58">ROUNDUP((E17+G17)*(H17+I17+J17)*12%,0)</f>
        <v>2095</v>
      </c>
      <c r="Y17" s="103" t="b">
        <f>IF(V17&gt;25000,200)</f>
        <v>0</v>
      </c>
      <c r="Z17" s="103">
        <v>500</v>
      </c>
      <c r="AA17" s="249"/>
      <c r="AB17" s="101">
        <f t="shared" si="14"/>
        <v>2732</v>
      </c>
      <c r="AC17" s="104">
        <f>ROUND(V17-AB17,0)</f>
        <v>16720</v>
      </c>
      <c r="AD17" s="145">
        <v>16720</v>
      </c>
      <c r="AE17" s="145">
        <f>AC17-AD17</f>
        <v>0</v>
      </c>
      <c r="AF17" s="557"/>
      <c r="AG17" s="558"/>
      <c r="AH17" s="558"/>
      <c r="AI17" s="558"/>
      <c r="AJ17" s="559"/>
      <c r="AK17" s="101">
        <f>ROUNDUP((E17+G17)*(H17+I17+J17)*13%,0)</f>
        <v>2269</v>
      </c>
      <c r="AL17" s="101">
        <f>ROUNDUP((V17-R17)*3.25%,0)</f>
        <v>594</v>
      </c>
      <c r="AM17" s="146">
        <f>25*E17</f>
        <v>600</v>
      </c>
      <c r="AN17" s="252"/>
      <c r="AO17" s="105">
        <f t="shared" si="19"/>
        <v>22915.239999999998</v>
      </c>
    </row>
    <row r="18" spans="1:41" s="57" customFormat="1" ht="50.1" customHeight="1" x14ac:dyDescent="0.2">
      <c r="A18" s="6">
        <v>14</v>
      </c>
      <c r="B18" s="169">
        <v>4941177257</v>
      </c>
      <c r="C18" s="169" t="s">
        <v>783</v>
      </c>
      <c r="D18" s="170" t="s">
        <v>784</v>
      </c>
      <c r="E18" s="183">
        <v>24</v>
      </c>
      <c r="F18" s="162"/>
      <c r="G18" s="151"/>
      <c r="H18" s="107">
        <v>424.46</v>
      </c>
      <c r="I18" s="101">
        <v>135.32</v>
      </c>
      <c r="J18" s="101">
        <v>0</v>
      </c>
      <c r="K18" s="101">
        <v>46.63</v>
      </c>
      <c r="L18" s="101">
        <v>27.99</v>
      </c>
      <c r="M18" s="101">
        <f t="shared" ref="M18:M20" si="59">E18*H18</f>
        <v>10187.039999999999</v>
      </c>
      <c r="N18" s="101">
        <f t="shared" ref="N18:N20" si="60">E18*I18</f>
        <v>3247.68</v>
      </c>
      <c r="O18" s="144">
        <f t="shared" ref="O18:O20" si="61">+E18*J18</f>
        <v>0</v>
      </c>
      <c r="P18" s="102">
        <f t="shared" ref="P18:P20" si="62">(H18+I18+J18+K18+L18)*G18</f>
        <v>0</v>
      </c>
      <c r="Q18" s="101">
        <f t="shared" ref="Q18:Q20" si="63">SUM(M18:P18)</f>
        <v>13434.72</v>
      </c>
      <c r="R18" s="101">
        <f t="shared" ref="R18:R20" si="64">K18*E18</f>
        <v>1119.1200000000001</v>
      </c>
      <c r="S18" s="101">
        <f t="shared" ref="S18:S20" si="65">L18*E18</f>
        <v>671.76</v>
      </c>
      <c r="T18" s="101">
        <f t="shared" ref="T18:T20" si="66">((H18+I18+J18)*F18)*2</f>
        <v>0</v>
      </c>
      <c r="U18" s="101">
        <f t="shared" ref="U18:U20" si="67">+E18*3</f>
        <v>72</v>
      </c>
      <c r="V18" s="101">
        <f t="shared" ref="V18:V20" si="68">SUM(Q18:U18)</f>
        <v>15297.6</v>
      </c>
      <c r="W18" s="101">
        <f t="shared" ref="W18:W20" si="69">ROUNDUP((V18-R18)*0.75%,0)</f>
        <v>107</v>
      </c>
      <c r="X18" s="101">
        <f t="shared" ref="X18:X20" si="70">ROUNDUP((E18+G18)*(H18+I18+J18)*12%,0)</f>
        <v>1613</v>
      </c>
      <c r="Y18" s="103" t="b">
        <f t="shared" ref="Y18:Y20" si="71">IF(V18&gt;25000,200)</f>
        <v>0</v>
      </c>
      <c r="Z18" s="103"/>
      <c r="AA18" s="249"/>
      <c r="AB18" s="101">
        <f t="shared" si="14"/>
        <v>1720</v>
      </c>
      <c r="AC18" s="104">
        <f>ROUND(V18-AB18,0)</f>
        <v>13578</v>
      </c>
      <c r="AD18" s="145">
        <v>13578</v>
      </c>
      <c r="AE18" s="145">
        <f t="shared" ref="AE18:AE20" si="72">AC18-AD18</f>
        <v>0</v>
      </c>
      <c r="AF18" s="141"/>
      <c r="AG18" s="119"/>
      <c r="AH18" s="119"/>
      <c r="AI18" s="119"/>
      <c r="AJ18" s="120"/>
      <c r="AK18" s="101">
        <f>ROUNDUP((E18+G18)*(H18+I18+J18)*13%,0)</f>
        <v>1747</v>
      </c>
      <c r="AL18" s="101">
        <f>ROUNDUP((V18-R18)*3.25%,0)</f>
        <v>461</v>
      </c>
      <c r="AM18" s="146">
        <f>25*E18</f>
        <v>600</v>
      </c>
      <c r="AN18" s="252"/>
      <c r="AO18" s="105">
        <f t="shared" si="19"/>
        <v>18105.599999999999</v>
      </c>
    </row>
    <row r="19" spans="1:41" s="57" customFormat="1" ht="50.1" customHeight="1" x14ac:dyDescent="0.2">
      <c r="A19" s="6">
        <v>15</v>
      </c>
      <c r="B19" s="169">
        <v>4938107105</v>
      </c>
      <c r="C19" s="169" t="s">
        <v>785</v>
      </c>
      <c r="D19" s="170" t="s">
        <v>786</v>
      </c>
      <c r="E19" s="183">
        <v>15</v>
      </c>
      <c r="F19" s="162"/>
      <c r="G19" s="151"/>
      <c r="H19" s="107">
        <v>424.46</v>
      </c>
      <c r="I19" s="101">
        <v>135.32</v>
      </c>
      <c r="J19" s="101">
        <v>0</v>
      </c>
      <c r="K19" s="101">
        <v>46.63</v>
      </c>
      <c r="L19" s="101">
        <v>27.99</v>
      </c>
      <c r="M19" s="101">
        <f t="shared" si="59"/>
        <v>6366.9</v>
      </c>
      <c r="N19" s="101">
        <f t="shared" si="60"/>
        <v>2029.8</v>
      </c>
      <c r="O19" s="144">
        <f t="shared" si="61"/>
        <v>0</v>
      </c>
      <c r="P19" s="102">
        <f t="shared" si="62"/>
        <v>0</v>
      </c>
      <c r="Q19" s="101">
        <f t="shared" si="63"/>
        <v>8396.6999999999989</v>
      </c>
      <c r="R19" s="101">
        <f t="shared" si="64"/>
        <v>699.45</v>
      </c>
      <c r="S19" s="101">
        <f t="shared" si="65"/>
        <v>419.84999999999997</v>
      </c>
      <c r="T19" s="101">
        <f t="shared" si="66"/>
        <v>0</v>
      </c>
      <c r="U19" s="101">
        <f t="shared" si="67"/>
        <v>45</v>
      </c>
      <c r="V19" s="101">
        <f t="shared" si="68"/>
        <v>9561</v>
      </c>
      <c r="W19" s="101">
        <f t="shared" si="69"/>
        <v>67</v>
      </c>
      <c r="X19" s="101">
        <f t="shared" si="70"/>
        <v>1008</v>
      </c>
      <c r="Y19" s="103" t="b">
        <f t="shared" si="71"/>
        <v>0</v>
      </c>
      <c r="Z19" s="103"/>
      <c r="AA19" s="249"/>
      <c r="AB19" s="101">
        <f t="shared" si="14"/>
        <v>1075</v>
      </c>
      <c r="AC19" s="104">
        <f>ROUND(V19-AB19,0)</f>
        <v>8486</v>
      </c>
      <c r="AD19" s="145">
        <v>8486</v>
      </c>
      <c r="AE19" s="145">
        <f t="shared" si="72"/>
        <v>0</v>
      </c>
      <c r="AF19" s="141"/>
      <c r="AG19" s="119"/>
      <c r="AH19" s="119"/>
      <c r="AI19" s="119"/>
      <c r="AJ19" s="120"/>
      <c r="AK19" s="101">
        <f>ROUNDUP((E19+G19)*(H19+I19+J19)*13%,0)</f>
        <v>1092</v>
      </c>
      <c r="AL19" s="101">
        <f>ROUNDUP((V19-R19)*3.25%,0)</f>
        <v>289</v>
      </c>
      <c r="AM19" s="146">
        <f>25*E19</f>
        <v>375</v>
      </c>
      <c r="AN19" s="252"/>
      <c r="AO19" s="105">
        <f t="shared" si="19"/>
        <v>11317</v>
      </c>
    </row>
    <row r="20" spans="1:41" s="57" customFormat="1" ht="50.1" customHeight="1" x14ac:dyDescent="0.2">
      <c r="A20" s="6">
        <v>16</v>
      </c>
      <c r="B20" s="169">
        <v>5348704053</v>
      </c>
      <c r="C20" s="169" t="s">
        <v>787</v>
      </c>
      <c r="D20" s="170" t="s">
        <v>788</v>
      </c>
      <c r="E20" s="183">
        <v>17</v>
      </c>
      <c r="F20" s="162"/>
      <c r="G20" s="151"/>
      <c r="H20" s="107">
        <v>424.46</v>
      </c>
      <c r="I20" s="101">
        <v>135.32</v>
      </c>
      <c r="J20" s="101">
        <v>0</v>
      </c>
      <c r="K20" s="101">
        <v>46.63</v>
      </c>
      <c r="L20" s="101">
        <v>27.99</v>
      </c>
      <c r="M20" s="101">
        <f t="shared" si="59"/>
        <v>7215.82</v>
      </c>
      <c r="N20" s="101">
        <f t="shared" si="60"/>
        <v>2300.44</v>
      </c>
      <c r="O20" s="144">
        <f t="shared" si="61"/>
        <v>0</v>
      </c>
      <c r="P20" s="102">
        <f t="shared" si="62"/>
        <v>0</v>
      </c>
      <c r="Q20" s="101">
        <f t="shared" si="63"/>
        <v>9516.26</v>
      </c>
      <c r="R20" s="101">
        <f t="shared" si="64"/>
        <v>792.71</v>
      </c>
      <c r="S20" s="101">
        <f t="shared" si="65"/>
        <v>475.83</v>
      </c>
      <c r="T20" s="101">
        <f t="shared" si="66"/>
        <v>0</v>
      </c>
      <c r="U20" s="101">
        <f t="shared" si="67"/>
        <v>51</v>
      </c>
      <c r="V20" s="101">
        <f t="shared" si="68"/>
        <v>10835.800000000001</v>
      </c>
      <c r="W20" s="101">
        <f t="shared" si="69"/>
        <v>76</v>
      </c>
      <c r="X20" s="101">
        <f t="shared" si="70"/>
        <v>1142</v>
      </c>
      <c r="Y20" s="103" t="b">
        <f t="shared" si="71"/>
        <v>0</v>
      </c>
      <c r="Z20" s="103">
        <v>2000</v>
      </c>
      <c r="AA20" s="249"/>
      <c r="AB20" s="101">
        <f t="shared" si="14"/>
        <v>3218</v>
      </c>
      <c r="AC20" s="104">
        <f>ROUND(V20-AB20,0)</f>
        <v>7618</v>
      </c>
      <c r="AD20" s="145">
        <v>7618</v>
      </c>
      <c r="AE20" s="145">
        <f t="shared" si="72"/>
        <v>0</v>
      </c>
      <c r="AF20" s="141"/>
      <c r="AG20" s="119"/>
      <c r="AH20" s="119"/>
      <c r="AI20" s="119"/>
      <c r="AJ20" s="120"/>
      <c r="AK20" s="101">
        <f>ROUNDUP((E20+G20)*(H20+I20+J20)*13%,0)</f>
        <v>1238</v>
      </c>
      <c r="AL20" s="101">
        <f>ROUNDUP((V20-R20)*3.25%,0)</f>
        <v>327</v>
      </c>
      <c r="AM20" s="146">
        <f>25*E20</f>
        <v>425</v>
      </c>
      <c r="AN20" s="252"/>
      <c r="AO20" s="105">
        <f t="shared" si="19"/>
        <v>12825.800000000001</v>
      </c>
    </row>
    <row r="21" spans="1:41" s="57" customFormat="1" ht="50.1" customHeight="1" x14ac:dyDescent="0.2">
      <c r="A21" s="6">
        <v>17</v>
      </c>
      <c r="B21" s="169">
        <v>4941837336</v>
      </c>
      <c r="C21" s="169" t="s">
        <v>828</v>
      </c>
      <c r="D21" s="170" t="s">
        <v>829</v>
      </c>
      <c r="E21" s="183">
        <v>23</v>
      </c>
      <c r="F21" s="162"/>
      <c r="G21" s="151"/>
      <c r="H21" s="107">
        <v>424.46</v>
      </c>
      <c r="I21" s="101">
        <v>135.32</v>
      </c>
      <c r="J21" s="101">
        <v>0</v>
      </c>
      <c r="K21" s="101">
        <v>46.63</v>
      </c>
      <c r="L21" s="101">
        <v>27.99</v>
      </c>
      <c r="M21" s="101">
        <f t="shared" ref="M21" si="73">E21*H21</f>
        <v>9762.58</v>
      </c>
      <c r="N21" s="101">
        <f t="shared" ref="N21" si="74">E21*I21</f>
        <v>3112.3599999999997</v>
      </c>
      <c r="O21" s="144">
        <f t="shared" ref="O21:O22" si="75">+E21*J21</f>
        <v>0</v>
      </c>
      <c r="P21" s="102">
        <f t="shared" ref="P21" si="76">(H21+I21+J21+K21+L21)*G21</f>
        <v>0</v>
      </c>
      <c r="Q21" s="101">
        <f t="shared" ref="Q21" si="77">SUM(M21:P21)</f>
        <v>12874.939999999999</v>
      </c>
      <c r="R21" s="101">
        <f t="shared" ref="R21" si="78">K21*E21</f>
        <v>1072.49</v>
      </c>
      <c r="S21" s="101">
        <f t="shared" ref="S21" si="79">L21*E21</f>
        <v>643.77</v>
      </c>
      <c r="T21" s="101">
        <f t="shared" ref="T21" si="80">((H21+I21+J21)*F21)*2</f>
        <v>0</v>
      </c>
      <c r="U21" s="101">
        <f t="shared" ref="U21:U22" si="81">+E21*3</f>
        <v>69</v>
      </c>
      <c r="V21" s="101">
        <f t="shared" ref="V21" si="82">SUM(Q21:U21)</f>
        <v>14660.199999999999</v>
      </c>
      <c r="W21" s="101">
        <f t="shared" ref="W21" si="83">ROUNDUP((V21-R21)*0.75%,0)</f>
        <v>102</v>
      </c>
      <c r="X21" s="101">
        <f t="shared" ref="X21:X22" si="84">ROUNDUP((E21+G21)*(H21+I21+J21)*12%,0)</f>
        <v>1545</v>
      </c>
      <c r="Y21" s="103" t="b">
        <f t="shared" ref="Y21" si="85">IF(V21&gt;25000,200)</f>
        <v>0</v>
      </c>
      <c r="Z21" s="103">
        <v>800</v>
      </c>
      <c r="AA21" s="249"/>
      <c r="AB21" s="101">
        <f t="shared" si="14"/>
        <v>2447</v>
      </c>
      <c r="AC21" s="104">
        <f t="shared" ref="AC21" si="86">ROUND(V21-AB21,0)</f>
        <v>12213</v>
      </c>
      <c r="AD21" s="145">
        <v>12213</v>
      </c>
      <c r="AE21" s="145">
        <f t="shared" ref="AE21" si="87">AC21-AD21</f>
        <v>0</v>
      </c>
      <c r="AF21" s="250"/>
      <c r="AG21" s="119"/>
      <c r="AH21" s="119"/>
      <c r="AI21" s="119"/>
      <c r="AJ21" s="251"/>
      <c r="AK21" s="101">
        <f t="shared" ref="AK21" si="88">ROUNDUP((E21+G21)*(H21+I21+J21)*13%,0)</f>
        <v>1674</v>
      </c>
      <c r="AL21" s="101">
        <f t="shared" ref="AL21" si="89">ROUNDUP((V21-R21)*3.25%,0)</f>
        <v>442</v>
      </c>
      <c r="AM21" s="146">
        <f t="shared" ref="AM21" si="90">25*E21</f>
        <v>575</v>
      </c>
      <c r="AN21" s="252"/>
      <c r="AO21" s="105">
        <f t="shared" si="19"/>
        <v>17351.199999999997</v>
      </c>
    </row>
    <row r="22" spans="1:41" s="57" customFormat="1" ht="50.1" customHeight="1" x14ac:dyDescent="0.2">
      <c r="A22" s="6">
        <v>18</v>
      </c>
      <c r="B22" s="169">
        <v>4938827171</v>
      </c>
      <c r="C22" s="169" t="s">
        <v>1344</v>
      </c>
      <c r="D22" s="170" t="s">
        <v>1345</v>
      </c>
      <c r="E22" s="183">
        <v>11</v>
      </c>
      <c r="F22" s="162"/>
      <c r="G22" s="151"/>
      <c r="H22" s="101">
        <v>466.91</v>
      </c>
      <c r="I22" s="101">
        <v>135.32</v>
      </c>
      <c r="J22" s="101">
        <v>125</v>
      </c>
      <c r="K22" s="101">
        <v>50.17</v>
      </c>
      <c r="L22" s="101">
        <v>30.11</v>
      </c>
      <c r="M22" s="101">
        <f>E22*H22</f>
        <v>5136.01</v>
      </c>
      <c r="N22" s="101">
        <f>E22*I22</f>
        <v>1488.52</v>
      </c>
      <c r="O22" s="144">
        <f t="shared" si="75"/>
        <v>1375</v>
      </c>
      <c r="P22" s="102">
        <f>(H22+I22+J22+K22+L22)*G22</f>
        <v>0</v>
      </c>
      <c r="Q22" s="101">
        <f>SUM(M22:P22)</f>
        <v>7999.5300000000007</v>
      </c>
      <c r="R22" s="101">
        <f>K22*E22</f>
        <v>551.87</v>
      </c>
      <c r="S22" s="101">
        <f>L22*E22</f>
        <v>331.21</v>
      </c>
      <c r="T22" s="101">
        <f>((H22+I22+J22)*F22)*2</f>
        <v>0</v>
      </c>
      <c r="U22" s="101">
        <f t="shared" si="81"/>
        <v>33</v>
      </c>
      <c r="V22" s="101">
        <f>SUM(Q22:U22)</f>
        <v>8915.61</v>
      </c>
      <c r="W22" s="101">
        <f>ROUNDUP((V22-R22)*0.75%,0)</f>
        <v>63</v>
      </c>
      <c r="X22" s="101">
        <f t="shared" si="84"/>
        <v>960</v>
      </c>
      <c r="Y22" s="103" t="b">
        <f>IF(V22&gt;25000,200)</f>
        <v>0</v>
      </c>
      <c r="Z22" s="103">
        <v>3000</v>
      </c>
      <c r="AA22" s="249"/>
      <c r="AB22" s="101">
        <f t="shared" ref="AB22" si="91">SUM(W22:AA22)</f>
        <v>4023</v>
      </c>
      <c r="AC22" s="104">
        <f>ROUND(V22-AB22,0)</f>
        <v>4893</v>
      </c>
      <c r="AD22" s="145">
        <v>4893</v>
      </c>
      <c r="AE22" s="145">
        <f>AC22-AD22</f>
        <v>0</v>
      </c>
      <c r="AF22" s="250"/>
      <c r="AG22" s="119"/>
      <c r="AH22" s="119"/>
      <c r="AI22" s="119"/>
      <c r="AJ22" s="251"/>
      <c r="AK22" s="101">
        <f t="shared" ref="AK22" si="92">ROUNDUP((E22+G22)*(H22+I22+J22)*13%,0)</f>
        <v>1040</v>
      </c>
      <c r="AL22" s="101">
        <f t="shared" ref="AL22" si="93">ROUNDUP((V22-R22)*3.25%,0)</f>
        <v>272</v>
      </c>
      <c r="AM22" s="146">
        <f t="shared" ref="AM22" si="94">25*E22</f>
        <v>275</v>
      </c>
      <c r="AN22" s="252"/>
      <c r="AO22" s="105">
        <f t="shared" ref="AO22" si="95">AM22+AL22+AK22+V22+AN22</f>
        <v>10502.61</v>
      </c>
    </row>
    <row r="23" spans="1:41" s="66" customFormat="1" ht="50.1" customHeight="1" x14ac:dyDescent="0.2">
      <c r="A23" s="551" t="s">
        <v>67</v>
      </c>
      <c r="B23" s="551"/>
      <c r="C23" s="551"/>
      <c r="D23" s="551"/>
      <c r="E23" s="108">
        <f>SUM(E5:E22)</f>
        <v>355.76875000000001</v>
      </c>
      <c r="F23" s="108">
        <f t="shared" ref="F23:G23" si="96">SUM(F5:F21)</f>
        <v>0</v>
      </c>
      <c r="G23" s="108">
        <f t="shared" si="96"/>
        <v>0</v>
      </c>
      <c r="H23" s="108">
        <f t="shared" ref="H23:O23" si="97">SUM(H5:H22)</f>
        <v>7810.08</v>
      </c>
      <c r="I23" s="108">
        <f t="shared" si="97"/>
        <v>2435.7599999999998</v>
      </c>
      <c r="J23" s="108">
        <f t="shared" si="97"/>
        <v>500</v>
      </c>
      <c r="K23" s="108">
        <f t="shared" si="97"/>
        <v>853.49999999999989</v>
      </c>
      <c r="L23" s="108">
        <f t="shared" si="97"/>
        <v>512.30000000000007</v>
      </c>
      <c r="M23" s="108">
        <f t="shared" si="97"/>
        <v>153811.303625</v>
      </c>
      <c r="N23" s="108">
        <f t="shared" si="97"/>
        <v>48142.627250000005</v>
      </c>
      <c r="O23" s="108">
        <f t="shared" si="97"/>
        <v>8250</v>
      </c>
      <c r="P23" s="108">
        <f t="shared" ref="P23:AD23" si="98">SUM(P5:P22)</f>
        <v>0</v>
      </c>
      <c r="Q23" s="108">
        <f>SUM(Q5:Q22)</f>
        <v>210203.93087500002</v>
      </c>
      <c r="R23" s="108">
        <f>SUM(R5:R22)</f>
        <v>16823.136812500001</v>
      </c>
      <c r="S23" s="108">
        <f>SUM(S5:S22)</f>
        <v>10097.887312499999</v>
      </c>
      <c r="T23" s="108">
        <f t="shared" si="98"/>
        <v>0</v>
      </c>
      <c r="U23" s="108">
        <f>SUM(U5:U22)</f>
        <v>1067.3062500000001</v>
      </c>
      <c r="V23" s="108">
        <f>SUM(V5:V22)</f>
        <v>238192.26125000004</v>
      </c>
      <c r="W23" s="108">
        <f>SUM(W5:W22)</f>
        <v>1669</v>
      </c>
      <c r="X23" s="108">
        <f>SUM(X5:X22)</f>
        <v>25234</v>
      </c>
      <c r="Y23" s="108">
        <f t="shared" si="98"/>
        <v>0</v>
      </c>
      <c r="Z23" s="108">
        <f t="shared" si="98"/>
        <v>11300</v>
      </c>
      <c r="AA23" s="108">
        <f t="shared" si="98"/>
        <v>0</v>
      </c>
      <c r="AB23" s="108">
        <f>SUM(AB5:AB22)</f>
        <v>38203</v>
      </c>
      <c r="AC23" s="108">
        <f>SUM(AC5:AC22)</f>
        <v>199992</v>
      </c>
      <c r="AD23" s="108">
        <f t="shared" si="98"/>
        <v>199992</v>
      </c>
      <c r="AE23" s="108">
        <f>SUM(AE5:AE22)</f>
        <v>0</v>
      </c>
      <c r="AF23" s="108"/>
      <c r="AG23" s="108"/>
      <c r="AH23" s="108"/>
      <c r="AI23" s="108"/>
      <c r="AJ23" s="108"/>
      <c r="AK23" s="108">
        <f>SUM(AK5:AK22)</f>
        <v>27333</v>
      </c>
      <c r="AL23" s="108">
        <f>SUM(AL5:AL22)</f>
        <v>7202</v>
      </c>
      <c r="AM23" s="108">
        <f>SUM(AM5:AM22)</f>
        <v>8894.21875</v>
      </c>
      <c r="AN23" s="108">
        <f>SUM(AN5:AN21)</f>
        <v>0</v>
      </c>
      <c r="AO23" s="108">
        <f>SUM(AO5:AO22)</f>
        <v>281621.47999999992</v>
      </c>
    </row>
    <row r="24" spans="1:41" x14ac:dyDescent="0.2">
      <c r="AB24" s="95"/>
      <c r="AC24" s="95"/>
      <c r="AD24" s="95"/>
      <c r="AE24" s="95"/>
      <c r="AK24" s="95"/>
      <c r="AL24" s="95"/>
      <c r="AO24" s="96">
        <v>281607</v>
      </c>
    </row>
    <row r="25" spans="1:41" x14ac:dyDescent="0.2">
      <c r="AC25" s="95"/>
      <c r="AD25" s="95"/>
      <c r="AE25" s="95"/>
      <c r="AO25" s="96">
        <f>AO24-AO23</f>
        <v>-14.479999999923166</v>
      </c>
    </row>
    <row r="28" spans="1:41" x14ac:dyDescent="0.2">
      <c r="Y28" s="95"/>
    </row>
    <row r="38" spans="29:31" x14ac:dyDescent="0.2">
      <c r="AC38" s="72"/>
      <c r="AD38" s="72"/>
      <c r="AE38" s="72"/>
    </row>
    <row r="39" spans="29:31" x14ac:dyDescent="0.2">
      <c r="AC39" s="72"/>
      <c r="AD39" s="72"/>
      <c r="AE39" s="72"/>
    </row>
    <row r="40" spans="29:31" x14ac:dyDescent="0.2">
      <c r="AC40" s="72"/>
      <c r="AD40" s="72"/>
      <c r="AE40" s="72"/>
    </row>
    <row r="41" spans="29:31" x14ac:dyDescent="0.2">
      <c r="AC41" s="72"/>
      <c r="AD41" s="72"/>
      <c r="AE41" s="72"/>
    </row>
    <row r="42" spans="29:31" x14ac:dyDescent="0.2">
      <c r="AC42" s="72"/>
      <c r="AD42" s="72"/>
      <c r="AE42" s="72"/>
    </row>
    <row r="43" spans="29:31" x14ac:dyDescent="0.2">
      <c r="AC43" s="72"/>
      <c r="AD43" s="72"/>
      <c r="AE43" s="72"/>
    </row>
    <row r="44" spans="29:31" x14ac:dyDescent="0.2">
      <c r="AC44" s="72"/>
      <c r="AD44" s="72"/>
      <c r="AE44" s="72"/>
    </row>
    <row r="45" spans="29:31" x14ac:dyDescent="0.2">
      <c r="AC45" s="72"/>
      <c r="AD45" s="72"/>
      <c r="AE45" s="72"/>
    </row>
    <row r="46" spans="29:31" x14ac:dyDescent="0.2">
      <c r="AC46" s="72"/>
      <c r="AD46" s="72"/>
      <c r="AE46" s="72"/>
    </row>
    <row r="47" spans="29:31" x14ac:dyDescent="0.2">
      <c r="AC47" s="72"/>
      <c r="AD47" s="72"/>
      <c r="AE47" s="72"/>
    </row>
    <row r="48" spans="29:31" x14ac:dyDescent="0.2">
      <c r="AC48" s="72"/>
      <c r="AD48" s="72"/>
      <c r="AE48" s="72"/>
    </row>
    <row r="49" spans="29:31" x14ac:dyDescent="0.2">
      <c r="AC49" s="72"/>
      <c r="AD49" s="72"/>
      <c r="AE49" s="72"/>
    </row>
    <row r="50" spans="29:31" x14ac:dyDescent="0.2">
      <c r="AC50" s="72"/>
      <c r="AD50" s="72"/>
      <c r="AE50" s="72"/>
    </row>
    <row r="51" spans="29:31" x14ac:dyDescent="0.2">
      <c r="AC51" s="72"/>
      <c r="AD51" s="72"/>
      <c r="AE51" s="72"/>
    </row>
    <row r="52" spans="29:31" x14ac:dyDescent="0.2">
      <c r="AC52" s="72"/>
      <c r="AD52" s="72"/>
      <c r="AE52" s="72"/>
    </row>
  </sheetData>
  <mergeCells count="8">
    <mergeCell ref="A23:D23"/>
    <mergeCell ref="A3:X3"/>
    <mergeCell ref="A1:AJ1"/>
    <mergeCell ref="A2:AJ2"/>
    <mergeCell ref="Y3:AJ3"/>
    <mergeCell ref="AF4:AJ4"/>
    <mergeCell ref="AF5:AJ5"/>
    <mergeCell ref="AF17:AJ17"/>
  </mergeCells>
  <pageMargins left="0.7" right="0.7" top="0.75" bottom="0.75" header="0.3" footer="0.3"/>
  <headerFooter>
    <oddFooter>&amp;L_x000D_&amp;1#&amp;"Calibri"&amp;10&amp;K000000 Internal - General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5E77-4588-41CA-8D0B-77DA7C8D013A}">
  <sheetPr>
    <tabColor rgb="FFFFFF00"/>
  </sheetPr>
  <dimension ref="A1:GS742"/>
  <sheetViews>
    <sheetView topLeftCell="A11" zoomScale="85" zoomScaleNormal="85" workbookViewId="0">
      <pane xSplit="38" ySplit="3" topLeftCell="AM177" activePane="bottomRight" state="frozen"/>
      <selection activeCell="A11" sqref="A11"/>
      <selection pane="topRight" activeCell="AM11" sqref="AM11"/>
      <selection pane="bottomLeft" activeCell="A14" sqref="A14"/>
      <selection pane="bottomRight" activeCell="BR178" sqref="BR178"/>
    </sheetView>
  </sheetViews>
  <sheetFormatPr defaultColWidth="9.140625" defaultRowHeight="12.75" x14ac:dyDescent="0.2"/>
  <cols>
    <col min="1" max="1" width="5.7109375" style="53" customWidth="1"/>
    <col min="2" max="2" width="11.85546875" style="53" customWidth="1"/>
    <col min="3" max="3" width="36.140625" style="54" customWidth="1"/>
    <col min="4" max="4" width="16.5703125" style="54" hidden="1" customWidth="1"/>
    <col min="5" max="5" width="17.140625" style="54" hidden="1" customWidth="1"/>
    <col min="6" max="6" width="16.85546875" style="54" hidden="1" customWidth="1"/>
    <col min="7" max="7" width="30.140625" style="54" hidden="1" customWidth="1"/>
    <col min="8" max="8" width="18.5703125" style="54" hidden="1" customWidth="1"/>
    <col min="9" max="9" width="23.28515625" style="54" hidden="1" customWidth="1"/>
    <col min="10" max="10" width="24.42578125" style="54" hidden="1" customWidth="1"/>
    <col min="11" max="11" width="12.7109375" style="53" hidden="1" customWidth="1"/>
    <col min="12" max="38" width="6.7109375" style="53" hidden="1" customWidth="1"/>
    <col min="39" max="39" width="7.85546875" style="53" customWidth="1"/>
    <col min="40" max="40" width="9.5703125" style="53" customWidth="1"/>
    <col min="41" max="45" width="7.85546875" style="53" customWidth="1"/>
    <col min="46" max="46" width="10" style="53" customWidth="1"/>
    <col min="47" max="47" width="7.85546875" style="53" customWidth="1"/>
    <col min="48" max="82" width="11.7109375" style="53" customWidth="1"/>
    <col min="83" max="83" width="16.85546875" style="53" customWidth="1"/>
    <col min="84" max="88" width="9.140625" style="53"/>
    <col min="89" max="89" width="47.5703125" style="53" customWidth="1"/>
    <col min="90" max="201" width="9.140625" style="53"/>
    <col min="202" max="969" width="9" style="50" customWidth="1"/>
    <col min="970" max="16384" width="9.140625" style="50"/>
  </cols>
  <sheetData>
    <row r="1" spans="1:201" ht="16.5" hidden="1" customHeight="1" x14ac:dyDescent="0.2"/>
    <row r="2" spans="1:201" s="123" customFormat="1" ht="27" hidden="1" customHeight="1" thickBot="1" x14ac:dyDescent="0.3">
      <c r="A2" s="564" t="s">
        <v>157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  <c r="T2" s="565"/>
      <c r="U2" s="565"/>
      <c r="V2" s="565"/>
      <c r="W2" s="565"/>
      <c r="X2" s="565"/>
      <c r="Y2" s="565"/>
      <c r="Z2" s="565"/>
      <c r="AA2" s="565"/>
      <c r="AB2" s="565"/>
      <c r="AC2" s="565"/>
      <c r="AD2" s="565"/>
      <c r="AE2" s="565"/>
      <c r="AF2" s="565"/>
      <c r="AG2" s="565"/>
      <c r="AH2" s="565"/>
      <c r="AI2" s="565"/>
      <c r="AJ2" s="565"/>
      <c r="AK2" s="565"/>
      <c r="AL2" s="565"/>
      <c r="AM2" s="565"/>
      <c r="AN2" s="565"/>
      <c r="AO2" s="565"/>
      <c r="AP2" s="565"/>
      <c r="AQ2" s="565"/>
      <c r="AR2" s="565"/>
      <c r="AS2" s="565"/>
      <c r="AT2" s="565"/>
      <c r="AU2" s="565"/>
      <c r="AV2" s="565"/>
      <c r="AW2" s="565"/>
      <c r="AX2" s="565"/>
      <c r="AY2" s="565"/>
      <c r="AZ2" s="565"/>
      <c r="BA2" s="565"/>
      <c r="BB2" s="565"/>
      <c r="BC2" s="565"/>
      <c r="BD2" s="565"/>
      <c r="BE2" s="565"/>
      <c r="BF2" s="565"/>
      <c r="BG2" s="565"/>
      <c r="BH2" s="565"/>
      <c r="BI2" s="565"/>
      <c r="BJ2" s="565"/>
      <c r="BK2" s="565"/>
      <c r="BL2" s="565"/>
      <c r="BM2" s="565"/>
      <c r="BN2" s="565"/>
      <c r="BO2" s="565"/>
      <c r="BP2" s="565"/>
      <c r="BQ2" s="565"/>
      <c r="BR2" s="565"/>
      <c r="BS2" s="565"/>
      <c r="BT2" s="565"/>
      <c r="BU2" s="565"/>
      <c r="BV2" s="565"/>
      <c r="BW2" s="565"/>
      <c r="BX2" s="565"/>
      <c r="BY2" s="565"/>
      <c r="BZ2" s="565"/>
      <c r="CA2" s="565"/>
      <c r="CB2" s="565"/>
      <c r="CC2" s="565"/>
      <c r="CD2" s="565"/>
      <c r="CE2" s="566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</row>
    <row r="3" spans="1:201" s="123" customFormat="1" ht="27" hidden="1" customHeight="1" thickBot="1" x14ac:dyDescent="0.3">
      <c r="A3" s="564" t="s">
        <v>158</v>
      </c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565"/>
      <c r="W3" s="565"/>
      <c r="X3" s="565"/>
      <c r="Y3" s="565"/>
      <c r="Z3" s="565"/>
      <c r="AA3" s="565"/>
      <c r="AB3" s="565"/>
      <c r="AC3" s="565"/>
      <c r="AD3" s="565"/>
      <c r="AE3" s="565"/>
      <c r="AF3" s="565"/>
      <c r="AG3" s="565"/>
      <c r="AH3" s="565"/>
      <c r="AI3" s="565"/>
      <c r="AJ3" s="565"/>
      <c r="AK3" s="565"/>
      <c r="AL3" s="565"/>
      <c r="AM3" s="565"/>
      <c r="AN3" s="565"/>
      <c r="AO3" s="565"/>
      <c r="AP3" s="565"/>
      <c r="AQ3" s="565"/>
      <c r="AR3" s="565"/>
      <c r="AS3" s="565"/>
      <c r="AT3" s="565"/>
      <c r="AU3" s="565"/>
      <c r="AV3" s="565"/>
      <c r="AW3" s="565"/>
      <c r="AX3" s="565"/>
      <c r="AY3" s="565"/>
      <c r="AZ3" s="565"/>
      <c r="BA3" s="565"/>
      <c r="BB3" s="565"/>
      <c r="BC3" s="565"/>
      <c r="BD3" s="565"/>
      <c r="BE3" s="565"/>
      <c r="BF3" s="565"/>
      <c r="BG3" s="565"/>
      <c r="BH3" s="565"/>
      <c r="BI3" s="565"/>
      <c r="BJ3" s="565"/>
      <c r="BK3" s="565"/>
      <c r="BL3" s="565"/>
      <c r="BM3" s="565"/>
      <c r="BN3" s="565"/>
      <c r="BO3" s="565"/>
      <c r="BP3" s="565"/>
      <c r="BQ3" s="565"/>
      <c r="BR3" s="565"/>
      <c r="BS3" s="565"/>
      <c r="BT3" s="565"/>
      <c r="BU3" s="565"/>
      <c r="BV3" s="565"/>
      <c r="BW3" s="565"/>
      <c r="BX3" s="565"/>
      <c r="BY3" s="565"/>
      <c r="BZ3" s="565"/>
      <c r="CA3" s="565"/>
      <c r="CB3" s="565"/>
      <c r="CC3" s="565"/>
      <c r="CD3" s="565"/>
      <c r="CE3" s="566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2"/>
      <c r="DZ3" s="122"/>
      <c r="EA3" s="122"/>
      <c r="EB3" s="122"/>
      <c r="EC3" s="122"/>
      <c r="ED3" s="122"/>
      <c r="EE3" s="122"/>
      <c r="EF3" s="122"/>
      <c r="EG3" s="122"/>
      <c r="EH3" s="122"/>
      <c r="EI3" s="122"/>
      <c r="EJ3" s="122"/>
      <c r="EK3" s="122"/>
      <c r="EL3" s="122"/>
      <c r="EM3" s="122"/>
      <c r="EN3" s="122"/>
      <c r="EO3" s="122"/>
      <c r="EP3" s="122"/>
      <c r="EQ3" s="122"/>
      <c r="ER3" s="122"/>
      <c r="ES3" s="122"/>
      <c r="ET3" s="122"/>
      <c r="EU3" s="122"/>
      <c r="EV3" s="122"/>
      <c r="EW3" s="122"/>
      <c r="EX3" s="122"/>
      <c r="EY3" s="122"/>
      <c r="EZ3" s="122"/>
      <c r="FA3" s="122"/>
      <c r="FB3" s="122"/>
      <c r="FC3" s="122"/>
      <c r="FD3" s="122"/>
      <c r="FE3" s="122"/>
      <c r="FF3" s="122"/>
      <c r="FG3" s="122"/>
      <c r="FH3" s="122"/>
      <c r="FI3" s="122"/>
      <c r="FJ3" s="122"/>
      <c r="FK3" s="122"/>
      <c r="FL3" s="122"/>
      <c r="FM3" s="122"/>
      <c r="FN3" s="122"/>
      <c r="FO3" s="122"/>
      <c r="FP3" s="122"/>
      <c r="FQ3" s="122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  <c r="GC3" s="122"/>
      <c r="GD3" s="122"/>
      <c r="GE3" s="122"/>
      <c r="GF3" s="122"/>
      <c r="GG3" s="122"/>
      <c r="GH3" s="122"/>
      <c r="GI3" s="122"/>
      <c r="GJ3" s="122"/>
      <c r="GK3" s="122"/>
      <c r="GL3" s="122"/>
      <c r="GM3" s="122"/>
      <c r="GN3" s="122"/>
      <c r="GO3" s="122"/>
      <c r="GP3" s="122"/>
      <c r="GQ3" s="122"/>
      <c r="GR3" s="122"/>
      <c r="GS3" s="122"/>
    </row>
    <row r="4" spans="1:201" s="123" customFormat="1" ht="27" hidden="1" customHeight="1" thickBot="1" x14ac:dyDescent="0.3">
      <c r="A4" s="564" t="s">
        <v>159</v>
      </c>
      <c r="B4" s="565"/>
      <c r="C4" s="565"/>
      <c r="D4" s="565"/>
      <c r="E4" s="565"/>
      <c r="F4" s="565"/>
      <c r="G4" s="565"/>
      <c r="H4" s="565"/>
      <c r="I4" s="565"/>
      <c r="J4" s="565"/>
      <c r="K4" s="565"/>
      <c r="L4" s="565"/>
      <c r="M4" s="565"/>
      <c r="N4" s="565"/>
      <c r="O4" s="565"/>
      <c r="P4" s="565"/>
      <c r="Q4" s="565"/>
      <c r="R4" s="565"/>
      <c r="S4" s="565"/>
      <c r="T4" s="565"/>
      <c r="U4" s="565"/>
      <c r="V4" s="565"/>
      <c r="W4" s="565"/>
      <c r="X4" s="565"/>
      <c r="Y4" s="565"/>
      <c r="Z4" s="565"/>
      <c r="AA4" s="565"/>
      <c r="AB4" s="565"/>
      <c r="AC4" s="565"/>
      <c r="AD4" s="565"/>
      <c r="AE4" s="565"/>
      <c r="AF4" s="565"/>
      <c r="AG4" s="565"/>
      <c r="AH4" s="565"/>
      <c r="AI4" s="565"/>
      <c r="AJ4" s="565"/>
      <c r="AK4" s="565"/>
      <c r="AL4" s="565"/>
      <c r="AM4" s="565"/>
      <c r="AN4" s="565"/>
      <c r="AO4" s="565"/>
      <c r="AP4" s="565"/>
      <c r="AQ4" s="565"/>
      <c r="AR4" s="565"/>
      <c r="AS4" s="565"/>
      <c r="AT4" s="565"/>
      <c r="AU4" s="565"/>
      <c r="AV4" s="565"/>
      <c r="AW4" s="565"/>
      <c r="AX4" s="565"/>
      <c r="AY4" s="565"/>
      <c r="AZ4" s="565"/>
      <c r="BA4" s="565"/>
      <c r="BB4" s="565"/>
      <c r="BC4" s="565"/>
      <c r="BD4" s="565"/>
      <c r="BE4" s="565"/>
      <c r="BF4" s="565"/>
      <c r="BG4" s="565"/>
      <c r="BH4" s="565"/>
      <c r="BI4" s="565"/>
      <c r="BJ4" s="565"/>
      <c r="BK4" s="565"/>
      <c r="BL4" s="565"/>
      <c r="BM4" s="565"/>
      <c r="BN4" s="565"/>
      <c r="BO4" s="565"/>
      <c r="BP4" s="565"/>
      <c r="BQ4" s="565"/>
      <c r="BR4" s="565"/>
      <c r="BS4" s="565"/>
      <c r="BT4" s="565"/>
      <c r="BU4" s="565"/>
      <c r="BV4" s="565"/>
      <c r="BW4" s="565"/>
      <c r="BX4" s="565"/>
      <c r="BY4" s="565"/>
      <c r="BZ4" s="565"/>
      <c r="CA4" s="565"/>
      <c r="CB4" s="565"/>
      <c r="CC4" s="565"/>
      <c r="CD4" s="565"/>
      <c r="CE4" s="566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</row>
    <row r="5" spans="1:201" s="123" customFormat="1" ht="27" hidden="1" customHeight="1" thickBot="1" x14ac:dyDescent="0.3">
      <c r="A5" s="564" t="s">
        <v>160</v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  <c r="Z5" s="565"/>
      <c r="AA5" s="565"/>
      <c r="AB5" s="565"/>
      <c r="AC5" s="565"/>
      <c r="AD5" s="565"/>
      <c r="AE5" s="565"/>
      <c r="AF5" s="565"/>
      <c r="AG5" s="565"/>
      <c r="AH5" s="565"/>
      <c r="AI5" s="565"/>
      <c r="AJ5" s="565"/>
      <c r="AK5" s="565"/>
      <c r="AL5" s="565"/>
      <c r="AM5" s="565"/>
      <c r="AN5" s="565"/>
      <c r="AO5" s="565"/>
      <c r="AP5" s="565"/>
      <c r="AQ5" s="565"/>
      <c r="AR5" s="565"/>
      <c r="AS5" s="565"/>
      <c r="AT5" s="565"/>
      <c r="AU5" s="565"/>
      <c r="AV5" s="565"/>
      <c r="AW5" s="565"/>
      <c r="AX5" s="565"/>
      <c r="AY5" s="565"/>
      <c r="AZ5" s="565"/>
      <c r="BA5" s="565"/>
      <c r="BB5" s="565"/>
      <c r="BC5" s="565"/>
      <c r="BD5" s="565"/>
      <c r="BE5" s="565"/>
      <c r="BF5" s="565"/>
      <c r="BG5" s="565"/>
      <c r="BH5" s="565"/>
      <c r="BI5" s="565"/>
      <c r="BJ5" s="565"/>
      <c r="BK5" s="565"/>
      <c r="BL5" s="565"/>
      <c r="BM5" s="565"/>
      <c r="BN5" s="565"/>
      <c r="BO5" s="565"/>
      <c r="BP5" s="565"/>
      <c r="BQ5" s="565"/>
      <c r="BR5" s="565"/>
      <c r="BS5" s="565"/>
      <c r="BT5" s="565"/>
      <c r="BU5" s="565"/>
      <c r="BV5" s="565"/>
      <c r="BW5" s="565"/>
      <c r="BX5" s="565"/>
      <c r="BY5" s="565"/>
      <c r="BZ5" s="565"/>
      <c r="CA5" s="565"/>
      <c r="CB5" s="565"/>
      <c r="CC5" s="565"/>
      <c r="CD5" s="565"/>
      <c r="CE5" s="566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</row>
    <row r="6" spans="1:201" s="123" customFormat="1" ht="27" hidden="1" customHeight="1" thickBot="1" x14ac:dyDescent="0.3">
      <c r="A6" s="564" t="s">
        <v>161</v>
      </c>
      <c r="B6" s="565"/>
      <c r="C6" s="565"/>
      <c r="D6" s="565"/>
      <c r="E6" s="565"/>
      <c r="F6" s="565"/>
      <c r="G6" s="565"/>
      <c r="H6" s="565"/>
      <c r="I6" s="565"/>
      <c r="J6" s="565"/>
      <c r="K6" s="565"/>
      <c r="L6" s="565"/>
      <c r="M6" s="565"/>
      <c r="N6" s="565"/>
      <c r="O6" s="565"/>
      <c r="P6" s="565"/>
      <c r="Q6" s="565"/>
      <c r="R6" s="565"/>
      <c r="S6" s="565"/>
      <c r="T6" s="565"/>
      <c r="U6" s="565"/>
      <c r="V6" s="565"/>
      <c r="W6" s="565"/>
      <c r="X6" s="565"/>
      <c r="Y6" s="565"/>
      <c r="Z6" s="565"/>
      <c r="AA6" s="565"/>
      <c r="AB6" s="565"/>
      <c r="AC6" s="565"/>
      <c r="AD6" s="565"/>
      <c r="AE6" s="565"/>
      <c r="AF6" s="565"/>
      <c r="AG6" s="565"/>
      <c r="AH6" s="565"/>
      <c r="AI6" s="565"/>
      <c r="AJ6" s="565"/>
      <c r="AK6" s="565"/>
      <c r="AL6" s="565"/>
      <c r="AM6" s="565"/>
      <c r="AN6" s="565"/>
      <c r="AO6" s="565"/>
      <c r="AP6" s="565"/>
      <c r="AQ6" s="565"/>
      <c r="AR6" s="565"/>
      <c r="AS6" s="565"/>
      <c r="AT6" s="565"/>
      <c r="AU6" s="565"/>
      <c r="AV6" s="565"/>
      <c r="AW6" s="565"/>
      <c r="AX6" s="565"/>
      <c r="AY6" s="565"/>
      <c r="AZ6" s="565"/>
      <c r="BA6" s="565"/>
      <c r="BB6" s="565"/>
      <c r="BC6" s="565"/>
      <c r="BD6" s="565"/>
      <c r="BE6" s="565"/>
      <c r="BF6" s="565"/>
      <c r="BG6" s="565"/>
      <c r="BH6" s="565"/>
      <c r="BI6" s="565"/>
      <c r="BJ6" s="565"/>
      <c r="BK6" s="565"/>
      <c r="BL6" s="565"/>
      <c r="BM6" s="565"/>
      <c r="BN6" s="565"/>
      <c r="BO6" s="565"/>
      <c r="BP6" s="565"/>
      <c r="BQ6" s="565"/>
      <c r="BR6" s="565"/>
      <c r="BS6" s="565"/>
      <c r="BT6" s="565"/>
      <c r="BU6" s="565"/>
      <c r="BV6" s="565"/>
      <c r="BW6" s="565"/>
      <c r="BX6" s="565"/>
      <c r="BY6" s="565"/>
      <c r="BZ6" s="565"/>
      <c r="CA6" s="565"/>
      <c r="CB6" s="565"/>
      <c r="CC6" s="565"/>
      <c r="CD6" s="565"/>
      <c r="CE6" s="566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2"/>
      <c r="DA6" s="122"/>
      <c r="DB6" s="122"/>
      <c r="DC6" s="122"/>
      <c r="DD6" s="122"/>
      <c r="DE6" s="122"/>
      <c r="DF6" s="122"/>
      <c r="DG6" s="122"/>
      <c r="DH6" s="122"/>
      <c r="DI6" s="122"/>
      <c r="DJ6" s="122"/>
      <c r="DK6" s="122"/>
      <c r="DL6" s="122"/>
      <c r="DM6" s="122"/>
      <c r="DN6" s="122"/>
      <c r="DO6" s="122"/>
      <c r="DP6" s="122"/>
      <c r="DQ6" s="122"/>
      <c r="DR6" s="122"/>
      <c r="DS6" s="122"/>
      <c r="DT6" s="122"/>
      <c r="DU6" s="122"/>
      <c r="DV6" s="122"/>
      <c r="DW6" s="122"/>
      <c r="DX6" s="122"/>
      <c r="DY6" s="122"/>
      <c r="DZ6" s="122"/>
      <c r="EA6" s="122"/>
      <c r="EB6" s="122"/>
      <c r="EC6" s="122"/>
      <c r="ED6" s="122"/>
      <c r="EE6" s="122"/>
      <c r="EF6" s="122"/>
      <c r="EG6" s="122"/>
      <c r="EH6" s="122"/>
      <c r="EI6" s="122"/>
      <c r="EJ6" s="122"/>
      <c r="EK6" s="122"/>
      <c r="EL6" s="122"/>
      <c r="EM6" s="122"/>
      <c r="EN6" s="122"/>
      <c r="EO6" s="122"/>
      <c r="EP6" s="122"/>
      <c r="EQ6" s="122"/>
      <c r="ER6" s="122"/>
      <c r="ES6" s="122"/>
      <c r="ET6" s="122"/>
      <c r="EU6" s="122"/>
      <c r="EV6" s="122"/>
      <c r="EW6" s="122"/>
      <c r="EX6" s="122"/>
      <c r="EY6" s="122"/>
      <c r="EZ6" s="122"/>
      <c r="FA6" s="122"/>
      <c r="FB6" s="122"/>
      <c r="FC6" s="122"/>
      <c r="FD6" s="122"/>
      <c r="FE6" s="122"/>
      <c r="FF6" s="122"/>
      <c r="FG6" s="122"/>
      <c r="FH6" s="122"/>
      <c r="FI6" s="122"/>
      <c r="FJ6" s="122"/>
      <c r="FK6" s="122"/>
      <c r="FL6" s="122"/>
      <c r="FM6" s="122"/>
      <c r="FN6" s="122"/>
      <c r="FO6" s="122"/>
      <c r="FP6" s="122"/>
      <c r="FQ6" s="122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  <c r="GC6" s="122"/>
      <c r="GD6" s="122"/>
      <c r="GE6" s="122"/>
      <c r="GF6" s="122"/>
      <c r="GG6" s="122"/>
      <c r="GH6" s="122"/>
      <c r="GI6" s="122"/>
      <c r="GJ6" s="122"/>
      <c r="GK6" s="122"/>
      <c r="GL6" s="122"/>
      <c r="GM6" s="122"/>
      <c r="GN6" s="122"/>
      <c r="GO6" s="122"/>
      <c r="GP6" s="122"/>
      <c r="GQ6" s="122"/>
      <c r="GR6" s="122"/>
      <c r="GS6" s="122"/>
    </row>
    <row r="7" spans="1:201" s="123" customFormat="1" ht="27" hidden="1" customHeight="1" thickBot="1" x14ac:dyDescent="0.3">
      <c r="A7" s="564" t="s">
        <v>162</v>
      </c>
      <c r="B7" s="565"/>
      <c r="C7" s="565"/>
      <c r="D7" s="565"/>
      <c r="E7" s="565"/>
      <c r="F7" s="565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5"/>
      <c r="T7" s="565"/>
      <c r="U7" s="565"/>
      <c r="V7" s="565"/>
      <c r="W7" s="565"/>
      <c r="X7" s="565"/>
      <c r="Y7" s="565"/>
      <c r="Z7" s="565"/>
      <c r="AA7" s="565"/>
      <c r="AB7" s="565"/>
      <c r="AC7" s="565"/>
      <c r="AD7" s="565"/>
      <c r="AE7" s="565"/>
      <c r="AF7" s="565"/>
      <c r="AG7" s="565"/>
      <c r="AH7" s="565"/>
      <c r="AI7" s="565"/>
      <c r="AJ7" s="565"/>
      <c r="AK7" s="565"/>
      <c r="AL7" s="565"/>
      <c r="AM7" s="565"/>
      <c r="AN7" s="565"/>
      <c r="AO7" s="565"/>
      <c r="AP7" s="565"/>
      <c r="AQ7" s="565"/>
      <c r="AR7" s="565"/>
      <c r="AS7" s="565"/>
      <c r="AT7" s="565"/>
      <c r="AU7" s="565"/>
      <c r="AV7" s="565"/>
      <c r="AW7" s="565"/>
      <c r="AX7" s="565"/>
      <c r="AY7" s="565"/>
      <c r="AZ7" s="565"/>
      <c r="BA7" s="565"/>
      <c r="BB7" s="565"/>
      <c r="BC7" s="565"/>
      <c r="BD7" s="565"/>
      <c r="BE7" s="565"/>
      <c r="BF7" s="565"/>
      <c r="BG7" s="565"/>
      <c r="BH7" s="565"/>
      <c r="BI7" s="565"/>
      <c r="BJ7" s="565"/>
      <c r="BK7" s="565"/>
      <c r="BL7" s="565"/>
      <c r="BM7" s="565"/>
      <c r="BN7" s="565"/>
      <c r="BO7" s="565"/>
      <c r="BP7" s="565"/>
      <c r="BQ7" s="565"/>
      <c r="BR7" s="565"/>
      <c r="BS7" s="565"/>
      <c r="BT7" s="565"/>
      <c r="BU7" s="565"/>
      <c r="BV7" s="565"/>
      <c r="BW7" s="565"/>
      <c r="BX7" s="565"/>
      <c r="BY7" s="565"/>
      <c r="BZ7" s="565"/>
      <c r="CA7" s="565"/>
      <c r="CB7" s="565"/>
      <c r="CC7" s="565"/>
      <c r="CD7" s="565"/>
      <c r="CE7" s="566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</row>
    <row r="8" spans="1:201" s="123" customFormat="1" ht="27" hidden="1" customHeight="1" thickBot="1" x14ac:dyDescent="0.3">
      <c r="A8" s="564" t="s">
        <v>163</v>
      </c>
      <c r="B8" s="565"/>
      <c r="C8" s="565"/>
      <c r="D8" s="565"/>
      <c r="E8" s="565"/>
      <c r="F8" s="565"/>
      <c r="G8" s="565"/>
      <c r="H8" s="565"/>
      <c r="I8" s="565"/>
      <c r="J8" s="565"/>
      <c r="K8" s="565"/>
      <c r="L8" s="565"/>
      <c r="M8" s="565"/>
      <c r="N8" s="565"/>
      <c r="O8" s="565"/>
      <c r="P8" s="565"/>
      <c r="Q8" s="565"/>
      <c r="R8" s="565"/>
      <c r="S8" s="565"/>
      <c r="T8" s="565"/>
      <c r="U8" s="565"/>
      <c r="V8" s="565"/>
      <c r="W8" s="565"/>
      <c r="X8" s="565"/>
      <c r="Y8" s="565"/>
      <c r="Z8" s="565"/>
      <c r="AA8" s="565"/>
      <c r="AB8" s="565"/>
      <c r="AC8" s="565"/>
      <c r="AD8" s="565"/>
      <c r="AE8" s="565"/>
      <c r="AF8" s="565"/>
      <c r="AG8" s="565"/>
      <c r="AH8" s="565"/>
      <c r="AI8" s="565"/>
      <c r="AJ8" s="565"/>
      <c r="AK8" s="565"/>
      <c r="AL8" s="565"/>
      <c r="AM8" s="565"/>
      <c r="AN8" s="565"/>
      <c r="AO8" s="565"/>
      <c r="AP8" s="565"/>
      <c r="AQ8" s="565"/>
      <c r="AR8" s="565"/>
      <c r="AS8" s="565"/>
      <c r="AT8" s="565"/>
      <c r="AU8" s="565"/>
      <c r="AV8" s="565"/>
      <c r="AW8" s="565"/>
      <c r="AX8" s="565"/>
      <c r="AY8" s="565"/>
      <c r="AZ8" s="565"/>
      <c r="BA8" s="565"/>
      <c r="BB8" s="565"/>
      <c r="BC8" s="565"/>
      <c r="BD8" s="565"/>
      <c r="BE8" s="565"/>
      <c r="BF8" s="565"/>
      <c r="BG8" s="565"/>
      <c r="BH8" s="565"/>
      <c r="BI8" s="565"/>
      <c r="BJ8" s="565"/>
      <c r="BK8" s="565"/>
      <c r="BL8" s="565"/>
      <c r="BM8" s="565"/>
      <c r="BN8" s="565"/>
      <c r="BO8" s="565"/>
      <c r="BP8" s="565"/>
      <c r="BQ8" s="565"/>
      <c r="BR8" s="565"/>
      <c r="BS8" s="565"/>
      <c r="BT8" s="565"/>
      <c r="BU8" s="565"/>
      <c r="BV8" s="565"/>
      <c r="BW8" s="565"/>
      <c r="BX8" s="565"/>
      <c r="BY8" s="565"/>
      <c r="BZ8" s="565"/>
      <c r="CA8" s="565"/>
      <c r="CB8" s="565"/>
      <c r="CC8" s="565"/>
      <c r="CD8" s="565"/>
      <c r="CE8" s="566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2"/>
      <c r="CR8" s="122"/>
      <c r="CS8" s="122"/>
      <c r="CT8" s="122"/>
      <c r="CU8" s="122"/>
      <c r="CV8" s="122"/>
      <c r="CW8" s="122"/>
      <c r="CX8" s="122"/>
      <c r="CY8" s="122"/>
      <c r="CZ8" s="122"/>
      <c r="DA8" s="122"/>
      <c r="DB8" s="122"/>
      <c r="DC8" s="122"/>
      <c r="DD8" s="122"/>
      <c r="DE8" s="122"/>
      <c r="DF8" s="122"/>
      <c r="DG8" s="122"/>
      <c r="DH8" s="122"/>
      <c r="DI8" s="122"/>
      <c r="DJ8" s="122"/>
      <c r="DK8" s="122"/>
      <c r="DL8" s="122"/>
      <c r="DM8" s="122"/>
      <c r="DN8" s="122"/>
      <c r="DO8" s="122"/>
      <c r="DP8" s="122"/>
      <c r="DQ8" s="122"/>
      <c r="DR8" s="122"/>
      <c r="DS8" s="122"/>
      <c r="DT8" s="122"/>
      <c r="DU8" s="122"/>
      <c r="DV8" s="122"/>
      <c r="DW8" s="122"/>
      <c r="DX8" s="122"/>
      <c r="DY8" s="122"/>
      <c r="DZ8" s="122"/>
      <c r="EA8" s="122"/>
      <c r="EB8" s="122"/>
      <c r="EC8" s="122"/>
      <c r="ED8" s="122"/>
      <c r="EE8" s="122"/>
      <c r="EF8" s="122"/>
      <c r="EG8" s="122"/>
      <c r="EH8" s="122"/>
      <c r="EI8" s="122"/>
      <c r="EJ8" s="122"/>
      <c r="EK8" s="122"/>
      <c r="EL8" s="122"/>
      <c r="EM8" s="122"/>
      <c r="EN8" s="122"/>
      <c r="EO8" s="122"/>
      <c r="EP8" s="122"/>
      <c r="EQ8" s="122"/>
      <c r="ER8" s="122"/>
      <c r="ES8" s="122"/>
      <c r="ET8" s="122"/>
      <c r="EU8" s="122"/>
      <c r="EV8" s="122"/>
      <c r="EW8" s="122"/>
      <c r="EX8" s="122"/>
      <c r="EY8" s="122"/>
      <c r="EZ8" s="122"/>
      <c r="FA8" s="122"/>
      <c r="FB8" s="122"/>
      <c r="FC8" s="122"/>
      <c r="FD8" s="122"/>
      <c r="FE8" s="122"/>
      <c r="FF8" s="122"/>
      <c r="FG8" s="122"/>
      <c r="FH8" s="122"/>
      <c r="FI8" s="122"/>
      <c r="FJ8" s="122"/>
      <c r="FK8" s="122"/>
      <c r="FL8" s="122"/>
      <c r="FM8" s="122"/>
      <c r="FN8" s="122"/>
      <c r="FO8" s="122"/>
      <c r="FP8" s="122"/>
      <c r="FQ8" s="122"/>
      <c r="FR8" s="122"/>
      <c r="FS8" s="122"/>
      <c r="FT8" s="122"/>
      <c r="FU8" s="122"/>
      <c r="FV8" s="122"/>
      <c r="FW8" s="122"/>
      <c r="FX8" s="122"/>
      <c r="FY8" s="122"/>
      <c r="FZ8" s="122"/>
      <c r="GA8" s="122"/>
      <c r="GB8" s="122"/>
      <c r="GC8" s="122"/>
      <c r="GD8" s="122"/>
      <c r="GE8" s="122"/>
      <c r="GF8" s="122"/>
      <c r="GG8" s="122"/>
      <c r="GH8" s="122"/>
      <c r="GI8" s="122"/>
      <c r="GJ8" s="122"/>
      <c r="GK8" s="122"/>
      <c r="GL8" s="122"/>
      <c r="GM8" s="122"/>
      <c r="GN8" s="122"/>
      <c r="GO8" s="122"/>
      <c r="GP8" s="122"/>
      <c r="GQ8" s="122"/>
      <c r="GR8" s="122"/>
      <c r="GS8" s="122"/>
    </row>
    <row r="9" spans="1:201" s="123" customFormat="1" ht="27" hidden="1" customHeight="1" thickBot="1" x14ac:dyDescent="0.3">
      <c r="A9" s="567" t="s">
        <v>164</v>
      </c>
      <c r="B9" s="568"/>
      <c r="C9" s="569"/>
      <c r="D9" s="156"/>
      <c r="E9" s="156"/>
      <c r="F9" s="156"/>
      <c r="G9" s="570"/>
      <c r="H9" s="570"/>
      <c r="I9" s="570"/>
      <c r="J9" s="570"/>
      <c r="K9" s="570"/>
      <c r="L9" s="570"/>
      <c r="M9" s="570"/>
      <c r="N9" s="570"/>
      <c r="O9" s="570"/>
      <c r="P9" s="570"/>
      <c r="Q9" s="570"/>
      <c r="R9" s="570"/>
      <c r="S9" s="570"/>
      <c r="T9" s="570"/>
      <c r="U9" s="570"/>
      <c r="V9" s="570"/>
      <c r="W9" s="570"/>
      <c r="X9" s="570"/>
      <c r="Y9" s="570"/>
      <c r="Z9" s="570"/>
      <c r="AA9" s="570"/>
      <c r="AB9" s="570"/>
      <c r="AC9" s="570"/>
      <c r="AD9" s="570"/>
      <c r="AE9" s="570"/>
      <c r="AF9" s="570"/>
      <c r="AG9" s="570"/>
      <c r="AH9" s="570"/>
      <c r="AI9" s="570"/>
      <c r="AJ9" s="570"/>
      <c r="AK9" s="570"/>
      <c r="AL9" s="570"/>
      <c r="AM9" s="570"/>
      <c r="AN9" s="570"/>
      <c r="AO9" s="570"/>
      <c r="AP9" s="570"/>
      <c r="AQ9" s="570"/>
      <c r="AR9" s="570"/>
      <c r="AS9" s="570"/>
      <c r="AT9" s="570"/>
      <c r="AU9" s="570"/>
      <c r="AV9" s="570"/>
      <c r="AW9" s="570"/>
      <c r="AX9" s="570"/>
      <c r="AY9" s="570"/>
      <c r="AZ9" s="570"/>
      <c r="BA9" s="570"/>
      <c r="BB9" s="570"/>
      <c r="BC9" s="570"/>
      <c r="BD9" s="570"/>
      <c r="BE9" s="570"/>
      <c r="BF9" s="570"/>
      <c r="BG9" s="570"/>
      <c r="BH9" s="570"/>
      <c r="BI9" s="570"/>
      <c r="BJ9" s="570"/>
      <c r="BK9" s="570"/>
      <c r="BL9" s="570"/>
      <c r="BM9" s="570"/>
      <c r="BN9" s="570"/>
      <c r="BO9" s="570"/>
      <c r="BP9" s="570"/>
      <c r="BQ9" s="570"/>
      <c r="BR9" s="570"/>
      <c r="BS9" s="570"/>
      <c r="BT9" s="570"/>
      <c r="BU9" s="570"/>
      <c r="BV9" s="570"/>
      <c r="BW9" s="570"/>
      <c r="BX9" s="570"/>
      <c r="BY9" s="570"/>
      <c r="BZ9" s="570"/>
      <c r="CA9" s="570"/>
      <c r="CB9" s="570"/>
      <c r="CC9" s="570"/>
      <c r="CD9" s="570"/>
      <c r="CE9" s="571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  <c r="DV9" s="122"/>
      <c r="DW9" s="122"/>
      <c r="DX9" s="122"/>
      <c r="DY9" s="122"/>
      <c r="DZ9" s="122"/>
      <c r="EA9" s="122"/>
      <c r="EB9" s="122"/>
      <c r="EC9" s="122"/>
      <c r="ED9" s="122"/>
      <c r="EE9" s="122"/>
      <c r="EF9" s="122"/>
      <c r="EG9" s="122"/>
      <c r="EH9" s="122"/>
      <c r="EI9" s="122"/>
      <c r="EJ9" s="122"/>
      <c r="EK9" s="122"/>
      <c r="EL9" s="122"/>
      <c r="EM9" s="122"/>
      <c r="EN9" s="122"/>
      <c r="EO9" s="122"/>
      <c r="EP9" s="122"/>
      <c r="EQ9" s="122"/>
      <c r="ER9" s="122"/>
      <c r="ES9" s="122"/>
      <c r="ET9" s="122"/>
      <c r="EU9" s="122"/>
      <c r="EV9" s="122"/>
      <c r="EW9" s="122"/>
      <c r="EX9" s="122"/>
      <c r="EY9" s="122"/>
      <c r="EZ9" s="122"/>
      <c r="FA9" s="122"/>
      <c r="FB9" s="122"/>
      <c r="FC9" s="122"/>
      <c r="FD9" s="122"/>
      <c r="FE9" s="122"/>
      <c r="FF9" s="122"/>
      <c r="FG9" s="122"/>
      <c r="FH9" s="122"/>
      <c r="FI9" s="122"/>
      <c r="FJ9" s="122"/>
      <c r="FK9" s="122"/>
      <c r="FL9" s="122"/>
      <c r="FM9" s="122"/>
      <c r="FN9" s="122"/>
      <c r="FO9" s="122"/>
      <c r="FP9" s="122"/>
      <c r="FQ9" s="122"/>
      <c r="FR9" s="122"/>
      <c r="FS9" s="122"/>
      <c r="FT9" s="122"/>
      <c r="FU9" s="122"/>
      <c r="FV9" s="122"/>
      <c r="FW9" s="122"/>
      <c r="FX9" s="122"/>
      <c r="FY9" s="122"/>
      <c r="FZ9" s="122"/>
      <c r="GA9" s="122"/>
      <c r="GB9" s="122"/>
      <c r="GC9" s="122"/>
      <c r="GD9" s="122"/>
      <c r="GE9" s="122"/>
      <c r="GF9" s="122"/>
      <c r="GG9" s="122"/>
      <c r="GH9" s="122"/>
      <c r="GI9" s="122"/>
      <c r="GJ9" s="122"/>
      <c r="GK9" s="122"/>
      <c r="GL9" s="122"/>
      <c r="GM9" s="122"/>
      <c r="GN9" s="122"/>
      <c r="GO9" s="122"/>
      <c r="GP9" s="122"/>
      <c r="GQ9" s="122"/>
      <c r="GR9" s="122"/>
      <c r="GS9" s="122"/>
    </row>
    <row r="10" spans="1:201" s="123" customFormat="1" ht="27" hidden="1" customHeight="1" thickBot="1" x14ac:dyDescent="0.3">
      <c r="A10" s="564" t="s">
        <v>165</v>
      </c>
      <c r="B10" s="565"/>
      <c r="C10" s="566"/>
      <c r="D10" s="155"/>
      <c r="E10" s="155"/>
      <c r="F10" s="155"/>
      <c r="G10" s="565"/>
      <c r="H10" s="565"/>
      <c r="I10" s="565"/>
      <c r="J10" s="565"/>
      <c r="K10" s="565"/>
      <c r="L10" s="565"/>
      <c r="M10" s="565"/>
      <c r="N10" s="565"/>
      <c r="O10" s="565"/>
      <c r="P10" s="565"/>
      <c r="Q10" s="565"/>
      <c r="R10" s="565"/>
      <c r="S10" s="565"/>
      <c r="T10" s="565"/>
      <c r="U10" s="565"/>
      <c r="V10" s="565"/>
      <c r="W10" s="565"/>
      <c r="X10" s="565"/>
      <c r="Y10" s="565"/>
      <c r="Z10" s="565"/>
      <c r="AA10" s="565"/>
      <c r="AB10" s="565"/>
      <c r="AC10" s="565"/>
      <c r="AD10" s="565"/>
      <c r="AE10" s="565"/>
      <c r="AF10" s="565"/>
      <c r="AG10" s="565"/>
      <c r="AH10" s="565"/>
      <c r="AI10" s="565"/>
      <c r="AJ10" s="565"/>
      <c r="AK10" s="565"/>
      <c r="AL10" s="565"/>
      <c r="AM10" s="565"/>
      <c r="AN10" s="565"/>
      <c r="AO10" s="565"/>
      <c r="AP10" s="565"/>
      <c r="AQ10" s="565"/>
      <c r="AR10" s="565"/>
      <c r="AS10" s="565"/>
      <c r="AT10" s="565"/>
      <c r="AU10" s="565"/>
      <c r="AV10" s="565"/>
      <c r="AW10" s="565"/>
      <c r="AX10" s="565"/>
      <c r="AY10" s="565"/>
      <c r="AZ10" s="565"/>
      <c r="BA10" s="565"/>
      <c r="BB10" s="565"/>
      <c r="BC10" s="565"/>
      <c r="BD10" s="565"/>
      <c r="BE10" s="565"/>
      <c r="BF10" s="565"/>
      <c r="BG10" s="565"/>
      <c r="BH10" s="565"/>
      <c r="BI10" s="565"/>
      <c r="BJ10" s="565"/>
      <c r="BK10" s="565"/>
      <c r="BL10" s="565"/>
      <c r="BM10" s="565"/>
      <c r="BN10" s="565"/>
      <c r="BO10" s="565"/>
      <c r="BP10" s="565"/>
      <c r="BQ10" s="565"/>
      <c r="BR10" s="565"/>
      <c r="BS10" s="565"/>
      <c r="BT10" s="565"/>
      <c r="BU10" s="565"/>
      <c r="BV10" s="565"/>
      <c r="BW10" s="565"/>
      <c r="BX10" s="565"/>
      <c r="BY10" s="565"/>
      <c r="BZ10" s="565"/>
      <c r="CA10" s="565"/>
      <c r="CB10" s="565"/>
      <c r="CC10" s="565"/>
      <c r="CD10" s="565"/>
      <c r="CE10" s="566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  <c r="DV10" s="122"/>
      <c r="DW10" s="122"/>
      <c r="DX10" s="122"/>
      <c r="DY10" s="122"/>
      <c r="DZ10" s="122"/>
      <c r="EA10" s="122"/>
      <c r="EB10" s="122"/>
      <c r="EC10" s="122"/>
      <c r="ED10" s="122"/>
      <c r="EE10" s="122"/>
      <c r="EF10" s="122"/>
      <c r="EG10" s="122"/>
      <c r="EH10" s="122"/>
      <c r="EI10" s="122"/>
      <c r="EJ10" s="122"/>
      <c r="EK10" s="122"/>
      <c r="EL10" s="122"/>
      <c r="EM10" s="122"/>
      <c r="EN10" s="122"/>
      <c r="EO10" s="122"/>
      <c r="EP10" s="122"/>
      <c r="EQ10" s="122"/>
      <c r="ER10" s="122"/>
      <c r="ES10" s="122"/>
      <c r="ET10" s="122"/>
      <c r="EU10" s="122"/>
      <c r="EV10" s="122"/>
      <c r="EW10" s="122"/>
      <c r="EX10" s="122"/>
      <c r="EY10" s="122"/>
      <c r="EZ10" s="122"/>
      <c r="FA10" s="122"/>
      <c r="FB10" s="122"/>
      <c r="FC10" s="122"/>
      <c r="FD10" s="122"/>
      <c r="FE10" s="122"/>
      <c r="FF10" s="122"/>
      <c r="FG10" s="122"/>
      <c r="FH10" s="122"/>
      <c r="FI10" s="122"/>
      <c r="FJ10" s="122"/>
      <c r="FK10" s="122"/>
      <c r="FL10" s="122"/>
      <c r="FM10" s="122"/>
      <c r="FN10" s="122"/>
      <c r="FO10" s="122"/>
      <c r="FP10" s="122"/>
      <c r="FQ10" s="122"/>
      <c r="FR10" s="122"/>
      <c r="FS10" s="122"/>
      <c r="FT10" s="122"/>
      <c r="FU10" s="122"/>
      <c r="FV10" s="122"/>
      <c r="FW10" s="122"/>
      <c r="FX10" s="122"/>
      <c r="FY10" s="122"/>
      <c r="FZ10" s="122"/>
      <c r="GA10" s="122"/>
      <c r="GB10" s="122"/>
      <c r="GC10" s="122"/>
      <c r="GD10" s="122"/>
      <c r="GE10" s="122"/>
      <c r="GF10" s="122"/>
      <c r="GG10" s="122"/>
      <c r="GH10" s="122"/>
      <c r="GI10" s="122"/>
      <c r="GJ10" s="122"/>
      <c r="GK10" s="122"/>
      <c r="GL10" s="122"/>
      <c r="GM10" s="122"/>
      <c r="GN10" s="122"/>
      <c r="GO10" s="122"/>
      <c r="GP10" s="122"/>
      <c r="GQ10" s="122"/>
      <c r="GR10" s="122"/>
      <c r="GS10" s="122"/>
    </row>
    <row r="11" spans="1:201" ht="37.5" customHeight="1" thickBot="1" x14ac:dyDescent="0.25">
      <c r="A11" s="560" t="s">
        <v>910</v>
      </c>
      <c r="B11" s="561"/>
      <c r="C11" s="561"/>
      <c r="D11" s="561"/>
      <c r="E11" s="561"/>
      <c r="F11" s="561"/>
      <c r="G11" s="561"/>
      <c r="H11" s="561"/>
      <c r="I11" s="561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1"/>
      <c r="X11" s="561"/>
      <c r="Y11" s="561"/>
      <c r="Z11" s="561"/>
      <c r="AA11" s="561"/>
      <c r="AB11" s="561"/>
      <c r="AC11" s="561"/>
      <c r="AD11" s="561"/>
      <c r="AE11" s="561"/>
      <c r="AF11" s="561"/>
      <c r="AG11" s="561"/>
      <c r="AH11" s="561"/>
      <c r="AI11" s="561"/>
      <c r="AJ11" s="561"/>
      <c r="AK11" s="561"/>
      <c r="AL11" s="561"/>
      <c r="AM11" s="561"/>
      <c r="AN11" s="561"/>
      <c r="AO11" s="561"/>
      <c r="AP11" s="561"/>
      <c r="AQ11" s="561"/>
      <c r="AR11" s="561"/>
      <c r="AS11" s="561"/>
      <c r="AT11" s="561"/>
      <c r="AU11" s="561"/>
      <c r="AV11" s="561"/>
      <c r="AW11" s="561"/>
      <c r="AX11" s="561"/>
      <c r="AY11" s="561"/>
      <c r="AZ11" s="561"/>
      <c r="BA11" s="561"/>
      <c r="BB11" s="561"/>
      <c r="BC11" s="561"/>
      <c r="BD11" s="561"/>
      <c r="BE11" s="561"/>
      <c r="BF11" s="561"/>
      <c r="BG11" s="561"/>
      <c r="BH11" s="561"/>
      <c r="BI11" s="561"/>
      <c r="BJ11" s="561"/>
      <c r="BK11" s="561"/>
      <c r="BL11" s="561"/>
      <c r="BM11" s="561"/>
      <c r="BN11" s="561"/>
      <c r="BO11" s="561"/>
      <c r="BP11" s="561"/>
      <c r="BQ11" s="561"/>
      <c r="BR11" s="561"/>
      <c r="BS11" s="561"/>
      <c r="BT11" s="561"/>
      <c r="BU11" s="561"/>
      <c r="BV11" s="561"/>
      <c r="BW11" s="561"/>
      <c r="BX11" s="561"/>
      <c r="BY11" s="561"/>
      <c r="BZ11" s="561"/>
      <c r="CA11" s="561"/>
      <c r="CB11" s="561"/>
      <c r="CC11" s="561"/>
      <c r="CD11" s="561"/>
      <c r="CE11" s="562"/>
    </row>
    <row r="12" spans="1:201" s="205" customFormat="1" ht="65.25" customHeight="1" thickBot="1" x14ac:dyDescent="0.3">
      <c r="A12" s="196" t="s">
        <v>166</v>
      </c>
      <c r="B12" s="197" t="s">
        <v>167</v>
      </c>
      <c r="C12" s="197" t="s">
        <v>168</v>
      </c>
      <c r="D12" s="197" t="s">
        <v>169</v>
      </c>
      <c r="E12" s="197" t="s">
        <v>170</v>
      </c>
      <c r="F12" s="197" t="s">
        <v>171</v>
      </c>
      <c r="G12" s="197" t="s">
        <v>172</v>
      </c>
      <c r="H12" s="197" t="s">
        <v>173</v>
      </c>
      <c r="I12" s="197" t="s">
        <v>174</v>
      </c>
      <c r="J12" s="197" t="s">
        <v>175</v>
      </c>
      <c r="K12" s="563">
        <v>45689</v>
      </c>
      <c r="L12" s="563"/>
      <c r="M12" s="563"/>
      <c r="N12" s="563"/>
      <c r="O12" s="563"/>
      <c r="P12" s="563"/>
      <c r="Q12" s="563"/>
      <c r="R12" s="563"/>
      <c r="S12" s="563"/>
      <c r="T12" s="563"/>
      <c r="U12" s="563"/>
      <c r="V12" s="563"/>
      <c r="W12" s="563"/>
      <c r="X12" s="563"/>
      <c r="Y12" s="563"/>
      <c r="Z12" s="563"/>
      <c r="AA12" s="563"/>
      <c r="AB12" s="563"/>
      <c r="AC12" s="563"/>
      <c r="AD12" s="563"/>
      <c r="AE12" s="563"/>
      <c r="AF12" s="563"/>
      <c r="AG12" s="563"/>
      <c r="AH12" s="563"/>
      <c r="AI12" s="563"/>
      <c r="AJ12" s="563"/>
      <c r="AK12" s="563"/>
      <c r="AL12" s="563"/>
      <c r="AM12" s="197" t="s">
        <v>176</v>
      </c>
      <c r="AN12" s="197" t="s">
        <v>177</v>
      </c>
      <c r="AO12" s="197" t="s">
        <v>178</v>
      </c>
      <c r="AP12" s="197" t="s">
        <v>179</v>
      </c>
      <c r="AQ12" s="197" t="s">
        <v>180</v>
      </c>
      <c r="AR12" s="197" t="s">
        <v>181</v>
      </c>
      <c r="AS12" s="197" t="s">
        <v>182</v>
      </c>
      <c r="AT12" s="198" t="s">
        <v>183</v>
      </c>
      <c r="AU12" s="197" t="s">
        <v>184</v>
      </c>
      <c r="AV12" s="199" t="s">
        <v>185</v>
      </c>
      <c r="AW12" s="199" t="s">
        <v>186</v>
      </c>
      <c r="AX12" s="199" t="s">
        <v>187</v>
      </c>
      <c r="AY12" s="199" t="s">
        <v>188</v>
      </c>
      <c r="AZ12" s="199" t="s">
        <v>189</v>
      </c>
      <c r="BA12" s="199" t="s">
        <v>190</v>
      </c>
      <c r="BB12" s="200" t="s">
        <v>185</v>
      </c>
      <c r="BC12" s="200" t="s">
        <v>186</v>
      </c>
      <c r="BD12" s="199" t="s">
        <v>187</v>
      </c>
      <c r="BE12" s="200" t="s">
        <v>188</v>
      </c>
      <c r="BF12" s="199" t="s">
        <v>189</v>
      </c>
      <c r="BG12" s="201" t="s">
        <v>191</v>
      </c>
      <c r="BH12" s="202" t="s">
        <v>192</v>
      </c>
      <c r="BI12" s="199" t="s">
        <v>193</v>
      </c>
      <c r="BJ12" s="200" t="s">
        <v>194</v>
      </c>
      <c r="BK12" s="200" t="s">
        <v>195</v>
      </c>
      <c r="BL12" s="201" t="s">
        <v>196</v>
      </c>
      <c r="BM12" s="200" t="s">
        <v>197</v>
      </c>
      <c r="BN12" s="200" t="s">
        <v>198</v>
      </c>
      <c r="BO12" s="200" t="s">
        <v>199</v>
      </c>
      <c r="BP12" s="200" t="s">
        <v>200</v>
      </c>
      <c r="BQ12" s="200" t="s">
        <v>201</v>
      </c>
      <c r="BR12" s="200" t="s">
        <v>202</v>
      </c>
      <c r="BS12" s="200" t="s">
        <v>203</v>
      </c>
      <c r="BT12" s="200" t="s">
        <v>20</v>
      </c>
      <c r="BU12" s="200" t="s">
        <v>204</v>
      </c>
      <c r="BV12" s="260" t="s">
        <v>81</v>
      </c>
      <c r="BW12" s="260" t="s">
        <v>36</v>
      </c>
      <c r="BX12" s="199" t="s">
        <v>205</v>
      </c>
      <c r="BY12" s="199" t="s">
        <v>206</v>
      </c>
      <c r="BZ12" s="199" t="s">
        <v>207</v>
      </c>
      <c r="CA12" s="199" t="s">
        <v>61</v>
      </c>
      <c r="CB12" s="199" t="s">
        <v>208</v>
      </c>
      <c r="CC12" s="199" t="s">
        <v>209</v>
      </c>
      <c r="CD12" s="199" t="s">
        <v>210</v>
      </c>
      <c r="CE12" s="203" t="s">
        <v>211</v>
      </c>
      <c r="CF12" s="204"/>
      <c r="CG12" s="204"/>
      <c r="CH12" s="204"/>
      <c r="CI12" s="204"/>
      <c r="CJ12" s="204"/>
      <c r="CK12" s="204"/>
      <c r="CL12" s="204"/>
      <c r="CM12" s="204"/>
      <c r="CN12" s="204"/>
      <c r="CO12" s="204"/>
      <c r="CP12" s="204"/>
      <c r="CQ12" s="204"/>
      <c r="CR12" s="204"/>
      <c r="CS12" s="204"/>
      <c r="CT12" s="204"/>
      <c r="CU12" s="204"/>
      <c r="CV12" s="204"/>
      <c r="CW12" s="204"/>
      <c r="CX12" s="204"/>
      <c r="CY12" s="204"/>
      <c r="CZ12" s="204"/>
      <c r="DA12" s="204"/>
      <c r="DB12" s="204"/>
      <c r="DC12" s="204"/>
      <c r="DD12" s="204"/>
      <c r="DE12" s="204"/>
      <c r="DF12" s="204"/>
      <c r="DG12" s="204"/>
      <c r="DH12" s="204"/>
      <c r="DI12" s="204"/>
      <c r="DJ12" s="204"/>
      <c r="DK12" s="204"/>
      <c r="DL12" s="204"/>
      <c r="DM12" s="204"/>
      <c r="DN12" s="204"/>
      <c r="DO12" s="204"/>
      <c r="DP12" s="204"/>
      <c r="DQ12" s="204"/>
      <c r="DR12" s="204"/>
      <c r="DS12" s="204"/>
      <c r="DT12" s="204"/>
      <c r="DU12" s="204"/>
      <c r="DV12" s="204"/>
      <c r="DW12" s="204"/>
      <c r="DX12" s="204"/>
      <c r="DY12" s="204"/>
      <c r="DZ12" s="204"/>
      <c r="EA12" s="204"/>
      <c r="EB12" s="204"/>
      <c r="EC12" s="204"/>
      <c r="ED12" s="204"/>
      <c r="EE12" s="204"/>
      <c r="EF12" s="204"/>
      <c r="EG12" s="204"/>
      <c r="EH12" s="204"/>
      <c r="EI12" s="204"/>
      <c r="EJ12" s="204"/>
      <c r="EK12" s="204"/>
      <c r="EL12" s="204"/>
      <c r="EM12" s="204"/>
      <c r="EN12" s="204"/>
      <c r="EO12" s="204"/>
      <c r="EP12" s="204"/>
      <c r="EQ12" s="204"/>
      <c r="ER12" s="204"/>
      <c r="ES12" s="204"/>
      <c r="ET12" s="204"/>
      <c r="EU12" s="204"/>
      <c r="EV12" s="204"/>
      <c r="EW12" s="204"/>
      <c r="EX12" s="204"/>
      <c r="EY12" s="204"/>
      <c r="EZ12" s="204"/>
      <c r="FA12" s="204"/>
      <c r="FB12" s="204"/>
      <c r="FC12" s="204"/>
      <c r="FD12" s="204"/>
      <c r="FE12" s="204"/>
      <c r="FF12" s="204"/>
      <c r="FG12" s="204"/>
      <c r="FH12" s="204"/>
      <c r="FI12" s="204"/>
      <c r="FJ12" s="204"/>
      <c r="FK12" s="204"/>
      <c r="FL12" s="204"/>
      <c r="FM12" s="204"/>
      <c r="FN12" s="204"/>
      <c r="FO12" s="204"/>
      <c r="FP12" s="204"/>
      <c r="FQ12" s="204"/>
      <c r="FR12" s="204"/>
      <c r="FS12" s="204"/>
      <c r="FT12" s="204"/>
      <c r="FU12" s="204"/>
      <c r="FV12" s="204"/>
      <c r="FW12" s="204"/>
      <c r="FX12" s="204"/>
      <c r="FY12" s="204"/>
      <c r="FZ12" s="204"/>
      <c r="GA12" s="204"/>
      <c r="GB12" s="204"/>
      <c r="GC12" s="204"/>
      <c r="GD12" s="204"/>
      <c r="GE12" s="204"/>
      <c r="GF12" s="204"/>
      <c r="GG12" s="204"/>
      <c r="GH12" s="204"/>
      <c r="GI12" s="204"/>
      <c r="GJ12" s="204"/>
      <c r="GK12" s="204"/>
      <c r="GL12" s="204"/>
      <c r="GM12" s="204"/>
      <c r="GN12" s="204"/>
      <c r="GO12" s="204"/>
      <c r="GP12" s="204"/>
      <c r="GQ12" s="204"/>
      <c r="GR12" s="204"/>
      <c r="GS12" s="204"/>
    </row>
    <row r="13" spans="1:201" ht="21" customHeight="1" x14ac:dyDescent="0.25">
      <c r="A13" s="124"/>
      <c r="B13" s="125"/>
      <c r="C13" s="126"/>
      <c r="D13" s="126"/>
      <c r="E13" s="126"/>
      <c r="F13" s="126"/>
      <c r="G13" s="127"/>
      <c r="H13" s="127"/>
      <c r="I13" s="127"/>
      <c r="J13" s="127"/>
      <c r="K13" s="128">
        <v>1</v>
      </c>
      <c r="L13" s="128">
        <v>2</v>
      </c>
      <c r="M13" s="128">
        <v>3</v>
      </c>
      <c r="N13" s="128">
        <v>4</v>
      </c>
      <c r="O13" s="128">
        <v>5</v>
      </c>
      <c r="P13" s="128">
        <v>6</v>
      </c>
      <c r="Q13" s="128">
        <v>7</v>
      </c>
      <c r="R13" s="128">
        <v>8</v>
      </c>
      <c r="S13" s="128">
        <v>9</v>
      </c>
      <c r="T13" s="128">
        <v>10</v>
      </c>
      <c r="U13" s="128">
        <v>11</v>
      </c>
      <c r="V13" s="128">
        <v>12</v>
      </c>
      <c r="W13" s="128">
        <v>13</v>
      </c>
      <c r="X13" s="128">
        <v>14</v>
      </c>
      <c r="Y13" s="128">
        <v>15</v>
      </c>
      <c r="Z13" s="128">
        <v>16</v>
      </c>
      <c r="AA13" s="128">
        <v>17</v>
      </c>
      <c r="AB13" s="128">
        <v>18</v>
      </c>
      <c r="AC13" s="128">
        <v>19</v>
      </c>
      <c r="AD13" s="128">
        <v>20</v>
      </c>
      <c r="AE13" s="128">
        <v>21</v>
      </c>
      <c r="AF13" s="128">
        <v>22</v>
      </c>
      <c r="AG13" s="128">
        <v>23</v>
      </c>
      <c r="AH13" s="128">
        <v>24</v>
      </c>
      <c r="AI13" s="128">
        <v>25</v>
      </c>
      <c r="AJ13" s="128">
        <v>26</v>
      </c>
      <c r="AK13" s="128">
        <v>27</v>
      </c>
      <c r="AL13" s="128">
        <v>28</v>
      </c>
      <c r="AM13" s="125"/>
      <c r="AN13" s="129"/>
      <c r="AO13" s="129"/>
      <c r="AP13" s="129"/>
      <c r="AQ13" s="129"/>
      <c r="AR13" s="129"/>
      <c r="AS13" s="129"/>
      <c r="AT13" s="130"/>
      <c r="AU13" s="125"/>
      <c r="AV13" s="572" t="s">
        <v>212</v>
      </c>
      <c r="AW13" s="572"/>
      <c r="AX13" s="572"/>
      <c r="AY13" s="572"/>
      <c r="AZ13" s="572"/>
      <c r="BA13" s="572"/>
      <c r="BB13" s="573" t="s">
        <v>213</v>
      </c>
      <c r="BC13" s="573"/>
      <c r="BD13" s="573"/>
      <c r="BE13" s="573"/>
      <c r="BF13" s="573"/>
      <c r="BG13" s="573"/>
      <c r="BH13" s="573"/>
      <c r="BI13" s="573"/>
      <c r="BJ13" s="573"/>
      <c r="BK13" s="573" t="s">
        <v>214</v>
      </c>
      <c r="BL13" s="573"/>
      <c r="BM13" s="573"/>
      <c r="BN13" s="573"/>
      <c r="BO13" s="573"/>
      <c r="BP13" s="573"/>
      <c r="BQ13" s="573"/>
      <c r="BR13" s="573"/>
      <c r="BS13" s="573"/>
      <c r="BT13" s="573"/>
      <c r="BU13" s="131"/>
      <c r="BV13" s="131"/>
      <c r="BW13" s="131"/>
      <c r="BX13" s="574" t="s">
        <v>215</v>
      </c>
      <c r="BY13" s="574"/>
      <c r="BZ13" s="574"/>
      <c r="CA13" s="574"/>
      <c r="CB13" s="574"/>
      <c r="CC13" s="132"/>
      <c r="CD13" s="132"/>
      <c r="CE13" s="157"/>
    </row>
    <row r="14" spans="1:201" ht="21.95" customHeight="1" x14ac:dyDescent="0.2">
      <c r="A14" s="206">
        <v>1</v>
      </c>
      <c r="B14" s="207" t="s">
        <v>216</v>
      </c>
      <c r="C14" s="207" t="s">
        <v>217</v>
      </c>
      <c r="D14" s="207" t="s">
        <v>218</v>
      </c>
      <c r="E14" s="272" t="s">
        <v>911</v>
      </c>
      <c r="F14" s="272" t="s">
        <v>912</v>
      </c>
      <c r="G14" s="208" t="s">
        <v>66</v>
      </c>
      <c r="H14" s="208" t="s">
        <v>130</v>
      </c>
      <c r="I14" s="209">
        <v>845716510000096</v>
      </c>
      <c r="J14" s="208" t="s">
        <v>219</v>
      </c>
      <c r="K14" s="208">
        <v>1</v>
      </c>
      <c r="L14" s="210">
        <v>0</v>
      </c>
      <c r="M14" s="208">
        <v>1</v>
      </c>
      <c r="N14" s="208">
        <v>1</v>
      </c>
      <c r="O14" s="208">
        <v>1</v>
      </c>
      <c r="P14" s="208">
        <v>1</v>
      </c>
      <c r="Q14" s="208">
        <v>1</v>
      </c>
      <c r="R14" s="208">
        <v>1</v>
      </c>
      <c r="S14" s="208">
        <v>0</v>
      </c>
      <c r="T14" s="208">
        <v>1</v>
      </c>
      <c r="U14" s="208">
        <v>1</v>
      </c>
      <c r="V14" s="208">
        <v>1</v>
      </c>
      <c r="W14" s="208">
        <v>1</v>
      </c>
      <c r="X14" s="208">
        <v>1</v>
      </c>
      <c r="Y14" s="208">
        <v>1</v>
      </c>
      <c r="Z14" s="208">
        <v>0</v>
      </c>
      <c r="AA14" s="208">
        <v>1</v>
      </c>
      <c r="AB14" s="208">
        <v>1</v>
      </c>
      <c r="AC14" s="208">
        <v>1</v>
      </c>
      <c r="AD14" s="208">
        <v>1</v>
      </c>
      <c r="AE14" s="208">
        <v>1</v>
      </c>
      <c r="AF14" s="208">
        <v>1</v>
      </c>
      <c r="AG14" s="208">
        <v>0</v>
      </c>
      <c r="AH14" s="208">
        <v>0</v>
      </c>
      <c r="AI14" s="208">
        <v>0.94791666666666663</v>
      </c>
      <c r="AJ14" s="208">
        <v>1</v>
      </c>
      <c r="AK14" s="208">
        <v>1</v>
      </c>
      <c r="AL14" s="208">
        <v>1</v>
      </c>
      <c r="AM14" s="211">
        <v>26</v>
      </c>
      <c r="AN14" s="212">
        <f t="shared" ref="AN14:AN45" si="0">SUM(K14:AL14)</f>
        <v>22.947916666666668</v>
      </c>
      <c r="AO14" s="211">
        <f t="shared" ref="AO14:AO45" si="1">COUNTIF(K14:AL14,"W/O")</f>
        <v>0</v>
      </c>
      <c r="AP14" s="211">
        <f t="shared" ref="AP14:AP45" si="2">COUNTIF(J14:AL14,"N/H")</f>
        <v>0</v>
      </c>
      <c r="AQ14" s="211">
        <f t="shared" ref="AQ14:AQ45" si="3">COUNTIF(K14:AL14,"F/H")</f>
        <v>0</v>
      </c>
      <c r="AR14" s="211">
        <f t="shared" ref="AR14:AR45" si="4">COUNTIF(K14:AL14,"0")</f>
        <v>5</v>
      </c>
      <c r="AS14" s="211">
        <f t="shared" ref="AS14:AS45" si="5">COUNTIF(K14:AL14,"PA")/2</f>
        <v>0</v>
      </c>
      <c r="AT14" s="213">
        <f t="shared" ref="AT14:AT44" si="6">SUM(AQ14+AP14+AN14+AS14)</f>
        <v>22.947916666666668</v>
      </c>
      <c r="AU14" s="273">
        <v>0</v>
      </c>
      <c r="AV14" s="214">
        <v>11035.96</v>
      </c>
      <c r="AW14" s="215">
        <v>3518.32</v>
      </c>
      <c r="AX14" s="214">
        <v>0</v>
      </c>
      <c r="AY14" s="214">
        <v>0</v>
      </c>
      <c r="AZ14" s="214">
        <v>0</v>
      </c>
      <c r="BA14" s="216">
        <f t="shared" ref="BA14" si="7">SUM(AV14:AZ14)</f>
        <v>14554.279999999999</v>
      </c>
      <c r="BB14" s="217">
        <f t="shared" ref="BB14:BB77" si="8">AV14/AM14*AT14</f>
        <v>9740.4727083333328</v>
      </c>
      <c r="BC14" s="217">
        <f t="shared" ref="BC14:BC77" si="9">AW14/AM14*AT14</f>
        <v>3105.3120833333332</v>
      </c>
      <c r="BD14" s="218">
        <v>0</v>
      </c>
      <c r="BE14" s="219">
        <f t="shared" ref="BE14:BE77" si="10">+AY14*AT14</f>
        <v>0</v>
      </c>
      <c r="BF14" s="219">
        <f t="shared" ref="BF14:BF77" si="11">+AZ14*AT14</f>
        <v>0</v>
      </c>
      <c r="BG14" s="220">
        <f t="shared" ref="BG14:BG77" si="12">(BB14+BC14)*8.33%</f>
        <v>1070.0538731458332</v>
      </c>
      <c r="BH14" s="221">
        <f>27.99*AT14</f>
        <v>642.31218750000005</v>
      </c>
      <c r="BI14" s="222">
        <f t="shared" ref="BI14:BI77" si="13">3*AN14</f>
        <v>68.84375</v>
      </c>
      <c r="BJ14" s="223">
        <f>139.94*AU14</f>
        <v>0</v>
      </c>
      <c r="BK14" s="216">
        <f t="shared" ref="BK14:BK77" si="14">BB14+BC14+BD14</f>
        <v>12845.784791666665</v>
      </c>
      <c r="BL14" s="216">
        <f t="shared" ref="BL14:BL77" si="15">SUM(BB14:BJ14)</f>
        <v>14626.994602312498</v>
      </c>
      <c r="BM14" s="224">
        <f t="shared" ref="BM14:BM77" si="16">(BL14-BG14)*0.75%</f>
        <v>101.67705546874998</v>
      </c>
      <c r="BN14" s="225">
        <f t="shared" ref="BN14:BN77" si="17">BK14*12%</f>
        <v>1541.4941749999998</v>
      </c>
      <c r="BO14" s="226">
        <f t="shared" ref="BO14:BO77" si="18">IF(BL14&lt;=24999,0,IF(BL14&gt;=24999,200,))</f>
        <v>0</v>
      </c>
      <c r="BP14" s="227"/>
      <c r="BQ14" s="214"/>
      <c r="BR14" s="214">
        <v>0</v>
      </c>
      <c r="BS14" s="228">
        <v>0</v>
      </c>
      <c r="BT14" s="228">
        <f>SUM(BM14:BS14)</f>
        <v>1643.1712304687499</v>
      </c>
      <c r="BU14" s="228">
        <f>BL14-BT14</f>
        <v>12983.823371843748</v>
      </c>
      <c r="BV14" s="228">
        <f>11809</f>
        <v>11809</v>
      </c>
      <c r="BW14" s="228">
        <f>BU14-BV14</f>
        <v>1174.8233718437477</v>
      </c>
      <c r="BX14" s="229">
        <f t="shared" ref="BX14:BX77" si="19">BK14*13/100</f>
        <v>1669.9520229166665</v>
      </c>
      <c r="BY14" s="230">
        <f t="shared" ref="BY14:BY77" si="20">(BL14-BG14)*3.25%</f>
        <v>440.60057369791662</v>
      </c>
      <c r="BZ14" s="227">
        <v>0</v>
      </c>
      <c r="CA14" s="227"/>
      <c r="CB14" s="231">
        <f t="shared" ref="CB14:CB77" si="21">SUM(BX14:BZ14)</f>
        <v>2110.5525966145833</v>
      </c>
      <c r="CC14" s="231">
        <f t="shared" ref="CC14:CC77" si="22">BL14+CB14</f>
        <v>16737.547198927081</v>
      </c>
      <c r="CD14" s="232">
        <f t="shared" ref="CD14:CD77" si="23">25*AN14</f>
        <v>573.69791666666674</v>
      </c>
      <c r="CE14" s="216">
        <f>CD14+CC14+CA14</f>
        <v>17311.245115593749</v>
      </c>
    </row>
    <row r="15" spans="1:201" ht="21.95" customHeight="1" x14ac:dyDescent="0.2">
      <c r="A15" s="206">
        <v>2</v>
      </c>
      <c r="B15" s="233" t="s">
        <v>220</v>
      </c>
      <c r="C15" s="233" t="s">
        <v>221</v>
      </c>
      <c r="D15" s="233" t="s">
        <v>222</v>
      </c>
      <c r="E15" s="272" t="s">
        <v>913</v>
      </c>
      <c r="F15" s="272" t="s">
        <v>914</v>
      </c>
      <c r="G15" s="208" t="s">
        <v>223</v>
      </c>
      <c r="H15" s="208" t="s">
        <v>127</v>
      </c>
      <c r="I15" s="209">
        <v>41282738959</v>
      </c>
      <c r="J15" s="208" t="s">
        <v>224</v>
      </c>
      <c r="K15" s="208">
        <v>1</v>
      </c>
      <c r="L15" s="210">
        <v>0</v>
      </c>
      <c r="M15" s="208">
        <v>1</v>
      </c>
      <c r="N15" s="208">
        <v>0</v>
      </c>
      <c r="O15" s="208">
        <v>1</v>
      </c>
      <c r="P15" s="208">
        <v>1</v>
      </c>
      <c r="Q15" s="208">
        <v>1</v>
      </c>
      <c r="R15" s="208">
        <v>1</v>
      </c>
      <c r="S15" s="208">
        <v>0</v>
      </c>
      <c r="T15" s="208">
        <v>1</v>
      </c>
      <c r="U15" s="208">
        <v>1</v>
      </c>
      <c r="V15" s="208">
        <v>1</v>
      </c>
      <c r="W15" s="208">
        <v>1</v>
      </c>
      <c r="X15" s="208">
        <v>1</v>
      </c>
      <c r="Y15" s="208">
        <v>0</v>
      </c>
      <c r="Z15" s="208">
        <v>0</v>
      </c>
      <c r="AA15" s="208">
        <v>1</v>
      </c>
      <c r="AB15" s="208">
        <v>1</v>
      </c>
      <c r="AC15" s="208">
        <v>0</v>
      </c>
      <c r="AD15" s="208">
        <v>0</v>
      </c>
      <c r="AE15" s="208">
        <v>0</v>
      </c>
      <c r="AF15" s="208">
        <v>0</v>
      </c>
      <c r="AG15" s="208">
        <v>0</v>
      </c>
      <c r="AH15" s="208">
        <v>0</v>
      </c>
      <c r="AI15" s="208">
        <v>0</v>
      </c>
      <c r="AJ15" s="208">
        <v>0</v>
      </c>
      <c r="AK15" s="208">
        <v>0</v>
      </c>
      <c r="AL15" s="208">
        <v>0</v>
      </c>
      <c r="AM15" s="211">
        <v>26</v>
      </c>
      <c r="AN15" s="212">
        <f t="shared" si="0"/>
        <v>13</v>
      </c>
      <c r="AO15" s="211">
        <f t="shared" si="1"/>
        <v>0</v>
      </c>
      <c r="AP15" s="211">
        <f t="shared" si="2"/>
        <v>0</v>
      </c>
      <c r="AQ15" s="211">
        <f t="shared" si="3"/>
        <v>0</v>
      </c>
      <c r="AR15" s="211">
        <f t="shared" si="4"/>
        <v>15</v>
      </c>
      <c r="AS15" s="211">
        <f t="shared" si="5"/>
        <v>0</v>
      </c>
      <c r="AT15" s="213">
        <f t="shared" si="6"/>
        <v>13</v>
      </c>
      <c r="AU15" s="273">
        <v>0</v>
      </c>
      <c r="AV15" s="214">
        <v>11035.96</v>
      </c>
      <c r="AW15" s="215">
        <v>3518.32</v>
      </c>
      <c r="AX15" s="214">
        <v>0</v>
      </c>
      <c r="AY15" s="214">
        <v>0</v>
      </c>
      <c r="AZ15" s="214">
        <v>0</v>
      </c>
      <c r="BA15" s="216">
        <f t="shared" ref="BA15:BA65" si="24">SUM(AV15:AZ15)</f>
        <v>14554.279999999999</v>
      </c>
      <c r="BB15" s="217">
        <f t="shared" si="8"/>
        <v>5517.98</v>
      </c>
      <c r="BC15" s="217">
        <f t="shared" si="9"/>
        <v>1759.1599999999999</v>
      </c>
      <c r="BD15" s="218">
        <v>0</v>
      </c>
      <c r="BE15" s="219">
        <f t="shared" si="10"/>
        <v>0</v>
      </c>
      <c r="BF15" s="219">
        <f t="shared" si="11"/>
        <v>0</v>
      </c>
      <c r="BG15" s="220">
        <f t="shared" si="12"/>
        <v>606.18576199999995</v>
      </c>
      <c r="BH15" s="221">
        <f t="shared" ref="BH15:BH78" si="25">27.99*AT15</f>
        <v>363.87</v>
      </c>
      <c r="BI15" s="222">
        <f t="shared" si="13"/>
        <v>39</v>
      </c>
      <c r="BJ15" s="223">
        <f t="shared" ref="BJ15:BJ78" si="26">139.94*AU15</f>
        <v>0</v>
      </c>
      <c r="BK15" s="216">
        <f t="shared" si="14"/>
        <v>7277.1399999999994</v>
      </c>
      <c r="BL15" s="216">
        <f t="shared" si="15"/>
        <v>8286.1957619999994</v>
      </c>
      <c r="BM15" s="224">
        <f t="shared" si="16"/>
        <v>57.60007499999999</v>
      </c>
      <c r="BN15" s="225">
        <f t="shared" si="17"/>
        <v>873.25679999999988</v>
      </c>
      <c r="BO15" s="226">
        <f t="shared" si="18"/>
        <v>0</v>
      </c>
      <c r="BP15" s="227"/>
      <c r="BQ15" s="214"/>
      <c r="BR15" s="214">
        <v>0</v>
      </c>
      <c r="BS15" s="228">
        <v>0</v>
      </c>
      <c r="BT15" s="228">
        <f t="shared" ref="BT15:BT78" si="27">SUM(BM15:BS15)</f>
        <v>930.85687499999983</v>
      </c>
      <c r="BU15" s="228">
        <f t="shared" ref="BU15:BU78" si="28">BL15-BT15</f>
        <v>7355.3388869999999</v>
      </c>
      <c r="BV15" s="228">
        <v>6955</v>
      </c>
      <c r="BW15" s="228">
        <f t="shared" ref="BW15:BW78" si="29">BU15-BV15</f>
        <v>400.33888699999989</v>
      </c>
      <c r="BX15" s="229">
        <f t="shared" si="19"/>
        <v>946.02819999999997</v>
      </c>
      <c r="BY15" s="230">
        <f t="shared" si="20"/>
        <v>249.600325</v>
      </c>
      <c r="BZ15" s="227">
        <v>0</v>
      </c>
      <c r="CA15" s="227"/>
      <c r="CB15" s="231">
        <f t="shared" si="21"/>
        <v>1195.6285250000001</v>
      </c>
      <c r="CC15" s="231">
        <f t="shared" si="22"/>
        <v>9481.8242869999995</v>
      </c>
      <c r="CD15" s="232">
        <f t="shared" si="23"/>
        <v>325</v>
      </c>
      <c r="CE15" s="216">
        <f t="shared" ref="CE15:CE78" si="30">CD15+CC15+CA15</f>
        <v>9806.8242869999995</v>
      </c>
    </row>
    <row r="16" spans="1:201" ht="21.95" customHeight="1" x14ac:dyDescent="0.2">
      <c r="A16" s="206">
        <v>3</v>
      </c>
      <c r="B16" s="207" t="s">
        <v>246</v>
      </c>
      <c r="C16" s="207" t="s">
        <v>247</v>
      </c>
      <c r="D16" s="233" t="s">
        <v>248</v>
      </c>
      <c r="E16" s="274" t="s">
        <v>915</v>
      </c>
      <c r="F16" s="272" t="s">
        <v>916</v>
      </c>
      <c r="G16" s="208" t="s">
        <v>235</v>
      </c>
      <c r="H16" s="208" t="s">
        <v>249</v>
      </c>
      <c r="I16" s="209">
        <v>50100436306420</v>
      </c>
      <c r="J16" s="208" t="s">
        <v>232</v>
      </c>
      <c r="K16" s="208">
        <v>1</v>
      </c>
      <c r="L16" s="210">
        <v>0</v>
      </c>
      <c r="M16" s="208">
        <v>1</v>
      </c>
      <c r="N16" s="208">
        <v>1</v>
      </c>
      <c r="O16" s="208">
        <v>1</v>
      </c>
      <c r="P16" s="208">
        <v>1</v>
      </c>
      <c r="Q16" s="208">
        <v>1</v>
      </c>
      <c r="R16" s="208">
        <v>1</v>
      </c>
      <c r="S16" s="208">
        <v>0</v>
      </c>
      <c r="T16" s="208">
        <v>1</v>
      </c>
      <c r="U16" s="208">
        <v>1</v>
      </c>
      <c r="V16" s="208">
        <v>1</v>
      </c>
      <c r="W16" s="208">
        <v>1</v>
      </c>
      <c r="X16" s="208">
        <v>1</v>
      </c>
      <c r="Y16" s="208">
        <v>1</v>
      </c>
      <c r="Z16" s="208">
        <v>0</v>
      </c>
      <c r="AA16" s="208">
        <v>1</v>
      </c>
      <c r="AB16" s="208">
        <v>1</v>
      </c>
      <c r="AC16" s="208">
        <v>1</v>
      </c>
      <c r="AD16" s="208">
        <v>1</v>
      </c>
      <c r="AE16" s="208">
        <v>1</v>
      </c>
      <c r="AF16" s="208">
        <v>0.5</v>
      </c>
      <c r="AG16" s="208">
        <v>0</v>
      </c>
      <c r="AH16" s="208">
        <v>0</v>
      </c>
      <c r="AI16" s="208">
        <v>0</v>
      </c>
      <c r="AJ16" s="208">
        <v>0</v>
      </c>
      <c r="AK16" s="208">
        <v>0</v>
      </c>
      <c r="AL16" s="208">
        <v>0</v>
      </c>
      <c r="AM16" s="211">
        <v>26</v>
      </c>
      <c r="AN16" s="212">
        <f t="shared" si="0"/>
        <v>18.5</v>
      </c>
      <c r="AO16" s="211">
        <f t="shared" si="1"/>
        <v>0</v>
      </c>
      <c r="AP16" s="211">
        <f t="shared" si="2"/>
        <v>0</v>
      </c>
      <c r="AQ16" s="211">
        <f t="shared" si="3"/>
        <v>0</v>
      </c>
      <c r="AR16" s="211">
        <f t="shared" si="4"/>
        <v>9</v>
      </c>
      <c r="AS16" s="211">
        <f t="shared" si="5"/>
        <v>0</v>
      </c>
      <c r="AT16" s="213">
        <f t="shared" si="6"/>
        <v>18.5</v>
      </c>
      <c r="AU16" s="273">
        <v>0</v>
      </c>
      <c r="AV16" s="214">
        <v>11035.96</v>
      </c>
      <c r="AW16" s="215">
        <v>3518.32</v>
      </c>
      <c r="AX16" s="214">
        <v>0</v>
      </c>
      <c r="AY16" s="214">
        <v>0</v>
      </c>
      <c r="AZ16" s="214">
        <v>0</v>
      </c>
      <c r="BA16" s="216">
        <f t="shared" si="24"/>
        <v>14554.279999999999</v>
      </c>
      <c r="BB16" s="217">
        <f t="shared" si="8"/>
        <v>7852.5099999999993</v>
      </c>
      <c r="BC16" s="217">
        <f t="shared" si="9"/>
        <v>2503.42</v>
      </c>
      <c r="BD16" s="218">
        <v>0</v>
      </c>
      <c r="BE16" s="219">
        <f t="shared" si="10"/>
        <v>0</v>
      </c>
      <c r="BF16" s="219">
        <f t="shared" si="11"/>
        <v>0</v>
      </c>
      <c r="BG16" s="220">
        <f t="shared" si="12"/>
        <v>862.64896899999997</v>
      </c>
      <c r="BH16" s="221">
        <f t="shared" si="25"/>
        <v>517.81499999999994</v>
      </c>
      <c r="BI16" s="222">
        <f t="shared" si="13"/>
        <v>55.5</v>
      </c>
      <c r="BJ16" s="223">
        <f t="shared" si="26"/>
        <v>0</v>
      </c>
      <c r="BK16" s="216">
        <f t="shared" si="14"/>
        <v>10355.93</v>
      </c>
      <c r="BL16" s="216">
        <f t="shared" si="15"/>
        <v>11791.893969000001</v>
      </c>
      <c r="BM16" s="224">
        <f t="shared" si="16"/>
        <v>81.969337500000009</v>
      </c>
      <c r="BN16" s="225">
        <f t="shared" si="17"/>
        <v>1242.7116000000001</v>
      </c>
      <c r="BO16" s="226">
        <f t="shared" si="18"/>
        <v>0</v>
      </c>
      <c r="BP16" s="227"/>
      <c r="BQ16" s="214"/>
      <c r="BR16" s="214">
        <v>0</v>
      </c>
      <c r="BS16" s="228">
        <v>0</v>
      </c>
      <c r="BT16" s="228">
        <f t="shared" si="27"/>
        <v>1324.6809375</v>
      </c>
      <c r="BU16" s="228">
        <f t="shared" si="28"/>
        <v>10467.213031500001</v>
      </c>
      <c r="BV16" s="228">
        <v>10467</v>
      </c>
      <c r="BW16" s="228">
        <f t="shared" si="29"/>
        <v>0.21303150000130699</v>
      </c>
      <c r="BX16" s="229">
        <f t="shared" si="19"/>
        <v>1346.2709</v>
      </c>
      <c r="BY16" s="230">
        <f t="shared" si="20"/>
        <v>355.20046250000001</v>
      </c>
      <c r="BZ16" s="227">
        <v>0</v>
      </c>
      <c r="CA16" s="227"/>
      <c r="CB16" s="231">
        <f t="shared" si="21"/>
        <v>1701.4713624999999</v>
      </c>
      <c r="CC16" s="231">
        <f t="shared" si="22"/>
        <v>13493.365331500001</v>
      </c>
      <c r="CD16" s="232">
        <f t="shared" si="23"/>
        <v>462.5</v>
      </c>
      <c r="CE16" s="216">
        <f t="shared" si="30"/>
        <v>13955.865331500001</v>
      </c>
    </row>
    <row r="17" spans="1:83" ht="21.95" customHeight="1" x14ac:dyDescent="0.2">
      <c r="A17" s="206">
        <v>4</v>
      </c>
      <c r="B17" s="207" t="s">
        <v>254</v>
      </c>
      <c r="C17" s="207" t="s">
        <v>255</v>
      </c>
      <c r="D17" s="233" t="s">
        <v>251</v>
      </c>
      <c r="E17" s="275" t="s">
        <v>917</v>
      </c>
      <c r="F17" s="272" t="s">
        <v>918</v>
      </c>
      <c r="G17" s="208" t="s">
        <v>239</v>
      </c>
      <c r="H17" s="208" t="s">
        <v>256</v>
      </c>
      <c r="I17" s="209">
        <v>12216100004418</v>
      </c>
      <c r="J17" s="208" t="s">
        <v>257</v>
      </c>
      <c r="K17" s="208">
        <v>0</v>
      </c>
      <c r="L17" s="210">
        <v>0</v>
      </c>
      <c r="M17" s="208">
        <v>1</v>
      </c>
      <c r="N17" s="208">
        <v>1</v>
      </c>
      <c r="O17" s="208">
        <v>0</v>
      </c>
      <c r="P17" s="208">
        <v>0</v>
      </c>
      <c r="Q17" s="208">
        <v>0</v>
      </c>
      <c r="R17" s="208">
        <v>0</v>
      </c>
      <c r="S17" s="208">
        <v>0</v>
      </c>
      <c r="T17" s="208">
        <v>0</v>
      </c>
      <c r="U17" s="208">
        <v>0</v>
      </c>
      <c r="V17" s="208">
        <v>0</v>
      </c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08">
        <v>0</v>
      </c>
      <c r="AD17" s="208">
        <v>0</v>
      </c>
      <c r="AE17" s="208">
        <v>0</v>
      </c>
      <c r="AF17" s="208">
        <v>0</v>
      </c>
      <c r="AG17" s="208">
        <v>0</v>
      </c>
      <c r="AH17" s="208">
        <v>0</v>
      </c>
      <c r="AI17" s="208">
        <v>0</v>
      </c>
      <c r="AJ17" s="208">
        <v>0</v>
      </c>
      <c r="AK17" s="208">
        <v>0</v>
      </c>
      <c r="AL17" s="208">
        <v>0</v>
      </c>
      <c r="AM17" s="211">
        <v>26</v>
      </c>
      <c r="AN17" s="212">
        <f t="shared" si="0"/>
        <v>2</v>
      </c>
      <c r="AO17" s="211">
        <f t="shared" si="1"/>
        <v>0</v>
      </c>
      <c r="AP17" s="211">
        <f t="shared" si="2"/>
        <v>0</v>
      </c>
      <c r="AQ17" s="211">
        <f t="shared" si="3"/>
        <v>0</v>
      </c>
      <c r="AR17" s="211">
        <f t="shared" si="4"/>
        <v>26</v>
      </c>
      <c r="AS17" s="211">
        <f t="shared" si="5"/>
        <v>0</v>
      </c>
      <c r="AT17" s="213">
        <f t="shared" ref="AT17" si="31">SUM(AQ17+AP17+AN17+AS17)</f>
        <v>2</v>
      </c>
      <c r="AU17" s="273">
        <v>0</v>
      </c>
      <c r="AV17" s="214">
        <v>11035.96</v>
      </c>
      <c r="AW17" s="215">
        <v>3518.32</v>
      </c>
      <c r="AX17" s="214">
        <v>0</v>
      </c>
      <c r="AY17" s="214">
        <v>0</v>
      </c>
      <c r="AZ17" s="214">
        <v>0</v>
      </c>
      <c r="BA17" s="216">
        <f t="shared" ref="BA17" si="32">SUM(AV17:AZ17)</f>
        <v>14554.279999999999</v>
      </c>
      <c r="BB17" s="217">
        <f t="shared" si="8"/>
        <v>848.92</v>
      </c>
      <c r="BC17" s="217">
        <f t="shared" si="9"/>
        <v>270.64</v>
      </c>
      <c r="BD17" s="218">
        <v>0</v>
      </c>
      <c r="BE17" s="219">
        <f t="shared" si="10"/>
        <v>0</v>
      </c>
      <c r="BF17" s="219">
        <f t="shared" si="11"/>
        <v>0</v>
      </c>
      <c r="BG17" s="220">
        <f t="shared" si="12"/>
        <v>93.259347999999989</v>
      </c>
      <c r="BH17" s="221">
        <f t="shared" si="25"/>
        <v>55.98</v>
      </c>
      <c r="BI17" s="222">
        <f t="shared" si="13"/>
        <v>6</v>
      </c>
      <c r="BJ17" s="223">
        <f t="shared" si="26"/>
        <v>0</v>
      </c>
      <c r="BK17" s="216">
        <f t="shared" si="14"/>
        <v>1119.56</v>
      </c>
      <c r="BL17" s="216">
        <f t="shared" si="15"/>
        <v>1274.799348</v>
      </c>
      <c r="BM17" s="224">
        <f t="shared" si="16"/>
        <v>8.8615499999999994</v>
      </c>
      <c r="BN17" s="225">
        <f t="shared" si="17"/>
        <v>134.34719999999999</v>
      </c>
      <c r="BO17" s="226">
        <f t="shared" si="18"/>
        <v>0</v>
      </c>
      <c r="BP17" s="227"/>
      <c r="BQ17" s="214"/>
      <c r="BR17" s="214">
        <v>0</v>
      </c>
      <c r="BS17" s="228">
        <v>0</v>
      </c>
      <c r="BT17" s="228">
        <f t="shared" si="27"/>
        <v>143.20874999999998</v>
      </c>
      <c r="BU17" s="228">
        <f t="shared" si="28"/>
        <v>1131.590598</v>
      </c>
      <c r="BV17" s="228">
        <v>1132</v>
      </c>
      <c r="BW17" s="228">
        <f t="shared" si="29"/>
        <v>-0.40940200000000004</v>
      </c>
      <c r="BX17" s="229">
        <f t="shared" si="19"/>
        <v>145.5428</v>
      </c>
      <c r="BY17" s="230">
        <f t="shared" si="20"/>
        <v>38.40005</v>
      </c>
      <c r="BZ17" s="227">
        <v>0</v>
      </c>
      <c r="CA17" s="227"/>
      <c r="CB17" s="231">
        <f t="shared" si="21"/>
        <v>183.94284999999999</v>
      </c>
      <c r="CC17" s="231">
        <f t="shared" si="22"/>
        <v>1458.7421979999999</v>
      </c>
      <c r="CD17" s="232">
        <f t="shared" si="23"/>
        <v>50</v>
      </c>
      <c r="CE17" s="216">
        <f t="shared" si="30"/>
        <v>1508.7421979999999</v>
      </c>
    </row>
    <row r="18" spans="1:83" ht="21.95" customHeight="1" x14ac:dyDescent="0.2">
      <c r="A18" s="206">
        <v>5</v>
      </c>
      <c r="B18" s="207" t="s">
        <v>252</v>
      </c>
      <c r="C18" s="207" t="s">
        <v>253</v>
      </c>
      <c r="D18" s="233" t="s">
        <v>251</v>
      </c>
      <c r="E18" s="275" t="s">
        <v>919</v>
      </c>
      <c r="F18" s="272" t="s">
        <v>920</v>
      </c>
      <c r="G18" s="208" t="s">
        <v>223</v>
      </c>
      <c r="H18" s="208" t="s">
        <v>123</v>
      </c>
      <c r="I18" s="209">
        <v>64101014752</v>
      </c>
      <c r="J18" s="208" t="s">
        <v>228</v>
      </c>
      <c r="K18" s="208">
        <v>1</v>
      </c>
      <c r="L18" s="210">
        <v>0</v>
      </c>
      <c r="M18" s="208">
        <v>1</v>
      </c>
      <c r="N18" s="208">
        <v>1</v>
      </c>
      <c r="O18" s="208">
        <v>1</v>
      </c>
      <c r="P18" s="208">
        <v>1</v>
      </c>
      <c r="Q18" s="208">
        <v>1</v>
      </c>
      <c r="R18" s="208">
        <v>1</v>
      </c>
      <c r="S18" s="208">
        <v>0</v>
      </c>
      <c r="T18" s="208">
        <v>1</v>
      </c>
      <c r="U18" s="208">
        <v>1</v>
      </c>
      <c r="V18" s="208">
        <v>1</v>
      </c>
      <c r="W18" s="208">
        <v>1</v>
      </c>
      <c r="X18" s="208">
        <v>1</v>
      </c>
      <c r="Y18" s="208">
        <v>1</v>
      </c>
      <c r="Z18" s="208">
        <v>0</v>
      </c>
      <c r="AA18" s="208">
        <v>1</v>
      </c>
      <c r="AB18" s="208">
        <v>0</v>
      </c>
      <c r="AC18" s="208">
        <v>1</v>
      </c>
      <c r="AD18" s="208">
        <v>1</v>
      </c>
      <c r="AE18" s="208">
        <v>1</v>
      </c>
      <c r="AF18" s="208">
        <v>0</v>
      </c>
      <c r="AG18" s="208">
        <v>0</v>
      </c>
      <c r="AH18" s="208">
        <v>0</v>
      </c>
      <c r="AI18" s="208">
        <v>0</v>
      </c>
      <c r="AJ18" s="208">
        <v>0</v>
      </c>
      <c r="AK18" s="208">
        <v>0</v>
      </c>
      <c r="AL18" s="208">
        <v>0</v>
      </c>
      <c r="AM18" s="211">
        <v>26</v>
      </c>
      <c r="AN18" s="212">
        <f t="shared" si="0"/>
        <v>17</v>
      </c>
      <c r="AO18" s="211">
        <f t="shared" si="1"/>
        <v>0</v>
      </c>
      <c r="AP18" s="211">
        <f t="shared" si="2"/>
        <v>0</v>
      </c>
      <c r="AQ18" s="211">
        <f t="shared" si="3"/>
        <v>0</v>
      </c>
      <c r="AR18" s="211">
        <f t="shared" si="4"/>
        <v>11</v>
      </c>
      <c r="AS18" s="211">
        <f t="shared" si="5"/>
        <v>0</v>
      </c>
      <c r="AT18" s="213">
        <f t="shared" si="6"/>
        <v>17</v>
      </c>
      <c r="AU18" s="273">
        <v>0</v>
      </c>
      <c r="AV18" s="214">
        <v>11035.96</v>
      </c>
      <c r="AW18" s="215">
        <v>3518.32</v>
      </c>
      <c r="AX18" s="214">
        <v>0</v>
      </c>
      <c r="AY18" s="214">
        <v>0</v>
      </c>
      <c r="AZ18" s="214">
        <v>0</v>
      </c>
      <c r="BA18" s="216">
        <f t="shared" si="24"/>
        <v>14554.279999999999</v>
      </c>
      <c r="BB18" s="217">
        <f t="shared" si="8"/>
        <v>7215.82</v>
      </c>
      <c r="BC18" s="217">
        <f t="shared" si="9"/>
        <v>2300.44</v>
      </c>
      <c r="BD18" s="218">
        <v>0</v>
      </c>
      <c r="BE18" s="219">
        <f t="shared" si="10"/>
        <v>0</v>
      </c>
      <c r="BF18" s="219">
        <f t="shared" si="11"/>
        <v>0</v>
      </c>
      <c r="BG18" s="220">
        <f t="shared" si="12"/>
        <v>792.70445800000005</v>
      </c>
      <c r="BH18" s="221">
        <f t="shared" si="25"/>
        <v>475.83</v>
      </c>
      <c r="BI18" s="222">
        <f t="shared" si="13"/>
        <v>51</v>
      </c>
      <c r="BJ18" s="223">
        <f t="shared" si="26"/>
        <v>0</v>
      </c>
      <c r="BK18" s="216">
        <f t="shared" si="14"/>
        <v>9516.26</v>
      </c>
      <c r="BL18" s="216">
        <f t="shared" si="15"/>
        <v>10835.794458</v>
      </c>
      <c r="BM18" s="224">
        <f t="shared" si="16"/>
        <v>75.323174999999992</v>
      </c>
      <c r="BN18" s="225">
        <f t="shared" si="17"/>
        <v>1141.9512</v>
      </c>
      <c r="BO18" s="226">
        <f t="shared" si="18"/>
        <v>0</v>
      </c>
      <c r="BP18" s="227"/>
      <c r="BQ18" s="214"/>
      <c r="BR18" s="214">
        <v>0</v>
      </c>
      <c r="BS18" s="228">
        <v>0</v>
      </c>
      <c r="BT18" s="228">
        <f t="shared" si="27"/>
        <v>1217.274375</v>
      </c>
      <c r="BU18" s="228">
        <f t="shared" si="28"/>
        <v>9618.5200829999994</v>
      </c>
      <c r="BV18" s="228">
        <v>9619</v>
      </c>
      <c r="BW18" s="228">
        <f t="shared" si="29"/>
        <v>-0.47991700000056881</v>
      </c>
      <c r="BX18" s="229">
        <f t="shared" si="19"/>
        <v>1237.1138000000001</v>
      </c>
      <c r="BY18" s="230">
        <f t="shared" si="20"/>
        <v>326.40042500000004</v>
      </c>
      <c r="BZ18" s="227">
        <v>0</v>
      </c>
      <c r="CA18" s="227"/>
      <c r="CB18" s="231">
        <f t="shared" si="21"/>
        <v>1563.5142250000001</v>
      </c>
      <c r="CC18" s="231">
        <f t="shared" si="22"/>
        <v>12399.308683000001</v>
      </c>
      <c r="CD18" s="232">
        <f t="shared" si="23"/>
        <v>425</v>
      </c>
      <c r="CE18" s="216">
        <f t="shared" si="30"/>
        <v>12824.308683000001</v>
      </c>
    </row>
    <row r="19" spans="1:83" ht="21.95" customHeight="1" x14ac:dyDescent="0.2">
      <c r="A19" s="206">
        <v>6</v>
      </c>
      <c r="B19" s="207" t="s">
        <v>260</v>
      </c>
      <c r="C19" s="207" t="s">
        <v>261</v>
      </c>
      <c r="D19" s="233" t="s">
        <v>259</v>
      </c>
      <c r="E19" s="275" t="s">
        <v>921</v>
      </c>
      <c r="F19" s="272" t="s">
        <v>922</v>
      </c>
      <c r="G19" s="208" t="s">
        <v>66</v>
      </c>
      <c r="H19" s="208" t="s">
        <v>130</v>
      </c>
      <c r="I19" s="209">
        <v>845710110009868</v>
      </c>
      <c r="J19" s="208" t="s">
        <v>219</v>
      </c>
      <c r="K19" s="208">
        <v>1</v>
      </c>
      <c r="L19" s="210">
        <v>0</v>
      </c>
      <c r="M19" s="208">
        <v>1</v>
      </c>
      <c r="N19" s="208">
        <v>1</v>
      </c>
      <c r="O19" s="208">
        <v>1</v>
      </c>
      <c r="P19" s="208">
        <v>1</v>
      </c>
      <c r="Q19" s="208">
        <v>1</v>
      </c>
      <c r="R19" s="208">
        <v>0</v>
      </c>
      <c r="S19" s="208">
        <v>0</v>
      </c>
      <c r="T19" s="208">
        <v>1</v>
      </c>
      <c r="U19" s="208">
        <v>1</v>
      </c>
      <c r="V19" s="208">
        <v>0</v>
      </c>
      <c r="W19" s="208">
        <v>1</v>
      </c>
      <c r="X19" s="208">
        <v>1</v>
      </c>
      <c r="Y19" s="208">
        <v>0</v>
      </c>
      <c r="Z19" s="208">
        <v>0</v>
      </c>
      <c r="AA19" s="208">
        <v>0</v>
      </c>
      <c r="AB19" s="208">
        <v>0</v>
      </c>
      <c r="AC19" s="208">
        <v>0</v>
      </c>
      <c r="AD19" s="208">
        <v>0</v>
      </c>
      <c r="AE19" s="208">
        <v>0</v>
      </c>
      <c r="AF19" s="208">
        <v>0</v>
      </c>
      <c r="AG19" s="208">
        <v>0</v>
      </c>
      <c r="AH19" s="208">
        <v>0</v>
      </c>
      <c r="AI19" s="208">
        <v>0</v>
      </c>
      <c r="AJ19" s="208">
        <v>0</v>
      </c>
      <c r="AK19" s="208">
        <v>0</v>
      </c>
      <c r="AL19" s="208">
        <v>0</v>
      </c>
      <c r="AM19" s="211">
        <v>26</v>
      </c>
      <c r="AN19" s="212">
        <f t="shared" si="0"/>
        <v>10</v>
      </c>
      <c r="AO19" s="211">
        <f t="shared" si="1"/>
        <v>0</v>
      </c>
      <c r="AP19" s="211">
        <f t="shared" si="2"/>
        <v>0</v>
      </c>
      <c r="AQ19" s="211">
        <f t="shared" si="3"/>
        <v>0</v>
      </c>
      <c r="AR19" s="211">
        <f t="shared" si="4"/>
        <v>18</v>
      </c>
      <c r="AS19" s="211">
        <f t="shared" si="5"/>
        <v>0</v>
      </c>
      <c r="AT19" s="213">
        <f t="shared" si="6"/>
        <v>10</v>
      </c>
      <c r="AU19" s="273">
        <v>0</v>
      </c>
      <c r="AV19" s="214">
        <v>11035.96</v>
      </c>
      <c r="AW19" s="215">
        <v>3518.32</v>
      </c>
      <c r="AX19" s="214">
        <v>0</v>
      </c>
      <c r="AY19" s="214">
        <v>0</v>
      </c>
      <c r="AZ19" s="214">
        <v>0</v>
      </c>
      <c r="BA19" s="216">
        <f t="shared" si="24"/>
        <v>14554.279999999999</v>
      </c>
      <c r="BB19" s="217">
        <f t="shared" si="8"/>
        <v>4244.5999999999995</v>
      </c>
      <c r="BC19" s="217">
        <f t="shared" si="9"/>
        <v>1353.1999999999998</v>
      </c>
      <c r="BD19" s="218">
        <v>0</v>
      </c>
      <c r="BE19" s="219">
        <f t="shared" si="10"/>
        <v>0</v>
      </c>
      <c r="BF19" s="219">
        <f t="shared" si="11"/>
        <v>0</v>
      </c>
      <c r="BG19" s="220">
        <f t="shared" si="12"/>
        <v>466.29673999999994</v>
      </c>
      <c r="BH19" s="221">
        <f t="shared" si="25"/>
        <v>279.89999999999998</v>
      </c>
      <c r="BI19" s="222">
        <f t="shared" si="13"/>
        <v>30</v>
      </c>
      <c r="BJ19" s="223">
        <f t="shared" si="26"/>
        <v>0</v>
      </c>
      <c r="BK19" s="216">
        <f t="shared" si="14"/>
        <v>5597.7999999999993</v>
      </c>
      <c r="BL19" s="216">
        <f t="shared" si="15"/>
        <v>6373.9967399999987</v>
      </c>
      <c r="BM19" s="224">
        <f t="shared" si="16"/>
        <v>44.307749999999992</v>
      </c>
      <c r="BN19" s="225">
        <f t="shared" si="17"/>
        <v>671.73599999999988</v>
      </c>
      <c r="BO19" s="226">
        <f t="shared" si="18"/>
        <v>0</v>
      </c>
      <c r="BP19" s="227"/>
      <c r="BQ19" s="214"/>
      <c r="BR19" s="214">
        <v>0</v>
      </c>
      <c r="BS19" s="228">
        <v>0</v>
      </c>
      <c r="BT19" s="228">
        <f t="shared" si="27"/>
        <v>716.04374999999982</v>
      </c>
      <c r="BU19" s="228">
        <f t="shared" si="28"/>
        <v>5657.9529899999989</v>
      </c>
      <c r="BV19" s="228">
        <v>5658</v>
      </c>
      <c r="BW19" s="228">
        <f t="shared" si="29"/>
        <v>-4.7010000001137087E-2</v>
      </c>
      <c r="BX19" s="229">
        <f t="shared" si="19"/>
        <v>727.71399999999994</v>
      </c>
      <c r="BY19" s="230">
        <f t="shared" si="20"/>
        <v>192.00024999999997</v>
      </c>
      <c r="BZ19" s="227">
        <v>0</v>
      </c>
      <c r="CA19" s="227"/>
      <c r="CB19" s="231">
        <f t="shared" si="21"/>
        <v>919.71424999999988</v>
      </c>
      <c r="CC19" s="231">
        <f t="shared" si="22"/>
        <v>7293.7109899999987</v>
      </c>
      <c r="CD19" s="232">
        <f t="shared" si="23"/>
        <v>250</v>
      </c>
      <c r="CE19" s="216">
        <f t="shared" si="30"/>
        <v>7543.7109899999987</v>
      </c>
    </row>
    <row r="20" spans="1:83" ht="21.95" customHeight="1" x14ac:dyDescent="0.2">
      <c r="A20" s="206">
        <v>7</v>
      </c>
      <c r="B20" s="207" t="s">
        <v>262</v>
      </c>
      <c r="C20" s="207" t="s">
        <v>263</v>
      </c>
      <c r="D20" s="233" t="s">
        <v>259</v>
      </c>
      <c r="E20" s="275" t="s">
        <v>923</v>
      </c>
      <c r="F20" s="272" t="s">
        <v>924</v>
      </c>
      <c r="G20" s="208" t="s">
        <v>64</v>
      </c>
      <c r="H20" s="208" t="s">
        <v>140</v>
      </c>
      <c r="I20" s="209" t="s">
        <v>264</v>
      </c>
      <c r="J20" s="208" t="s">
        <v>219</v>
      </c>
      <c r="K20" s="208">
        <v>1</v>
      </c>
      <c r="L20" s="210">
        <v>0</v>
      </c>
      <c r="M20" s="208">
        <v>1</v>
      </c>
      <c r="N20" s="208">
        <v>1</v>
      </c>
      <c r="O20" s="208">
        <v>1</v>
      </c>
      <c r="P20" s="208">
        <v>1</v>
      </c>
      <c r="Q20" s="208">
        <v>1</v>
      </c>
      <c r="R20" s="208">
        <v>0</v>
      </c>
      <c r="S20" s="208">
        <v>0</v>
      </c>
      <c r="T20" s="208">
        <v>1</v>
      </c>
      <c r="U20" s="208">
        <v>1</v>
      </c>
      <c r="V20" s="208">
        <v>1</v>
      </c>
      <c r="W20" s="208">
        <v>0</v>
      </c>
      <c r="X20" s="208">
        <v>1</v>
      </c>
      <c r="Y20" s="208">
        <v>0</v>
      </c>
      <c r="Z20" s="208">
        <v>0</v>
      </c>
      <c r="AA20" s="208">
        <v>0</v>
      </c>
      <c r="AB20" s="208">
        <v>0</v>
      </c>
      <c r="AC20" s="208">
        <v>0</v>
      </c>
      <c r="AD20" s="208">
        <v>0</v>
      </c>
      <c r="AE20" s="208">
        <v>0</v>
      </c>
      <c r="AF20" s="208">
        <v>0</v>
      </c>
      <c r="AG20" s="208">
        <v>0</v>
      </c>
      <c r="AH20" s="208">
        <v>0</v>
      </c>
      <c r="AI20" s="208">
        <v>0</v>
      </c>
      <c r="AJ20" s="208">
        <v>0</v>
      </c>
      <c r="AK20" s="208">
        <v>0</v>
      </c>
      <c r="AL20" s="208">
        <v>0</v>
      </c>
      <c r="AM20" s="211">
        <v>26</v>
      </c>
      <c r="AN20" s="212">
        <f t="shared" si="0"/>
        <v>10</v>
      </c>
      <c r="AO20" s="211">
        <f t="shared" si="1"/>
        <v>0</v>
      </c>
      <c r="AP20" s="211">
        <f t="shared" si="2"/>
        <v>0</v>
      </c>
      <c r="AQ20" s="211">
        <f t="shared" si="3"/>
        <v>0</v>
      </c>
      <c r="AR20" s="211">
        <f t="shared" si="4"/>
        <v>18</v>
      </c>
      <c r="AS20" s="211">
        <f t="shared" si="5"/>
        <v>0</v>
      </c>
      <c r="AT20" s="213">
        <f t="shared" si="6"/>
        <v>10</v>
      </c>
      <c r="AU20" s="273">
        <v>0</v>
      </c>
      <c r="AV20" s="214">
        <v>11035.96</v>
      </c>
      <c r="AW20" s="215">
        <v>3518.32</v>
      </c>
      <c r="AX20" s="214">
        <v>0</v>
      </c>
      <c r="AY20" s="214">
        <v>0</v>
      </c>
      <c r="AZ20" s="214">
        <v>0</v>
      </c>
      <c r="BA20" s="216">
        <f t="shared" si="24"/>
        <v>14554.279999999999</v>
      </c>
      <c r="BB20" s="217">
        <f t="shared" si="8"/>
        <v>4244.5999999999995</v>
      </c>
      <c r="BC20" s="217">
        <f t="shared" si="9"/>
        <v>1353.1999999999998</v>
      </c>
      <c r="BD20" s="218">
        <v>0</v>
      </c>
      <c r="BE20" s="219">
        <f t="shared" si="10"/>
        <v>0</v>
      </c>
      <c r="BF20" s="219">
        <f t="shared" si="11"/>
        <v>0</v>
      </c>
      <c r="BG20" s="220">
        <f t="shared" si="12"/>
        <v>466.29673999999994</v>
      </c>
      <c r="BH20" s="221">
        <f t="shared" si="25"/>
        <v>279.89999999999998</v>
      </c>
      <c r="BI20" s="222">
        <f t="shared" si="13"/>
        <v>30</v>
      </c>
      <c r="BJ20" s="223">
        <f t="shared" si="26"/>
        <v>0</v>
      </c>
      <c r="BK20" s="216">
        <f t="shared" si="14"/>
        <v>5597.7999999999993</v>
      </c>
      <c r="BL20" s="216">
        <f t="shared" si="15"/>
        <v>6373.9967399999987</v>
      </c>
      <c r="BM20" s="224">
        <f t="shared" si="16"/>
        <v>44.307749999999992</v>
      </c>
      <c r="BN20" s="225">
        <f t="shared" si="17"/>
        <v>671.73599999999988</v>
      </c>
      <c r="BO20" s="226">
        <f t="shared" si="18"/>
        <v>0</v>
      </c>
      <c r="BP20" s="227"/>
      <c r="BQ20" s="214"/>
      <c r="BR20" s="214">
        <v>0</v>
      </c>
      <c r="BS20" s="228">
        <v>0</v>
      </c>
      <c r="BT20" s="228">
        <f t="shared" si="27"/>
        <v>716.04374999999982</v>
      </c>
      <c r="BU20" s="228">
        <f t="shared" si="28"/>
        <v>5657.9529899999989</v>
      </c>
      <c r="BV20" s="228">
        <v>5658</v>
      </c>
      <c r="BW20" s="228">
        <f t="shared" si="29"/>
        <v>-4.7010000001137087E-2</v>
      </c>
      <c r="BX20" s="229">
        <f t="shared" si="19"/>
        <v>727.71399999999994</v>
      </c>
      <c r="BY20" s="230">
        <f t="shared" si="20"/>
        <v>192.00024999999997</v>
      </c>
      <c r="BZ20" s="227">
        <v>0</v>
      </c>
      <c r="CA20" s="227"/>
      <c r="CB20" s="231">
        <f t="shared" si="21"/>
        <v>919.71424999999988</v>
      </c>
      <c r="CC20" s="231">
        <f t="shared" si="22"/>
        <v>7293.7109899999987</v>
      </c>
      <c r="CD20" s="232">
        <f t="shared" si="23"/>
        <v>250</v>
      </c>
      <c r="CE20" s="216">
        <f t="shared" si="30"/>
        <v>7543.7109899999987</v>
      </c>
    </row>
    <row r="21" spans="1:83" ht="21.95" customHeight="1" x14ac:dyDescent="0.2">
      <c r="A21" s="206">
        <v>8</v>
      </c>
      <c r="B21" s="207" t="s">
        <v>266</v>
      </c>
      <c r="C21" s="207" t="s">
        <v>267</v>
      </c>
      <c r="D21" s="233" t="s">
        <v>268</v>
      </c>
      <c r="E21" s="275" t="s">
        <v>925</v>
      </c>
      <c r="F21" s="272" t="s">
        <v>926</v>
      </c>
      <c r="G21" s="208" t="s">
        <v>223</v>
      </c>
      <c r="H21" s="208" t="s">
        <v>269</v>
      </c>
      <c r="I21" s="209">
        <v>30908679770</v>
      </c>
      <c r="J21" s="208" t="s">
        <v>270</v>
      </c>
      <c r="K21" s="208">
        <v>1</v>
      </c>
      <c r="L21" s="210">
        <v>0</v>
      </c>
      <c r="M21" s="208">
        <v>1</v>
      </c>
      <c r="N21" s="208">
        <v>1</v>
      </c>
      <c r="O21" s="208">
        <v>1</v>
      </c>
      <c r="P21" s="208">
        <v>1</v>
      </c>
      <c r="Q21" s="208">
        <v>1</v>
      </c>
      <c r="R21" s="208">
        <v>1</v>
      </c>
      <c r="S21" s="208">
        <v>0</v>
      </c>
      <c r="T21" s="208">
        <v>1</v>
      </c>
      <c r="U21" s="208">
        <v>1</v>
      </c>
      <c r="V21" s="208">
        <v>0</v>
      </c>
      <c r="W21" s="208">
        <v>0</v>
      </c>
      <c r="X21" s="208">
        <v>0</v>
      </c>
      <c r="Y21" s="208">
        <v>0</v>
      </c>
      <c r="Z21" s="208">
        <v>0</v>
      </c>
      <c r="AA21" s="208">
        <v>0</v>
      </c>
      <c r="AB21" s="208">
        <v>1</v>
      </c>
      <c r="AC21" s="208">
        <v>0</v>
      </c>
      <c r="AD21" s="208">
        <v>1</v>
      </c>
      <c r="AE21" s="208">
        <v>0</v>
      </c>
      <c r="AF21" s="208">
        <v>0</v>
      </c>
      <c r="AG21" s="208">
        <v>0</v>
      </c>
      <c r="AH21" s="208">
        <v>0</v>
      </c>
      <c r="AI21" s="208">
        <v>0</v>
      </c>
      <c r="AJ21" s="208">
        <v>0</v>
      </c>
      <c r="AK21" s="208">
        <v>0</v>
      </c>
      <c r="AL21" s="208">
        <v>0</v>
      </c>
      <c r="AM21" s="211">
        <v>26</v>
      </c>
      <c r="AN21" s="212">
        <f t="shared" si="0"/>
        <v>11</v>
      </c>
      <c r="AO21" s="211">
        <f t="shared" si="1"/>
        <v>0</v>
      </c>
      <c r="AP21" s="211">
        <f t="shared" si="2"/>
        <v>0</v>
      </c>
      <c r="AQ21" s="211">
        <f t="shared" si="3"/>
        <v>0</v>
      </c>
      <c r="AR21" s="211">
        <f t="shared" si="4"/>
        <v>17</v>
      </c>
      <c r="AS21" s="211">
        <f t="shared" si="5"/>
        <v>0</v>
      </c>
      <c r="AT21" s="213">
        <f t="shared" si="6"/>
        <v>11</v>
      </c>
      <c r="AU21" s="273">
        <v>0</v>
      </c>
      <c r="AV21" s="214">
        <v>11035.96</v>
      </c>
      <c r="AW21" s="215">
        <v>3518.32</v>
      </c>
      <c r="AX21" s="214">
        <v>0</v>
      </c>
      <c r="AY21" s="214">
        <v>0</v>
      </c>
      <c r="AZ21" s="214">
        <v>0</v>
      </c>
      <c r="BA21" s="216">
        <f t="shared" si="24"/>
        <v>14554.279999999999</v>
      </c>
      <c r="BB21" s="217">
        <f t="shared" si="8"/>
        <v>4669.0599999999995</v>
      </c>
      <c r="BC21" s="217">
        <f t="shared" si="9"/>
        <v>1488.52</v>
      </c>
      <c r="BD21" s="218">
        <v>0</v>
      </c>
      <c r="BE21" s="219">
        <f t="shared" si="10"/>
        <v>0</v>
      </c>
      <c r="BF21" s="219">
        <f t="shared" si="11"/>
        <v>0</v>
      </c>
      <c r="BG21" s="220">
        <f t="shared" si="12"/>
        <v>512.92641400000002</v>
      </c>
      <c r="BH21" s="221">
        <f t="shared" si="25"/>
        <v>307.89</v>
      </c>
      <c r="BI21" s="222">
        <f t="shared" si="13"/>
        <v>33</v>
      </c>
      <c r="BJ21" s="223">
        <f t="shared" si="26"/>
        <v>0</v>
      </c>
      <c r="BK21" s="216">
        <f t="shared" si="14"/>
        <v>6157.58</v>
      </c>
      <c r="BL21" s="216">
        <f t="shared" si="15"/>
        <v>7011.3964139999998</v>
      </c>
      <c r="BM21" s="224">
        <f t="shared" si="16"/>
        <v>48.738524999999996</v>
      </c>
      <c r="BN21" s="225">
        <f t="shared" si="17"/>
        <v>738.90959999999995</v>
      </c>
      <c r="BO21" s="226">
        <f t="shared" si="18"/>
        <v>0</v>
      </c>
      <c r="BP21" s="227"/>
      <c r="BQ21" s="214"/>
      <c r="BR21" s="214">
        <v>0</v>
      </c>
      <c r="BS21" s="228">
        <v>0</v>
      </c>
      <c r="BT21" s="228">
        <f t="shared" si="27"/>
        <v>787.64812499999994</v>
      </c>
      <c r="BU21" s="228">
        <f t="shared" si="28"/>
        <v>6223.7482890000001</v>
      </c>
      <c r="BV21" s="228">
        <v>6224</v>
      </c>
      <c r="BW21" s="228">
        <f t="shared" si="29"/>
        <v>-0.25171099999988655</v>
      </c>
      <c r="BX21" s="229">
        <f t="shared" si="19"/>
        <v>800.48539999999991</v>
      </c>
      <c r="BY21" s="230">
        <f t="shared" si="20"/>
        <v>211.20027499999998</v>
      </c>
      <c r="BZ21" s="227">
        <v>0</v>
      </c>
      <c r="CA21" s="227"/>
      <c r="CB21" s="231">
        <f t="shared" si="21"/>
        <v>1011.6856749999999</v>
      </c>
      <c r="CC21" s="231">
        <f t="shared" si="22"/>
        <v>8023.0820889999995</v>
      </c>
      <c r="CD21" s="232">
        <f t="shared" si="23"/>
        <v>275</v>
      </c>
      <c r="CE21" s="216">
        <f t="shared" si="30"/>
        <v>8298.0820889999995</v>
      </c>
    </row>
    <row r="22" spans="1:83" ht="21.95" customHeight="1" x14ac:dyDescent="0.2">
      <c r="A22" s="206">
        <v>9</v>
      </c>
      <c r="B22" s="207" t="s">
        <v>271</v>
      </c>
      <c r="C22" s="207" t="s">
        <v>272</v>
      </c>
      <c r="D22" s="233" t="s">
        <v>268</v>
      </c>
      <c r="E22" s="275" t="s">
        <v>927</v>
      </c>
      <c r="F22" s="272" t="s">
        <v>928</v>
      </c>
      <c r="G22" s="208" t="s">
        <v>273</v>
      </c>
      <c r="H22" s="208" t="s">
        <v>134</v>
      </c>
      <c r="I22" s="209">
        <v>10620110047392</v>
      </c>
      <c r="J22" s="208" t="s">
        <v>219</v>
      </c>
      <c r="K22" s="208">
        <v>1</v>
      </c>
      <c r="L22" s="210">
        <v>0</v>
      </c>
      <c r="M22" s="208">
        <v>0.5</v>
      </c>
      <c r="N22" s="208">
        <v>1</v>
      </c>
      <c r="O22" s="208">
        <v>1</v>
      </c>
      <c r="P22" s="208">
        <v>1</v>
      </c>
      <c r="Q22" s="208">
        <v>1</v>
      </c>
      <c r="R22" s="208">
        <v>0.89375000000000004</v>
      </c>
      <c r="S22" s="208">
        <v>0</v>
      </c>
      <c r="T22" s="208">
        <v>1</v>
      </c>
      <c r="U22" s="208">
        <v>1</v>
      </c>
      <c r="V22" s="208">
        <v>1</v>
      </c>
      <c r="W22" s="208">
        <v>1</v>
      </c>
      <c r="X22" s="208">
        <v>1</v>
      </c>
      <c r="Y22" s="208">
        <v>1</v>
      </c>
      <c r="Z22" s="208">
        <v>0</v>
      </c>
      <c r="AA22" s="208">
        <v>0</v>
      </c>
      <c r="AB22" s="208">
        <v>1</v>
      </c>
      <c r="AC22" s="208">
        <v>1</v>
      </c>
      <c r="AD22" s="208">
        <v>1</v>
      </c>
      <c r="AE22" s="208">
        <v>1</v>
      </c>
      <c r="AF22" s="208">
        <v>1</v>
      </c>
      <c r="AG22" s="208">
        <v>0</v>
      </c>
      <c r="AH22" s="208">
        <v>1</v>
      </c>
      <c r="AI22" s="208">
        <v>1</v>
      </c>
      <c r="AJ22" s="208">
        <v>1</v>
      </c>
      <c r="AK22" s="208">
        <v>1</v>
      </c>
      <c r="AL22" s="208">
        <v>0.95833333333333337</v>
      </c>
      <c r="AM22" s="211">
        <v>26</v>
      </c>
      <c r="AN22" s="212">
        <f t="shared" si="0"/>
        <v>22.352083333333333</v>
      </c>
      <c r="AO22" s="211">
        <f t="shared" si="1"/>
        <v>0</v>
      </c>
      <c r="AP22" s="211">
        <f t="shared" si="2"/>
        <v>0</v>
      </c>
      <c r="AQ22" s="211">
        <f t="shared" si="3"/>
        <v>0</v>
      </c>
      <c r="AR22" s="211">
        <f t="shared" si="4"/>
        <v>5</v>
      </c>
      <c r="AS22" s="211">
        <f t="shared" si="5"/>
        <v>0</v>
      </c>
      <c r="AT22" s="213">
        <f t="shared" si="6"/>
        <v>22.352083333333333</v>
      </c>
      <c r="AU22" s="273">
        <v>0</v>
      </c>
      <c r="AV22" s="214">
        <v>11035.96</v>
      </c>
      <c r="AW22" s="215">
        <v>3518.32</v>
      </c>
      <c r="AX22" s="214">
        <v>0</v>
      </c>
      <c r="AY22" s="214">
        <v>0</v>
      </c>
      <c r="AZ22" s="214">
        <v>0</v>
      </c>
      <c r="BA22" s="216">
        <f t="shared" si="24"/>
        <v>14554.279999999999</v>
      </c>
      <c r="BB22" s="217">
        <f t="shared" si="8"/>
        <v>9487.5652916666659</v>
      </c>
      <c r="BC22" s="217">
        <f t="shared" si="9"/>
        <v>3024.6839166666664</v>
      </c>
      <c r="BD22" s="218">
        <v>0</v>
      </c>
      <c r="BE22" s="219">
        <f t="shared" si="10"/>
        <v>0</v>
      </c>
      <c r="BF22" s="219">
        <f t="shared" si="11"/>
        <v>0</v>
      </c>
      <c r="BG22" s="220">
        <f t="shared" si="12"/>
        <v>1042.2703590541666</v>
      </c>
      <c r="BH22" s="221">
        <f t="shared" si="25"/>
        <v>625.63481249999995</v>
      </c>
      <c r="BI22" s="222">
        <f t="shared" si="13"/>
        <v>67.056250000000006</v>
      </c>
      <c r="BJ22" s="223">
        <f t="shared" si="26"/>
        <v>0</v>
      </c>
      <c r="BK22" s="216">
        <f t="shared" si="14"/>
        <v>12512.249208333333</v>
      </c>
      <c r="BL22" s="216">
        <f t="shared" si="15"/>
        <v>14247.210629887499</v>
      </c>
      <c r="BM22" s="224">
        <f t="shared" si="16"/>
        <v>99.037052031249999</v>
      </c>
      <c r="BN22" s="225">
        <f t="shared" si="17"/>
        <v>1501.4699049999999</v>
      </c>
      <c r="BO22" s="226">
        <f t="shared" si="18"/>
        <v>0</v>
      </c>
      <c r="BP22" s="227"/>
      <c r="BQ22" s="214"/>
      <c r="BR22" s="214">
        <v>0</v>
      </c>
      <c r="BS22" s="228">
        <v>0</v>
      </c>
      <c r="BT22" s="228">
        <f t="shared" si="27"/>
        <v>1600.5069570312498</v>
      </c>
      <c r="BU22" s="228">
        <f t="shared" si="28"/>
        <v>12646.703672856249</v>
      </c>
      <c r="BV22" s="228">
        <v>12647</v>
      </c>
      <c r="BW22" s="228">
        <f t="shared" si="29"/>
        <v>-0.29632714375111391</v>
      </c>
      <c r="BX22" s="229">
        <f t="shared" si="19"/>
        <v>1626.5923970833333</v>
      </c>
      <c r="BY22" s="230">
        <f t="shared" si="20"/>
        <v>429.1605588020833</v>
      </c>
      <c r="BZ22" s="227">
        <v>0</v>
      </c>
      <c r="CA22" s="227"/>
      <c r="CB22" s="231">
        <f t="shared" si="21"/>
        <v>2055.7529558854167</v>
      </c>
      <c r="CC22" s="231">
        <f t="shared" si="22"/>
        <v>16302.963585772915</v>
      </c>
      <c r="CD22" s="232">
        <f t="shared" si="23"/>
        <v>558.80208333333337</v>
      </c>
      <c r="CE22" s="216">
        <f t="shared" si="30"/>
        <v>16861.765669106248</v>
      </c>
    </row>
    <row r="23" spans="1:83" ht="21.95" customHeight="1" x14ac:dyDescent="0.2">
      <c r="A23" s="206">
        <v>10</v>
      </c>
      <c r="B23" s="207" t="s">
        <v>274</v>
      </c>
      <c r="C23" s="207" t="s">
        <v>275</v>
      </c>
      <c r="D23" s="233" t="s">
        <v>276</v>
      </c>
      <c r="E23" s="275" t="s">
        <v>929</v>
      </c>
      <c r="F23" s="272" t="s">
        <v>930</v>
      </c>
      <c r="G23" s="208" t="s">
        <v>235</v>
      </c>
      <c r="H23" s="208" t="s">
        <v>236</v>
      </c>
      <c r="I23" s="209">
        <v>50100235262332</v>
      </c>
      <c r="J23" s="208" t="s">
        <v>219</v>
      </c>
      <c r="K23" s="208">
        <v>1</v>
      </c>
      <c r="L23" s="210">
        <v>0</v>
      </c>
      <c r="M23" s="208">
        <v>0</v>
      </c>
      <c r="N23" s="208">
        <v>1</v>
      </c>
      <c r="O23" s="208">
        <v>1</v>
      </c>
      <c r="P23" s="208">
        <v>1</v>
      </c>
      <c r="Q23" s="208">
        <v>1</v>
      </c>
      <c r="R23" s="208">
        <v>1</v>
      </c>
      <c r="S23" s="208">
        <v>0</v>
      </c>
      <c r="T23" s="208">
        <v>0</v>
      </c>
      <c r="U23" s="208">
        <v>0</v>
      </c>
      <c r="V23" s="208">
        <v>1</v>
      </c>
      <c r="W23" s="208">
        <v>0</v>
      </c>
      <c r="X23" s="208">
        <v>1</v>
      </c>
      <c r="Y23" s="208">
        <v>1</v>
      </c>
      <c r="Z23" s="208">
        <v>0</v>
      </c>
      <c r="AA23" s="208">
        <v>0</v>
      </c>
      <c r="AB23" s="208">
        <v>1</v>
      </c>
      <c r="AC23" s="208">
        <v>0</v>
      </c>
      <c r="AD23" s="208">
        <v>0</v>
      </c>
      <c r="AE23" s="208">
        <v>0</v>
      </c>
      <c r="AF23" s="208">
        <v>0</v>
      </c>
      <c r="AG23" s="208">
        <v>0</v>
      </c>
      <c r="AH23" s="208">
        <v>0</v>
      </c>
      <c r="AI23" s="208">
        <v>0</v>
      </c>
      <c r="AJ23" s="208">
        <v>0</v>
      </c>
      <c r="AK23" s="208">
        <v>0</v>
      </c>
      <c r="AL23" s="208">
        <v>0</v>
      </c>
      <c r="AM23" s="211">
        <v>26</v>
      </c>
      <c r="AN23" s="212">
        <f t="shared" si="0"/>
        <v>10</v>
      </c>
      <c r="AO23" s="211">
        <f t="shared" si="1"/>
        <v>0</v>
      </c>
      <c r="AP23" s="211">
        <f t="shared" si="2"/>
        <v>0</v>
      </c>
      <c r="AQ23" s="211">
        <f t="shared" si="3"/>
        <v>0</v>
      </c>
      <c r="AR23" s="211">
        <f t="shared" si="4"/>
        <v>18</v>
      </c>
      <c r="AS23" s="211">
        <f t="shared" si="5"/>
        <v>0</v>
      </c>
      <c r="AT23" s="213">
        <f t="shared" si="6"/>
        <v>10</v>
      </c>
      <c r="AU23" s="273">
        <v>0</v>
      </c>
      <c r="AV23" s="214">
        <v>11035.96</v>
      </c>
      <c r="AW23" s="215">
        <v>3518.32</v>
      </c>
      <c r="AX23" s="214">
        <v>0</v>
      </c>
      <c r="AY23" s="214">
        <v>0</v>
      </c>
      <c r="AZ23" s="214">
        <v>0</v>
      </c>
      <c r="BA23" s="216">
        <f t="shared" si="24"/>
        <v>14554.279999999999</v>
      </c>
      <c r="BB23" s="217">
        <f t="shared" si="8"/>
        <v>4244.5999999999995</v>
      </c>
      <c r="BC23" s="217">
        <f t="shared" si="9"/>
        <v>1353.1999999999998</v>
      </c>
      <c r="BD23" s="218">
        <v>0</v>
      </c>
      <c r="BE23" s="219">
        <f t="shared" si="10"/>
        <v>0</v>
      </c>
      <c r="BF23" s="219">
        <f t="shared" si="11"/>
        <v>0</v>
      </c>
      <c r="BG23" s="220">
        <f t="shared" si="12"/>
        <v>466.29673999999994</v>
      </c>
      <c r="BH23" s="221">
        <f t="shared" si="25"/>
        <v>279.89999999999998</v>
      </c>
      <c r="BI23" s="222">
        <f t="shared" si="13"/>
        <v>30</v>
      </c>
      <c r="BJ23" s="223">
        <f t="shared" si="26"/>
        <v>0</v>
      </c>
      <c r="BK23" s="216">
        <f t="shared" si="14"/>
        <v>5597.7999999999993</v>
      </c>
      <c r="BL23" s="216">
        <f t="shared" si="15"/>
        <v>6373.9967399999987</v>
      </c>
      <c r="BM23" s="224">
        <f t="shared" si="16"/>
        <v>44.307749999999992</v>
      </c>
      <c r="BN23" s="225">
        <f t="shared" si="17"/>
        <v>671.73599999999988</v>
      </c>
      <c r="BO23" s="226">
        <f t="shared" si="18"/>
        <v>0</v>
      </c>
      <c r="BP23" s="227"/>
      <c r="BQ23" s="214"/>
      <c r="BR23" s="214">
        <v>0</v>
      </c>
      <c r="BS23" s="228">
        <v>0</v>
      </c>
      <c r="BT23" s="228">
        <f t="shared" si="27"/>
        <v>716.04374999999982</v>
      </c>
      <c r="BU23" s="228">
        <f t="shared" si="28"/>
        <v>5657.9529899999989</v>
      </c>
      <c r="BV23" s="228">
        <v>5658</v>
      </c>
      <c r="BW23" s="228">
        <f t="shared" si="29"/>
        <v>-4.7010000001137087E-2</v>
      </c>
      <c r="BX23" s="229">
        <f t="shared" si="19"/>
        <v>727.71399999999994</v>
      </c>
      <c r="BY23" s="230">
        <f t="shared" si="20"/>
        <v>192.00024999999997</v>
      </c>
      <c r="BZ23" s="227">
        <v>0</v>
      </c>
      <c r="CA23" s="227"/>
      <c r="CB23" s="231">
        <f t="shared" si="21"/>
        <v>919.71424999999988</v>
      </c>
      <c r="CC23" s="231">
        <f t="shared" si="22"/>
        <v>7293.7109899999987</v>
      </c>
      <c r="CD23" s="232">
        <f t="shared" si="23"/>
        <v>250</v>
      </c>
      <c r="CE23" s="216">
        <f t="shared" si="30"/>
        <v>7543.7109899999987</v>
      </c>
    </row>
    <row r="24" spans="1:83" ht="21.95" customHeight="1" x14ac:dyDescent="0.2">
      <c r="A24" s="206">
        <v>11</v>
      </c>
      <c r="B24" s="207" t="s">
        <v>293</v>
      </c>
      <c r="C24" s="207" t="s">
        <v>294</v>
      </c>
      <c r="D24" s="233" t="s">
        <v>292</v>
      </c>
      <c r="E24" s="275" t="s">
        <v>931</v>
      </c>
      <c r="F24" s="272" t="s">
        <v>932</v>
      </c>
      <c r="G24" s="208" t="s">
        <v>65</v>
      </c>
      <c r="H24" s="208" t="s">
        <v>277</v>
      </c>
      <c r="I24" s="209">
        <v>20062210175675</v>
      </c>
      <c r="J24" s="208" t="s">
        <v>295</v>
      </c>
      <c r="K24" s="208">
        <v>1</v>
      </c>
      <c r="L24" s="210">
        <v>0</v>
      </c>
      <c r="M24" s="208">
        <v>1</v>
      </c>
      <c r="N24" s="208">
        <v>0</v>
      </c>
      <c r="O24" s="208">
        <v>1</v>
      </c>
      <c r="P24" s="208">
        <v>0</v>
      </c>
      <c r="Q24" s="208">
        <v>1</v>
      </c>
      <c r="R24" s="208">
        <v>1</v>
      </c>
      <c r="S24" s="208">
        <v>0</v>
      </c>
      <c r="T24" s="208">
        <v>1</v>
      </c>
      <c r="U24" s="208">
        <v>1</v>
      </c>
      <c r="V24" s="208">
        <v>1</v>
      </c>
      <c r="W24" s="208">
        <v>1</v>
      </c>
      <c r="X24" s="208">
        <v>0</v>
      </c>
      <c r="Y24" s="208">
        <v>0</v>
      </c>
      <c r="Z24" s="208">
        <v>0</v>
      </c>
      <c r="AA24" s="208">
        <v>1</v>
      </c>
      <c r="AB24" s="208">
        <v>1</v>
      </c>
      <c r="AC24" s="208">
        <v>0</v>
      </c>
      <c r="AD24" s="208">
        <v>1</v>
      </c>
      <c r="AE24" s="208">
        <v>1</v>
      </c>
      <c r="AF24" s="208">
        <v>0</v>
      </c>
      <c r="AG24" s="208">
        <v>0</v>
      </c>
      <c r="AH24" s="208">
        <v>0</v>
      </c>
      <c r="AI24" s="208">
        <v>0</v>
      </c>
      <c r="AJ24" s="208">
        <v>0</v>
      </c>
      <c r="AK24" s="208">
        <v>0</v>
      </c>
      <c r="AL24" s="208">
        <v>0</v>
      </c>
      <c r="AM24" s="211">
        <v>26</v>
      </c>
      <c r="AN24" s="212">
        <f t="shared" si="0"/>
        <v>13</v>
      </c>
      <c r="AO24" s="211">
        <f t="shared" si="1"/>
        <v>0</v>
      </c>
      <c r="AP24" s="211">
        <f t="shared" si="2"/>
        <v>0</v>
      </c>
      <c r="AQ24" s="211">
        <f t="shared" si="3"/>
        <v>0</v>
      </c>
      <c r="AR24" s="211">
        <f t="shared" si="4"/>
        <v>15</v>
      </c>
      <c r="AS24" s="211">
        <f t="shared" si="5"/>
        <v>0</v>
      </c>
      <c r="AT24" s="213">
        <f t="shared" si="6"/>
        <v>13</v>
      </c>
      <c r="AU24" s="273">
        <v>0</v>
      </c>
      <c r="AV24" s="214">
        <v>11035.96</v>
      </c>
      <c r="AW24" s="215">
        <v>3518.32</v>
      </c>
      <c r="AX24" s="214">
        <v>0</v>
      </c>
      <c r="AY24" s="214">
        <v>0</v>
      </c>
      <c r="AZ24" s="214">
        <v>0</v>
      </c>
      <c r="BA24" s="216">
        <f t="shared" si="24"/>
        <v>14554.279999999999</v>
      </c>
      <c r="BB24" s="217">
        <f t="shared" si="8"/>
        <v>5517.98</v>
      </c>
      <c r="BC24" s="217">
        <f t="shared" si="9"/>
        <v>1759.1599999999999</v>
      </c>
      <c r="BD24" s="218">
        <v>0</v>
      </c>
      <c r="BE24" s="219">
        <f t="shared" si="10"/>
        <v>0</v>
      </c>
      <c r="BF24" s="219">
        <f t="shared" si="11"/>
        <v>0</v>
      </c>
      <c r="BG24" s="220">
        <f t="shared" si="12"/>
        <v>606.18576199999995</v>
      </c>
      <c r="BH24" s="221">
        <f t="shared" si="25"/>
        <v>363.87</v>
      </c>
      <c r="BI24" s="222">
        <f t="shared" si="13"/>
        <v>39</v>
      </c>
      <c r="BJ24" s="223">
        <f t="shared" si="26"/>
        <v>0</v>
      </c>
      <c r="BK24" s="216">
        <f t="shared" si="14"/>
        <v>7277.1399999999994</v>
      </c>
      <c r="BL24" s="216">
        <f t="shared" si="15"/>
        <v>8286.1957619999994</v>
      </c>
      <c r="BM24" s="224">
        <f t="shared" si="16"/>
        <v>57.60007499999999</v>
      </c>
      <c r="BN24" s="225">
        <f t="shared" si="17"/>
        <v>873.25679999999988</v>
      </c>
      <c r="BO24" s="226">
        <f t="shared" si="18"/>
        <v>0</v>
      </c>
      <c r="BP24" s="227"/>
      <c r="BQ24" s="214"/>
      <c r="BR24" s="214">
        <v>0</v>
      </c>
      <c r="BS24" s="228">
        <v>0</v>
      </c>
      <c r="BT24" s="228">
        <f t="shared" si="27"/>
        <v>930.85687499999983</v>
      </c>
      <c r="BU24" s="228">
        <f t="shared" si="28"/>
        <v>7355.3388869999999</v>
      </c>
      <c r="BV24" s="228">
        <v>7355</v>
      </c>
      <c r="BW24" s="228">
        <f t="shared" si="29"/>
        <v>0.33888699999988603</v>
      </c>
      <c r="BX24" s="229">
        <f t="shared" si="19"/>
        <v>946.02819999999997</v>
      </c>
      <c r="BY24" s="230">
        <f t="shared" si="20"/>
        <v>249.600325</v>
      </c>
      <c r="BZ24" s="227">
        <v>0</v>
      </c>
      <c r="CA24" s="227"/>
      <c r="CB24" s="231">
        <f t="shared" si="21"/>
        <v>1195.6285250000001</v>
      </c>
      <c r="CC24" s="231">
        <f t="shared" si="22"/>
        <v>9481.8242869999995</v>
      </c>
      <c r="CD24" s="232">
        <f t="shared" si="23"/>
        <v>325</v>
      </c>
      <c r="CE24" s="216">
        <f t="shared" si="30"/>
        <v>9806.8242869999995</v>
      </c>
    </row>
    <row r="25" spans="1:83" ht="21.95" customHeight="1" x14ac:dyDescent="0.2">
      <c r="A25" s="206">
        <v>12</v>
      </c>
      <c r="B25" s="207" t="s">
        <v>296</v>
      </c>
      <c r="C25" s="207" t="s">
        <v>297</v>
      </c>
      <c r="D25" s="233" t="s">
        <v>298</v>
      </c>
      <c r="E25" s="275" t="s">
        <v>933</v>
      </c>
      <c r="F25" s="272" t="s">
        <v>934</v>
      </c>
      <c r="G25" s="208" t="s">
        <v>223</v>
      </c>
      <c r="H25" s="208" t="s">
        <v>299</v>
      </c>
      <c r="I25" s="209">
        <v>64178128353</v>
      </c>
      <c r="J25" s="208" t="s">
        <v>300</v>
      </c>
      <c r="K25" s="208">
        <v>1</v>
      </c>
      <c r="L25" s="210">
        <v>0</v>
      </c>
      <c r="M25" s="208">
        <v>1</v>
      </c>
      <c r="N25" s="208">
        <v>1</v>
      </c>
      <c r="O25" s="208">
        <v>1</v>
      </c>
      <c r="P25" s="208">
        <v>1</v>
      </c>
      <c r="Q25" s="208">
        <v>0</v>
      </c>
      <c r="R25" s="208">
        <v>1</v>
      </c>
      <c r="S25" s="208">
        <v>0</v>
      </c>
      <c r="T25" s="208">
        <v>1</v>
      </c>
      <c r="U25" s="208">
        <v>1</v>
      </c>
      <c r="V25" s="208">
        <v>0</v>
      </c>
      <c r="W25" s="208">
        <v>1</v>
      </c>
      <c r="X25" s="208">
        <v>1</v>
      </c>
      <c r="Y25" s="208">
        <v>0</v>
      </c>
      <c r="Z25" s="208">
        <v>0</v>
      </c>
      <c r="AA25" s="208">
        <v>0</v>
      </c>
      <c r="AB25" s="208">
        <v>0</v>
      </c>
      <c r="AC25" s="208">
        <v>0</v>
      </c>
      <c r="AD25" s="208">
        <v>0</v>
      </c>
      <c r="AE25" s="208">
        <v>0</v>
      </c>
      <c r="AF25" s="208">
        <v>0</v>
      </c>
      <c r="AG25" s="208">
        <v>0</v>
      </c>
      <c r="AH25" s="208">
        <v>0</v>
      </c>
      <c r="AI25" s="208">
        <v>0</v>
      </c>
      <c r="AJ25" s="208">
        <v>0</v>
      </c>
      <c r="AK25" s="208">
        <v>0</v>
      </c>
      <c r="AL25" s="208">
        <v>0</v>
      </c>
      <c r="AM25" s="211">
        <v>26</v>
      </c>
      <c r="AN25" s="212">
        <f t="shared" si="0"/>
        <v>10</v>
      </c>
      <c r="AO25" s="211">
        <f t="shared" si="1"/>
        <v>0</v>
      </c>
      <c r="AP25" s="211">
        <f t="shared" si="2"/>
        <v>0</v>
      </c>
      <c r="AQ25" s="211">
        <f t="shared" si="3"/>
        <v>0</v>
      </c>
      <c r="AR25" s="211">
        <f t="shared" si="4"/>
        <v>18</v>
      </c>
      <c r="AS25" s="211">
        <f t="shared" si="5"/>
        <v>0</v>
      </c>
      <c r="AT25" s="213">
        <f t="shared" si="6"/>
        <v>10</v>
      </c>
      <c r="AU25" s="273">
        <v>0</v>
      </c>
      <c r="AV25" s="214">
        <v>11035.96</v>
      </c>
      <c r="AW25" s="215">
        <v>3518.32</v>
      </c>
      <c r="AX25" s="214">
        <v>0</v>
      </c>
      <c r="AY25" s="214">
        <v>0</v>
      </c>
      <c r="AZ25" s="214">
        <v>0</v>
      </c>
      <c r="BA25" s="216">
        <f t="shared" si="24"/>
        <v>14554.279999999999</v>
      </c>
      <c r="BB25" s="217">
        <f t="shared" si="8"/>
        <v>4244.5999999999995</v>
      </c>
      <c r="BC25" s="217">
        <f t="shared" si="9"/>
        <v>1353.1999999999998</v>
      </c>
      <c r="BD25" s="218">
        <v>0</v>
      </c>
      <c r="BE25" s="219">
        <f t="shared" si="10"/>
        <v>0</v>
      </c>
      <c r="BF25" s="219">
        <f t="shared" si="11"/>
        <v>0</v>
      </c>
      <c r="BG25" s="220">
        <f t="shared" si="12"/>
        <v>466.29673999999994</v>
      </c>
      <c r="BH25" s="221">
        <f t="shared" si="25"/>
        <v>279.89999999999998</v>
      </c>
      <c r="BI25" s="222">
        <f t="shared" si="13"/>
        <v>30</v>
      </c>
      <c r="BJ25" s="223">
        <f t="shared" si="26"/>
        <v>0</v>
      </c>
      <c r="BK25" s="216">
        <f t="shared" si="14"/>
        <v>5597.7999999999993</v>
      </c>
      <c r="BL25" s="216">
        <f t="shared" si="15"/>
        <v>6373.9967399999987</v>
      </c>
      <c r="BM25" s="224">
        <f t="shared" si="16"/>
        <v>44.307749999999992</v>
      </c>
      <c r="BN25" s="225">
        <f t="shared" si="17"/>
        <v>671.73599999999988</v>
      </c>
      <c r="BO25" s="226">
        <f t="shared" si="18"/>
        <v>0</v>
      </c>
      <c r="BP25" s="227"/>
      <c r="BQ25" s="214"/>
      <c r="BR25" s="214">
        <v>0</v>
      </c>
      <c r="BS25" s="228">
        <v>0</v>
      </c>
      <c r="BT25" s="228">
        <f t="shared" si="27"/>
        <v>716.04374999999982</v>
      </c>
      <c r="BU25" s="228">
        <f t="shared" si="28"/>
        <v>5657.9529899999989</v>
      </c>
      <c r="BV25" s="228">
        <v>5658</v>
      </c>
      <c r="BW25" s="228">
        <f t="shared" si="29"/>
        <v>-4.7010000001137087E-2</v>
      </c>
      <c r="BX25" s="229">
        <f t="shared" si="19"/>
        <v>727.71399999999994</v>
      </c>
      <c r="BY25" s="230">
        <f t="shared" si="20"/>
        <v>192.00024999999997</v>
      </c>
      <c r="BZ25" s="227">
        <v>0</v>
      </c>
      <c r="CA25" s="227"/>
      <c r="CB25" s="231">
        <f t="shared" si="21"/>
        <v>919.71424999999988</v>
      </c>
      <c r="CC25" s="231">
        <f t="shared" si="22"/>
        <v>7293.7109899999987</v>
      </c>
      <c r="CD25" s="232">
        <f t="shared" si="23"/>
        <v>250</v>
      </c>
      <c r="CE25" s="216">
        <f t="shared" si="30"/>
        <v>7543.7109899999987</v>
      </c>
    </row>
    <row r="26" spans="1:83" ht="21.95" customHeight="1" x14ac:dyDescent="0.2">
      <c r="A26" s="206">
        <v>13</v>
      </c>
      <c r="B26" s="207" t="s">
        <v>301</v>
      </c>
      <c r="C26" s="207" t="s">
        <v>302</v>
      </c>
      <c r="D26" s="233" t="s">
        <v>303</v>
      </c>
      <c r="E26" s="275" t="s">
        <v>935</v>
      </c>
      <c r="F26" s="272" t="s">
        <v>936</v>
      </c>
      <c r="G26" s="208" t="s">
        <v>223</v>
      </c>
      <c r="H26" s="208" t="s">
        <v>138</v>
      </c>
      <c r="I26" s="209" t="s">
        <v>304</v>
      </c>
      <c r="J26" s="208" t="s">
        <v>227</v>
      </c>
      <c r="K26" s="208">
        <v>1</v>
      </c>
      <c r="L26" s="210">
        <v>0</v>
      </c>
      <c r="M26" s="208">
        <v>1</v>
      </c>
      <c r="N26" s="208">
        <v>1</v>
      </c>
      <c r="O26" s="208">
        <v>1</v>
      </c>
      <c r="P26" s="208">
        <v>1</v>
      </c>
      <c r="Q26" s="208">
        <v>1</v>
      </c>
      <c r="R26" s="208">
        <v>1</v>
      </c>
      <c r="S26" s="208">
        <v>0</v>
      </c>
      <c r="T26" s="208">
        <v>1</v>
      </c>
      <c r="U26" s="208">
        <v>1</v>
      </c>
      <c r="V26" s="208">
        <v>1</v>
      </c>
      <c r="W26" s="208">
        <v>1</v>
      </c>
      <c r="X26" s="208">
        <v>0</v>
      </c>
      <c r="Y26" s="208">
        <v>1</v>
      </c>
      <c r="Z26" s="208">
        <v>0</v>
      </c>
      <c r="AA26" s="208">
        <v>0</v>
      </c>
      <c r="AB26" s="208">
        <v>0</v>
      </c>
      <c r="AC26" s="208">
        <v>0</v>
      </c>
      <c r="AD26" s="208">
        <v>0</v>
      </c>
      <c r="AE26" s="208">
        <v>0</v>
      </c>
      <c r="AF26" s="208">
        <v>0</v>
      </c>
      <c r="AG26" s="208">
        <v>0</v>
      </c>
      <c r="AH26" s="208">
        <v>0</v>
      </c>
      <c r="AI26" s="208">
        <v>0</v>
      </c>
      <c r="AJ26" s="208">
        <v>0</v>
      </c>
      <c r="AK26" s="208">
        <v>0</v>
      </c>
      <c r="AL26" s="208">
        <v>0</v>
      </c>
      <c r="AM26" s="211">
        <v>26</v>
      </c>
      <c r="AN26" s="212">
        <f t="shared" si="0"/>
        <v>12</v>
      </c>
      <c r="AO26" s="211">
        <f t="shared" si="1"/>
        <v>0</v>
      </c>
      <c r="AP26" s="211">
        <f t="shared" si="2"/>
        <v>0</v>
      </c>
      <c r="AQ26" s="211">
        <f t="shared" si="3"/>
        <v>0</v>
      </c>
      <c r="AR26" s="211">
        <f t="shared" si="4"/>
        <v>16</v>
      </c>
      <c r="AS26" s="211">
        <f t="shared" si="5"/>
        <v>0</v>
      </c>
      <c r="AT26" s="213">
        <f t="shared" si="6"/>
        <v>12</v>
      </c>
      <c r="AU26" s="273">
        <v>0</v>
      </c>
      <c r="AV26" s="214">
        <v>11035.96</v>
      </c>
      <c r="AW26" s="215">
        <v>3518.32</v>
      </c>
      <c r="AX26" s="214">
        <v>0</v>
      </c>
      <c r="AY26" s="214">
        <v>0</v>
      </c>
      <c r="AZ26" s="214">
        <v>0</v>
      </c>
      <c r="BA26" s="216">
        <f t="shared" si="24"/>
        <v>14554.279999999999</v>
      </c>
      <c r="BB26" s="217">
        <f t="shared" si="8"/>
        <v>5093.5199999999995</v>
      </c>
      <c r="BC26" s="217">
        <f t="shared" si="9"/>
        <v>1623.84</v>
      </c>
      <c r="BD26" s="218">
        <v>0</v>
      </c>
      <c r="BE26" s="219">
        <f t="shared" si="10"/>
        <v>0</v>
      </c>
      <c r="BF26" s="219">
        <f t="shared" si="11"/>
        <v>0</v>
      </c>
      <c r="BG26" s="220">
        <f t="shared" si="12"/>
        <v>559.55608799999993</v>
      </c>
      <c r="BH26" s="221">
        <f t="shared" si="25"/>
        <v>335.88</v>
      </c>
      <c r="BI26" s="222">
        <f t="shared" si="13"/>
        <v>36</v>
      </c>
      <c r="BJ26" s="223">
        <f t="shared" si="26"/>
        <v>0</v>
      </c>
      <c r="BK26" s="216">
        <f t="shared" si="14"/>
        <v>6717.36</v>
      </c>
      <c r="BL26" s="216">
        <f t="shared" si="15"/>
        <v>7648.7960880000001</v>
      </c>
      <c r="BM26" s="224">
        <f t="shared" si="16"/>
        <v>53.1693</v>
      </c>
      <c r="BN26" s="225">
        <f t="shared" si="17"/>
        <v>806.08319999999992</v>
      </c>
      <c r="BO26" s="226">
        <f t="shared" si="18"/>
        <v>0</v>
      </c>
      <c r="BP26" s="227"/>
      <c r="BQ26" s="214"/>
      <c r="BR26" s="214">
        <v>0</v>
      </c>
      <c r="BS26" s="228">
        <v>0</v>
      </c>
      <c r="BT26" s="228">
        <f t="shared" si="27"/>
        <v>859.25249999999994</v>
      </c>
      <c r="BU26" s="228">
        <f t="shared" si="28"/>
        <v>6789.5435880000005</v>
      </c>
      <c r="BV26" s="228">
        <v>6790</v>
      </c>
      <c r="BW26" s="228">
        <f t="shared" si="29"/>
        <v>-0.45641199999954551</v>
      </c>
      <c r="BX26" s="229">
        <f t="shared" si="19"/>
        <v>873.25679999999988</v>
      </c>
      <c r="BY26" s="230">
        <f t="shared" si="20"/>
        <v>230.40029999999999</v>
      </c>
      <c r="BZ26" s="227">
        <v>0</v>
      </c>
      <c r="CA26" s="227"/>
      <c r="CB26" s="231">
        <f t="shared" si="21"/>
        <v>1103.6570999999999</v>
      </c>
      <c r="CC26" s="231">
        <f t="shared" si="22"/>
        <v>8752.4531879999995</v>
      </c>
      <c r="CD26" s="232">
        <f t="shared" si="23"/>
        <v>300</v>
      </c>
      <c r="CE26" s="216">
        <f t="shared" si="30"/>
        <v>9052.4531879999995</v>
      </c>
    </row>
    <row r="27" spans="1:83" ht="21.95" customHeight="1" x14ac:dyDescent="0.2">
      <c r="A27" s="206">
        <v>14</v>
      </c>
      <c r="B27" s="207" t="s">
        <v>307</v>
      </c>
      <c r="C27" s="207" t="s">
        <v>308</v>
      </c>
      <c r="D27" s="233" t="s">
        <v>306</v>
      </c>
      <c r="E27" s="275" t="s">
        <v>937</v>
      </c>
      <c r="F27" s="272" t="s">
        <v>938</v>
      </c>
      <c r="G27" s="208" t="s">
        <v>309</v>
      </c>
      <c r="H27" s="208" t="s">
        <v>310</v>
      </c>
      <c r="I27" s="209">
        <v>172101501342</v>
      </c>
      <c r="J27" s="208" t="s">
        <v>311</v>
      </c>
      <c r="K27" s="208">
        <v>1</v>
      </c>
      <c r="L27" s="210">
        <v>0</v>
      </c>
      <c r="M27" s="208">
        <v>1</v>
      </c>
      <c r="N27" s="208">
        <v>0</v>
      </c>
      <c r="O27" s="208">
        <v>1</v>
      </c>
      <c r="P27" s="208">
        <v>1</v>
      </c>
      <c r="Q27" s="208">
        <v>1</v>
      </c>
      <c r="R27" s="208">
        <v>1</v>
      </c>
      <c r="S27" s="208">
        <v>0</v>
      </c>
      <c r="T27" s="208">
        <v>1</v>
      </c>
      <c r="U27" s="208">
        <v>0</v>
      </c>
      <c r="V27" s="208">
        <v>1</v>
      </c>
      <c r="W27" s="208">
        <v>1</v>
      </c>
      <c r="X27" s="208">
        <v>1</v>
      </c>
      <c r="Y27" s="208">
        <v>1</v>
      </c>
      <c r="Z27" s="208">
        <v>0</v>
      </c>
      <c r="AA27" s="208">
        <v>1</v>
      </c>
      <c r="AB27" s="208">
        <v>1</v>
      </c>
      <c r="AC27" s="208">
        <v>1</v>
      </c>
      <c r="AD27" s="208">
        <v>1</v>
      </c>
      <c r="AE27" s="208">
        <v>0</v>
      </c>
      <c r="AF27" s="208">
        <v>1</v>
      </c>
      <c r="AG27" s="208">
        <v>0</v>
      </c>
      <c r="AH27" s="208">
        <v>1</v>
      </c>
      <c r="AI27" s="208">
        <v>1</v>
      </c>
      <c r="AJ27" s="208">
        <v>1</v>
      </c>
      <c r="AK27" s="208">
        <v>1</v>
      </c>
      <c r="AL27" s="208">
        <v>0</v>
      </c>
      <c r="AM27" s="211">
        <v>26</v>
      </c>
      <c r="AN27" s="212">
        <f t="shared" si="0"/>
        <v>20</v>
      </c>
      <c r="AO27" s="211">
        <f t="shared" si="1"/>
        <v>0</v>
      </c>
      <c r="AP27" s="211">
        <f t="shared" si="2"/>
        <v>0</v>
      </c>
      <c r="AQ27" s="211">
        <f t="shared" si="3"/>
        <v>0</v>
      </c>
      <c r="AR27" s="211">
        <f t="shared" si="4"/>
        <v>8</v>
      </c>
      <c r="AS27" s="211">
        <f t="shared" si="5"/>
        <v>0</v>
      </c>
      <c r="AT27" s="213">
        <f t="shared" si="6"/>
        <v>20</v>
      </c>
      <c r="AU27" s="273">
        <v>0</v>
      </c>
      <c r="AV27" s="214">
        <v>11035.96</v>
      </c>
      <c r="AW27" s="215">
        <v>3518.32</v>
      </c>
      <c r="AX27" s="214">
        <v>0</v>
      </c>
      <c r="AY27" s="214">
        <v>0</v>
      </c>
      <c r="AZ27" s="214">
        <v>0</v>
      </c>
      <c r="BA27" s="216">
        <f t="shared" si="24"/>
        <v>14554.279999999999</v>
      </c>
      <c r="BB27" s="217">
        <f t="shared" si="8"/>
        <v>8489.1999999999989</v>
      </c>
      <c r="BC27" s="217">
        <f t="shared" si="9"/>
        <v>2706.3999999999996</v>
      </c>
      <c r="BD27" s="218">
        <v>0</v>
      </c>
      <c r="BE27" s="219">
        <f t="shared" si="10"/>
        <v>0</v>
      </c>
      <c r="BF27" s="219">
        <f t="shared" si="11"/>
        <v>0</v>
      </c>
      <c r="BG27" s="220">
        <f t="shared" si="12"/>
        <v>932.59347999999989</v>
      </c>
      <c r="BH27" s="221">
        <f t="shared" si="25"/>
        <v>559.79999999999995</v>
      </c>
      <c r="BI27" s="222">
        <f t="shared" si="13"/>
        <v>60</v>
      </c>
      <c r="BJ27" s="223">
        <f t="shared" si="26"/>
        <v>0</v>
      </c>
      <c r="BK27" s="216">
        <f t="shared" si="14"/>
        <v>11195.599999999999</v>
      </c>
      <c r="BL27" s="216">
        <f t="shared" si="15"/>
        <v>12747.993479999997</v>
      </c>
      <c r="BM27" s="224">
        <f t="shared" si="16"/>
        <v>88.615499999999983</v>
      </c>
      <c r="BN27" s="225">
        <f t="shared" si="17"/>
        <v>1343.4719999999998</v>
      </c>
      <c r="BO27" s="226">
        <f t="shared" si="18"/>
        <v>0</v>
      </c>
      <c r="BP27" s="227"/>
      <c r="BQ27" s="214"/>
      <c r="BR27" s="214">
        <v>0</v>
      </c>
      <c r="BS27" s="228">
        <v>0</v>
      </c>
      <c r="BT27" s="228">
        <f t="shared" si="27"/>
        <v>1432.0874999999996</v>
      </c>
      <c r="BU27" s="228">
        <f t="shared" si="28"/>
        <v>11315.905979999998</v>
      </c>
      <c r="BV27" s="228">
        <v>11316</v>
      </c>
      <c r="BW27" s="228">
        <f t="shared" si="29"/>
        <v>-9.4020000002274173E-2</v>
      </c>
      <c r="BX27" s="229">
        <f t="shared" si="19"/>
        <v>1455.4279999999999</v>
      </c>
      <c r="BY27" s="230">
        <f t="shared" si="20"/>
        <v>384.00049999999993</v>
      </c>
      <c r="BZ27" s="227">
        <v>0</v>
      </c>
      <c r="CA27" s="227"/>
      <c r="CB27" s="231">
        <f t="shared" si="21"/>
        <v>1839.4284999999998</v>
      </c>
      <c r="CC27" s="231">
        <f t="shared" si="22"/>
        <v>14587.421979999997</v>
      </c>
      <c r="CD27" s="232">
        <f t="shared" si="23"/>
        <v>500</v>
      </c>
      <c r="CE27" s="216">
        <f t="shared" si="30"/>
        <v>15087.421979999997</v>
      </c>
    </row>
    <row r="28" spans="1:83" ht="21.95" customHeight="1" x14ac:dyDescent="0.2">
      <c r="A28" s="206">
        <v>15</v>
      </c>
      <c r="B28" s="207" t="s">
        <v>316</v>
      </c>
      <c r="C28" s="207" t="s">
        <v>317</v>
      </c>
      <c r="D28" s="233" t="s">
        <v>318</v>
      </c>
      <c r="E28" s="275" t="s">
        <v>939</v>
      </c>
      <c r="F28" s="272" t="s">
        <v>940</v>
      </c>
      <c r="G28" s="208" t="s">
        <v>226</v>
      </c>
      <c r="H28" s="208" t="s">
        <v>145</v>
      </c>
      <c r="I28" s="209">
        <v>520101251736573</v>
      </c>
      <c r="J28" s="208" t="s">
        <v>229</v>
      </c>
      <c r="K28" s="208">
        <v>1</v>
      </c>
      <c r="L28" s="210">
        <v>0</v>
      </c>
      <c r="M28" s="208">
        <v>1</v>
      </c>
      <c r="N28" s="208">
        <v>1</v>
      </c>
      <c r="O28" s="208">
        <v>1</v>
      </c>
      <c r="P28" s="208">
        <v>1</v>
      </c>
      <c r="Q28" s="208">
        <v>1</v>
      </c>
      <c r="R28" s="208">
        <v>1</v>
      </c>
      <c r="S28" s="208">
        <v>0</v>
      </c>
      <c r="T28" s="208">
        <v>1</v>
      </c>
      <c r="U28" s="208">
        <v>1</v>
      </c>
      <c r="V28" s="208">
        <v>1</v>
      </c>
      <c r="W28" s="208">
        <v>1</v>
      </c>
      <c r="X28" s="208">
        <v>1</v>
      </c>
      <c r="Y28" s="208">
        <v>0</v>
      </c>
      <c r="Z28" s="208">
        <v>0</v>
      </c>
      <c r="AA28" s="208">
        <v>1</v>
      </c>
      <c r="AB28" s="208">
        <v>1</v>
      </c>
      <c r="AC28" s="208">
        <v>0</v>
      </c>
      <c r="AD28" s="208">
        <v>1</v>
      </c>
      <c r="AE28" s="208">
        <v>0</v>
      </c>
      <c r="AF28" s="208">
        <v>1</v>
      </c>
      <c r="AG28" s="208">
        <v>0</v>
      </c>
      <c r="AH28" s="208">
        <v>1</v>
      </c>
      <c r="AI28" s="208">
        <v>1</v>
      </c>
      <c r="AJ28" s="208">
        <v>1</v>
      </c>
      <c r="AK28" s="208">
        <v>0</v>
      </c>
      <c r="AL28" s="208">
        <v>1</v>
      </c>
      <c r="AM28" s="211">
        <v>26</v>
      </c>
      <c r="AN28" s="212">
        <f t="shared" si="0"/>
        <v>20</v>
      </c>
      <c r="AO28" s="211">
        <f t="shared" si="1"/>
        <v>0</v>
      </c>
      <c r="AP28" s="211">
        <f t="shared" si="2"/>
        <v>0</v>
      </c>
      <c r="AQ28" s="211">
        <f t="shared" si="3"/>
        <v>0</v>
      </c>
      <c r="AR28" s="211">
        <f t="shared" si="4"/>
        <v>8</v>
      </c>
      <c r="AS28" s="211">
        <f t="shared" si="5"/>
        <v>0</v>
      </c>
      <c r="AT28" s="213">
        <f t="shared" si="6"/>
        <v>20</v>
      </c>
      <c r="AU28" s="273">
        <v>0</v>
      </c>
      <c r="AV28" s="214">
        <v>11035.96</v>
      </c>
      <c r="AW28" s="215">
        <v>3518.32</v>
      </c>
      <c r="AX28" s="214">
        <v>0</v>
      </c>
      <c r="AY28" s="214">
        <v>0</v>
      </c>
      <c r="AZ28" s="214">
        <v>0</v>
      </c>
      <c r="BA28" s="216">
        <f t="shared" si="24"/>
        <v>14554.279999999999</v>
      </c>
      <c r="BB28" s="217">
        <f t="shared" si="8"/>
        <v>8489.1999999999989</v>
      </c>
      <c r="BC28" s="217">
        <f t="shared" si="9"/>
        <v>2706.3999999999996</v>
      </c>
      <c r="BD28" s="218">
        <v>0</v>
      </c>
      <c r="BE28" s="219">
        <f t="shared" si="10"/>
        <v>0</v>
      </c>
      <c r="BF28" s="219">
        <f t="shared" si="11"/>
        <v>0</v>
      </c>
      <c r="BG28" s="220">
        <f t="shared" si="12"/>
        <v>932.59347999999989</v>
      </c>
      <c r="BH28" s="221">
        <f t="shared" si="25"/>
        <v>559.79999999999995</v>
      </c>
      <c r="BI28" s="222">
        <f t="shared" si="13"/>
        <v>60</v>
      </c>
      <c r="BJ28" s="223">
        <f t="shared" si="26"/>
        <v>0</v>
      </c>
      <c r="BK28" s="216">
        <f t="shared" si="14"/>
        <v>11195.599999999999</v>
      </c>
      <c r="BL28" s="216">
        <f t="shared" si="15"/>
        <v>12747.993479999997</v>
      </c>
      <c r="BM28" s="224">
        <f t="shared" si="16"/>
        <v>88.615499999999983</v>
      </c>
      <c r="BN28" s="225">
        <f t="shared" si="17"/>
        <v>1343.4719999999998</v>
      </c>
      <c r="BO28" s="226">
        <f t="shared" si="18"/>
        <v>0</v>
      </c>
      <c r="BP28" s="227"/>
      <c r="BQ28" s="214"/>
      <c r="BR28" s="214">
        <v>0</v>
      </c>
      <c r="BS28" s="228">
        <v>0</v>
      </c>
      <c r="BT28" s="228">
        <f t="shared" si="27"/>
        <v>1432.0874999999996</v>
      </c>
      <c r="BU28" s="228">
        <f t="shared" si="28"/>
        <v>11315.905979999998</v>
      </c>
      <c r="BV28" s="228">
        <v>11316</v>
      </c>
      <c r="BW28" s="228">
        <f t="shared" si="29"/>
        <v>-9.4020000002274173E-2</v>
      </c>
      <c r="BX28" s="229">
        <f t="shared" si="19"/>
        <v>1455.4279999999999</v>
      </c>
      <c r="BY28" s="230">
        <f t="shared" si="20"/>
        <v>384.00049999999993</v>
      </c>
      <c r="BZ28" s="227">
        <v>0</v>
      </c>
      <c r="CA28" s="227"/>
      <c r="CB28" s="231">
        <f t="shared" si="21"/>
        <v>1839.4284999999998</v>
      </c>
      <c r="CC28" s="231">
        <f t="shared" si="22"/>
        <v>14587.421979999997</v>
      </c>
      <c r="CD28" s="232">
        <f t="shared" si="23"/>
        <v>500</v>
      </c>
      <c r="CE28" s="216">
        <f t="shared" si="30"/>
        <v>15087.421979999997</v>
      </c>
    </row>
    <row r="29" spans="1:83" ht="21.95" customHeight="1" x14ac:dyDescent="0.2">
      <c r="A29" s="206">
        <v>16</v>
      </c>
      <c r="B29" s="207" t="s">
        <v>319</v>
      </c>
      <c r="C29" s="207" t="s">
        <v>320</v>
      </c>
      <c r="D29" s="233" t="s">
        <v>321</v>
      </c>
      <c r="E29" s="275" t="s">
        <v>941</v>
      </c>
      <c r="F29" s="272" t="s">
        <v>942</v>
      </c>
      <c r="G29" s="208" t="s">
        <v>243</v>
      </c>
      <c r="H29" s="208" t="s">
        <v>244</v>
      </c>
      <c r="I29" s="209" t="s">
        <v>245</v>
      </c>
      <c r="J29" s="208" t="s">
        <v>219</v>
      </c>
      <c r="K29" s="208">
        <v>1</v>
      </c>
      <c r="L29" s="210">
        <v>0</v>
      </c>
      <c r="M29" s="208">
        <v>0</v>
      </c>
      <c r="N29" s="208">
        <v>1</v>
      </c>
      <c r="O29" s="208">
        <v>0.5</v>
      </c>
      <c r="P29" s="208">
        <v>1</v>
      </c>
      <c r="Q29" s="208">
        <v>1</v>
      </c>
      <c r="R29" s="208">
        <v>1</v>
      </c>
      <c r="S29" s="208">
        <v>0</v>
      </c>
      <c r="T29" s="208">
        <v>1</v>
      </c>
      <c r="U29" s="208">
        <v>1</v>
      </c>
      <c r="V29" s="208">
        <v>1</v>
      </c>
      <c r="W29" s="208">
        <v>1</v>
      </c>
      <c r="X29" s="208">
        <v>0</v>
      </c>
      <c r="Y29" s="208">
        <v>1</v>
      </c>
      <c r="Z29" s="208">
        <v>0</v>
      </c>
      <c r="AA29" s="208">
        <v>0</v>
      </c>
      <c r="AB29" s="208">
        <v>0</v>
      </c>
      <c r="AC29" s="208">
        <v>1</v>
      </c>
      <c r="AD29" s="208">
        <v>1</v>
      </c>
      <c r="AE29" s="208">
        <v>0</v>
      </c>
      <c r="AF29" s="208">
        <v>0</v>
      </c>
      <c r="AG29" s="208">
        <v>0</v>
      </c>
      <c r="AH29" s="208">
        <v>0</v>
      </c>
      <c r="AI29" s="208">
        <v>1</v>
      </c>
      <c r="AJ29" s="208">
        <v>0</v>
      </c>
      <c r="AK29" s="208">
        <v>0</v>
      </c>
      <c r="AL29" s="208">
        <v>0</v>
      </c>
      <c r="AM29" s="211">
        <v>26</v>
      </c>
      <c r="AN29" s="212">
        <f t="shared" si="0"/>
        <v>13.5</v>
      </c>
      <c r="AO29" s="211">
        <f t="shared" si="1"/>
        <v>0</v>
      </c>
      <c r="AP29" s="211">
        <f t="shared" si="2"/>
        <v>0</v>
      </c>
      <c r="AQ29" s="211">
        <f t="shared" si="3"/>
        <v>0</v>
      </c>
      <c r="AR29" s="211">
        <f t="shared" si="4"/>
        <v>14</v>
      </c>
      <c r="AS29" s="211">
        <f t="shared" si="5"/>
        <v>0</v>
      </c>
      <c r="AT29" s="213">
        <f t="shared" si="6"/>
        <v>13.5</v>
      </c>
      <c r="AU29" s="273">
        <v>0</v>
      </c>
      <c r="AV29" s="214">
        <v>11035.96</v>
      </c>
      <c r="AW29" s="215">
        <v>3518.32</v>
      </c>
      <c r="AX29" s="214">
        <v>0</v>
      </c>
      <c r="AY29" s="214">
        <v>0</v>
      </c>
      <c r="AZ29" s="214">
        <v>0</v>
      </c>
      <c r="BA29" s="216">
        <f t="shared" si="24"/>
        <v>14554.279999999999</v>
      </c>
      <c r="BB29" s="217">
        <f t="shared" si="8"/>
        <v>5730.21</v>
      </c>
      <c r="BC29" s="217">
        <f t="shared" si="9"/>
        <v>1826.82</v>
      </c>
      <c r="BD29" s="218">
        <v>0</v>
      </c>
      <c r="BE29" s="219">
        <f t="shared" si="10"/>
        <v>0</v>
      </c>
      <c r="BF29" s="219">
        <f t="shared" si="11"/>
        <v>0</v>
      </c>
      <c r="BG29" s="220">
        <f t="shared" si="12"/>
        <v>629.50059899999997</v>
      </c>
      <c r="BH29" s="221">
        <f t="shared" si="25"/>
        <v>377.86499999999995</v>
      </c>
      <c r="BI29" s="222">
        <f t="shared" si="13"/>
        <v>40.5</v>
      </c>
      <c r="BJ29" s="223">
        <f t="shared" si="26"/>
        <v>0</v>
      </c>
      <c r="BK29" s="216">
        <f t="shared" si="14"/>
        <v>7557.03</v>
      </c>
      <c r="BL29" s="216">
        <f t="shared" si="15"/>
        <v>8604.8955989999995</v>
      </c>
      <c r="BM29" s="224">
        <f t="shared" si="16"/>
        <v>59.815462499999995</v>
      </c>
      <c r="BN29" s="225">
        <f t="shared" si="17"/>
        <v>906.84359999999992</v>
      </c>
      <c r="BO29" s="226">
        <f t="shared" si="18"/>
        <v>0</v>
      </c>
      <c r="BP29" s="227"/>
      <c r="BQ29" s="214"/>
      <c r="BR29" s="214">
        <v>0</v>
      </c>
      <c r="BS29" s="228">
        <v>0</v>
      </c>
      <c r="BT29" s="228">
        <f t="shared" si="27"/>
        <v>966.65906249999989</v>
      </c>
      <c r="BU29" s="228">
        <f t="shared" si="28"/>
        <v>7638.2365364999996</v>
      </c>
      <c r="BV29" s="228">
        <v>7638</v>
      </c>
      <c r="BW29" s="228">
        <f t="shared" si="29"/>
        <v>0.2365364999996018</v>
      </c>
      <c r="BX29" s="229">
        <f t="shared" si="19"/>
        <v>982.41390000000001</v>
      </c>
      <c r="BY29" s="230">
        <f t="shared" si="20"/>
        <v>259.20033749999999</v>
      </c>
      <c r="BZ29" s="227">
        <v>0</v>
      </c>
      <c r="CA29" s="227"/>
      <c r="CB29" s="231">
        <f t="shared" si="21"/>
        <v>1241.6142374999999</v>
      </c>
      <c r="CC29" s="231">
        <f t="shared" si="22"/>
        <v>9846.5098364999994</v>
      </c>
      <c r="CD29" s="232">
        <f t="shared" si="23"/>
        <v>337.5</v>
      </c>
      <c r="CE29" s="216">
        <f t="shared" si="30"/>
        <v>10184.009836499999</v>
      </c>
    </row>
    <row r="30" spans="1:83" ht="21.95" customHeight="1" x14ac:dyDescent="0.2">
      <c r="A30" s="206">
        <v>17</v>
      </c>
      <c r="B30" s="207" t="s">
        <v>322</v>
      </c>
      <c r="C30" s="207" t="s">
        <v>323</v>
      </c>
      <c r="D30" s="233" t="s">
        <v>321</v>
      </c>
      <c r="E30" s="275" t="s">
        <v>943</v>
      </c>
      <c r="F30" s="272" t="s">
        <v>944</v>
      </c>
      <c r="G30" s="208" t="s">
        <v>223</v>
      </c>
      <c r="H30" s="208" t="s">
        <v>121</v>
      </c>
      <c r="I30" s="209">
        <v>64181422677</v>
      </c>
      <c r="J30" s="208" t="s">
        <v>219</v>
      </c>
      <c r="K30" s="208">
        <v>1</v>
      </c>
      <c r="L30" s="210">
        <v>0</v>
      </c>
      <c r="M30" s="208">
        <v>1</v>
      </c>
      <c r="N30" s="208">
        <v>1</v>
      </c>
      <c r="O30" s="208">
        <v>1</v>
      </c>
      <c r="P30" s="208">
        <v>1</v>
      </c>
      <c r="Q30" s="208">
        <v>1</v>
      </c>
      <c r="R30" s="208">
        <v>1</v>
      </c>
      <c r="S30" s="208">
        <v>0</v>
      </c>
      <c r="T30" s="208">
        <v>1</v>
      </c>
      <c r="U30" s="208">
        <v>1</v>
      </c>
      <c r="V30" s="208">
        <v>1</v>
      </c>
      <c r="W30" s="208">
        <v>1</v>
      </c>
      <c r="X30" s="208">
        <v>1</v>
      </c>
      <c r="Y30" s="208">
        <v>0</v>
      </c>
      <c r="Z30" s="208">
        <v>0</v>
      </c>
      <c r="AA30" s="208">
        <v>1</v>
      </c>
      <c r="AB30" s="208">
        <v>0</v>
      </c>
      <c r="AC30" s="208">
        <v>1</v>
      </c>
      <c r="AD30" s="208">
        <v>0</v>
      </c>
      <c r="AE30" s="208">
        <v>0</v>
      </c>
      <c r="AF30" s="208">
        <v>1</v>
      </c>
      <c r="AG30" s="208">
        <v>0</v>
      </c>
      <c r="AH30" s="208">
        <v>0</v>
      </c>
      <c r="AI30" s="208">
        <v>1</v>
      </c>
      <c r="AJ30" s="208">
        <v>1</v>
      </c>
      <c r="AK30" s="208">
        <v>1</v>
      </c>
      <c r="AL30" s="208">
        <v>1</v>
      </c>
      <c r="AM30" s="211">
        <v>26</v>
      </c>
      <c r="AN30" s="212">
        <f t="shared" si="0"/>
        <v>19</v>
      </c>
      <c r="AO30" s="211">
        <f t="shared" si="1"/>
        <v>0</v>
      </c>
      <c r="AP30" s="211">
        <f t="shared" si="2"/>
        <v>0</v>
      </c>
      <c r="AQ30" s="211">
        <f t="shared" si="3"/>
        <v>0</v>
      </c>
      <c r="AR30" s="211">
        <f t="shared" si="4"/>
        <v>9</v>
      </c>
      <c r="AS30" s="211">
        <f t="shared" si="5"/>
        <v>0</v>
      </c>
      <c r="AT30" s="213">
        <f t="shared" si="6"/>
        <v>19</v>
      </c>
      <c r="AU30" s="273">
        <v>0</v>
      </c>
      <c r="AV30" s="214">
        <v>11035.96</v>
      </c>
      <c r="AW30" s="215">
        <v>3518.32</v>
      </c>
      <c r="AX30" s="214">
        <v>0</v>
      </c>
      <c r="AY30" s="214">
        <v>0</v>
      </c>
      <c r="AZ30" s="214">
        <v>0</v>
      </c>
      <c r="BA30" s="216">
        <f t="shared" si="24"/>
        <v>14554.279999999999</v>
      </c>
      <c r="BB30" s="217">
        <f t="shared" si="8"/>
        <v>8064.74</v>
      </c>
      <c r="BC30" s="217">
        <f t="shared" si="9"/>
        <v>2571.08</v>
      </c>
      <c r="BD30" s="218">
        <v>0</v>
      </c>
      <c r="BE30" s="219">
        <f t="shared" si="10"/>
        <v>0</v>
      </c>
      <c r="BF30" s="219">
        <f t="shared" si="11"/>
        <v>0</v>
      </c>
      <c r="BG30" s="220">
        <f t="shared" si="12"/>
        <v>885.96380599999998</v>
      </c>
      <c r="BH30" s="221">
        <f t="shared" si="25"/>
        <v>531.80999999999995</v>
      </c>
      <c r="BI30" s="222">
        <f t="shared" si="13"/>
        <v>57</v>
      </c>
      <c r="BJ30" s="223">
        <f t="shared" si="26"/>
        <v>0</v>
      </c>
      <c r="BK30" s="216">
        <f t="shared" si="14"/>
        <v>10635.82</v>
      </c>
      <c r="BL30" s="216">
        <f t="shared" si="15"/>
        <v>12110.593805999999</v>
      </c>
      <c r="BM30" s="224">
        <f t="shared" si="16"/>
        <v>84.184724999999986</v>
      </c>
      <c r="BN30" s="225">
        <f t="shared" si="17"/>
        <v>1276.2983999999999</v>
      </c>
      <c r="BO30" s="226">
        <f t="shared" si="18"/>
        <v>0</v>
      </c>
      <c r="BP30" s="227"/>
      <c r="BQ30" s="214"/>
      <c r="BR30" s="214">
        <v>0</v>
      </c>
      <c r="BS30" s="228">
        <v>0</v>
      </c>
      <c r="BT30" s="228">
        <f t="shared" si="27"/>
        <v>1360.483125</v>
      </c>
      <c r="BU30" s="228">
        <f t="shared" si="28"/>
        <v>10750.110680999998</v>
      </c>
      <c r="BV30" s="228">
        <v>10750</v>
      </c>
      <c r="BW30" s="228">
        <f t="shared" si="29"/>
        <v>0.11068099999829428</v>
      </c>
      <c r="BX30" s="229">
        <f t="shared" si="19"/>
        <v>1382.6566</v>
      </c>
      <c r="BY30" s="230">
        <f t="shared" si="20"/>
        <v>364.80047500000001</v>
      </c>
      <c r="BZ30" s="227">
        <v>0</v>
      </c>
      <c r="CA30" s="227"/>
      <c r="CB30" s="231">
        <f t="shared" si="21"/>
        <v>1747.457075</v>
      </c>
      <c r="CC30" s="231">
        <f t="shared" si="22"/>
        <v>13858.050880999999</v>
      </c>
      <c r="CD30" s="232">
        <f t="shared" si="23"/>
        <v>475</v>
      </c>
      <c r="CE30" s="216">
        <f t="shared" si="30"/>
        <v>14333.050880999999</v>
      </c>
    </row>
    <row r="31" spans="1:83" ht="21.95" customHeight="1" x14ac:dyDescent="0.2">
      <c r="A31" s="206">
        <v>18</v>
      </c>
      <c r="B31" s="207" t="s">
        <v>324</v>
      </c>
      <c r="C31" s="207" t="s">
        <v>325</v>
      </c>
      <c r="D31" s="233" t="s">
        <v>326</v>
      </c>
      <c r="E31" s="275" t="s">
        <v>945</v>
      </c>
      <c r="F31" s="272" t="s">
        <v>946</v>
      </c>
      <c r="G31" s="208" t="s">
        <v>65</v>
      </c>
      <c r="H31" s="208" t="s">
        <v>153</v>
      </c>
      <c r="I31" s="209">
        <v>20002200012490</v>
      </c>
      <c r="J31" s="208" t="s">
        <v>219</v>
      </c>
      <c r="K31" s="208">
        <v>1</v>
      </c>
      <c r="L31" s="210">
        <v>0</v>
      </c>
      <c r="M31" s="208">
        <v>1</v>
      </c>
      <c r="N31" s="208">
        <v>1</v>
      </c>
      <c r="O31" s="208">
        <v>1</v>
      </c>
      <c r="P31" s="208">
        <v>1</v>
      </c>
      <c r="Q31" s="208">
        <v>1</v>
      </c>
      <c r="R31" s="208">
        <v>1</v>
      </c>
      <c r="S31" s="208">
        <v>0</v>
      </c>
      <c r="T31" s="208">
        <v>0</v>
      </c>
      <c r="U31" s="208">
        <v>1</v>
      </c>
      <c r="V31" s="208">
        <v>1</v>
      </c>
      <c r="W31" s="208">
        <v>1</v>
      </c>
      <c r="X31" s="208">
        <v>1</v>
      </c>
      <c r="Y31" s="208">
        <v>1</v>
      </c>
      <c r="Z31" s="208">
        <v>0</v>
      </c>
      <c r="AA31" s="208">
        <v>0</v>
      </c>
      <c r="AB31" s="208">
        <v>0</v>
      </c>
      <c r="AC31" s="208">
        <v>0</v>
      </c>
      <c r="AD31" s="208">
        <v>0</v>
      </c>
      <c r="AE31" s="208">
        <v>0</v>
      </c>
      <c r="AF31" s="208">
        <v>0</v>
      </c>
      <c r="AG31" s="208">
        <v>0</v>
      </c>
      <c r="AH31" s="208">
        <v>0</v>
      </c>
      <c r="AI31" s="208">
        <v>0</v>
      </c>
      <c r="AJ31" s="208">
        <v>0</v>
      </c>
      <c r="AK31" s="208">
        <v>0</v>
      </c>
      <c r="AL31" s="208">
        <v>0</v>
      </c>
      <c r="AM31" s="211">
        <v>26</v>
      </c>
      <c r="AN31" s="212">
        <f t="shared" si="0"/>
        <v>12</v>
      </c>
      <c r="AO31" s="211">
        <f t="shared" si="1"/>
        <v>0</v>
      </c>
      <c r="AP31" s="211">
        <f t="shared" si="2"/>
        <v>0</v>
      </c>
      <c r="AQ31" s="211">
        <f t="shared" si="3"/>
        <v>0</v>
      </c>
      <c r="AR31" s="211">
        <f t="shared" si="4"/>
        <v>16</v>
      </c>
      <c r="AS31" s="211">
        <f t="shared" si="5"/>
        <v>0</v>
      </c>
      <c r="AT31" s="213">
        <f t="shared" si="6"/>
        <v>12</v>
      </c>
      <c r="AU31" s="273">
        <v>0</v>
      </c>
      <c r="AV31" s="214">
        <v>11035.96</v>
      </c>
      <c r="AW31" s="215">
        <v>3518.32</v>
      </c>
      <c r="AX31" s="214">
        <v>0</v>
      </c>
      <c r="AY31" s="214">
        <v>0</v>
      </c>
      <c r="AZ31" s="214">
        <v>0</v>
      </c>
      <c r="BA31" s="216">
        <f t="shared" si="24"/>
        <v>14554.279999999999</v>
      </c>
      <c r="BB31" s="217">
        <f t="shared" si="8"/>
        <v>5093.5199999999995</v>
      </c>
      <c r="BC31" s="217">
        <f t="shared" si="9"/>
        <v>1623.84</v>
      </c>
      <c r="BD31" s="218">
        <v>0</v>
      </c>
      <c r="BE31" s="219">
        <f t="shared" si="10"/>
        <v>0</v>
      </c>
      <c r="BF31" s="219">
        <f t="shared" si="11"/>
        <v>0</v>
      </c>
      <c r="BG31" s="220">
        <f t="shared" si="12"/>
        <v>559.55608799999993</v>
      </c>
      <c r="BH31" s="221">
        <f t="shared" si="25"/>
        <v>335.88</v>
      </c>
      <c r="BI31" s="222">
        <f t="shared" si="13"/>
        <v>36</v>
      </c>
      <c r="BJ31" s="223">
        <f t="shared" si="26"/>
        <v>0</v>
      </c>
      <c r="BK31" s="216">
        <f t="shared" si="14"/>
        <v>6717.36</v>
      </c>
      <c r="BL31" s="216">
        <f t="shared" si="15"/>
        <v>7648.7960880000001</v>
      </c>
      <c r="BM31" s="224">
        <f t="shared" si="16"/>
        <v>53.1693</v>
      </c>
      <c r="BN31" s="225">
        <f t="shared" si="17"/>
        <v>806.08319999999992</v>
      </c>
      <c r="BO31" s="226">
        <f t="shared" si="18"/>
        <v>0</v>
      </c>
      <c r="BP31" s="227"/>
      <c r="BQ31" s="214"/>
      <c r="BR31" s="214">
        <v>0</v>
      </c>
      <c r="BS31" s="228">
        <v>0</v>
      </c>
      <c r="BT31" s="228">
        <f t="shared" si="27"/>
        <v>859.25249999999994</v>
      </c>
      <c r="BU31" s="228">
        <f t="shared" si="28"/>
        <v>6789.5435880000005</v>
      </c>
      <c r="BV31" s="228">
        <v>6790</v>
      </c>
      <c r="BW31" s="228">
        <f t="shared" si="29"/>
        <v>-0.45641199999954551</v>
      </c>
      <c r="BX31" s="229">
        <f t="shared" si="19"/>
        <v>873.25679999999988</v>
      </c>
      <c r="BY31" s="230">
        <f t="shared" si="20"/>
        <v>230.40029999999999</v>
      </c>
      <c r="BZ31" s="227">
        <v>0</v>
      </c>
      <c r="CA31" s="227"/>
      <c r="CB31" s="231">
        <f t="shared" si="21"/>
        <v>1103.6570999999999</v>
      </c>
      <c r="CC31" s="231">
        <f t="shared" si="22"/>
        <v>8752.4531879999995</v>
      </c>
      <c r="CD31" s="232">
        <f t="shared" si="23"/>
        <v>300</v>
      </c>
      <c r="CE31" s="216">
        <f t="shared" si="30"/>
        <v>9052.4531879999995</v>
      </c>
    </row>
    <row r="32" spans="1:83" ht="21.95" customHeight="1" x14ac:dyDescent="0.2">
      <c r="A32" s="206">
        <v>19</v>
      </c>
      <c r="B32" s="207" t="s">
        <v>327</v>
      </c>
      <c r="C32" s="207" t="s">
        <v>328</v>
      </c>
      <c r="D32" s="233" t="s">
        <v>321</v>
      </c>
      <c r="E32" s="275" t="s">
        <v>947</v>
      </c>
      <c r="F32" s="272" t="s">
        <v>948</v>
      </c>
      <c r="G32" s="208" t="s">
        <v>65</v>
      </c>
      <c r="H32" s="208" t="s">
        <v>329</v>
      </c>
      <c r="I32" s="209">
        <v>20092210014070</v>
      </c>
      <c r="J32" s="208" t="s">
        <v>219</v>
      </c>
      <c r="K32" s="208">
        <v>1</v>
      </c>
      <c r="L32" s="210">
        <v>0</v>
      </c>
      <c r="M32" s="208">
        <v>1</v>
      </c>
      <c r="N32" s="208">
        <v>1</v>
      </c>
      <c r="O32" s="208">
        <v>1</v>
      </c>
      <c r="P32" s="208">
        <v>1</v>
      </c>
      <c r="Q32" s="208">
        <v>1</v>
      </c>
      <c r="R32" s="208">
        <v>1</v>
      </c>
      <c r="S32" s="208">
        <v>0</v>
      </c>
      <c r="T32" s="208">
        <v>1</v>
      </c>
      <c r="U32" s="208">
        <v>0</v>
      </c>
      <c r="V32" s="208">
        <v>1</v>
      </c>
      <c r="W32" s="208">
        <v>1</v>
      </c>
      <c r="X32" s="208">
        <v>1</v>
      </c>
      <c r="Y32" s="208">
        <v>0</v>
      </c>
      <c r="Z32" s="208">
        <v>0</v>
      </c>
      <c r="AA32" s="208">
        <v>1</v>
      </c>
      <c r="AB32" s="208">
        <v>1</v>
      </c>
      <c r="AC32" s="208">
        <v>1</v>
      </c>
      <c r="AD32" s="208">
        <v>0</v>
      </c>
      <c r="AE32" s="208">
        <v>0</v>
      </c>
      <c r="AF32" s="208">
        <v>0</v>
      </c>
      <c r="AG32" s="208">
        <v>0</v>
      </c>
      <c r="AH32" s="208">
        <v>1</v>
      </c>
      <c r="AI32" s="208">
        <v>0</v>
      </c>
      <c r="AJ32" s="208">
        <v>1</v>
      </c>
      <c r="AK32" s="208">
        <v>1</v>
      </c>
      <c r="AL32" s="208">
        <v>1</v>
      </c>
      <c r="AM32" s="211">
        <v>26</v>
      </c>
      <c r="AN32" s="212">
        <f t="shared" si="0"/>
        <v>18</v>
      </c>
      <c r="AO32" s="211">
        <f t="shared" si="1"/>
        <v>0</v>
      </c>
      <c r="AP32" s="211">
        <f t="shared" si="2"/>
        <v>0</v>
      </c>
      <c r="AQ32" s="211">
        <f t="shared" si="3"/>
        <v>0</v>
      </c>
      <c r="AR32" s="211">
        <f t="shared" si="4"/>
        <v>10</v>
      </c>
      <c r="AS32" s="211">
        <f t="shared" si="5"/>
        <v>0</v>
      </c>
      <c r="AT32" s="213">
        <f t="shared" si="6"/>
        <v>18</v>
      </c>
      <c r="AU32" s="273">
        <v>0</v>
      </c>
      <c r="AV32" s="214">
        <v>11035.96</v>
      </c>
      <c r="AW32" s="215">
        <v>3518.32</v>
      </c>
      <c r="AX32" s="214">
        <v>0</v>
      </c>
      <c r="AY32" s="214">
        <v>0</v>
      </c>
      <c r="AZ32" s="214">
        <v>0</v>
      </c>
      <c r="BA32" s="216">
        <f t="shared" si="24"/>
        <v>14554.279999999999</v>
      </c>
      <c r="BB32" s="217">
        <f t="shared" si="8"/>
        <v>7640.28</v>
      </c>
      <c r="BC32" s="217">
        <f t="shared" si="9"/>
        <v>2435.7599999999998</v>
      </c>
      <c r="BD32" s="218">
        <v>0</v>
      </c>
      <c r="BE32" s="219">
        <f t="shared" si="10"/>
        <v>0</v>
      </c>
      <c r="BF32" s="219">
        <f t="shared" si="11"/>
        <v>0</v>
      </c>
      <c r="BG32" s="220">
        <f t="shared" si="12"/>
        <v>839.33413199999995</v>
      </c>
      <c r="BH32" s="221">
        <f t="shared" si="25"/>
        <v>503.82</v>
      </c>
      <c r="BI32" s="222">
        <f t="shared" si="13"/>
        <v>54</v>
      </c>
      <c r="BJ32" s="223">
        <f t="shared" si="26"/>
        <v>0</v>
      </c>
      <c r="BK32" s="216">
        <f t="shared" si="14"/>
        <v>10076.039999999999</v>
      </c>
      <c r="BL32" s="216">
        <f t="shared" si="15"/>
        <v>11473.194131999999</v>
      </c>
      <c r="BM32" s="224">
        <f t="shared" si="16"/>
        <v>79.753949999999989</v>
      </c>
      <c r="BN32" s="225">
        <f t="shared" si="17"/>
        <v>1209.1247999999998</v>
      </c>
      <c r="BO32" s="226">
        <f t="shared" si="18"/>
        <v>0</v>
      </c>
      <c r="BP32" s="227"/>
      <c r="BQ32" s="214"/>
      <c r="BR32" s="214">
        <v>0</v>
      </c>
      <c r="BS32" s="228">
        <v>0</v>
      </c>
      <c r="BT32" s="228">
        <f t="shared" si="27"/>
        <v>1288.8787499999999</v>
      </c>
      <c r="BU32" s="228">
        <f t="shared" si="28"/>
        <v>10184.315381999999</v>
      </c>
      <c r="BV32" s="228">
        <v>10184</v>
      </c>
      <c r="BW32" s="228">
        <f t="shared" si="29"/>
        <v>0.31538199999886274</v>
      </c>
      <c r="BX32" s="229">
        <f t="shared" si="19"/>
        <v>1309.8851999999999</v>
      </c>
      <c r="BY32" s="230">
        <f t="shared" si="20"/>
        <v>345.60044999999997</v>
      </c>
      <c r="BZ32" s="227">
        <v>0</v>
      </c>
      <c r="CA32" s="227"/>
      <c r="CB32" s="231">
        <f t="shared" si="21"/>
        <v>1655.4856499999999</v>
      </c>
      <c r="CC32" s="231">
        <f t="shared" si="22"/>
        <v>13128.679781999999</v>
      </c>
      <c r="CD32" s="232">
        <f t="shared" si="23"/>
        <v>450</v>
      </c>
      <c r="CE32" s="216">
        <f t="shared" si="30"/>
        <v>13578.679781999999</v>
      </c>
    </row>
    <row r="33" spans="1:83" ht="21.95" customHeight="1" x14ac:dyDescent="0.2">
      <c r="A33" s="206">
        <v>20</v>
      </c>
      <c r="B33" s="207" t="s">
        <v>949</v>
      </c>
      <c r="C33" s="207" t="s">
        <v>950</v>
      </c>
      <c r="D33" s="233" t="s">
        <v>951</v>
      </c>
      <c r="E33" s="275" t="s">
        <v>952</v>
      </c>
      <c r="F33" s="272" t="s">
        <v>953</v>
      </c>
      <c r="G33" s="208" t="s">
        <v>65</v>
      </c>
      <c r="H33" s="208" t="s">
        <v>230</v>
      </c>
      <c r="I33" s="209" t="s">
        <v>954</v>
      </c>
      <c r="J33" s="208" t="s">
        <v>231</v>
      </c>
      <c r="K33" s="208">
        <v>0</v>
      </c>
      <c r="L33" s="210">
        <v>0</v>
      </c>
      <c r="M33" s="208">
        <v>1</v>
      </c>
      <c r="N33" s="208">
        <v>1</v>
      </c>
      <c r="O33" s="208">
        <v>1</v>
      </c>
      <c r="P33" s="208">
        <v>1</v>
      </c>
      <c r="Q33" s="208">
        <v>1</v>
      </c>
      <c r="R33" s="208">
        <v>0</v>
      </c>
      <c r="S33" s="208">
        <v>0</v>
      </c>
      <c r="T33" s="208">
        <v>0</v>
      </c>
      <c r="U33" s="208">
        <v>1</v>
      </c>
      <c r="V33" s="208">
        <v>1</v>
      </c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08">
        <v>0</v>
      </c>
      <c r="AD33" s="208">
        <v>0</v>
      </c>
      <c r="AE33" s="208">
        <v>0</v>
      </c>
      <c r="AF33" s="208">
        <v>0</v>
      </c>
      <c r="AG33" s="208">
        <v>0</v>
      </c>
      <c r="AH33" s="208">
        <v>0</v>
      </c>
      <c r="AI33" s="208">
        <v>1</v>
      </c>
      <c r="AJ33" s="208">
        <v>0.875</v>
      </c>
      <c r="AK33" s="208">
        <v>1</v>
      </c>
      <c r="AL33" s="208">
        <v>0</v>
      </c>
      <c r="AM33" s="211">
        <v>26</v>
      </c>
      <c r="AN33" s="212">
        <f t="shared" si="0"/>
        <v>9.875</v>
      </c>
      <c r="AO33" s="211">
        <f t="shared" si="1"/>
        <v>0</v>
      </c>
      <c r="AP33" s="211">
        <f t="shared" si="2"/>
        <v>0</v>
      </c>
      <c r="AQ33" s="211">
        <f t="shared" si="3"/>
        <v>0</v>
      </c>
      <c r="AR33" s="211">
        <f t="shared" si="4"/>
        <v>18</v>
      </c>
      <c r="AS33" s="211">
        <f t="shared" si="5"/>
        <v>0</v>
      </c>
      <c r="AT33" s="213">
        <f t="shared" ref="AT33" si="33">SUM(AQ33+AP33+AN33+AS33)</f>
        <v>9.875</v>
      </c>
      <c r="AU33" s="273">
        <v>0</v>
      </c>
      <c r="AV33" s="214">
        <v>11035.96</v>
      </c>
      <c r="AW33" s="215">
        <v>3518.32</v>
      </c>
      <c r="AX33" s="214">
        <v>0</v>
      </c>
      <c r="AY33" s="214">
        <v>0</v>
      </c>
      <c r="AZ33" s="214">
        <v>0</v>
      </c>
      <c r="BA33" s="216">
        <f t="shared" ref="BA33" si="34">SUM(AV33:AZ33)</f>
        <v>14554.279999999999</v>
      </c>
      <c r="BB33" s="217">
        <f t="shared" si="8"/>
        <v>4191.5424999999996</v>
      </c>
      <c r="BC33" s="217">
        <f t="shared" si="9"/>
        <v>1336.2849999999999</v>
      </c>
      <c r="BD33" s="218">
        <v>0</v>
      </c>
      <c r="BE33" s="219">
        <f t="shared" si="10"/>
        <v>0</v>
      </c>
      <c r="BF33" s="219">
        <f t="shared" si="11"/>
        <v>0</v>
      </c>
      <c r="BG33" s="220">
        <f t="shared" si="12"/>
        <v>460.46803074999997</v>
      </c>
      <c r="BH33" s="221">
        <f t="shared" si="25"/>
        <v>276.40125</v>
      </c>
      <c r="BI33" s="222">
        <f t="shared" si="13"/>
        <v>29.625</v>
      </c>
      <c r="BJ33" s="223">
        <f t="shared" si="26"/>
        <v>0</v>
      </c>
      <c r="BK33" s="216">
        <f t="shared" si="14"/>
        <v>5527.8274999999994</v>
      </c>
      <c r="BL33" s="216">
        <f t="shared" si="15"/>
        <v>6294.3217807499996</v>
      </c>
      <c r="BM33" s="224">
        <f t="shared" si="16"/>
        <v>43.753903124999994</v>
      </c>
      <c r="BN33" s="225">
        <f t="shared" si="17"/>
        <v>663.33929999999987</v>
      </c>
      <c r="BO33" s="226">
        <f t="shared" si="18"/>
        <v>0</v>
      </c>
      <c r="BP33" s="227"/>
      <c r="BQ33" s="214"/>
      <c r="BR33" s="214">
        <v>0</v>
      </c>
      <c r="BS33" s="228">
        <v>0</v>
      </c>
      <c r="BT33" s="228">
        <f t="shared" si="27"/>
        <v>707.09320312499983</v>
      </c>
      <c r="BU33" s="228">
        <f t="shared" si="28"/>
        <v>5587.2285776250001</v>
      </c>
      <c r="BV33" s="228">
        <v>5587</v>
      </c>
      <c r="BW33" s="228">
        <f t="shared" si="29"/>
        <v>0.22857762500007084</v>
      </c>
      <c r="BX33" s="229">
        <f t="shared" si="19"/>
        <v>718.61757499999987</v>
      </c>
      <c r="BY33" s="230">
        <f t="shared" si="20"/>
        <v>189.60024687499998</v>
      </c>
      <c r="BZ33" s="227">
        <v>0</v>
      </c>
      <c r="CA33" s="227"/>
      <c r="CB33" s="231">
        <f t="shared" si="21"/>
        <v>908.2178218749998</v>
      </c>
      <c r="CC33" s="231">
        <f t="shared" si="22"/>
        <v>7202.5396026249991</v>
      </c>
      <c r="CD33" s="232">
        <f t="shared" si="23"/>
        <v>246.875</v>
      </c>
      <c r="CE33" s="216">
        <f t="shared" si="30"/>
        <v>7449.4146026249991</v>
      </c>
    </row>
    <row r="34" spans="1:83" ht="21.95" customHeight="1" x14ac:dyDescent="0.2">
      <c r="A34" s="206">
        <v>21</v>
      </c>
      <c r="B34" s="207" t="s">
        <v>330</v>
      </c>
      <c r="C34" s="207" t="s">
        <v>331</v>
      </c>
      <c r="D34" s="233" t="s">
        <v>332</v>
      </c>
      <c r="E34" s="275" t="s">
        <v>955</v>
      </c>
      <c r="F34" s="272" t="s">
        <v>956</v>
      </c>
      <c r="G34" s="208" t="s">
        <v>65</v>
      </c>
      <c r="H34" s="208" t="s">
        <v>333</v>
      </c>
      <c r="I34" s="209">
        <v>110098294432</v>
      </c>
      <c r="J34" s="208" t="s">
        <v>334</v>
      </c>
      <c r="K34" s="208">
        <v>0</v>
      </c>
      <c r="L34" s="210">
        <v>0</v>
      </c>
      <c r="M34" s="208">
        <v>1</v>
      </c>
      <c r="N34" s="208">
        <v>1</v>
      </c>
      <c r="O34" s="208">
        <v>1</v>
      </c>
      <c r="P34" s="208">
        <v>1</v>
      </c>
      <c r="Q34" s="208">
        <v>1</v>
      </c>
      <c r="R34" s="208">
        <v>1</v>
      </c>
      <c r="S34" s="208">
        <v>0</v>
      </c>
      <c r="T34" s="208">
        <v>1</v>
      </c>
      <c r="U34" s="208">
        <v>1</v>
      </c>
      <c r="V34" s="208">
        <v>1</v>
      </c>
      <c r="W34" s="208">
        <v>1</v>
      </c>
      <c r="X34" s="208">
        <v>1</v>
      </c>
      <c r="Y34" s="208">
        <v>0.96875</v>
      </c>
      <c r="Z34" s="208">
        <v>0</v>
      </c>
      <c r="AA34" s="208">
        <v>1</v>
      </c>
      <c r="AB34" s="208">
        <v>1</v>
      </c>
      <c r="AC34" s="208">
        <v>1</v>
      </c>
      <c r="AD34" s="208">
        <v>1</v>
      </c>
      <c r="AE34" s="208">
        <v>1</v>
      </c>
      <c r="AF34" s="208">
        <v>1</v>
      </c>
      <c r="AG34" s="208">
        <v>0</v>
      </c>
      <c r="AH34" s="208">
        <v>0</v>
      </c>
      <c r="AI34" s="208">
        <v>0</v>
      </c>
      <c r="AJ34" s="208">
        <v>1</v>
      </c>
      <c r="AK34" s="208">
        <v>1</v>
      </c>
      <c r="AL34" s="208">
        <v>1</v>
      </c>
      <c r="AM34" s="211">
        <v>26</v>
      </c>
      <c r="AN34" s="212">
        <f t="shared" si="0"/>
        <v>20.96875</v>
      </c>
      <c r="AO34" s="211">
        <f t="shared" si="1"/>
        <v>0</v>
      </c>
      <c r="AP34" s="211">
        <f t="shared" si="2"/>
        <v>0</v>
      </c>
      <c r="AQ34" s="211">
        <f t="shared" si="3"/>
        <v>0</v>
      </c>
      <c r="AR34" s="211">
        <f t="shared" si="4"/>
        <v>7</v>
      </c>
      <c r="AS34" s="211">
        <f t="shared" si="5"/>
        <v>0</v>
      </c>
      <c r="AT34" s="213">
        <f t="shared" si="6"/>
        <v>20.96875</v>
      </c>
      <c r="AU34" s="273">
        <v>0</v>
      </c>
      <c r="AV34" s="214">
        <v>11035.96</v>
      </c>
      <c r="AW34" s="215">
        <v>3518.32</v>
      </c>
      <c r="AX34" s="214">
        <v>0</v>
      </c>
      <c r="AY34" s="214">
        <v>0</v>
      </c>
      <c r="AZ34" s="214">
        <v>0</v>
      </c>
      <c r="BA34" s="216">
        <f t="shared" si="24"/>
        <v>14554.279999999999</v>
      </c>
      <c r="BB34" s="217">
        <f t="shared" si="8"/>
        <v>8900.3956249999992</v>
      </c>
      <c r="BC34" s="217">
        <f t="shared" si="9"/>
        <v>2837.49125</v>
      </c>
      <c r="BD34" s="218">
        <v>0</v>
      </c>
      <c r="BE34" s="219">
        <f t="shared" si="10"/>
        <v>0</v>
      </c>
      <c r="BF34" s="219">
        <f t="shared" si="11"/>
        <v>0</v>
      </c>
      <c r="BG34" s="220">
        <f t="shared" si="12"/>
        <v>977.76597668750003</v>
      </c>
      <c r="BH34" s="221">
        <f t="shared" si="25"/>
        <v>586.91531249999991</v>
      </c>
      <c r="BI34" s="222">
        <f t="shared" si="13"/>
        <v>62.90625</v>
      </c>
      <c r="BJ34" s="223">
        <f t="shared" si="26"/>
        <v>0</v>
      </c>
      <c r="BK34" s="216">
        <f t="shared" si="14"/>
        <v>11737.886875</v>
      </c>
      <c r="BL34" s="216">
        <f t="shared" si="15"/>
        <v>13365.4744141875</v>
      </c>
      <c r="BM34" s="224">
        <f t="shared" si="16"/>
        <v>92.907813281249986</v>
      </c>
      <c r="BN34" s="225">
        <f t="shared" si="17"/>
        <v>1408.546425</v>
      </c>
      <c r="BO34" s="226">
        <f t="shared" si="18"/>
        <v>0</v>
      </c>
      <c r="BP34" s="227"/>
      <c r="BQ34" s="214"/>
      <c r="BR34" s="214">
        <v>0</v>
      </c>
      <c r="BS34" s="228">
        <v>0</v>
      </c>
      <c r="BT34" s="228">
        <f t="shared" si="27"/>
        <v>1501.4542382812499</v>
      </c>
      <c r="BU34" s="228">
        <f t="shared" si="28"/>
        <v>11864.020175906249</v>
      </c>
      <c r="BV34" s="228">
        <v>11864</v>
      </c>
      <c r="BW34" s="228">
        <f t="shared" si="29"/>
        <v>2.0175906249278341E-2</v>
      </c>
      <c r="BX34" s="229">
        <f t="shared" si="19"/>
        <v>1525.92529375</v>
      </c>
      <c r="BY34" s="230">
        <f t="shared" si="20"/>
        <v>402.60052421875002</v>
      </c>
      <c r="BZ34" s="227">
        <v>0</v>
      </c>
      <c r="CA34" s="227"/>
      <c r="CB34" s="231">
        <f t="shared" si="21"/>
        <v>1928.5258179687501</v>
      </c>
      <c r="CC34" s="231">
        <f t="shared" si="22"/>
        <v>15294.00023215625</v>
      </c>
      <c r="CD34" s="232">
        <f t="shared" si="23"/>
        <v>524.21875</v>
      </c>
      <c r="CE34" s="216">
        <f t="shared" si="30"/>
        <v>15818.21898215625</v>
      </c>
    </row>
    <row r="35" spans="1:83" ht="21.95" customHeight="1" x14ac:dyDescent="0.2">
      <c r="A35" s="206">
        <v>22</v>
      </c>
      <c r="B35" s="207" t="s">
        <v>344</v>
      </c>
      <c r="C35" s="207" t="s">
        <v>345</v>
      </c>
      <c r="D35" s="233" t="s">
        <v>343</v>
      </c>
      <c r="E35" s="275" t="s">
        <v>957</v>
      </c>
      <c r="F35" s="272" t="s">
        <v>958</v>
      </c>
      <c r="G35" s="208" t="s">
        <v>65</v>
      </c>
      <c r="H35" s="208" t="s">
        <v>346</v>
      </c>
      <c r="I35" s="209">
        <v>4514101003073</v>
      </c>
      <c r="J35" s="208" t="s">
        <v>347</v>
      </c>
      <c r="K35" s="208">
        <v>0</v>
      </c>
      <c r="L35" s="210">
        <v>0</v>
      </c>
      <c r="M35" s="208">
        <v>1</v>
      </c>
      <c r="N35" s="208">
        <v>1</v>
      </c>
      <c r="O35" s="208">
        <v>1</v>
      </c>
      <c r="P35" s="208">
        <v>1</v>
      </c>
      <c r="Q35" s="208">
        <v>0</v>
      </c>
      <c r="R35" s="208">
        <v>1</v>
      </c>
      <c r="S35" s="208">
        <v>0</v>
      </c>
      <c r="T35" s="208">
        <v>1</v>
      </c>
      <c r="U35" s="208">
        <v>1</v>
      </c>
      <c r="V35" s="208">
        <v>1</v>
      </c>
      <c r="W35" s="208">
        <v>1</v>
      </c>
      <c r="X35" s="208">
        <v>1</v>
      </c>
      <c r="Y35" s="208">
        <v>1</v>
      </c>
      <c r="Z35" s="208">
        <v>0</v>
      </c>
      <c r="AA35" s="208">
        <v>0</v>
      </c>
      <c r="AB35" s="208">
        <v>1</v>
      </c>
      <c r="AC35" s="208">
        <v>0</v>
      </c>
      <c r="AD35" s="208">
        <v>1</v>
      </c>
      <c r="AE35" s="208">
        <v>0</v>
      </c>
      <c r="AF35" s="208">
        <v>1</v>
      </c>
      <c r="AG35" s="208">
        <v>0</v>
      </c>
      <c r="AH35" s="208">
        <v>1</v>
      </c>
      <c r="AI35" s="208">
        <v>1</v>
      </c>
      <c r="AJ35" s="208">
        <v>1</v>
      </c>
      <c r="AK35" s="208">
        <v>1</v>
      </c>
      <c r="AL35" s="208">
        <v>1</v>
      </c>
      <c r="AM35" s="211">
        <v>26</v>
      </c>
      <c r="AN35" s="212">
        <f t="shared" si="0"/>
        <v>19</v>
      </c>
      <c r="AO35" s="211">
        <f t="shared" si="1"/>
        <v>0</v>
      </c>
      <c r="AP35" s="211">
        <f t="shared" si="2"/>
        <v>0</v>
      </c>
      <c r="AQ35" s="211">
        <f t="shared" si="3"/>
        <v>0</v>
      </c>
      <c r="AR35" s="211">
        <f t="shared" si="4"/>
        <v>9</v>
      </c>
      <c r="AS35" s="211">
        <f t="shared" si="5"/>
        <v>0</v>
      </c>
      <c r="AT35" s="213">
        <f t="shared" si="6"/>
        <v>19</v>
      </c>
      <c r="AU35" s="273">
        <v>0</v>
      </c>
      <c r="AV35" s="214">
        <v>11035.96</v>
      </c>
      <c r="AW35" s="215">
        <v>3518.32</v>
      </c>
      <c r="AX35" s="214">
        <v>0</v>
      </c>
      <c r="AY35" s="214">
        <v>0</v>
      </c>
      <c r="AZ35" s="214">
        <v>0</v>
      </c>
      <c r="BA35" s="216">
        <f t="shared" si="24"/>
        <v>14554.279999999999</v>
      </c>
      <c r="BB35" s="217">
        <f t="shared" si="8"/>
        <v>8064.74</v>
      </c>
      <c r="BC35" s="217">
        <f t="shared" si="9"/>
        <v>2571.08</v>
      </c>
      <c r="BD35" s="218">
        <v>0</v>
      </c>
      <c r="BE35" s="219">
        <f t="shared" si="10"/>
        <v>0</v>
      </c>
      <c r="BF35" s="219">
        <f t="shared" si="11"/>
        <v>0</v>
      </c>
      <c r="BG35" s="220">
        <f t="shared" si="12"/>
        <v>885.96380599999998</v>
      </c>
      <c r="BH35" s="221">
        <f t="shared" si="25"/>
        <v>531.80999999999995</v>
      </c>
      <c r="BI35" s="222">
        <f t="shared" si="13"/>
        <v>57</v>
      </c>
      <c r="BJ35" s="223">
        <f t="shared" si="26"/>
        <v>0</v>
      </c>
      <c r="BK35" s="216">
        <f t="shared" si="14"/>
        <v>10635.82</v>
      </c>
      <c r="BL35" s="216">
        <f t="shared" si="15"/>
        <v>12110.593805999999</v>
      </c>
      <c r="BM35" s="224">
        <f t="shared" si="16"/>
        <v>84.184724999999986</v>
      </c>
      <c r="BN35" s="225">
        <f t="shared" si="17"/>
        <v>1276.2983999999999</v>
      </c>
      <c r="BO35" s="226">
        <f t="shared" si="18"/>
        <v>0</v>
      </c>
      <c r="BP35" s="227"/>
      <c r="BQ35" s="214"/>
      <c r="BR35" s="214">
        <v>0</v>
      </c>
      <c r="BS35" s="228">
        <v>0</v>
      </c>
      <c r="BT35" s="228">
        <f t="shared" si="27"/>
        <v>1360.483125</v>
      </c>
      <c r="BU35" s="228">
        <f t="shared" si="28"/>
        <v>10750.110680999998</v>
      </c>
      <c r="BV35" s="228">
        <v>10375</v>
      </c>
      <c r="BW35" s="228">
        <f t="shared" si="29"/>
        <v>375.11068099999829</v>
      </c>
      <c r="BX35" s="229">
        <f t="shared" si="19"/>
        <v>1382.6566</v>
      </c>
      <c r="BY35" s="230">
        <f t="shared" si="20"/>
        <v>364.80047500000001</v>
      </c>
      <c r="BZ35" s="227">
        <v>0</v>
      </c>
      <c r="CA35" s="227"/>
      <c r="CB35" s="231">
        <f t="shared" si="21"/>
        <v>1747.457075</v>
      </c>
      <c r="CC35" s="231">
        <f t="shared" si="22"/>
        <v>13858.050880999999</v>
      </c>
      <c r="CD35" s="232">
        <f t="shared" si="23"/>
        <v>475</v>
      </c>
      <c r="CE35" s="216">
        <f t="shared" si="30"/>
        <v>14333.050880999999</v>
      </c>
    </row>
    <row r="36" spans="1:83" ht="21.95" customHeight="1" x14ac:dyDescent="0.2">
      <c r="A36" s="206">
        <v>23</v>
      </c>
      <c r="B36" s="207" t="s">
        <v>348</v>
      </c>
      <c r="C36" s="207" t="s">
        <v>349</v>
      </c>
      <c r="D36" s="233" t="s">
        <v>350</v>
      </c>
      <c r="E36" s="275" t="s">
        <v>959</v>
      </c>
      <c r="F36" s="272" t="s">
        <v>960</v>
      </c>
      <c r="G36" s="208" t="s">
        <v>64</v>
      </c>
      <c r="H36" s="208" t="s">
        <v>126</v>
      </c>
      <c r="I36" s="209" t="s">
        <v>351</v>
      </c>
      <c r="J36" s="208" t="s">
        <v>219</v>
      </c>
      <c r="K36" s="208">
        <v>1</v>
      </c>
      <c r="L36" s="210">
        <v>0</v>
      </c>
      <c r="M36" s="208">
        <v>0</v>
      </c>
      <c r="N36" s="208">
        <v>1</v>
      </c>
      <c r="O36" s="208">
        <v>1</v>
      </c>
      <c r="P36" s="208">
        <v>0</v>
      </c>
      <c r="Q36" s="208">
        <v>1</v>
      </c>
      <c r="R36" s="208">
        <v>0</v>
      </c>
      <c r="S36" s="208">
        <v>0</v>
      </c>
      <c r="T36" s="208">
        <v>0</v>
      </c>
      <c r="U36" s="208">
        <v>0</v>
      </c>
      <c r="V36" s="208">
        <v>1</v>
      </c>
      <c r="W36" s="208">
        <v>1</v>
      </c>
      <c r="X36" s="208">
        <v>1</v>
      </c>
      <c r="Y36" s="208">
        <v>1</v>
      </c>
      <c r="Z36" s="208">
        <v>0</v>
      </c>
      <c r="AA36" s="208">
        <v>0</v>
      </c>
      <c r="AB36" s="208">
        <v>0</v>
      </c>
      <c r="AC36" s="208">
        <v>0</v>
      </c>
      <c r="AD36" s="208">
        <v>0</v>
      </c>
      <c r="AE36" s="208">
        <v>0</v>
      </c>
      <c r="AF36" s="208">
        <v>0</v>
      </c>
      <c r="AG36" s="208">
        <v>0</v>
      </c>
      <c r="AH36" s="208">
        <v>0</v>
      </c>
      <c r="AI36" s="208">
        <v>0</v>
      </c>
      <c r="AJ36" s="208">
        <v>0</v>
      </c>
      <c r="AK36" s="208">
        <v>0</v>
      </c>
      <c r="AL36" s="208">
        <v>0</v>
      </c>
      <c r="AM36" s="211">
        <v>26</v>
      </c>
      <c r="AN36" s="212">
        <f t="shared" si="0"/>
        <v>8</v>
      </c>
      <c r="AO36" s="211">
        <f t="shared" si="1"/>
        <v>0</v>
      </c>
      <c r="AP36" s="211">
        <f t="shared" si="2"/>
        <v>0</v>
      </c>
      <c r="AQ36" s="211">
        <f t="shared" si="3"/>
        <v>0</v>
      </c>
      <c r="AR36" s="211">
        <f t="shared" si="4"/>
        <v>20</v>
      </c>
      <c r="AS36" s="211">
        <f t="shared" si="5"/>
        <v>0</v>
      </c>
      <c r="AT36" s="213">
        <f t="shared" si="6"/>
        <v>8</v>
      </c>
      <c r="AU36" s="273">
        <v>0</v>
      </c>
      <c r="AV36" s="214">
        <v>11035.96</v>
      </c>
      <c r="AW36" s="215">
        <v>3518.32</v>
      </c>
      <c r="AX36" s="214">
        <v>0</v>
      </c>
      <c r="AY36" s="214">
        <v>0</v>
      </c>
      <c r="AZ36" s="214">
        <v>0</v>
      </c>
      <c r="BA36" s="216">
        <f t="shared" si="24"/>
        <v>14554.279999999999</v>
      </c>
      <c r="BB36" s="217">
        <f t="shared" si="8"/>
        <v>3395.68</v>
      </c>
      <c r="BC36" s="217">
        <f t="shared" si="9"/>
        <v>1082.56</v>
      </c>
      <c r="BD36" s="218">
        <v>0</v>
      </c>
      <c r="BE36" s="219">
        <f t="shared" si="10"/>
        <v>0</v>
      </c>
      <c r="BF36" s="219">
        <f t="shared" si="11"/>
        <v>0</v>
      </c>
      <c r="BG36" s="220">
        <f t="shared" si="12"/>
        <v>373.03739199999995</v>
      </c>
      <c r="BH36" s="221">
        <f t="shared" si="25"/>
        <v>223.92</v>
      </c>
      <c r="BI36" s="222">
        <f t="shared" si="13"/>
        <v>24</v>
      </c>
      <c r="BJ36" s="223">
        <f t="shared" si="26"/>
        <v>0</v>
      </c>
      <c r="BK36" s="216">
        <f t="shared" si="14"/>
        <v>4478.24</v>
      </c>
      <c r="BL36" s="216">
        <f t="shared" si="15"/>
        <v>5099.197392</v>
      </c>
      <c r="BM36" s="224">
        <f t="shared" si="16"/>
        <v>35.446199999999997</v>
      </c>
      <c r="BN36" s="225">
        <f t="shared" si="17"/>
        <v>537.38879999999995</v>
      </c>
      <c r="BO36" s="226">
        <f t="shared" si="18"/>
        <v>0</v>
      </c>
      <c r="BP36" s="227"/>
      <c r="BQ36" s="214"/>
      <c r="BR36" s="214">
        <v>0</v>
      </c>
      <c r="BS36" s="228">
        <v>0</v>
      </c>
      <c r="BT36" s="228">
        <f t="shared" si="27"/>
        <v>572.83499999999992</v>
      </c>
      <c r="BU36" s="228">
        <f t="shared" si="28"/>
        <v>4526.362392</v>
      </c>
      <c r="BV36" s="228">
        <v>4526</v>
      </c>
      <c r="BW36" s="228">
        <f t="shared" si="29"/>
        <v>0.36239199999999983</v>
      </c>
      <c r="BX36" s="229">
        <f t="shared" si="19"/>
        <v>582.1712</v>
      </c>
      <c r="BY36" s="230">
        <f t="shared" si="20"/>
        <v>153.6002</v>
      </c>
      <c r="BZ36" s="227">
        <v>0</v>
      </c>
      <c r="CA36" s="227"/>
      <c r="CB36" s="231">
        <f t="shared" si="21"/>
        <v>735.77139999999997</v>
      </c>
      <c r="CC36" s="231">
        <f t="shared" si="22"/>
        <v>5834.9687919999997</v>
      </c>
      <c r="CD36" s="232">
        <f t="shared" si="23"/>
        <v>200</v>
      </c>
      <c r="CE36" s="216">
        <f t="shared" si="30"/>
        <v>6034.9687919999997</v>
      </c>
    </row>
    <row r="37" spans="1:83" ht="21.95" customHeight="1" x14ac:dyDescent="0.2">
      <c r="A37" s="206">
        <v>24</v>
      </c>
      <c r="B37" s="207" t="s">
        <v>353</v>
      </c>
      <c r="C37" s="207" t="s">
        <v>354</v>
      </c>
      <c r="D37" s="233" t="s">
        <v>352</v>
      </c>
      <c r="E37" s="272" t="s">
        <v>961</v>
      </c>
      <c r="F37" s="272" t="s">
        <v>962</v>
      </c>
      <c r="G37" s="208" t="s">
        <v>223</v>
      </c>
      <c r="H37" s="208" t="s">
        <v>128</v>
      </c>
      <c r="I37" s="209">
        <v>64074308401</v>
      </c>
      <c r="J37" s="208" t="s">
        <v>229</v>
      </c>
      <c r="K37" s="208">
        <v>1</v>
      </c>
      <c r="L37" s="210">
        <v>0</v>
      </c>
      <c r="M37" s="208">
        <v>1</v>
      </c>
      <c r="N37" s="208">
        <v>1</v>
      </c>
      <c r="O37" s="208">
        <v>1</v>
      </c>
      <c r="P37" s="208">
        <v>1</v>
      </c>
      <c r="Q37" s="208">
        <v>1</v>
      </c>
      <c r="R37" s="208">
        <v>1</v>
      </c>
      <c r="S37" s="208">
        <v>0</v>
      </c>
      <c r="T37" s="208">
        <v>1</v>
      </c>
      <c r="U37" s="208">
        <v>0</v>
      </c>
      <c r="V37" s="208">
        <v>1</v>
      </c>
      <c r="W37" s="208">
        <v>1</v>
      </c>
      <c r="X37" s="208">
        <v>0</v>
      </c>
      <c r="Y37" s="208">
        <v>1</v>
      </c>
      <c r="Z37" s="208">
        <v>0</v>
      </c>
      <c r="AA37" s="208">
        <v>0</v>
      </c>
      <c r="AB37" s="208">
        <v>1</v>
      </c>
      <c r="AC37" s="208">
        <v>0</v>
      </c>
      <c r="AD37" s="208">
        <v>1</v>
      </c>
      <c r="AE37" s="208">
        <v>0</v>
      </c>
      <c r="AF37" s="208">
        <v>1</v>
      </c>
      <c r="AG37" s="208">
        <v>0</v>
      </c>
      <c r="AH37" s="208">
        <v>1</v>
      </c>
      <c r="AI37" s="208">
        <v>1</v>
      </c>
      <c r="AJ37" s="208">
        <v>0</v>
      </c>
      <c r="AK37" s="208">
        <v>1</v>
      </c>
      <c r="AL37" s="208">
        <v>1</v>
      </c>
      <c r="AM37" s="211">
        <v>26</v>
      </c>
      <c r="AN37" s="212">
        <f t="shared" si="0"/>
        <v>18</v>
      </c>
      <c r="AO37" s="211">
        <f t="shared" si="1"/>
        <v>0</v>
      </c>
      <c r="AP37" s="211">
        <f t="shared" si="2"/>
        <v>0</v>
      </c>
      <c r="AQ37" s="211">
        <f t="shared" si="3"/>
        <v>0</v>
      </c>
      <c r="AR37" s="211">
        <f t="shared" si="4"/>
        <v>10</v>
      </c>
      <c r="AS37" s="211">
        <f t="shared" si="5"/>
        <v>0</v>
      </c>
      <c r="AT37" s="213">
        <f t="shared" si="6"/>
        <v>18</v>
      </c>
      <c r="AU37" s="273">
        <v>0</v>
      </c>
      <c r="AV37" s="214">
        <v>11035.96</v>
      </c>
      <c r="AW37" s="215">
        <v>3518.32</v>
      </c>
      <c r="AX37" s="214">
        <v>0</v>
      </c>
      <c r="AY37" s="214">
        <v>0</v>
      </c>
      <c r="AZ37" s="214">
        <v>0</v>
      </c>
      <c r="BA37" s="216">
        <f t="shared" si="24"/>
        <v>14554.279999999999</v>
      </c>
      <c r="BB37" s="217">
        <f t="shared" si="8"/>
        <v>7640.28</v>
      </c>
      <c r="BC37" s="217">
        <f t="shared" si="9"/>
        <v>2435.7599999999998</v>
      </c>
      <c r="BD37" s="218">
        <v>0</v>
      </c>
      <c r="BE37" s="219">
        <f t="shared" si="10"/>
        <v>0</v>
      </c>
      <c r="BF37" s="219">
        <f t="shared" si="11"/>
        <v>0</v>
      </c>
      <c r="BG37" s="220">
        <f t="shared" si="12"/>
        <v>839.33413199999995</v>
      </c>
      <c r="BH37" s="221">
        <f t="shared" si="25"/>
        <v>503.82</v>
      </c>
      <c r="BI37" s="222">
        <f t="shared" si="13"/>
        <v>54</v>
      </c>
      <c r="BJ37" s="223">
        <f t="shared" si="26"/>
        <v>0</v>
      </c>
      <c r="BK37" s="216">
        <f t="shared" si="14"/>
        <v>10076.039999999999</v>
      </c>
      <c r="BL37" s="216">
        <f t="shared" si="15"/>
        <v>11473.194131999999</v>
      </c>
      <c r="BM37" s="224">
        <f t="shared" si="16"/>
        <v>79.753949999999989</v>
      </c>
      <c r="BN37" s="225">
        <f t="shared" si="17"/>
        <v>1209.1247999999998</v>
      </c>
      <c r="BO37" s="226">
        <f t="shared" si="18"/>
        <v>0</v>
      </c>
      <c r="BP37" s="227"/>
      <c r="BQ37" s="214"/>
      <c r="BR37" s="214">
        <v>0</v>
      </c>
      <c r="BS37" s="228">
        <v>0</v>
      </c>
      <c r="BT37" s="228">
        <f t="shared" si="27"/>
        <v>1288.8787499999999</v>
      </c>
      <c r="BU37" s="228">
        <f t="shared" si="28"/>
        <v>10184.315381999999</v>
      </c>
      <c r="BV37" s="228">
        <v>10184</v>
      </c>
      <c r="BW37" s="228">
        <f t="shared" si="29"/>
        <v>0.31538199999886274</v>
      </c>
      <c r="BX37" s="229">
        <f t="shared" si="19"/>
        <v>1309.8851999999999</v>
      </c>
      <c r="BY37" s="230">
        <f t="shared" si="20"/>
        <v>345.60044999999997</v>
      </c>
      <c r="BZ37" s="227">
        <v>0</v>
      </c>
      <c r="CA37" s="227"/>
      <c r="CB37" s="231">
        <f t="shared" si="21"/>
        <v>1655.4856499999999</v>
      </c>
      <c r="CC37" s="231">
        <f t="shared" si="22"/>
        <v>13128.679781999999</v>
      </c>
      <c r="CD37" s="232">
        <f t="shared" si="23"/>
        <v>450</v>
      </c>
      <c r="CE37" s="216">
        <f t="shared" si="30"/>
        <v>13578.679781999999</v>
      </c>
    </row>
    <row r="38" spans="1:83" ht="21.95" customHeight="1" x14ac:dyDescent="0.2">
      <c r="A38" s="206">
        <v>25</v>
      </c>
      <c r="B38" s="207" t="s">
        <v>355</v>
      </c>
      <c r="C38" s="207" t="s">
        <v>356</v>
      </c>
      <c r="D38" s="233" t="s">
        <v>352</v>
      </c>
      <c r="E38" s="272" t="s">
        <v>963</v>
      </c>
      <c r="F38" s="272" t="s">
        <v>964</v>
      </c>
      <c r="G38" s="208" t="s">
        <v>312</v>
      </c>
      <c r="H38" s="208" t="s">
        <v>357</v>
      </c>
      <c r="I38" s="209">
        <v>67430100006188</v>
      </c>
      <c r="J38" s="208" t="s">
        <v>358</v>
      </c>
      <c r="K38" s="208">
        <v>1</v>
      </c>
      <c r="L38" s="210">
        <v>0</v>
      </c>
      <c r="M38" s="208">
        <v>1</v>
      </c>
      <c r="N38" s="208">
        <v>1</v>
      </c>
      <c r="O38" s="208">
        <v>1</v>
      </c>
      <c r="P38" s="208">
        <v>1</v>
      </c>
      <c r="Q38" s="208">
        <v>1</v>
      </c>
      <c r="R38" s="208">
        <v>1</v>
      </c>
      <c r="S38" s="208">
        <v>0</v>
      </c>
      <c r="T38" s="208">
        <v>1</v>
      </c>
      <c r="U38" s="208">
        <v>1</v>
      </c>
      <c r="V38" s="208">
        <v>1</v>
      </c>
      <c r="W38" s="208">
        <v>1</v>
      </c>
      <c r="X38" s="208">
        <v>1</v>
      </c>
      <c r="Y38" s="208">
        <v>1</v>
      </c>
      <c r="Z38" s="208">
        <v>0</v>
      </c>
      <c r="AA38" s="208">
        <v>0</v>
      </c>
      <c r="AB38" s="208">
        <v>0</v>
      </c>
      <c r="AC38" s="208">
        <v>0</v>
      </c>
      <c r="AD38" s="208">
        <v>1</v>
      </c>
      <c r="AE38" s="208">
        <v>0</v>
      </c>
      <c r="AF38" s="208">
        <v>1</v>
      </c>
      <c r="AG38" s="208">
        <v>0</v>
      </c>
      <c r="AH38" s="208">
        <v>0</v>
      </c>
      <c r="AI38" s="208">
        <v>1</v>
      </c>
      <c r="AJ38" s="208">
        <v>1</v>
      </c>
      <c r="AK38" s="208">
        <v>1</v>
      </c>
      <c r="AL38" s="208">
        <v>1</v>
      </c>
      <c r="AM38" s="211">
        <v>26</v>
      </c>
      <c r="AN38" s="212">
        <f t="shared" si="0"/>
        <v>19</v>
      </c>
      <c r="AO38" s="211">
        <f t="shared" si="1"/>
        <v>0</v>
      </c>
      <c r="AP38" s="211">
        <f t="shared" si="2"/>
        <v>0</v>
      </c>
      <c r="AQ38" s="211">
        <f t="shared" si="3"/>
        <v>0</v>
      </c>
      <c r="AR38" s="211">
        <f t="shared" si="4"/>
        <v>9</v>
      </c>
      <c r="AS38" s="211">
        <f t="shared" si="5"/>
        <v>0</v>
      </c>
      <c r="AT38" s="213">
        <f t="shared" si="6"/>
        <v>19</v>
      </c>
      <c r="AU38" s="273">
        <v>0</v>
      </c>
      <c r="AV38" s="214">
        <v>11035.96</v>
      </c>
      <c r="AW38" s="215">
        <v>3518.32</v>
      </c>
      <c r="AX38" s="214">
        <v>0</v>
      </c>
      <c r="AY38" s="214">
        <v>0</v>
      </c>
      <c r="AZ38" s="214">
        <v>0</v>
      </c>
      <c r="BA38" s="216">
        <f t="shared" si="24"/>
        <v>14554.279999999999</v>
      </c>
      <c r="BB38" s="217">
        <f t="shared" si="8"/>
        <v>8064.74</v>
      </c>
      <c r="BC38" s="217">
        <f t="shared" si="9"/>
        <v>2571.08</v>
      </c>
      <c r="BD38" s="218">
        <v>0</v>
      </c>
      <c r="BE38" s="219">
        <f t="shared" si="10"/>
        <v>0</v>
      </c>
      <c r="BF38" s="219">
        <f t="shared" si="11"/>
        <v>0</v>
      </c>
      <c r="BG38" s="220">
        <f t="shared" si="12"/>
        <v>885.96380599999998</v>
      </c>
      <c r="BH38" s="221">
        <f t="shared" si="25"/>
        <v>531.80999999999995</v>
      </c>
      <c r="BI38" s="222">
        <f t="shared" si="13"/>
        <v>57</v>
      </c>
      <c r="BJ38" s="223">
        <f t="shared" si="26"/>
        <v>0</v>
      </c>
      <c r="BK38" s="216">
        <f t="shared" si="14"/>
        <v>10635.82</v>
      </c>
      <c r="BL38" s="216">
        <f t="shared" si="15"/>
        <v>12110.593805999999</v>
      </c>
      <c r="BM38" s="224">
        <f t="shared" si="16"/>
        <v>84.184724999999986</v>
      </c>
      <c r="BN38" s="225">
        <f t="shared" si="17"/>
        <v>1276.2983999999999</v>
      </c>
      <c r="BO38" s="226">
        <f t="shared" si="18"/>
        <v>0</v>
      </c>
      <c r="BP38" s="227"/>
      <c r="BQ38" s="214"/>
      <c r="BR38" s="214">
        <v>0</v>
      </c>
      <c r="BS38" s="228">
        <v>0</v>
      </c>
      <c r="BT38" s="228">
        <f t="shared" si="27"/>
        <v>1360.483125</v>
      </c>
      <c r="BU38" s="228">
        <f t="shared" si="28"/>
        <v>10750.110680999998</v>
      </c>
      <c r="BV38" s="228">
        <v>10750</v>
      </c>
      <c r="BW38" s="228">
        <f t="shared" si="29"/>
        <v>0.11068099999829428</v>
      </c>
      <c r="BX38" s="229">
        <f t="shared" si="19"/>
        <v>1382.6566</v>
      </c>
      <c r="BY38" s="230">
        <f t="shared" si="20"/>
        <v>364.80047500000001</v>
      </c>
      <c r="BZ38" s="227">
        <v>0</v>
      </c>
      <c r="CA38" s="227"/>
      <c r="CB38" s="231">
        <f t="shared" si="21"/>
        <v>1747.457075</v>
      </c>
      <c r="CC38" s="231">
        <f t="shared" si="22"/>
        <v>13858.050880999999</v>
      </c>
      <c r="CD38" s="232">
        <f t="shared" si="23"/>
        <v>475</v>
      </c>
      <c r="CE38" s="216">
        <f t="shared" si="30"/>
        <v>14333.050880999999</v>
      </c>
    </row>
    <row r="39" spans="1:83" ht="21.95" customHeight="1" x14ac:dyDescent="0.2">
      <c r="A39" s="206">
        <v>26</v>
      </c>
      <c r="B39" s="207" t="s">
        <v>359</v>
      </c>
      <c r="C39" s="207" t="s">
        <v>360</v>
      </c>
      <c r="D39" s="233" t="s">
        <v>361</v>
      </c>
      <c r="E39" s="275" t="s">
        <v>965</v>
      </c>
      <c r="F39" s="272" t="s">
        <v>966</v>
      </c>
      <c r="G39" s="208" t="s">
        <v>223</v>
      </c>
      <c r="H39" s="208" t="s">
        <v>362</v>
      </c>
      <c r="I39" s="209">
        <v>64143097785</v>
      </c>
      <c r="J39" s="208" t="s">
        <v>258</v>
      </c>
      <c r="K39" s="208">
        <v>1</v>
      </c>
      <c r="L39" s="210">
        <v>0</v>
      </c>
      <c r="M39" s="208">
        <v>1</v>
      </c>
      <c r="N39" s="208">
        <v>0</v>
      </c>
      <c r="O39" s="208">
        <v>1</v>
      </c>
      <c r="P39" s="208">
        <v>0</v>
      </c>
      <c r="Q39" s="208">
        <v>1</v>
      </c>
      <c r="R39" s="208">
        <v>1</v>
      </c>
      <c r="S39" s="208">
        <v>0</v>
      </c>
      <c r="T39" s="208">
        <v>1</v>
      </c>
      <c r="U39" s="208">
        <v>1</v>
      </c>
      <c r="V39" s="208">
        <v>1</v>
      </c>
      <c r="W39" s="208">
        <v>1</v>
      </c>
      <c r="X39" s="208">
        <v>1</v>
      </c>
      <c r="Y39" s="208">
        <v>1</v>
      </c>
      <c r="Z39" s="208">
        <v>0</v>
      </c>
      <c r="AA39" s="208">
        <v>1</v>
      </c>
      <c r="AB39" s="208">
        <v>0</v>
      </c>
      <c r="AC39" s="208">
        <v>1</v>
      </c>
      <c r="AD39" s="208">
        <v>0</v>
      </c>
      <c r="AE39" s="208">
        <v>1</v>
      </c>
      <c r="AF39" s="208">
        <v>0</v>
      </c>
      <c r="AG39" s="208">
        <v>0</v>
      </c>
      <c r="AH39" s="208">
        <v>1</v>
      </c>
      <c r="AI39" s="208">
        <v>0</v>
      </c>
      <c r="AJ39" s="208">
        <v>1</v>
      </c>
      <c r="AK39" s="208">
        <v>1</v>
      </c>
      <c r="AL39" s="208">
        <v>1</v>
      </c>
      <c r="AM39" s="211">
        <v>26</v>
      </c>
      <c r="AN39" s="212">
        <f t="shared" si="0"/>
        <v>18</v>
      </c>
      <c r="AO39" s="211">
        <f t="shared" si="1"/>
        <v>0</v>
      </c>
      <c r="AP39" s="211">
        <f t="shared" si="2"/>
        <v>0</v>
      </c>
      <c r="AQ39" s="211">
        <f t="shared" si="3"/>
        <v>0</v>
      </c>
      <c r="AR39" s="211">
        <f t="shared" si="4"/>
        <v>10</v>
      </c>
      <c r="AS39" s="211">
        <f t="shared" si="5"/>
        <v>0</v>
      </c>
      <c r="AT39" s="213">
        <f t="shared" si="6"/>
        <v>18</v>
      </c>
      <c r="AU39" s="273">
        <v>0</v>
      </c>
      <c r="AV39" s="214">
        <v>11035.96</v>
      </c>
      <c r="AW39" s="215">
        <v>3518.32</v>
      </c>
      <c r="AX39" s="214">
        <v>0</v>
      </c>
      <c r="AY39" s="214">
        <v>0</v>
      </c>
      <c r="AZ39" s="214">
        <v>0</v>
      </c>
      <c r="BA39" s="216">
        <f t="shared" si="24"/>
        <v>14554.279999999999</v>
      </c>
      <c r="BB39" s="217">
        <f t="shared" si="8"/>
        <v>7640.28</v>
      </c>
      <c r="BC39" s="217">
        <f t="shared" si="9"/>
        <v>2435.7599999999998</v>
      </c>
      <c r="BD39" s="218">
        <v>0</v>
      </c>
      <c r="BE39" s="219">
        <f t="shared" si="10"/>
        <v>0</v>
      </c>
      <c r="BF39" s="219">
        <f t="shared" si="11"/>
        <v>0</v>
      </c>
      <c r="BG39" s="220">
        <f t="shared" si="12"/>
        <v>839.33413199999995</v>
      </c>
      <c r="BH39" s="221">
        <f t="shared" si="25"/>
        <v>503.82</v>
      </c>
      <c r="BI39" s="222">
        <f t="shared" si="13"/>
        <v>54</v>
      </c>
      <c r="BJ39" s="223">
        <f t="shared" si="26"/>
        <v>0</v>
      </c>
      <c r="BK39" s="216">
        <f t="shared" si="14"/>
        <v>10076.039999999999</v>
      </c>
      <c r="BL39" s="216">
        <f t="shared" si="15"/>
        <v>11473.194131999999</v>
      </c>
      <c r="BM39" s="224">
        <f t="shared" si="16"/>
        <v>79.753949999999989</v>
      </c>
      <c r="BN39" s="225">
        <f t="shared" si="17"/>
        <v>1209.1247999999998</v>
      </c>
      <c r="BO39" s="226">
        <f t="shared" si="18"/>
        <v>0</v>
      </c>
      <c r="BP39" s="227"/>
      <c r="BQ39" s="214"/>
      <c r="BR39" s="214">
        <v>0</v>
      </c>
      <c r="BS39" s="228">
        <v>0</v>
      </c>
      <c r="BT39" s="228">
        <f t="shared" si="27"/>
        <v>1288.8787499999999</v>
      </c>
      <c r="BU39" s="228">
        <f t="shared" si="28"/>
        <v>10184.315381999999</v>
      </c>
      <c r="BV39" s="228">
        <v>10184</v>
      </c>
      <c r="BW39" s="228">
        <f t="shared" si="29"/>
        <v>0.31538199999886274</v>
      </c>
      <c r="BX39" s="229">
        <f t="shared" si="19"/>
        <v>1309.8851999999999</v>
      </c>
      <c r="BY39" s="230">
        <f t="shared" si="20"/>
        <v>345.60044999999997</v>
      </c>
      <c r="BZ39" s="227">
        <v>0</v>
      </c>
      <c r="CA39" s="227"/>
      <c r="CB39" s="231">
        <f t="shared" si="21"/>
        <v>1655.4856499999999</v>
      </c>
      <c r="CC39" s="231">
        <f t="shared" si="22"/>
        <v>13128.679781999999</v>
      </c>
      <c r="CD39" s="232">
        <f t="shared" si="23"/>
        <v>450</v>
      </c>
      <c r="CE39" s="216">
        <f t="shared" si="30"/>
        <v>13578.679781999999</v>
      </c>
    </row>
    <row r="40" spans="1:83" ht="21.95" customHeight="1" x14ac:dyDescent="0.2">
      <c r="A40" s="206">
        <v>27</v>
      </c>
      <c r="B40" s="207" t="s">
        <v>363</v>
      </c>
      <c r="C40" s="207" t="s">
        <v>242</v>
      </c>
      <c r="D40" s="233" t="s">
        <v>364</v>
      </c>
      <c r="E40" s="275" t="s">
        <v>967</v>
      </c>
      <c r="F40" s="272" t="s">
        <v>968</v>
      </c>
      <c r="G40" s="208" t="s">
        <v>243</v>
      </c>
      <c r="H40" s="208" t="s">
        <v>244</v>
      </c>
      <c r="I40" s="209">
        <v>319601000002566</v>
      </c>
      <c r="J40" s="208" t="s">
        <v>365</v>
      </c>
      <c r="K40" s="208">
        <v>1</v>
      </c>
      <c r="L40" s="210">
        <v>0</v>
      </c>
      <c r="M40" s="208">
        <v>1</v>
      </c>
      <c r="N40" s="208">
        <v>1</v>
      </c>
      <c r="O40" s="208">
        <v>1</v>
      </c>
      <c r="P40" s="208">
        <v>1</v>
      </c>
      <c r="Q40" s="208">
        <v>1</v>
      </c>
      <c r="R40" s="208">
        <v>1</v>
      </c>
      <c r="S40" s="208">
        <v>0</v>
      </c>
      <c r="T40" s="208">
        <v>1</v>
      </c>
      <c r="U40" s="208">
        <v>1</v>
      </c>
      <c r="V40" s="208">
        <v>0.5</v>
      </c>
      <c r="W40" s="208">
        <v>1</v>
      </c>
      <c r="X40" s="208">
        <v>1</v>
      </c>
      <c r="Y40" s="208">
        <v>1</v>
      </c>
      <c r="Z40" s="208">
        <v>0</v>
      </c>
      <c r="AA40" s="208">
        <v>0</v>
      </c>
      <c r="AB40" s="208">
        <v>1</v>
      </c>
      <c r="AC40" s="208">
        <v>0</v>
      </c>
      <c r="AD40" s="208">
        <v>1</v>
      </c>
      <c r="AE40" s="208">
        <v>0</v>
      </c>
      <c r="AF40" s="208">
        <v>1</v>
      </c>
      <c r="AG40" s="208">
        <v>0</v>
      </c>
      <c r="AH40" s="208">
        <v>1</v>
      </c>
      <c r="AI40" s="208">
        <v>1</v>
      </c>
      <c r="AJ40" s="208">
        <v>0</v>
      </c>
      <c r="AK40" s="208">
        <v>1</v>
      </c>
      <c r="AL40" s="208">
        <v>0</v>
      </c>
      <c r="AM40" s="211">
        <v>26</v>
      </c>
      <c r="AN40" s="212">
        <f t="shared" si="0"/>
        <v>18.5</v>
      </c>
      <c r="AO40" s="211">
        <f t="shared" si="1"/>
        <v>0</v>
      </c>
      <c r="AP40" s="211">
        <f t="shared" si="2"/>
        <v>0</v>
      </c>
      <c r="AQ40" s="211">
        <f t="shared" si="3"/>
        <v>0</v>
      </c>
      <c r="AR40" s="211">
        <f t="shared" si="4"/>
        <v>9</v>
      </c>
      <c r="AS40" s="211">
        <f t="shared" si="5"/>
        <v>0</v>
      </c>
      <c r="AT40" s="213">
        <f t="shared" si="6"/>
        <v>18.5</v>
      </c>
      <c r="AU40" s="273">
        <v>0</v>
      </c>
      <c r="AV40" s="214">
        <v>11035.96</v>
      </c>
      <c r="AW40" s="215">
        <v>3518.32</v>
      </c>
      <c r="AX40" s="214">
        <v>0</v>
      </c>
      <c r="AY40" s="214">
        <v>0</v>
      </c>
      <c r="AZ40" s="214">
        <v>0</v>
      </c>
      <c r="BA40" s="216">
        <f t="shared" si="24"/>
        <v>14554.279999999999</v>
      </c>
      <c r="BB40" s="217">
        <f t="shared" si="8"/>
        <v>7852.5099999999993</v>
      </c>
      <c r="BC40" s="217">
        <f t="shared" si="9"/>
        <v>2503.42</v>
      </c>
      <c r="BD40" s="218">
        <v>0</v>
      </c>
      <c r="BE40" s="219">
        <f t="shared" si="10"/>
        <v>0</v>
      </c>
      <c r="BF40" s="219">
        <f t="shared" si="11"/>
        <v>0</v>
      </c>
      <c r="BG40" s="220">
        <f t="shared" si="12"/>
        <v>862.64896899999997</v>
      </c>
      <c r="BH40" s="221">
        <f t="shared" si="25"/>
        <v>517.81499999999994</v>
      </c>
      <c r="BI40" s="222">
        <f t="shared" si="13"/>
        <v>55.5</v>
      </c>
      <c r="BJ40" s="223">
        <f t="shared" si="26"/>
        <v>0</v>
      </c>
      <c r="BK40" s="216">
        <f t="shared" si="14"/>
        <v>10355.93</v>
      </c>
      <c r="BL40" s="216">
        <f t="shared" si="15"/>
        <v>11791.893969000001</v>
      </c>
      <c r="BM40" s="224">
        <f t="shared" si="16"/>
        <v>81.969337500000009</v>
      </c>
      <c r="BN40" s="225">
        <f t="shared" si="17"/>
        <v>1242.7116000000001</v>
      </c>
      <c r="BO40" s="226">
        <f t="shared" si="18"/>
        <v>0</v>
      </c>
      <c r="BP40" s="227"/>
      <c r="BQ40" s="214"/>
      <c r="BR40" s="214">
        <v>0</v>
      </c>
      <c r="BS40" s="228">
        <v>0</v>
      </c>
      <c r="BT40" s="228">
        <f t="shared" si="27"/>
        <v>1324.6809375</v>
      </c>
      <c r="BU40" s="228">
        <f t="shared" si="28"/>
        <v>10467.213031500001</v>
      </c>
      <c r="BV40" s="228">
        <v>10467</v>
      </c>
      <c r="BW40" s="228">
        <f t="shared" si="29"/>
        <v>0.21303150000130699</v>
      </c>
      <c r="BX40" s="229">
        <f t="shared" si="19"/>
        <v>1346.2709</v>
      </c>
      <c r="BY40" s="230">
        <f t="shared" si="20"/>
        <v>355.20046250000001</v>
      </c>
      <c r="BZ40" s="227">
        <v>0</v>
      </c>
      <c r="CA40" s="227"/>
      <c r="CB40" s="231">
        <f t="shared" si="21"/>
        <v>1701.4713624999999</v>
      </c>
      <c r="CC40" s="231">
        <f t="shared" si="22"/>
        <v>13493.365331500001</v>
      </c>
      <c r="CD40" s="232">
        <f t="shared" si="23"/>
        <v>462.5</v>
      </c>
      <c r="CE40" s="216">
        <f t="shared" si="30"/>
        <v>13955.865331500001</v>
      </c>
    </row>
    <row r="41" spans="1:83" ht="21.95" customHeight="1" x14ac:dyDescent="0.2">
      <c r="A41" s="206">
        <v>28</v>
      </c>
      <c r="B41" s="207" t="s">
        <v>366</v>
      </c>
      <c r="C41" s="207" t="s">
        <v>367</v>
      </c>
      <c r="D41" s="233" t="s">
        <v>368</v>
      </c>
      <c r="E41" s="275" t="s">
        <v>969</v>
      </c>
      <c r="F41" s="272" t="s">
        <v>970</v>
      </c>
      <c r="G41" s="208" t="s">
        <v>223</v>
      </c>
      <c r="H41" s="208" t="s">
        <v>121</v>
      </c>
      <c r="I41" s="209">
        <v>41263876277</v>
      </c>
      <c r="J41" s="208" t="s">
        <v>233</v>
      </c>
      <c r="K41" s="208">
        <v>1</v>
      </c>
      <c r="L41" s="210">
        <v>0</v>
      </c>
      <c r="M41" s="208">
        <v>1</v>
      </c>
      <c r="N41" s="208">
        <v>1</v>
      </c>
      <c r="O41" s="208">
        <v>1</v>
      </c>
      <c r="P41" s="208">
        <v>1</v>
      </c>
      <c r="Q41" s="208">
        <v>1</v>
      </c>
      <c r="R41" s="208">
        <v>0</v>
      </c>
      <c r="S41" s="208">
        <v>0</v>
      </c>
      <c r="T41" s="208">
        <v>1</v>
      </c>
      <c r="U41" s="208">
        <v>1</v>
      </c>
      <c r="V41" s="208">
        <v>1</v>
      </c>
      <c r="W41" s="208">
        <v>1</v>
      </c>
      <c r="X41" s="208">
        <v>0</v>
      </c>
      <c r="Y41" s="208">
        <v>0</v>
      </c>
      <c r="Z41" s="208">
        <v>0</v>
      </c>
      <c r="AA41" s="208">
        <v>1</v>
      </c>
      <c r="AB41" s="208">
        <v>0</v>
      </c>
      <c r="AC41" s="208">
        <v>1</v>
      </c>
      <c r="AD41" s="208">
        <v>0</v>
      </c>
      <c r="AE41" s="208">
        <v>1</v>
      </c>
      <c r="AF41" s="208">
        <v>0</v>
      </c>
      <c r="AG41" s="208">
        <v>0</v>
      </c>
      <c r="AH41" s="208">
        <v>1</v>
      </c>
      <c r="AI41" s="208">
        <v>1</v>
      </c>
      <c r="AJ41" s="208">
        <v>1</v>
      </c>
      <c r="AK41" s="208">
        <v>0</v>
      </c>
      <c r="AL41" s="208">
        <v>0</v>
      </c>
      <c r="AM41" s="211">
        <v>26</v>
      </c>
      <c r="AN41" s="212">
        <f t="shared" si="0"/>
        <v>16</v>
      </c>
      <c r="AO41" s="211">
        <f t="shared" si="1"/>
        <v>0</v>
      </c>
      <c r="AP41" s="211">
        <f t="shared" si="2"/>
        <v>0</v>
      </c>
      <c r="AQ41" s="211">
        <f t="shared" si="3"/>
        <v>0</v>
      </c>
      <c r="AR41" s="211">
        <f t="shared" si="4"/>
        <v>12</v>
      </c>
      <c r="AS41" s="211">
        <f t="shared" si="5"/>
        <v>0</v>
      </c>
      <c r="AT41" s="213">
        <f t="shared" si="6"/>
        <v>16</v>
      </c>
      <c r="AU41" s="273">
        <v>0</v>
      </c>
      <c r="AV41" s="214">
        <v>11035.96</v>
      </c>
      <c r="AW41" s="215">
        <v>3518.32</v>
      </c>
      <c r="AX41" s="214">
        <v>0</v>
      </c>
      <c r="AY41" s="214">
        <v>0</v>
      </c>
      <c r="AZ41" s="214">
        <v>0</v>
      </c>
      <c r="BA41" s="216">
        <f t="shared" si="24"/>
        <v>14554.279999999999</v>
      </c>
      <c r="BB41" s="217">
        <f t="shared" si="8"/>
        <v>6791.36</v>
      </c>
      <c r="BC41" s="217">
        <f t="shared" si="9"/>
        <v>2165.12</v>
      </c>
      <c r="BD41" s="218">
        <v>0</v>
      </c>
      <c r="BE41" s="219">
        <f t="shared" si="10"/>
        <v>0</v>
      </c>
      <c r="BF41" s="219">
        <f t="shared" si="11"/>
        <v>0</v>
      </c>
      <c r="BG41" s="220">
        <f t="shared" si="12"/>
        <v>746.07478399999991</v>
      </c>
      <c r="BH41" s="221">
        <f t="shared" si="25"/>
        <v>447.84</v>
      </c>
      <c r="BI41" s="222">
        <f t="shared" si="13"/>
        <v>48</v>
      </c>
      <c r="BJ41" s="223">
        <f t="shared" si="26"/>
        <v>0</v>
      </c>
      <c r="BK41" s="216">
        <f t="shared" si="14"/>
        <v>8956.48</v>
      </c>
      <c r="BL41" s="216">
        <f t="shared" si="15"/>
        <v>10198.394784</v>
      </c>
      <c r="BM41" s="224">
        <f t="shared" si="16"/>
        <v>70.892399999999995</v>
      </c>
      <c r="BN41" s="225">
        <f t="shared" si="17"/>
        <v>1074.7775999999999</v>
      </c>
      <c r="BO41" s="226">
        <f t="shared" si="18"/>
        <v>0</v>
      </c>
      <c r="BP41" s="227"/>
      <c r="BQ41" s="214"/>
      <c r="BR41" s="214">
        <v>0</v>
      </c>
      <c r="BS41" s="228">
        <v>0</v>
      </c>
      <c r="BT41" s="228">
        <f t="shared" si="27"/>
        <v>1145.6699999999998</v>
      </c>
      <c r="BU41" s="228">
        <f t="shared" si="28"/>
        <v>9052.724784</v>
      </c>
      <c r="BV41" s="228">
        <v>9053</v>
      </c>
      <c r="BW41" s="228">
        <f t="shared" si="29"/>
        <v>-0.27521600000000035</v>
      </c>
      <c r="BX41" s="229">
        <f t="shared" si="19"/>
        <v>1164.3424</v>
      </c>
      <c r="BY41" s="230">
        <f t="shared" si="20"/>
        <v>307.2004</v>
      </c>
      <c r="BZ41" s="227">
        <v>0</v>
      </c>
      <c r="CA41" s="227"/>
      <c r="CB41" s="231">
        <f t="shared" si="21"/>
        <v>1471.5427999999999</v>
      </c>
      <c r="CC41" s="231">
        <f t="shared" si="22"/>
        <v>11669.937583999999</v>
      </c>
      <c r="CD41" s="232">
        <f t="shared" si="23"/>
        <v>400</v>
      </c>
      <c r="CE41" s="216">
        <f t="shared" si="30"/>
        <v>12069.937583999999</v>
      </c>
    </row>
    <row r="42" spans="1:83" ht="21.95" customHeight="1" x14ac:dyDescent="0.2">
      <c r="A42" s="206">
        <v>29</v>
      </c>
      <c r="B42" s="207" t="s">
        <v>369</v>
      </c>
      <c r="C42" s="207" t="s">
        <v>370</v>
      </c>
      <c r="D42" s="233" t="s">
        <v>371</v>
      </c>
      <c r="E42" s="275" t="s">
        <v>971</v>
      </c>
      <c r="F42" s="272" t="s">
        <v>972</v>
      </c>
      <c r="G42" s="208" t="s">
        <v>223</v>
      </c>
      <c r="H42" s="208" t="s">
        <v>154</v>
      </c>
      <c r="I42" s="208">
        <v>64117719530</v>
      </c>
      <c r="J42" s="208" t="s">
        <v>372</v>
      </c>
      <c r="K42" s="208">
        <v>1</v>
      </c>
      <c r="L42" s="210">
        <v>0</v>
      </c>
      <c r="M42" s="208">
        <v>1</v>
      </c>
      <c r="N42" s="208">
        <v>1</v>
      </c>
      <c r="O42" s="208">
        <v>1</v>
      </c>
      <c r="P42" s="208">
        <v>1</v>
      </c>
      <c r="Q42" s="208">
        <v>1</v>
      </c>
      <c r="R42" s="208">
        <v>1</v>
      </c>
      <c r="S42" s="208">
        <v>0</v>
      </c>
      <c r="T42" s="208">
        <v>0</v>
      </c>
      <c r="U42" s="208">
        <v>1</v>
      </c>
      <c r="V42" s="208">
        <v>1</v>
      </c>
      <c r="W42" s="208">
        <v>1</v>
      </c>
      <c r="X42" s="208">
        <v>0</v>
      </c>
      <c r="Y42" s="208">
        <v>0</v>
      </c>
      <c r="Z42" s="208">
        <v>0</v>
      </c>
      <c r="AA42" s="208">
        <v>1</v>
      </c>
      <c r="AB42" s="208">
        <v>1</v>
      </c>
      <c r="AC42" s="208">
        <v>0</v>
      </c>
      <c r="AD42" s="208">
        <v>1</v>
      </c>
      <c r="AE42" s="208">
        <v>0</v>
      </c>
      <c r="AF42" s="208">
        <v>1</v>
      </c>
      <c r="AG42" s="208">
        <v>0</v>
      </c>
      <c r="AH42" s="208">
        <v>1</v>
      </c>
      <c r="AI42" s="208">
        <v>1</v>
      </c>
      <c r="AJ42" s="208">
        <v>1</v>
      </c>
      <c r="AK42" s="208">
        <v>1</v>
      </c>
      <c r="AL42" s="208">
        <v>1</v>
      </c>
      <c r="AM42" s="211">
        <v>26</v>
      </c>
      <c r="AN42" s="212">
        <f t="shared" si="0"/>
        <v>19</v>
      </c>
      <c r="AO42" s="211">
        <f t="shared" si="1"/>
        <v>0</v>
      </c>
      <c r="AP42" s="211">
        <f t="shared" si="2"/>
        <v>0</v>
      </c>
      <c r="AQ42" s="211">
        <f t="shared" si="3"/>
        <v>0</v>
      </c>
      <c r="AR42" s="211">
        <f t="shared" si="4"/>
        <v>9</v>
      </c>
      <c r="AS42" s="211">
        <f t="shared" si="5"/>
        <v>0</v>
      </c>
      <c r="AT42" s="213">
        <f t="shared" si="6"/>
        <v>19</v>
      </c>
      <c r="AU42" s="273">
        <v>0</v>
      </c>
      <c r="AV42" s="214">
        <v>11035.96</v>
      </c>
      <c r="AW42" s="215">
        <v>3518.32</v>
      </c>
      <c r="AX42" s="214">
        <v>0</v>
      </c>
      <c r="AY42" s="214">
        <v>0</v>
      </c>
      <c r="AZ42" s="214">
        <v>0</v>
      </c>
      <c r="BA42" s="216">
        <f t="shared" si="24"/>
        <v>14554.279999999999</v>
      </c>
      <c r="BB42" s="217">
        <f t="shared" si="8"/>
        <v>8064.74</v>
      </c>
      <c r="BC42" s="217">
        <f t="shared" si="9"/>
        <v>2571.08</v>
      </c>
      <c r="BD42" s="218">
        <v>0</v>
      </c>
      <c r="BE42" s="219">
        <f t="shared" si="10"/>
        <v>0</v>
      </c>
      <c r="BF42" s="219">
        <f t="shared" si="11"/>
        <v>0</v>
      </c>
      <c r="BG42" s="220">
        <f t="shared" si="12"/>
        <v>885.96380599999998</v>
      </c>
      <c r="BH42" s="221">
        <f t="shared" si="25"/>
        <v>531.80999999999995</v>
      </c>
      <c r="BI42" s="222">
        <f t="shared" si="13"/>
        <v>57</v>
      </c>
      <c r="BJ42" s="223">
        <f t="shared" si="26"/>
        <v>0</v>
      </c>
      <c r="BK42" s="216">
        <f t="shared" si="14"/>
        <v>10635.82</v>
      </c>
      <c r="BL42" s="216">
        <f t="shared" si="15"/>
        <v>12110.593805999999</v>
      </c>
      <c r="BM42" s="224">
        <f t="shared" si="16"/>
        <v>84.184724999999986</v>
      </c>
      <c r="BN42" s="225">
        <f t="shared" si="17"/>
        <v>1276.2983999999999</v>
      </c>
      <c r="BO42" s="226">
        <f t="shared" si="18"/>
        <v>0</v>
      </c>
      <c r="BP42" s="227"/>
      <c r="BQ42" s="214"/>
      <c r="BR42" s="214">
        <v>0</v>
      </c>
      <c r="BS42" s="228">
        <v>0</v>
      </c>
      <c r="BT42" s="228">
        <f t="shared" si="27"/>
        <v>1360.483125</v>
      </c>
      <c r="BU42" s="228">
        <f t="shared" si="28"/>
        <v>10750.110680999998</v>
      </c>
      <c r="BV42" s="228">
        <v>10750</v>
      </c>
      <c r="BW42" s="228">
        <f t="shared" si="29"/>
        <v>0.11068099999829428</v>
      </c>
      <c r="BX42" s="229">
        <f t="shared" si="19"/>
        <v>1382.6566</v>
      </c>
      <c r="BY42" s="230">
        <f t="shared" si="20"/>
        <v>364.80047500000001</v>
      </c>
      <c r="BZ42" s="227">
        <v>0</v>
      </c>
      <c r="CA42" s="227"/>
      <c r="CB42" s="231">
        <f t="shared" si="21"/>
        <v>1747.457075</v>
      </c>
      <c r="CC42" s="231">
        <f t="shared" si="22"/>
        <v>13858.050880999999</v>
      </c>
      <c r="CD42" s="232">
        <f t="shared" si="23"/>
        <v>475</v>
      </c>
      <c r="CE42" s="216">
        <f t="shared" si="30"/>
        <v>14333.050880999999</v>
      </c>
    </row>
    <row r="43" spans="1:83" ht="21.95" customHeight="1" x14ac:dyDescent="0.2">
      <c r="A43" s="206">
        <v>30</v>
      </c>
      <c r="B43" s="207" t="s">
        <v>373</v>
      </c>
      <c r="C43" s="207" t="s">
        <v>374</v>
      </c>
      <c r="D43" s="233" t="s">
        <v>371</v>
      </c>
      <c r="E43" s="275" t="s">
        <v>973</v>
      </c>
      <c r="F43" s="272" t="s">
        <v>974</v>
      </c>
      <c r="G43" s="208" t="s">
        <v>65</v>
      </c>
      <c r="H43" s="208" t="s">
        <v>153</v>
      </c>
      <c r="I43" s="209">
        <v>110159668342</v>
      </c>
      <c r="J43" s="208" t="s">
        <v>219</v>
      </c>
      <c r="K43" s="208">
        <v>1</v>
      </c>
      <c r="L43" s="210">
        <v>0</v>
      </c>
      <c r="M43" s="208">
        <v>1</v>
      </c>
      <c r="N43" s="208">
        <v>1</v>
      </c>
      <c r="O43" s="208">
        <v>1</v>
      </c>
      <c r="P43" s="208">
        <v>1</v>
      </c>
      <c r="Q43" s="208">
        <v>1</v>
      </c>
      <c r="R43" s="208">
        <v>1</v>
      </c>
      <c r="S43" s="208">
        <v>0</v>
      </c>
      <c r="T43" s="208">
        <v>1</v>
      </c>
      <c r="U43" s="208">
        <v>1</v>
      </c>
      <c r="V43" s="208">
        <v>1</v>
      </c>
      <c r="W43" s="208">
        <v>1</v>
      </c>
      <c r="X43" s="208">
        <v>1</v>
      </c>
      <c r="Y43" s="208">
        <v>1</v>
      </c>
      <c r="Z43" s="208">
        <v>0</v>
      </c>
      <c r="AA43" s="208">
        <v>0</v>
      </c>
      <c r="AB43" s="208">
        <v>1</v>
      </c>
      <c r="AC43" s="208">
        <v>0</v>
      </c>
      <c r="AD43" s="208">
        <v>1</v>
      </c>
      <c r="AE43" s="208">
        <v>0</v>
      </c>
      <c r="AF43" s="208">
        <v>1</v>
      </c>
      <c r="AG43" s="208">
        <v>0</v>
      </c>
      <c r="AH43" s="208">
        <v>1</v>
      </c>
      <c r="AI43" s="208">
        <v>1</v>
      </c>
      <c r="AJ43" s="208">
        <v>0</v>
      </c>
      <c r="AK43" s="208">
        <v>1</v>
      </c>
      <c r="AL43" s="208">
        <v>0</v>
      </c>
      <c r="AM43" s="211">
        <v>26</v>
      </c>
      <c r="AN43" s="212">
        <f t="shared" si="0"/>
        <v>19</v>
      </c>
      <c r="AO43" s="211">
        <f t="shared" si="1"/>
        <v>0</v>
      </c>
      <c r="AP43" s="211">
        <f t="shared" si="2"/>
        <v>0</v>
      </c>
      <c r="AQ43" s="211">
        <f t="shared" si="3"/>
        <v>0</v>
      </c>
      <c r="AR43" s="211">
        <f t="shared" si="4"/>
        <v>9</v>
      </c>
      <c r="AS43" s="211">
        <f t="shared" si="5"/>
        <v>0</v>
      </c>
      <c r="AT43" s="213">
        <f t="shared" si="6"/>
        <v>19</v>
      </c>
      <c r="AU43" s="273">
        <v>0</v>
      </c>
      <c r="AV43" s="214">
        <v>11035.96</v>
      </c>
      <c r="AW43" s="215">
        <v>3518.32</v>
      </c>
      <c r="AX43" s="214">
        <v>0</v>
      </c>
      <c r="AY43" s="214">
        <v>0</v>
      </c>
      <c r="AZ43" s="214">
        <v>0</v>
      </c>
      <c r="BA43" s="216">
        <f t="shared" si="24"/>
        <v>14554.279999999999</v>
      </c>
      <c r="BB43" s="217">
        <f t="shared" si="8"/>
        <v>8064.74</v>
      </c>
      <c r="BC43" s="217">
        <f t="shared" si="9"/>
        <v>2571.08</v>
      </c>
      <c r="BD43" s="218">
        <v>0</v>
      </c>
      <c r="BE43" s="219">
        <f t="shared" si="10"/>
        <v>0</v>
      </c>
      <c r="BF43" s="219">
        <f t="shared" si="11"/>
        <v>0</v>
      </c>
      <c r="BG43" s="220">
        <f t="shared" si="12"/>
        <v>885.96380599999998</v>
      </c>
      <c r="BH43" s="221">
        <f t="shared" si="25"/>
        <v>531.80999999999995</v>
      </c>
      <c r="BI43" s="222">
        <f t="shared" si="13"/>
        <v>57</v>
      </c>
      <c r="BJ43" s="223">
        <f t="shared" si="26"/>
        <v>0</v>
      </c>
      <c r="BK43" s="216">
        <f t="shared" si="14"/>
        <v>10635.82</v>
      </c>
      <c r="BL43" s="216">
        <f t="shared" si="15"/>
        <v>12110.593805999999</v>
      </c>
      <c r="BM43" s="224">
        <f t="shared" si="16"/>
        <v>84.184724999999986</v>
      </c>
      <c r="BN43" s="225">
        <f t="shared" si="17"/>
        <v>1276.2983999999999</v>
      </c>
      <c r="BO43" s="226">
        <f t="shared" si="18"/>
        <v>0</v>
      </c>
      <c r="BP43" s="227"/>
      <c r="BQ43" s="214"/>
      <c r="BR43" s="214">
        <v>0</v>
      </c>
      <c r="BS43" s="228">
        <v>0</v>
      </c>
      <c r="BT43" s="228">
        <f t="shared" si="27"/>
        <v>1360.483125</v>
      </c>
      <c r="BU43" s="228">
        <f t="shared" si="28"/>
        <v>10750.110680999998</v>
      </c>
      <c r="BV43" s="228">
        <v>10750</v>
      </c>
      <c r="BW43" s="228">
        <f t="shared" si="29"/>
        <v>0.11068099999829428</v>
      </c>
      <c r="BX43" s="229">
        <f t="shared" si="19"/>
        <v>1382.6566</v>
      </c>
      <c r="BY43" s="230">
        <f t="shared" si="20"/>
        <v>364.80047500000001</v>
      </c>
      <c r="BZ43" s="227">
        <v>0</v>
      </c>
      <c r="CA43" s="227"/>
      <c r="CB43" s="231">
        <f t="shared" si="21"/>
        <v>1747.457075</v>
      </c>
      <c r="CC43" s="231">
        <f t="shared" si="22"/>
        <v>13858.050880999999</v>
      </c>
      <c r="CD43" s="232">
        <f t="shared" si="23"/>
        <v>475</v>
      </c>
      <c r="CE43" s="216">
        <f t="shared" si="30"/>
        <v>14333.050880999999</v>
      </c>
    </row>
    <row r="44" spans="1:83" ht="21.95" customHeight="1" x14ac:dyDescent="0.2">
      <c r="A44" s="206">
        <v>31</v>
      </c>
      <c r="B44" s="207" t="s">
        <v>375</v>
      </c>
      <c r="C44" s="207" t="s">
        <v>376</v>
      </c>
      <c r="D44" s="233" t="s">
        <v>371</v>
      </c>
      <c r="E44" s="275" t="s">
        <v>975</v>
      </c>
      <c r="F44" s="234" t="s">
        <v>377</v>
      </c>
      <c r="G44" s="208" t="s">
        <v>223</v>
      </c>
      <c r="H44" s="208" t="s">
        <v>137</v>
      </c>
      <c r="I44" s="209">
        <v>64204413830</v>
      </c>
      <c r="J44" s="208" t="s">
        <v>250</v>
      </c>
      <c r="K44" s="208">
        <v>1</v>
      </c>
      <c r="L44" s="210">
        <v>0</v>
      </c>
      <c r="M44" s="208">
        <v>1</v>
      </c>
      <c r="N44" s="208">
        <v>1</v>
      </c>
      <c r="O44" s="208">
        <v>1</v>
      </c>
      <c r="P44" s="208">
        <v>1</v>
      </c>
      <c r="Q44" s="208">
        <v>1</v>
      </c>
      <c r="R44" s="208">
        <v>1</v>
      </c>
      <c r="S44" s="208">
        <v>0</v>
      </c>
      <c r="T44" s="208">
        <v>0</v>
      </c>
      <c r="U44" s="208">
        <v>1</v>
      </c>
      <c r="V44" s="208">
        <v>1</v>
      </c>
      <c r="W44" s="208">
        <v>1</v>
      </c>
      <c r="X44" s="208">
        <v>1</v>
      </c>
      <c r="Y44" s="208">
        <v>1</v>
      </c>
      <c r="Z44" s="208">
        <v>0</v>
      </c>
      <c r="AA44" s="208">
        <v>1</v>
      </c>
      <c r="AB44" s="208">
        <v>1</v>
      </c>
      <c r="AC44" s="208">
        <v>0</v>
      </c>
      <c r="AD44" s="208">
        <v>0</v>
      </c>
      <c r="AE44" s="208">
        <v>1</v>
      </c>
      <c r="AF44" s="208">
        <v>0</v>
      </c>
      <c r="AG44" s="208">
        <v>0</v>
      </c>
      <c r="AH44" s="208">
        <v>1</v>
      </c>
      <c r="AI44" s="208">
        <v>0</v>
      </c>
      <c r="AJ44" s="208">
        <v>1</v>
      </c>
      <c r="AK44" s="208">
        <v>1</v>
      </c>
      <c r="AL44" s="208">
        <v>1</v>
      </c>
      <c r="AM44" s="211">
        <v>26</v>
      </c>
      <c r="AN44" s="212">
        <f t="shared" si="0"/>
        <v>19</v>
      </c>
      <c r="AO44" s="211">
        <f t="shared" si="1"/>
        <v>0</v>
      </c>
      <c r="AP44" s="211">
        <f t="shared" si="2"/>
        <v>0</v>
      </c>
      <c r="AQ44" s="211">
        <f t="shared" si="3"/>
        <v>0</v>
      </c>
      <c r="AR44" s="211">
        <f t="shared" si="4"/>
        <v>9</v>
      </c>
      <c r="AS44" s="211">
        <f t="shared" si="5"/>
        <v>0</v>
      </c>
      <c r="AT44" s="213">
        <f t="shared" si="6"/>
        <v>19</v>
      </c>
      <c r="AU44" s="273">
        <v>0</v>
      </c>
      <c r="AV44" s="214">
        <v>11035.96</v>
      </c>
      <c r="AW44" s="215">
        <v>3518.32</v>
      </c>
      <c r="AX44" s="214">
        <v>0</v>
      </c>
      <c r="AY44" s="214">
        <v>0</v>
      </c>
      <c r="AZ44" s="214">
        <v>0</v>
      </c>
      <c r="BA44" s="216">
        <f t="shared" si="24"/>
        <v>14554.279999999999</v>
      </c>
      <c r="BB44" s="217">
        <f t="shared" si="8"/>
        <v>8064.74</v>
      </c>
      <c r="BC44" s="217">
        <f t="shared" si="9"/>
        <v>2571.08</v>
      </c>
      <c r="BD44" s="218">
        <v>0</v>
      </c>
      <c r="BE44" s="219">
        <f t="shared" si="10"/>
        <v>0</v>
      </c>
      <c r="BF44" s="219">
        <f t="shared" si="11"/>
        <v>0</v>
      </c>
      <c r="BG44" s="220">
        <f t="shared" si="12"/>
        <v>885.96380599999998</v>
      </c>
      <c r="BH44" s="221">
        <f t="shared" si="25"/>
        <v>531.80999999999995</v>
      </c>
      <c r="BI44" s="222">
        <f t="shared" si="13"/>
        <v>57</v>
      </c>
      <c r="BJ44" s="223">
        <f t="shared" si="26"/>
        <v>0</v>
      </c>
      <c r="BK44" s="216">
        <f t="shared" si="14"/>
        <v>10635.82</v>
      </c>
      <c r="BL44" s="216">
        <f t="shared" si="15"/>
        <v>12110.593805999999</v>
      </c>
      <c r="BM44" s="224">
        <f t="shared" si="16"/>
        <v>84.184724999999986</v>
      </c>
      <c r="BN44" s="225">
        <f t="shared" si="17"/>
        <v>1276.2983999999999</v>
      </c>
      <c r="BO44" s="226">
        <f t="shared" si="18"/>
        <v>0</v>
      </c>
      <c r="BP44" s="227"/>
      <c r="BQ44" s="214"/>
      <c r="BR44" s="214">
        <v>0</v>
      </c>
      <c r="BS44" s="228">
        <v>0</v>
      </c>
      <c r="BT44" s="228">
        <f t="shared" si="27"/>
        <v>1360.483125</v>
      </c>
      <c r="BU44" s="228">
        <f t="shared" si="28"/>
        <v>10750.110680999998</v>
      </c>
      <c r="BV44" s="228">
        <v>10750</v>
      </c>
      <c r="BW44" s="228">
        <f t="shared" si="29"/>
        <v>0.11068099999829428</v>
      </c>
      <c r="BX44" s="229">
        <f t="shared" si="19"/>
        <v>1382.6566</v>
      </c>
      <c r="BY44" s="230">
        <f t="shared" si="20"/>
        <v>364.80047500000001</v>
      </c>
      <c r="BZ44" s="227">
        <v>0</v>
      </c>
      <c r="CA44" s="227"/>
      <c r="CB44" s="231">
        <f t="shared" si="21"/>
        <v>1747.457075</v>
      </c>
      <c r="CC44" s="231">
        <f t="shared" si="22"/>
        <v>13858.050880999999</v>
      </c>
      <c r="CD44" s="232">
        <f t="shared" si="23"/>
        <v>475</v>
      </c>
      <c r="CE44" s="216">
        <f t="shared" si="30"/>
        <v>14333.050880999999</v>
      </c>
    </row>
    <row r="45" spans="1:83" ht="21.95" customHeight="1" x14ac:dyDescent="0.2">
      <c r="A45" s="206">
        <v>32</v>
      </c>
      <c r="B45" s="207" t="s">
        <v>378</v>
      </c>
      <c r="C45" s="207" t="s">
        <v>379</v>
      </c>
      <c r="D45" s="233" t="s">
        <v>371</v>
      </c>
      <c r="E45" s="275" t="s">
        <v>976</v>
      </c>
      <c r="F45" s="234">
        <v>102095267004</v>
      </c>
      <c r="G45" s="208" t="s">
        <v>312</v>
      </c>
      <c r="H45" s="208" t="s">
        <v>380</v>
      </c>
      <c r="I45" s="209">
        <v>67490100000486</v>
      </c>
      <c r="J45" s="208" t="s">
        <v>381</v>
      </c>
      <c r="K45" s="208">
        <v>1</v>
      </c>
      <c r="L45" s="210">
        <v>0</v>
      </c>
      <c r="M45" s="208">
        <v>1</v>
      </c>
      <c r="N45" s="208">
        <v>1</v>
      </c>
      <c r="O45" s="208">
        <v>1</v>
      </c>
      <c r="P45" s="208">
        <v>1</v>
      </c>
      <c r="Q45" s="208">
        <v>1</v>
      </c>
      <c r="R45" s="208">
        <v>1</v>
      </c>
      <c r="S45" s="208">
        <v>0</v>
      </c>
      <c r="T45" s="208">
        <v>1</v>
      </c>
      <c r="U45" s="208">
        <v>1</v>
      </c>
      <c r="V45" s="208">
        <v>1</v>
      </c>
      <c r="W45" s="208">
        <v>1</v>
      </c>
      <c r="X45" s="208">
        <v>1</v>
      </c>
      <c r="Y45" s="208">
        <v>1</v>
      </c>
      <c r="Z45" s="208">
        <v>0</v>
      </c>
      <c r="AA45" s="208">
        <v>0</v>
      </c>
      <c r="AB45" s="208">
        <v>1</v>
      </c>
      <c r="AC45" s="208">
        <v>0</v>
      </c>
      <c r="AD45" s="208">
        <v>0</v>
      </c>
      <c r="AE45" s="208">
        <v>0</v>
      </c>
      <c r="AF45" s="208">
        <v>1</v>
      </c>
      <c r="AG45" s="208">
        <v>0</v>
      </c>
      <c r="AH45" s="208">
        <v>0</v>
      </c>
      <c r="AI45" s="208">
        <v>1</v>
      </c>
      <c r="AJ45" s="208">
        <v>1</v>
      </c>
      <c r="AK45" s="208">
        <v>1</v>
      </c>
      <c r="AL45" s="208">
        <v>1</v>
      </c>
      <c r="AM45" s="211">
        <v>26</v>
      </c>
      <c r="AN45" s="212">
        <f t="shared" si="0"/>
        <v>19</v>
      </c>
      <c r="AO45" s="211">
        <f t="shared" si="1"/>
        <v>0</v>
      </c>
      <c r="AP45" s="211">
        <f t="shared" si="2"/>
        <v>0</v>
      </c>
      <c r="AQ45" s="211">
        <f t="shared" si="3"/>
        <v>0</v>
      </c>
      <c r="AR45" s="211">
        <f t="shared" si="4"/>
        <v>9</v>
      </c>
      <c r="AS45" s="211">
        <f t="shared" si="5"/>
        <v>0</v>
      </c>
      <c r="AT45" s="213">
        <f t="shared" ref="AT45:AT104" si="35">SUM(AQ45+AP45+AN45+AS45)</f>
        <v>19</v>
      </c>
      <c r="AU45" s="273">
        <v>0</v>
      </c>
      <c r="AV45" s="214">
        <v>11035.96</v>
      </c>
      <c r="AW45" s="215">
        <v>3518.32</v>
      </c>
      <c r="AX45" s="214">
        <v>0</v>
      </c>
      <c r="AY45" s="214">
        <v>0</v>
      </c>
      <c r="AZ45" s="214">
        <v>0</v>
      </c>
      <c r="BA45" s="216">
        <f t="shared" si="24"/>
        <v>14554.279999999999</v>
      </c>
      <c r="BB45" s="217">
        <f t="shared" si="8"/>
        <v>8064.74</v>
      </c>
      <c r="BC45" s="217">
        <f t="shared" si="9"/>
        <v>2571.08</v>
      </c>
      <c r="BD45" s="218">
        <v>0</v>
      </c>
      <c r="BE45" s="219">
        <f t="shared" si="10"/>
        <v>0</v>
      </c>
      <c r="BF45" s="219">
        <f t="shared" si="11"/>
        <v>0</v>
      </c>
      <c r="BG45" s="220">
        <f t="shared" si="12"/>
        <v>885.96380599999998</v>
      </c>
      <c r="BH45" s="221">
        <f t="shared" si="25"/>
        <v>531.80999999999995</v>
      </c>
      <c r="BI45" s="222">
        <f t="shared" si="13"/>
        <v>57</v>
      </c>
      <c r="BJ45" s="223">
        <f t="shared" si="26"/>
        <v>0</v>
      </c>
      <c r="BK45" s="216">
        <f t="shared" si="14"/>
        <v>10635.82</v>
      </c>
      <c r="BL45" s="216">
        <f t="shared" si="15"/>
        <v>12110.593805999999</v>
      </c>
      <c r="BM45" s="224">
        <f t="shared" si="16"/>
        <v>84.184724999999986</v>
      </c>
      <c r="BN45" s="225">
        <f t="shared" si="17"/>
        <v>1276.2983999999999</v>
      </c>
      <c r="BO45" s="226">
        <f t="shared" si="18"/>
        <v>0</v>
      </c>
      <c r="BP45" s="227"/>
      <c r="BQ45" s="214"/>
      <c r="BR45" s="214">
        <v>0</v>
      </c>
      <c r="BS45" s="228">
        <v>0</v>
      </c>
      <c r="BT45" s="228">
        <f t="shared" si="27"/>
        <v>1360.483125</v>
      </c>
      <c r="BU45" s="228">
        <f t="shared" si="28"/>
        <v>10750.110680999998</v>
      </c>
      <c r="BV45" s="228">
        <v>10750</v>
      </c>
      <c r="BW45" s="228">
        <f t="shared" si="29"/>
        <v>0.11068099999829428</v>
      </c>
      <c r="BX45" s="229">
        <f t="shared" si="19"/>
        <v>1382.6566</v>
      </c>
      <c r="BY45" s="230">
        <f t="shared" si="20"/>
        <v>364.80047500000001</v>
      </c>
      <c r="BZ45" s="227">
        <v>0</v>
      </c>
      <c r="CA45" s="227"/>
      <c r="CB45" s="231">
        <f t="shared" si="21"/>
        <v>1747.457075</v>
      </c>
      <c r="CC45" s="231">
        <f t="shared" si="22"/>
        <v>13858.050880999999</v>
      </c>
      <c r="CD45" s="232">
        <f t="shared" si="23"/>
        <v>475</v>
      </c>
      <c r="CE45" s="216">
        <f t="shared" si="30"/>
        <v>14333.050880999999</v>
      </c>
    </row>
    <row r="46" spans="1:83" ht="21.95" customHeight="1" x14ac:dyDescent="0.2">
      <c r="A46" s="206">
        <v>33</v>
      </c>
      <c r="B46" s="207" t="s">
        <v>382</v>
      </c>
      <c r="C46" s="207" t="s">
        <v>383</v>
      </c>
      <c r="D46" s="233" t="s">
        <v>371</v>
      </c>
      <c r="E46" s="275" t="s">
        <v>977</v>
      </c>
      <c r="F46" s="272" t="s">
        <v>549</v>
      </c>
      <c r="G46" s="208" t="s">
        <v>223</v>
      </c>
      <c r="H46" s="208" t="s">
        <v>128</v>
      </c>
      <c r="I46" s="209">
        <v>64126426713</v>
      </c>
      <c r="J46" s="208" t="s">
        <v>229</v>
      </c>
      <c r="K46" s="208">
        <v>1</v>
      </c>
      <c r="L46" s="210">
        <v>0</v>
      </c>
      <c r="M46" s="208">
        <v>1</v>
      </c>
      <c r="N46" s="208">
        <v>1</v>
      </c>
      <c r="O46" s="208">
        <v>1</v>
      </c>
      <c r="P46" s="208">
        <v>1</v>
      </c>
      <c r="Q46" s="208">
        <v>1</v>
      </c>
      <c r="R46" s="208">
        <v>1</v>
      </c>
      <c r="S46" s="208">
        <v>0</v>
      </c>
      <c r="T46" s="208">
        <v>1</v>
      </c>
      <c r="U46" s="208">
        <v>1</v>
      </c>
      <c r="V46" s="208">
        <v>0</v>
      </c>
      <c r="W46" s="208">
        <v>0</v>
      </c>
      <c r="X46" s="208">
        <v>0</v>
      </c>
      <c r="Y46" s="208">
        <v>1</v>
      </c>
      <c r="Z46" s="208">
        <v>0</v>
      </c>
      <c r="AA46" s="208">
        <v>0</v>
      </c>
      <c r="AB46" s="208">
        <v>1</v>
      </c>
      <c r="AC46" s="208">
        <v>0</v>
      </c>
      <c r="AD46" s="208">
        <v>1</v>
      </c>
      <c r="AE46" s="208">
        <v>0</v>
      </c>
      <c r="AF46" s="208">
        <v>1</v>
      </c>
      <c r="AG46" s="208">
        <v>0</v>
      </c>
      <c r="AH46" s="208">
        <v>1</v>
      </c>
      <c r="AI46" s="208">
        <v>1</v>
      </c>
      <c r="AJ46" s="208">
        <v>0</v>
      </c>
      <c r="AK46" s="208">
        <v>0</v>
      </c>
      <c r="AL46" s="208">
        <v>0</v>
      </c>
      <c r="AM46" s="211">
        <v>26</v>
      </c>
      <c r="AN46" s="212">
        <f t="shared" ref="AN46:AN77" si="36">SUM(K46:AL46)</f>
        <v>15</v>
      </c>
      <c r="AO46" s="211">
        <f t="shared" ref="AO46:AO77" si="37">COUNTIF(K46:AL46,"W/O")</f>
        <v>0</v>
      </c>
      <c r="AP46" s="211">
        <f t="shared" ref="AP46:AP77" si="38">COUNTIF(J46:AL46,"N/H")</f>
        <v>0</v>
      </c>
      <c r="AQ46" s="211">
        <f t="shared" ref="AQ46:AQ77" si="39">COUNTIF(K46:AL46,"F/H")</f>
        <v>0</v>
      </c>
      <c r="AR46" s="211">
        <f t="shared" ref="AR46:AR77" si="40">COUNTIF(K46:AL46,"0")</f>
        <v>13</v>
      </c>
      <c r="AS46" s="211">
        <f t="shared" ref="AS46:AS77" si="41">COUNTIF(K46:AL46,"PA")/2</f>
        <v>0</v>
      </c>
      <c r="AT46" s="213">
        <f t="shared" si="35"/>
        <v>15</v>
      </c>
      <c r="AU46" s="273">
        <v>0</v>
      </c>
      <c r="AV46" s="214">
        <v>11035.96</v>
      </c>
      <c r="AW46" s="215">
        <v>3518.32</v>
      </c>
      <c r="AX46" s="214">
        <v>0</v>
      </c>
      <c r="AY46" s="214">
        <v>0</v>
      </c>
      <c r="AZ46" s="214">
        <v>0</v>
      </c>
      <c r="BA46" s="216">
        <f t="shared" si="24"/>
        <v>14554.279999999999</v>
      </c>
      <c r="BB46" s="217">
        <f t="shared" si="8"/>
        <v>6366.9</v>
      </c>
      <c r="BC46" s="217">
        <f t="shared" si="9"/>
        <v>2029.8</v>
      </c>
      <c r="BD46" s="218">
        <v>0</v>
      </c>
      <c r="BE46" s="219">
        <f t="shared" si="10"/>
        <v>0</v>
      </c>
      <c r="BF46" s="219">
        <f t="shared" si="11"/>
        <v>0</v>
      </c>
      <c r="BG46" s="220">
        <f t="shared" si="12"/>
        <v>699.44510999999989</v>
      </c>
      <c r="BH46" s="221">
        <f t="shared" si="25"/>
        <v>419.84999999999997</v>
      </c>
      <c r="BI46" s="222">
        <f t="shared" si="13"/>
        <v>45</v>
      </c>
      <c r="BJ46" s="223">
        <f t="shared" si="26"/>
        <v>0</v>
      </c>
      <c r="BK46" s="216">
        <f t="shared" si="14"/>
        <v>8396.6999999999989</v>
      </c>
      <c r="BL46" s="216">
        <f t="shared" si="15"/>
        <v>9560.9951099999998</v>
      </c>
      <c r="BM46" s="224">
        <f t="shared" si="16"/>
        <v>66.461624999999998</v>
      </c>
      <c r="BN46" s="225">
        <f t="shared" si="17"/>
        <v>1007.6039999999998</v>
      </c>
      <c r="BO46" s="226">
        <f t="shared" si="18"/>
        <v>0</v>
      </c>
      <c r="BP46" s="227"/>
      <c r="BQ46" s="214"/>
      <c r="BR46" s="214">
        <v>0</v>
      </c>
      <c r="BS46" s="228">
        <v>0</v>
      </c>
      <c r="BT46" s="228">
        <f t="shared" si="27"/>
        <v>1074.0656249999997</v>
      </c>
      <c r="BU46" s="228">
        <f t="shared" si="28"/>
        <v>8486.9294850000006</v>
      </c>
      <c r="BV46" s="228">
        <v>8487</v>
      </c>
      <c r="BW46" s="228">
        <f t="shared" si="29"/>
        <v>-7.0514999999431893E-2</v>
      </c>
      <c r="BX46" s="229">
        <f t="shared" si="19"/>
        <v>1091.5709999999999</v>
      </c>
      <c r="BY46" s="230">
        <f t="shared" si="20"/>
        <v>288.00037499999996</v>
      </c>
      <c r="BZ46" s="227">
        <v>0</v>
      </c>
      <c r="CA46" s="227"/>
      <c r="CB46" s="231">
        <f t="shared" si="21"/>
        <v>1379.571375</v>
      </c>
      <c r="CC46" s="231">
        <f t="shared" si="22"/>
        <v>10940.566484999999</v>
      </c>
      <c r="CD46" s="232">
        <f t="shared" si="23"/>
        <v>375</v>
      </c>
      <c r="CE46" s="216">
        <f t="shared" si="30"/>
        <v>11315.566484999999</v>
      </c>
    </row>
    <row r="47" spans="1:83" ht="21.95" customHeight="1" x14ac:dyDescent="0.2">
      <c r="A47" s="206">
        <v>34</v>
      </c>
      <c r="B47" s="207" t="s">
        <v>386</v>
      </c>
      <c r="C47" s="207" t="s">
        <v>387</v>
      </c>
      <c r="D47" s="233" t="s">
        <v>388</v>
      </c>
      <c r="E47" s="275" t="s">
        <v>978</v>
      </c>
      <c r="F47" s="272" t="s">
        <v>979</v>
      </c>
      <c r="G47" s="208" t="s">
        <v>389</v>
      </c>
      <c r="H47" s="208" t="s">
        <v>125</v>
      </c>
      <c r="I47" s="209">
        <v>50407617601</v>
      </c>
      <c r="J47" s="208" t="s">
        <v>219</v>
      </c>
      <c r="K47" s="208">
        <v>0</v>
      </c>
      <c r="L47" s="210">
        <v>0</v>
      </c>
      <c r="M47" s="208">
        <v>0</v>
      </c>
      <c r="N47" s="208">
        <v>0</v>
      </c>
      <c r="O47" s="208">
        <v>0</v>
      </c>
      <c r="P47" s="208">
        <v>1</v>
      </c>
      <c r="Q47" s="208">
        <v>1</v>
      </c>
      <c r="R47" s="208">
        <v>1</v>
      </c>
      <c r="S47" s="208">
        <v>0</v>
      </c>
      <c r="T47" s="208">
        <v>1</v>
      </c>
      <c r="U47" s="208">
        <v>1</v>
      </c>
      <c r="V47" s="208">
        <v>1</v>
      </c>
      <c r="W47" s="208">
        <v>1</v>
      </c>
      <c r="X47" s="208">
        <v>1</v>
      </c>
      <c r="Y47" s="208">
        <v>1</v>
      </c>
      <c r="Z47" s="208">
        <v>0</v>
      </c>
      <c r="AA47" s="208">
        <v>0</v>
      </c>
      <c r="AB47" s="208">
        <v>1</v>
      </c>
      <c r="AC47" s="208">
        <v>0</v>
      </c>
      <c r="AD47" s="208">
        <v>0</v>
      </c>
      <c r="AE47" s="208">
        <v>0</v>
      </c>
      <c r="AF47" s="208">
        <v>0</v>
      </c>
      <c r="AG47" s="208">
        <v>0</v>
      </c>
      <c r="AH47" s="208">
        <v>0</v>
      </c>
      <c r="AI47" s="208">
        <v>0</v>
      </c>
      <c r="AJ47" s="208">
        <v>0</v>
      </c>
      <c r="AK47" s="208">
        <v>0</v>
      </c>
      <c r="AL47" s="208">
        <v>0</v>
      </c>
      <c r="AM47" s="211">
        <v>26</v>
      </c>
      <c r="AN47" s="212">
        <f t="shared" si="36"/>
        <v>10</v>
      </c>
      <c r="AO47" s="211">
        <f t="shared" si="37"/>
        <v>0</v>
      </c>
      <c r="AP47" s="211">
        <f t="shared" si="38"/>
        <v>0</v>
      </c>
      <c r="AQ47" s="211">
        <f t="shared" si="39"/>
        <v>0</v>
      </c>
      <c r="AR47" s="211">
        <f t="shared" si="40"/>
        <v>18</v>
      </c>
      <c r="AS47" s="211">
        <f t="shared" si="41"/>
        <v>0</v>
      </c>
      <c r="AT47" s="213">
        <f t="shared" si="35"/>
        <v>10</v>
      </c>
      <c r="AU47" s="273">
        <v>0</v>
      </c>
      <c r="AV47" s="214">
        <v>11035.96</v>
      </c>
      <c r="AW47" s="215">
        <v>3518.32</v>
      </c>
      <c r="AX47" s="214">
        <v>0</v>
      </c>
      <c r="AY47" s="214">
        <v>0</v>
      </c>
      <c r="AZ47" s="214">
        <v>0</v>
      </c>
      <c r="BA47" s="216">
        <f t="shared" si="24"/>
        <v>14554.279999999999</v>
      </c>
      <c r="BB47" s="217">
        <f t="shared" si="8"/>
        <v>4244.5999999999995</v>
      </c>
      <c r="BC47" s="217">
        <f t="shared" si="9"/>
        <v>1353.1999999999998</v>
      </c>
      <c r="BD47" s="218">
        <v>0</v>
      </c>
      <c r="BE47" s="219">
        <f t="shared" si="10"/>
        <v>0</v>
      </c>
      <c r="BF47" s="219">
        <f t="shared" si="11"/>
        <v>0</v>
      </c>
      <c r="BG47" s="220">
        <f t="shared" si="12"/>
        <v>466.29673999999994</v>
      </c>
      <c r="BH47" s="221">
        <f t="shared" si="25"/>
        <v>279.89999999999998</v>
      </c>
      <c r="BI47" s="222">
        <f t="shared" si="13"/>
        <v>30</v>
      </c>
      <c r="BJ47" s="223">
        <f t="shared" si="26"/>
        <v>0</v>
      </c>
      <c r="BK47" s="216">
        <f t="shared" si="14"/>
        <v>5597.7999999999993</v>
      </c>
      <c r="BL47" s="216">
        <f t="shared" si="15"/>
        <v>6373.9967399999987</v>
      </c>
      <c r="BM47" s="224">
        <f t="shared" si="16"/>
        <v>44.307749999999992</v>
      </c>
      <c r="BN47" s="225">
        <f t="shared" si="17"/>
        <v>671.73599999999988</v>
      </c>
      <c r="BO47" s="226">
        <f t="shared" si="18"/>
        <v>0</v>
      </c>
      <c r="BP47" s="227"/>
      <c r="BQ47" s="214"/>
      <c r="BR47" s="214">
        <v>0</v>
      </c>
      <c r="BS47" s="228">
        <v>0</v>
      </c>
      <c r="BT47" s="228">
        <f t="shared" si="27"/>
        <v>716.04374999999982</v>
      </c>
      <c r="BU47" s="228">
        <f t="shared" si="28"/>
        <v>5657.9529899999989</v>
      </c>
      <c r="BV47" s="228">
        <v>5658</v>
      </c>
      <c r="BW47" s="228">
        <f t="shared" si="29"/>
        <v>-4.7010000001137087E-2</v>
      </c>
      <c r="BX47" s="229">
        <f t="shared" si="19"/>
        <v>727.71399999999994</v>
      </c>
      <c r="BY47" s="230">
        <f t="shared" si="20"/>
        <v>192.00024999999997</v>
      </c>
      <c r="BZ47" s="227">
        <v>0</v>
      </c>
      <c r="CA47" s="227"/>
      <c r="CB47" s="231">
        <f t="shared" si="21"/>
        <v>919.71424999999988</v>
      </c>
      <c r="CC47" s="231">
        <f t="shared" si="22"/>
        <v>7293.7109899999987</v>
      </c>
      <c r="CD47" s="232">
        <f t="shared" si="23"/>
        <v>250</v>
      </c>
      <c r="CE47" s="216">
        <f t="shared" si="30"/>
        <v>7543.7109899999987</v>
      </c>
    </row>
    <row r="48" spans="1:83" ht="21.95" customHeight="1" x14ac:dyDescent="0.2">
      <c r="A48" s="206">
        <v>35</v>
      </c>
      <c r="B48" s="207" t="s">
        <v>390</v>
      </c>
      <c r="C48" s="207" t="s">
        <v>391</v>
      </c>
      <c r="D48" s="233" t="s">
        <v>392</v>
      </c>
      <c r="E48" s="275" t="s">
        <v>980</v>
      </c>
      <c r="F48" s="272" t="s">
        <v>981</v>
      </c>
      <c r="G48" s="208" t="s">
        <v>243</v>
      </c>
      <c r="H48" s="208" t="s">
        <v>244</v>
      </c>
      <c r="I48" s="209">
        <v>319601000002782</v>
      </c>
      <c r="J48" s="208" t="s">
        <v>365</v>
      </c>
      <c r="K48" s="208">
        <v>1</v>
      </c>
      <c r="L48" s="210">
        <v>0</v>
      </c>
      <c r="M48" s="208">
        <v>0</v>
      </c>
      <c r="N48" s="208">
        <v>1</v>
      </c>
      <c r="O48" s="208">
        <v>1</v>
      </c>
      <c r="P48" s="208">
        <v>1</v>
      </c>
      <c r="Q48" s="208">
        <v>1</v>
      </c>
      <c r="R48" s="208">
        <v>1</v>
      </c>
      <c r="S48" s="208">
        <v>0</v>
      </c>
      <c r="T48" s="208">
        <v>1</v>
      </c>
      <c r="U48" s="208">
        <v>1</v>
      </c>
      <c r="V48" s="208">
        <v>1</v>
      </c>
      <c r="W48" s="208">
        <v>1</v>
      </c>
      <c r="X48" s="208">
        <v>1</v>
      </c>
      <c r="Y48" s="208">
        <v>0</v>
      </c>
      <c r="Z48" s="208">
        <v>0</v>
      </c>
      <c r="AA48" s="208">
        <v>1</v>
      </c>
      <c r="AB48" s="208">
        <v>1</v>
      </c>
      <c r="AC48" s="208">
        <v>1</v>
      </c>
      <c r="AD48" s="208">
        <v>0</v>
      </c>
      <c r="AE48" s="208">
        <v>1</v>
      </c>
      <c r="AF48" s="208">
        <v>0</v>
      </c>
      <c r="AG48" s="208">
        <v>0</v>
      </c>
      <c r="AH48" s="208">
        <v>1</v>
      </c>
      <c r="AI48" s="208">
        <v>0</v>
      </c>
      <c r="AJ48" s="208">
        <v>0</v>
      </c>
      <c r="AK48" s="208">
        <v>0</v>
      </c>
      <c r="AL48" s="208">
        <v>0</v>
      </c>
      <c r="AM48" s="211">
        <v>26</v>
      </c>
      <c r="AN48" s="212">
        <f t="shared" si="36"/>
        <v>16</v>
      </c>
      <c r="AO48" s="211">
        <f t="shared" si="37"/>
        <v>0</v>
      </c>
      <c r="AP48" s="211">
        <f t="shared" si="38"/>
        <v>0</v>
      </c>
      <c r="AQ48" s="211">
        <f t="shared" si="39"/>
        <v>0</v>
      </c>
      <c r="AR48" s="211">
        <f t="shared" si="40"/>
        <v>12</v>
      </c>
      <c r="AS48" s="211">
        <f t="shared" si="41"/>
        <v>0</v>
      </c>
      <c r="AT48" s="213">
        <f t="shared" si="35"/>
        <v>16</v>
      </c>
      <c r="AU48" s="273">
        <v>0</v>
      </c>
      <c r="AV48" s="214">
        <v>11035.96</v>
      </c>
      <c r="AW48" s="215">
        <v>3518.32</v>
      </c>
      <c r="AX48" s="214">
        <v>0</v>
      </c>
      <c r="AY48" s="214">
        <v>0</v>
      </c>
      <c r="AZ48" s="214">
        <v>0</v>
      </c>
      <c r="BA48" s="216">
        <f t="shared" si="24"/>
        <v>14554.279999999999</v>
      </c>
      <c r="BB48" s="217">
        <f t="shared" si="8"/>
        <v>6791.36</v>
      </c>
      <c r="BC48" s="217">
        <f t="shared" si="9"/>
        <v>2165.12</v>
      </c>
      <c r="BD48" s="218">
        <v>0</v>
      </c>
      <c r="BE48" s="219">
        <f t="shared" si="10"/>
        <v>0</v>
      </c>
      <c r="BF48" s="219">
        <f t="shared" si="11"/>
        <v>0</v>
      </c>
      <c r="BG48" s="220">
        <f t="shared" si="12"/>
        <v>746.07478399999991</v>
      </c>
      <c r="BH48" s="221">
        <f t="shared" si="25"/>
        <v>447.84</v>
      </c>
      <c r="BI48" s="222">
        <f t="shared" si="13"/>
        <v>48</v>
      </c>
      <c r="BJ48" s="223">
        <f t="shared" si="26"/>
        <v>0</v>
      </c>
      <c r="BK48" s="216">
        <f t="shared" si="14"/>
        <v>8956.48</v>
      </c>
      <c r="BL48" s="216">
        <f t="shared" si="15"/>
        <v>10198.394784</v>
      </c>
      <c r="BM48" s="224">
        <f t="shared" si="16"/>
        <v>70.892399999999995</v>
      </c>
      <c r="BN48" s="225">
        <f t="shared" si="17"/>
        <v>1074.7775999999999</v>
      </c>
      <c r="BO48" s="226">
        <f t="shared" si="18"/>
        <v>0</v>
      </c>
      <c r="BP48" s="227"/>
      <c r="BQ48" s="214"/>
      <c r="BR48" s="214">
        <v>0</v>
      </c>
      <c r="BS48" s="228">
        <v>0</v>
      </c>
      <c r="BT48" s="228">
        <f t="shared" si="27"/>
        <v>1145.6699999999998</v>
      </c>
      <c r="BU48" s="228">
        <f t="shared" si="28"/>
        <v>9052.724784</v>
      </c>
      <c r="BV48" s="228">
        <v>9053</v>
      </c>
      <c r="BW48" s="228">
        <f t="shared" si="29"/>
        <v>-0.27521600000000035</v>
      </c>
      <c r="BX48" s="229">
        <f t="shared" si="19"/>
        <v>1164.3424</v>
      </c>
      <c r="BY48" s="230">
        <f t="shared" si="20"/>
        <v>307.2004</v>
      </c>
      <c r="BZ48" s="227">
        <v>0</v>
      </c>
      <c r="CA48" s="227"/>
      <c r="CB48" s="231">
        <f t="shared" si="21"/>
        <v>1471.5427999999999</v>
      </c>
      <c r="CC48" s="231">
        <f t="shared" si="22"/>
        <v>11669.937583999999</v>
      </c>
      <c r="CD48" s="232">
        <f t="shared" si="23"/>
        <v>400</v>
      </c>
      <c r="CE48" s="216">
        <f t="shared" si="30"/>
        <v>12069.937583999999</v>
      </c>
    </row>
    <row r="49" spans="1:83" ht="21.95" customHeight="1" x14ac:dyDescent="0.2">
      <c r="A49" s="206">
        <v>36</v>
      </c>
      <c r="B49" s="207" t="s">
        <v>393</v>
      </c>
      <c r="C49" s="207" t="s">
        <v>394</v>
      </c>
      <c r="D49" s="233" t="s">
        <v>392</v>
      </c>
      <c r="E49" s="275" t="s">
        <v>982</v>
      </c>
      <c r="F49" s="272" t="s">
        <v>983</v>
      </c>
      <c r="G49" s="208" t="s">
        <v>223</v>
      </c>
      <c r="H49" s="208" t="s">
        <v>342</v>
      </c>
      <c r="I49" s="209">
        <v>35567476076</v>
      </c>
      <c r="J49" s="208" t="s">
        <v>395</v>
      </c>
      <c r="K49" s="208">
        <v>1</v>
      </c>
      <c r="L49" s="210">
        <v>0</v>
      </c>
      <c r="M49" s="208">
        <v>1</v>
      </c>
      <c r="N49" s="208">
        <v>1</v>
      </c>
      <c r="O49" s="208">
        <v>1</v>
      </c>
      <c r="P49" s="208">
        <v>1</v>
      </c>
      <c r="Q49" s="208">
        <v>1</v>
      </c>
      <c r="R49" s="208">
        <v>1</v>
      </c>
      <c r="S49" s="208">
        <v>0</v>
      </c>
      <c r="T49" s="208">
        <v>1</v>
      </c>
      <c r="U49" s="208">
        <v>0</v>
      </c>
      <c r="V49" s="208">
        <v>1</v>
      </c>
      <c r="W49" s="208">
        <v>1</v>
      </c>
      <c r="X49" s="208">
        <v>1</v>
      </c>
      <c r="Y49" s="208">
        <v>1</v>
      </c>
      <c r="Z49" s="208">
        <v>0</v>
      </c>
      <c r="AA49" s="208">
        <v>1</v>
      </c>
      <c r="AB49" s="208">
        <v>0</v>
      </c>
      <c r="AC49" s="208">
        <v>1</v>
      </c>
      <c r="AD49" s="208">
        <v>0</v>
      </c>
      <c r="AE49" s="208">
        <v>0</v>
      </c>
      <c r="AF49" s="208">
        <v>1</v>
      </c>
      <c r="AG49" s="208">
        <v>0</v>
      </c>
      <c r="AH49" s="208">
        <v>0</v>
      </c>
      <c r="AI49" s="208">
        <v>1</v>
      </c>
      <c r="AJ49" s="208">
        <v>0</v>
      </c>
      <c r="AK49" s="208">
        <v>1</v>
      </c>
      <c r="AL49" s="208">
        <v>0</v>
      </c>
      <c r="AM49" s="211">
        <v>26</v>
      </c>
      <c r="AN49" s="212">
        <f t="shared" si="36"/>
        <v>17</v>
      </c>
      <c r="AO49" s="211">
        <f t="shared" si="37"/>
        <v>0</v>
      </c>
      <c r="AP49" s="211">
        <f t="shared" si="38"/>
        <v>0</v>
      </c>
      <c r="AQ49" s="211">
        <f t="shared" si="39"/>
        <v>0</v>
      </c>
      <c r="AR49" s="211">
        <f t="shared" si="40"/>
        <v>11</v>
      </c>
      <c r="AS49" s="211">
        <f t="shared" si="41"/>
        <v>0</v>
      </c>
      <c r="AT49" s="213">
        <f t="shared" si="35"/>
        <v>17</v>
      </c>
      <c r="AU49" s="273">
        <v>0</v>
      </c>
      <c r="AV49" s="214">
        <v>11035.96</v>
      </c>
      <c r="AW49" s="215">
        <v>3518.32</v>
      </c>
      <c r="AX49" s="214">
        <v>0</v>
      </c>
      <c r="AY49" s="214">
        <v>0</v>
      </c>
      <c r="AZ49" s="214">
        <v>0</v>
      </c>
      <c r="BA49" s="216">
        <f t="shared" si="24"/>
        <v>14554.279999999999</v>
      </c>
      <c r="BB49" s="217">
        <f t="shared" si="8"/>
        <v>7215.82</v>
      </c>
      <c r="BC49" s="217">
        <f t="shared" si="9"/>
        <v>2300.44</v>
      </c>
      <c r="BD49" s="218">
        <v>0</v>
      </c>
      <c r="BE49" s="219">
        <f t="shared" si="10"/>
        <v>0</v>
      </c>
      <c r="BF49" s="219">
        <f t="shared" si="11"/>
        <v>0</v>
      </c>
      <c r="BG49" s="220">
        <f t="shared" si="12"/>
        <v>792.70445800000005</v>
      </c>
      <c r="BH49" s="221">
        <f t="shared" si="25"/>
        <v>475.83</v>
      </c>
      <c r="BI49" s="222">
        <f t="shared" si="13"/>
        <v>51</v>
      </c>
      <c r="BJ49" s="223">
        <f t="shared" si="26"/>
        <v>0</v>
      </c>
      <c r="BK49" s="216">
        <f t="shared" si="14"/>
        <v>9516.26</v>
      </c>
      <c r="BL49" s="216">
        <f t="shared" si="15"/>
        <v>10835.794458</v>
      </c>
      <c r="BM49" s="224">
        <f t="shared" si="16"/>
        <v>75.323174999999992</v>
      </c>
      <c r="BN49" s="225">
        <f t="shared" si="17"/>
        <v>1141.9512</v>
      </c>
      <c r="BO49" s="226">
        <f t="shared" si="18"/>
        <v>0</v>
      </c>
      <c r="BP49" s="227"/>
      <c r="BQ49" s="214"/>
      <c r="BR49" s="214">
        <v>0</v>
      </c>
      <c r="BS49" s="228">
        <v>0</v>
      </c>
      <c r="BT49" s="228">
        <f t="shared" si="27"/>
        <v>1217.274375</v>
      </c>
      <c r="BU49" s="228">
        <f t="shared" si="28"/>
        <v>9618.5200829999994</v>
      </c>
      <c r="BV49" s="228">
        <v>9619</v>
      </c>
      <c r="BW49" s="228">
        <f t="shared" si="29"/>
        <v>-0.47991700000056881</v>
      </c>
      <c r="BX49" s="229">
        <f t="shared" si="19"/>
        <v>1237.1138000000001</v>
      </c>
      <c r="BY49" s="230">
        <f t="shared" si="20"/>
        <v>326.40042500000004</v>
      </c>
      <c r="BZ49" s="227">
        <v>0</v>
      </c>
      <c r="CA49" s="227"/>
      <c r="CB49" s="231">
        <f t="shared" si="21"/>
        <v>1563.5142250000001</v>
      </c>
      <c r="CC49" s="231">
        <f t="shared" si="22"/>
        <v>12399.308683000001</v>
      </c>
      <c r="CD49" s="232">
        <f t="shared" si="23"/>
        <v>425</v>
      </c>
      <c r="CE49" s="216">
        <f t="shared" si="30"/>
        <v>12824.308683000001</v>
      </c>
    </row>
    <row r="50" spans="1:83" ht="21.95" customHeight="1" x14ac:dyDescent="0.2">
      <c r="A50" s="206">
        <v>37</v>
      </c>
      <c r="B50" s="207" t="s">
        <v>396</v>
      </c>
      <c r="C50" s="207" t="s">
        <v>397</v>
      </c>
      <c r="D50" s="233" t="s">
        <v>392</v>
      </c>
      <c r="E50" s="275" t="s">
        <v>984</v>
      </c>
      <c r="F50" s="272" t="s">
        <v>985</v>
      </c>
      <c r="G50" s="208" t="s">
        <v>223</v>
      </c>
      <c r="H50" s="208" t="s">
        <v>144</v>
      </c>
      <c r="I50" s="209">
        <v>64131859819</v>
      </c>
      <c r="J50" s="208" t="s">
        <v>238</v>
      </c>
      <c r="K50" s="208">
        <v>1</v>
      </c>
      <c r="L50" s="210">
        <v>0</v>
      </c>
      <c r="M50" s="208">
        <v>1</v>
      </c>
      <c r="N50" s="208">
        <v>1</v>
      </c>
      <c r="O50" s="208">
        <v>1</v>
      </c>
      <c r="P50" s="208">
        <v>1</v>
      </c>
      <c r="Q50" s="208">
        <v>1</v>
      </c>
      <c r="R50" s="208">
        <v>1</v>
      </c>
      <c r="S50" s="208">
        <v>0</v>
      </c>
      <c r="T50" s="208">
        <v>0</v>
      </c>
      <c r="U50" s="208">
        <v>0</v>
      </c>
      <c r="V50" s="208">
        <v>1</v>
      </c>
      <c r="W50" s="208">
        <v>1</v>
      </c>
      <c r="X50" s="208">
        <v>1</v>
      </c>
      <c r="Y50" s="208">
        <v>1</v>
      </c>
      <c r="Z50" s="208">
        <v>0</v>
      </c>
      <c r="AA50" s="208">
        <v>1</v>
      </c>
      <c r="AB50" s="208">
        <v>0</v>
      </c>
      <c r="AC50" s="208">
        <v>1</v>
      </c>
      <c r="AD50" s="208">
        <v>0</v>
      </c>
      <c r="AE50" s="208">
        <v>0</v>
      </c>
      <c r="AF50" s="208">
        <v>1</v>
      </c>
      <c r="AG50" s="208">
        <v>0</v>
      </c>
      <c r="AH50" s="208">
        <v>1</v>
      </c>
      <c r="AI50" s="208">
        <v>1</v>
      </c>
      <c r="AJ50" s="208">
        <v>0</v>
      </c>
      <c r="AK50" s="208">
        <v>1</v>
      </c>
      <c r="AL50" s="208">
        <v>0</v>
      </c>
      <c r="AM50" s="211">
        <v>26</v>
      </c>
      <c r="AN50" s="212">
        <f t="shared" si="36"/>
        <v>17</v>
      </c>
      <c r="AO50" s="211">
        <f t="shared" si="37"/>
        <v>0</v>
      </c>
      <c r="AP50" s="211">
        <f t="shared" si="38"/>
        <v>0</v>
      </c>
      <c r="AQ50" s="211">
        <f t="shared" si="39"/>
        <v>0</v>
      </c>
      <c r="AR50" s="211">
        <f t="shared" si="40"/>
        <v>11</v>
      </c>
      <c r="AS50" s="211">
        <f t="shared" si="41"/>
        <v>0</v>
      </c>
      <c r="AT50" s="213">
        <f t="shared" si="35"/>
        <v>17</v>
      </c>
      <c r="AU50" s="273">
        <v>0</v>
      </c>
      <c r="AV50" s="214">
        <v>11035.96</v>
      </c>
      <c r="AW50" s="215">
        <v>3518.32</v>
      </c>
      <c r="AX50" s="214">
        <v>0</v>
      </c>
      <c r="AY50" s="214">
        <v>0</v>
      </c>
      <c r="AZ50" s="214">
        <v>0</v>
      </c>
      <c r="BA50" s="216">
        <f t="shared" si="24"/>
        <v>14554.279999999999</v>
      </c>
      <c r="BB50" s="217">
        <f t="shared" si="8"/>
        <v>7215.82</v>
      </c>
      <c r="BC50" s="217">
        <f t="shared" si="9"/>
        <v>2300.44</v>
      </c>
      <c r="BD50" s="218">
        <v>0</v>
      </c>
      <c r="BE50" s="219">
        <f t="shared" si="10"/>
        <v>0</v>
      </c>
      <c r="BF50" s="219">
        <f t="shared" si="11"/>
        <v>0</v>
      </c>
      <c r="BG50" s="220">
        <f t="shared" si="12"/>
        <v>792.70445800000005</v>
      </c>
      <c r="BH50" s="221">
        <f t="shared" si="25"/>
        <v>475.83</v>
      </c>
      <c r="BI50" s="222">
        <f t="shared" si="13"/>
        <v>51</v>
      </c>
      <c r="BJ50" s="223">
        <f t="shared" si="26"/>
        <v>0</v>
      </c>
      <c r="BK50" s="216">
        <f t="shared" si="14"/>
        <v>9516.26</v>
      </c>
      <c r="BL50" s="216">
        <f t="shared" si="15"/>
        <v>10835.794458</v>
      </c>
      <c r="BM50" s="224">
        <f t="shared" si="16"/>
        <v>75.323174999999992</v>
      </c>
      <c r="BN50" s="225">
        <f t="shared" si="17"/>
        <v>1141.9512</v>
      </c>
      <c r="BO50" s="226">
        <f t="shared" si="18"/>
        <v>0</v>
      </c>
      <c r="BP50" s="227"/>
      <c r="BQ50" s="214"/>
      <c r="BR50" s="214">
        <v>0</v>
      </c>
      <c r="BS50" s="228">
        <v>0</v>
      </c>
      <c r="BT50" s="228">
        <f t="shared" si="27"/>
        <v>1217.274375</v>
      </c>
      <c r="BU50" s="228">
        <f t="shared" si="28"/>
        <v>9618.5200829999994</v>
      </c>
      <c r="BV50" s="228">
        <v>9619</v>
      </c>
      <c r="BW50" s="228">
        <f t="shared" si="29"/>
        <v>-0.47991700000056881</v>
      </c>
      <c r="BX50" s="229">
        <f t="shared" si="19"/>
        <v>1237.1138000000001</v>
      </c>
      <c r="BY50" s="230">
        <f t="shared" si="20"/>
        <v>326.40042500000004</v>
      </c>
      <c r="BZ50" s="227">
        <v>0</v>
      </c>
      <c r="CA50" s="227"/>
      <c r="CB50" s="231">
        <f t="shared" si="21"/>
        <v>1563.5142250000001</v>
      </c>
      <c r="CC50" s="231">
        <f t="shared" si="22"/>
        <v>12399.308683000001</v>
      </c>
      <c r="CD50" s="232">
        <f t="shared" si="23"/>
        <v>425</v>
      </c>
      <c r="CE50" s="216">
        <f t="shared" si="30"/>
        <v>12824.308683000001</v>
      </c>
    </row>
    <row r="51" spans="1:83" ht="21.95" customHeight="1" x14ac:dyDescent="0.2">
      <c r="A51" s="206">
        <v>38</v>
      </c>
      <c r="B51" s="207" t="s">
        <v>398</v>
      </c>
      <c r="C51" s="207" t="s">
        <v>399</v>
      </c>
      <c r="D51" s="233" t="s">
        <v>392</v>
      </c>
      <c r="E51" s="275" t="s">
        <v>986</v>
      </c>
      <c r="F51" s="272" t="s">
        <v>987</v>
      </c>
      <c r="G51" s="208" t="s">
        <v>223</v>
      </c>
      <c r="H51" s="208" t="s">
        <v>139</v>
      </c>
      <c r="I51" s="209">
        <v>20293114162</v>
      </c>
      <c r="J51" s="208" t="s">
        <v>237</v>
      </c>
      <c r="K51" s="208">
        <v>1</v>
      </c>
      <c r="L51" s="210">
        <v>0</v>
      </c>
      <c r="M51" s="208">
        <v>1</v>
      </c>
      <c r="N51" s="208">
        <v>1</v>
      </c>
      <c r="O51" s="208">
        <v>1</v>
      </c>
      <c r="P51" s="208">
        <v>1</v>
      </c>
      <c r="Q51" s="208">
        <v>0</v>
      </c>
      <c r="R51" s="208">
        <v>1</v>
      </c>
      <c r="S51" s="208">
        <v>0</v>
      </c>
      <c r="T51" s="208">
        <v>1</v>
      </c>
      <c r="U51" s="208">
        <v>0</v>
      </c>
      <c r="V51" s="208">
        <v>0</v>
      </c>
      <c r="W51" s="208">
        <v>0</v>
      </c>
      <c r="X51" s="208">
        <v>0</v>
      </c>
      <c r="Y51" s="208">
        <v>0</v>
      </c>
      <c r="Z51" s="208">
        <v>0</v>
      </c>
      <c r="AA51" s="208">
        <v>0</v>
      </c>
      <c r="AB51" s="208">
        <v>0</v>
      </c>
      <c r="AC51" s="208">
        <v>0</v>
      </c>
      <c r="AD51" s="208">
        <v>0</v>
      </c>
      <c r="AE51" s="208">
        <v>0</v>
      </c>
      <c r="AF51" s="208">
        <v>0</v>
      </c>
      <c r="AG51" s="208">
        <v>0</v>
      </c>
      <c r="AH51" s="208">
        <v>0</v>
      </c>
      <c r="AI51" s="208">
        <v>0</v>
      </c>
      <c r="AJ51" s="208">
        <v>0</v>
      </c>
      <c r="AK51" s="208">
        <v>0</v>
      </c>
      <c r="AL51" s="208">
        <v>0</v>
      </c>
      <c r="AM51" s="211">
        <v>26</v>
      </c>
      <c r="AN51" s="212">
        <f t="shared" si="36"/>
        <v>7</v>
      </c>
      <c r="AO51" s="211">
        <f t="shared" si="37"/>
        <v>0</v>
      </c>
      <c r="AP51" s="211">
        <f t="shared" si="38"/>
        <v>0</v>
      </c>
      <c r="AQ51" s="211">
        <f t="shared" si="39"/>
        <v>0</v>
      </c>
      <c r="AR51" s="211">
        <f t="shared" si="40"/>
        <v>21</v>
      </c>
      <c r="AS51" s="211">
        <f t="shared" si="41"/>
        <v>0</v>
      </c>
      <c r="AT51" s="213">
        <f t="shared" si="35"/>
        <v>7</v>
      </c>
      <c r="AU51" s="273">
        <v>0</v>
      </c>
      <c r="AV51" s="214">
        <v>11035.96</v>
      </c>
      <c r="AW51" s="215">
        <v>3518.32</v>
      </c>
      <c r="AX51" s="214">
        <v>0</v>
      </c>
      <c r="AY51" s="214">
        <v>0</v>
      </c>
      <c r="AZ51" s="214">
        <v>0</v>
      </c>
      <c r="BA51" s="216">
        <f t="shared" si="24"/>
        <v>14554.279999999999</v>
      </c>
      <c r="BB51" s="217">
        <f t="shared" si="8"/>
        <v>2971.22</v>
      </c>
      <c r="BC51" s="217">
        <f t="shared" si="9"/>
        <v>947.24</v>
      </c>
      <c r="BD51" s="218">
        <v>0</v>
      </c>
      <c r="BE51" s="219">
        <f t="shared" si="10"/>
        <v>0</v>
      </c>
      <c r="BF51" s="219">
        <f t="shared" si="11"/>
        <v>0</v>
      </c>
      <c r="BG51" s="220">
        <f t="shared" si="12"/>
        <v>326.40771799999999</v>
      </c>
      <c r="BH51" s="221">
        <f t="shared" si="25"/>
        <v>195.92999999999998</v>
      </c>
      <c r="BI51" s="222">
        <f t="shared" si="13"/>
        <v>21</v>
      </c>
      <c r="BJ51" s="223">
        <f t="shared" si="26"/>
        <v>0</v>
      </c>
      <c r="BK51" s="216">
        <f t="shared" si="14"/>
        <v>3918.46</v>
      </c>
      <c r="BL51" s="216">
        <f t="shared" si="15"/>
        <v>4461.7977180000007</v>
      </c>
      <c r="BM51" s="224">
        <f t="shared" si="16"/>
        <v>31.015425</v>
      </c>
      <c r="BN51" s="225">
        <f t="shared" si="17"/>
        <v>470.21519999999998</v>
      </c>
      <c r="BO51" s="226">
        <f t="shared" si="18"/>
        <v>0</v>
      </c>
      <c r="BP51" s="227"/>
      <c r="BQ51" s="214"/>
      <c r="BR51" s="214">
        <v>0</v>
      </c>
      <c r="BS51" s="228">
        <v>0</v>
      </c>
      <c r="BT51" s="228">
        <f t="shared" si="27"/>
        <v>501.23062499999997</v>
      </c>
      <c r="BU51" s="228">
        <f t="shared" si="28"/>
        <v>3960.5670930000006</v>
      </c>
      <c r="BV51" s="228">
        <v>3961</v>
      </c>
      <c r="BW51" s="228">
        <f t="shared" si="29"/>
        <v>-0.43290699999943172</v>
      </c>
      <c r="BX51" s="229">
        <f t="shared" si="19"/>
        <v>509.39980000000003</v>
      </c>
      <c r="BY51" s="230">
        <f t="shared" si="20"/>
        <v>134.40017500000002</v>
      </c>
      <c r="BZ51" s="227">
        <v>0</v>
      </c>
      <c r="CA51" s="227"/>
      <c r="CB51" s="231">
        <f t="shared" si="21"/>
        <v>643.79997500000002</v>
      </c>
      <c r="CC51" s="231">
        <f t="shared" si="22"/>
        <v>5105.5976930000006</v>
      </c>
      <c r="CD51" s="232">
        <f t="shared" si="23"/>
        <v>175</v>
      </c>
      <c r="CE51" s="216">
        <f t="shared" si="30"/>
        <v>5280.5976930000006</v>
      </c>
    </row>
    <row r="52" spans="1:83" ht="21.95" customHeight="1" x14ac:dyDescent="0.2">
      <c r="A52" s="206">
        <v>39</v>
      </c>
      <c r="B52" s="207" t="s">
        <v>400</v>
      </c>
      <c r="C52" s="207" t="s">
        <v>401</v>
      </c>
      <c r="D52" s="233" t="s">
        <v>402</v>
      </c>
      <c r="E52" s="275" t="s">
        <v>988</v>
      </c>
      <c r="F52" s="272" t="s">
        <v>989</v>
      </c>
      <c r="G52" s="208" t="s">
        <v>223</v>
      </c>
      <c r="H52" s="208" t="s">
        <v>121</v>
      </c>
      <c r="I52" s="209">
        <v>64184237104</v>
      </c>
      <c r="J52" s="208" t="s">
        <v>219</v>
      </c>
      <c r="K52" s="208">
        <v>1</v>
      </c>
      <c r="L52" s="210">
        <v>0</v>
      </c>
      <c r="M52" s="208">
        <v>1</v>
      </c>
      <c r="N52" s="208">
        <v>1</v>
      </c>
      <c r="O52" s="208">
        <v>1</v>
      </c>
      <c r="P52" s="208">
        <v>1</v>
      </c>
      <c r="Q52" s="208">
        <v>0</v>
      </c>
      <c r="R52" s="208">
        <v>1</v>
      </c>
      <c r="S52" s="208">
        <v>0</v>
      </c>
      <c r="T52" s="208">
        <v>0</v>
      </c>
      <c r="U52" s="208">
        <v>0</v>
      </c>
      <c r="V52" s="208">
        <v>1</v>
      </c>
      <c r="W52" s="208">
        <v>1</v>
      </c>
      <c r="X52" s="208">
        <v>1</v>
      </c>
      <c r="Y52" s="208">
        <v>1</v>
      </c>
      <c r="Z52" s="208">
        <v>0</v>
      </c>
      <c r="AA52" s="208">
        <v>1</v>
      </c>
      <c r="AB52" s="208">
        <v>0</v>
      </c>
      <c r="AC52" s="208">
        <v>1</v>
      </c>
      <c r="AD52" s="208">
        <v>0</v>
      </c>
      <c r="AE52" s="208">
        <v>1</v>
      </c>
      <c r="AF52" s="208">
        <v>0</v>
      </c>
      <c r="AG52" s="208">
        <v>0</v>
      </c>
      <c r="AH52" s="208">
        <v>1</v>
      </c>
      <c r="AI52" s="208">
        <v>0</v>
      </c>
      <c r="AJ52" s="208">
        <v>1</v>
      </c>
      <c r="AK52" s="208">
        <v>1</v>
      </c>
      <c r="AL52" s="208">
        <v>1</v>
      </c>
      <c r="AM52" s="211">
        <v>26</v>
      </c>
      <c r="AN52" s="212">
        <f t="shared" si="36"/>
        <v>17</v>
      </c>
      <c r="AO52" s="211">
        <f t="shared" si="37"/>
        <v>0</v>
      </c>
      <c r="AP52" s="211">
        <f t="shared" si="38"/>
        <v>0</v>
      </c>
      <c r="AQ52" s="211">
        <f t="shared" si="39"/>
        <v>0</v>
      </c>
      <c r="AR52" s="211">
        <f t="shared" si="40"/>
        <v>11</v>
      </c>
      <c r="AS52" s="211">
        <f t="shared" si="41"/>
        <v>0</v>
      </c>
      <c r="AT52" s="213">
        <f t="shared" si="35"/>
        <v>17</v>
      </c>
      <c r="AU52" s="273">
        <v>0</v>
      </c>
      <c r="AV52" s="214">
        <v>11035.96</v>
      </c>
      <c r="AW52" s="215">
        <v>3518.32</v>
      </c>
      <c r="AX52" s="214">
        <v>0</v>
      </c>
      <c r="AY52" s="214">
        <v>0</v>
      </c>
      <c r="AZ52" s="214">
        <v>0</v>
      </c>
      <c r="BA52" s="216">
        <f t="shared" si="24"/>
        <v>14554.279999999999</v>
      </c>
      <c r="BB52" s="217">
        <f t="shared" si="8"/>
        <v>7215.82</v>
      </c>
      <c r="BC52" s="217">
        <f t="shared" si="9"/>
        <v>2300.44</v>
      </c>
      <c r="BD52" s="218">
        <v>0</v>
      </c>
      <c r="BE52" s="219">
        <f t="shared" si="10"/>
        <v>0</v>
      </c>
      <c r="BF52" s="219">
        <f t="shared" si="11"/>
        <v>0</v>
      </c>
      <c r="BG52" s="220">
        <f t="shared" si="12"/>
        <v>792.70445800000005</v>
      </c>
      <c r="BH52" s="221">
        <f t="shared" si="25"/>
        <v>475.83</v>
      </c>
      <c r="BI52" s="222">
        <f t="shared" si="13"/>
        <v>51</v>
      </c>
      <c r="BJ52" s="223">
        <f t="shared" si="26"/>
        <v>0</v>
      </c>
      <c r="BK52" s="216">
        <f t="shared" si="14"/>
        <v>9516.26</v>
      </c>
      <c r="BL52" s="216">
        <f t="shared" si="15"/>
        <v>10835.794458</v>
      </c>
      <c r="BM52" s="224">
        <f t="shared" si="16"/>
        <v>75.323174999999992</v>
      </c>
      <c r="BN52" s="225">
        <f t="shared" si="17"/>
        <v>1141.9512</v>
      </c>
      <c r="BO52" s="226">
        <f t="shared" si="18"/>
        <v>0</v>
      </c>
      <c r="BP52" s="227"/>
      <c r="BQ52" s="214"/>
      <c r="BR52" s="214">
        <v>0</v>
      </c>
      <c r="BS52" s="228">
        <v>0</v>
      </c>
      <c r="BT52" s="228">
        <f t="shared" si="27"/>
        <v>1217.274375</v>
      </c>
      <c r="BU52" s="228">
        <f t="shared" si="28"/>
        <v>9618.5200829999994</v>
      </c>
      <c r="BV52" s="228">
        <v>9619</v>
      </c>
      <c r="BW52" s="228">
        <f t="shared" si="29"/>
        <v>-0.47991700000056881</v>
      </c>
      <c r="BX52" s="229">
        <f t="shared" si="19"/>
        <v>1237.1138000000001</v>
      </c>
      <c r="BY52" s="230">
        <f t="shared" si="20"/>
        <v>326.40042500000004</v>
      </c>
      <c r="BZ52" s="227">
        <v>0</v>
      </c>
      <c r="CA52" s="227"/>
      <c r="CB52" s="231">
        <f t="shared" si="21"/>
        <v>1563.5142250000001</v>
      </c>
      <c r="CC52" s="231">
        <f t="shared" si="22"/>
        <v>12399.308683000001</v>
      </c>
      <c r="CD52" s="232">
        <f t="shared" si="23"/>
        <v>425</v>
      </c>
      <c r="CE52" s="216">
        <f t="shared" si="30"/>
        <v>12824.308683000001</v>
      </c>
    </row>
    <row r="53" spans="1:83" ht="21.95" customHeight="1" x14ac:dyDescent="0.2">
      <c r="A53" s="206">
        <v>40</v>
      </c>
      <c r="B53" s="207" t="s">
        <v>403</v>
      </c>
      <c r="C53" s="207" t="s">
        <v>404</v>
      </c>
      <c r="D53" s="233" t="s">
        <v>392</v>
      </c>
      <c r="E53" s="275" t="s">
        <v>990</v>
      </c>
      <c r="F53" s="272" t="s">
        <v>991</v>
      </c>
      <c r="G53" s="208" t="s">
        <v>223</v>
      </c>
      <c r="H53" s="208" t="s">
        <v>342</v>
      </c>
      <c r="I53" s="209">
        <v>41598843705</v>
      </c>
      <c r="J53" s="208" t="s">
        <v>395</v>
      </c>
      <c r="K53" s="208">
        <v>1</v>
      </c>
      <c r="L53" s="210">
        <v>0</v>
      </c>
      <c r="M53" s="208">
        <v>1</v>
      </c>
      <c r="N53" s="208">
        <v>1</v>
      </c>
      <c r="O53" s="208">
        <v>1</v>
      </c>
      <c r="P53" s="208">
        <v>1</v>
      </c>
      <c r="Q53" s="208">
        <v>1</v>
      </c>
      <c r="R53" s="208">
        <v>0</v>
      </c>
      <c r="S53" s="208">
        <v>0</v>
      </c>
      <c r="T53" s="208">
        <v>1</v>
      </c>
      <c r="U53" s="208">
        <v>0</v>
      </c>
      <c r="V53" s="208">
        <v>1</v>
      </c>
      <c r="W53" s="208">
        <v>1</v>
      </c>
      <c r="X53" s="208">
        <v>1</v>
      </c>
      <c r="Y53" s="208">
        <v>1</v>
      </c>
      <c r="Z53" s="208">
        <v>0</v>
      </c>
      <c r="AA53" s="208">
        <v>0</v>
      </c>
      <c r="AB53" s="208">
        <v>1</v>
      </c>
      <c r="AC53" s="208">
        <v>0</v>
      </c>
      <c r="AD53" s="208">
        <v>0</v>
      </c>
      <c r="AE53" s="208">
        <v>0</v>
      </c>
      <c r="AF53" s="208">
        <v>1</v>
      </c>
      <c r="AG53" s="208">
        <v>0</v>
      </c>
      <c r="AH53" s="208">
        <v>1</v>
      </c>
      <c r="AI53" s="208">
        <v>1</v>
      </c>
      <c r="AJ53" s="208">
        <v>0</v>
      </c>
      <c r="AK53" s="208">
        <v>1</v>
      </c>
      <c r="AL53" s="208">
        <v>0</v>
      </c>
      <c r="AM53" s="211">
        <v>26</v>
      </c>
      <c r="AN53" s="212">
        <f t="shared" si="36"/>
        <v>16</v>
      </c>
      <c r="AO53" s="211">
        <f t="shared" si="37"/>
        <v>0</v>
      </c>
      <c r="AP53" s="211">
        <f t="shared" si="38"/>
        <v>0</v>
      </c>
      <c r="AQ53" s="211">
        <f t="shared" si="39"/>
        <v>0</v>
      </c>
      <c r="AR53" s="211">
        <f t="shared" si="40"/>
        <v>12</v>
      </c>
      <c r="AS53" s="211">
        <f t="shared" si="41"/>
        <v>0</v>
      </c>
      <c r="AT53" s="213">
        <f t="shared" si="35"/>
        <v>16</v>
      </c>
      <c r="AU53" s="273">
        <v>0</v>
      </c>
      <c r="AV53" s="214">
        <v>11035.96</v>
      </c>
      <c r="AW53" s="215">
        <v>3518.32</v>
      </c>
      <c r="AX53" s="214">
        <v>0</v>
      </c>
      <c r="AY53" s="214">
        <v>0</v>
      </c>
      <c r="AZ53" s="214">
        <v>0</v>
      </c>
      <c r="BA53" s="216">
        <f t="shared" si="24"/>
        <v>14554.279999999999</v>
      </c>
      <c r="BB53" s="217">
        <f t="shared" si="8"/>
        <v>6791.36</v>
      </c>
      <c r="BC53" s="217">
        <f t="shared" si="9"/>
        <v>2165.12</v>
      </c>
      <c r="BD53" s="218">
        <v>0</v>
      </c>
      <c r="BE53" s="219">
        <f t="shared" si="10"/>
        <v>0</v>
      </c>
      <c r="BF53" s="219">
        <f t="shared" si="11"/>
        <v>0</v>
      </c>
      <c r="BG53" s="220">
        <f t="shared" si="12"/>
        <v>746.07478399999991</v>
      </c>
      <c r="BH53" s="221">
        <f t="shared" si="25"/>
        <v>447.84</v>
      </c>
      <c r="BI53" s="222">
        <f t="shared" si="13"/>
        <v>48</v>
      </c>
      <c r="BJ53" s="223">
        <f t="shared" si="26"/>
        <v>0</v>
      </c>
      <c r="BK53" s="216">
        <f t="shared" si="14"/>
        <v>8956.48</v>
      </c>
      <c r="BL53" s="216">
        <f t="shared" si="15"/>
        <v>10198.394784</v>
      </c>
      <c r="BM53" s="224">
        <f t="shared" si="16"/>
        <v>70.892399999999995</v>
      </c>
      <c r="BN53" s="225">
        <f t="shared" si="17"/>
        <v>1074.7775999999999</v>
      </c>
      <c r="BO53" s="226">
        <f t="shared" si="18"/>
        <v>0</v>
      </c>
      <c r="BP53" s="227"/>
      <c r="BQ53" s="214"/>
      <c r="BR53" s="214">
        <v>0</v>
      </c>
      <c r="BS53" s="228">
        <v>0</v>
      </c>
      <c r="BT53" s="228">
        <f t="shared" si="27"/>
        <v>1145.6699999999998</v>
      </c>
      <c r="BU53" s="228">
        <f t="shared" si="28"/>
        <v>9052.724784</v>
      </c>
      <c r="BV53" s="228">
        <v>9053</v>
      </c>
      <c r="BW53" s="228">
        <f t="shared" si="29"/>
        <v>-0.27521600000000035</v>
      </c>
      <c r="BX53" s="229">
        <f t="shared" si="19"/>
        <v>1164.3424</v>
      </c>
      <c r="BY53" s="230">
        <f t="shared" si="20"/>
        <v>307.2004</v>
      </c>
      <c r="BZ53" s="227">
        <v>0</v>
      </c>
      <c r="CA53" s="227"/>
      <c r="CB53" s="231">
        <f t="shared" si="21"/>
        <v>1471.5427999999999</v>
      </c>
      <c r="CC53" s="231">
        <f t="shared" si="22"/>
        <v>11669.937583999999</v>
      </c>
      <c r="CD53" s="232">
        <f t="shared" si="23"/>
        <v>400</v>
      </c>
      <c r="CE53" s="216">
        <f t="shared" si="30"/>
        <v>12069.937583999999</v>
      </c>
    </row>
    <row r="54" spans="1:83" ht="21.95" customHeight="1" x14ac:dyDescent="0.2">
      <c r="A54" s="206">
        <v>41</v>
      </c>
      <c r="B54" s="207" t="s">
        <v>405</v>
      </c>
      <c r="C54" s="207" t="s">
        <v>406</v>
      </c>
      <c r="D54" s="233" t="s">
        <v>407</v>
      </c>
      <c r="E54" s="275" t="s">
        <v>992</v>
      </c>
      <c r="F54" s="272" t="s">
        <v>993</v>
      </c>
      <c r="G54" s="208" t="s">
        <v>65</v>
      </c>
      <c r="H54" s="208" t="s">
        <v>313</v>
      </c>
      <c r="I54" s="209">
        <v>3947101004332</v>
      </c>
      <c r="J54" s="208" t="s">
        <v>408</v>
      </c>
      <c r="K54" s="208">
        <v>1</v>
      </c>
      <c r="L54" s="210">
        <v>0</v>
      </c>
      <c r="M54" s="208">
        <v>1</v>
      </c>
      <c r="N54" s="208">
        <v>1</v>
      </c>
      <c r="O54" s="208">
        <v>1</v>
      </c>
      <c r="P54" s="208">
        <v>1</v>
      </c>
      <c r="Q54" s="208">
        <v>1</v>
      </c>
      <c r="R54" s="208">
        <v>1</v>
      </c>
      <c r="S54" s="208">
        <v>0</v>
      </c>
      <c r="T54" s="208">
        <v>1</v>
      </c>
      <c r="U54" s="208">
        <v>1</v>
      </c>
      <c r="V54" s="208">
        <v>1</v>
      </c>
      <c r="W54" s="208">
        <v>1</v>
      </c>
      <c r="X54" s="208">
        <v>0</v>
      </c>
      <c r="Y54" s="208">
        <v>1</v>
      </c>
      <c r="Z54" s="208">
        <v>0</v>
      </c>
      <c r="AA54" s="208">
        <v>0</v>
      </c>
      <c r="AB54" s="208">
        <v>1</v>
      </c>
      <c r="AC54" s="208">
        <v>0</v>
      </c>
      <c r="AD54" s="208">
        <v>1</v>
      </c>
      <c r="AE54" s="208">
        <v>0</v>
      </c>
      <c r="AF54" s="208">
        <v>1</v>
      </c>
      <c r="AG54" s="208">
        <v>0</v>
      </c>
      <c r="AH54" s="208">
        <v>1</v>
      </c>
      <c r="AI54" s="208">
        <v>1</v>
      </c>
      <c r="AJ54" s="208">
        <v>0</v>
      </c>
      <c r="AK54" s="208">
        <v>0</v>
      </c>
      <c r="AL54" s="208">
        <v>0</v>
      </c>
      <c r="AM54" s="211">
        <v>26</v>
      </c>
      <c r="AN54" s="212">
        <f t="shared" si="36"/>
        <v>17</v>
      </c>
      <c r="AO54" s="211">
        <f t="shared" si="37"/>
        <v>0</v>
      </c>
      <c r="AP54" s="211">
        <f t="shared" si="38"/>
        <v>0</v>
      </c>
      <c r="AQ54" s="211">
        <f t="shared" si="39"/>
        <v>0</v>
      </c>
      <c r="AR54" s="211">
        <f t="shared" si="40"/>
        <v>11</v>
      </c>
      <c r="AS54" s="211">
        <f t="shared" si="41"/>
        <v>0</v>
      </c>
      <c r="AT54" s="213">
        <f t="shared" si="35"/>
        <v>17</v>
      </c>
      <c r="AU54" s="273">
        <v>0</v>
      </c>
      <c r="AV54" s="214">
        <v>11035.96</v>
      </c>
      <c r="AW54" s="215">
        <v>3518.32</v>
      </c>
      <c r="AX54" s="214">
        <v>0</v>
      </c>
      <c r="AY54" s="214">
        <v>0</v>
      </c>
      <c r="AZ54" s="214">
        <v>0</v>
      </c>
      <c r="BA54" s="216">
        <f t="shared" si="24"/>
        <v>14554.279999999999</v>
      </c>
      <c r="BB54" s="217">
        <f t="shared" si="8"/>
        <v>7215.82</v>
      </c>
      <c r="BC54" s="217">
        <f t="shared" si="9"/>
        <v>2300.44</v>
      </c>
      <c r="BD54" s="218">
        <v>0</v>
      </c>
      <c r="BE54" s="219">
        <f t="shared" si="10"/>
        <v>0</v>
      </c>
      <c r="BF54" s="219">
        <f t="shared" si="11"/>
        <v>0</v>
      </c>
      <c r="BG54" s="220">
        <f t="shared" si="12"/>
        <v>792.70445800000005</v>
      </c>
      <c r="BH54" s="221">
        <f t="shared" si="25"/>
        <v>475.83</v>
      </c>
      <c r="BI54" s="222">
        <f t="shared" si="13"/>
        <v>51</v>
      </c>
      <c r="BJ54" s="223">
        <f t="shared" si="26"/>
        <v>0</v>
      </c>
      <c r="BK54" s="216">
        <f t="shared" si="14"/>
        <v>9516.26</v>
      </c>
      <c r="BL54" s="216">
        <f t="shared" si="15"/>
        <v>10835.794458</v>
      </c>
      <c r="BM54" s="224">
        <f t="shared" si="16"/>
        <v>75.323174999999992</v>
      </c>
      <c r="BN54" s="225">
        <f t="shared" si="17"/>
        <v>1141.9512</v>
      </c>
      <c r="BO54" s="226">
        <f t="shared" si="18"/>
        <v>0</v>
      </c>
      <c r="BP54" s="227"/>
      <c r="BQ54" s="214"/>
      <c r="BR54" s="214">
        <v>0</v>
      </c>
      <c r="BS54" s="228">
        <v>0</v>
      </c>
      <c r="BT54" s="228">
        <f t="shared" si="27"/>
        <v>1217.274375</v>
      </c>
      <c r="BU54" s="228">
        <f t="shared" si="28"/>
        <v>9618.5200829999994</v>
      </c>
      <c r="BV54" s="228">
        <v>9619</v>
      </c>
      <c r="BW54" s="228">
        <f t="shared" si="29"/>
        <v>-0.47991700000056881</v>
      </c>
      <c r="BX54" s="229">
        <f t="shared" si="19"/>
        <v>1237.1138000000001</v>
      </c>
      <c r="BY54" s="230">
        <f t="shared" si="20"/>
        <v>326.40042500000004</v>
      </c>
      <c r="BZ54" s="227">
        <v>0</v>
      </c>
      <c r="CA54" s="227"/>
      <c r="CB54" s="231">
        <f t="shared" si="21"/>
        <v>1563.5142250000001</v>
      </c>
      <c r="CC54" s="231">
        <f t="shared" si="22"/>
        <v>12399.308683000001</v>
      </c>
      <c r="CD54" s="232">
        <f t="shared" si="23"/>
        <v>425</v>
      </c>
      <c r="CE54" s="216">
        <f t="shared" si="30"/>
        <v>12824.308683000001</v>
      </c>
    </row>
    <row r="55" spans="1:83" ht="21.95" customHeight="1" x14ac:dyDescent="0.2">
      <c r="A55" s="206">
        <v>42</v>
      </c>
      <c r="B55" s="207" t="s">
        <v>409</v>
      </c>
      <c r="C55" s="207" t="s">
        <v>410</v>
      </c>
      <c r="D55" s="233" t="s">
        <v>402</v>
      </c>
      <c r="E55" s="275" t="s">
        <v>994</v>
      </c>
      <c r="F55" s="272" t="s">
        <v>995</v>
      </c>
      <c r="G55" s="208" t="s">
        <v>64</v>
      </c>
      <c r="H55" s="208" t="s">
        <v>140</v>
      </c>
      <c r="I55" s="209" t="s">
        <v>411</v>
      </c>
      <c r="J55" s="208" t="s">
        <v>219</v>
      </c>
      <c r="K55" s="208">
        <v>1</v>
      </c>
      <c r="L55" s="210">
        <v>0</v>
      </c>
      <c r="M55" s="208">
        <v>1</v>
      </c>
      <c r="N55" s="208">
        <v>1</v>
      </c>
      <c r="O55" s="208">
        <v>1</v>
      </c>
      <c r="P55" s="208">
        <v>1</v>
      </c>
      <c r="Q55" s="208">
        <v>1</v>
      </c>
      <c r="R55" s="208">
        <v>1</v>
      </c>
      <c r="S55" s="208">
        <v>0</v>
      </c>
      <c r="T55" s="208">
        <v>1</v>
      </c>
      <c r="U55" s="208">
        <v>1</v>
      </c>
      <c r="V55" s="208">
        <v>0</v>
      </c>
      <c r="W55" s="208">
        <v>1</v>
      </c>
      <c r="X55" s="208">
        <v>1</v>
      </c>
      <c r="Y55" s="208">
        <v>1</v>
      </c>
      <c r="Z55" s="208">
        <v>0</v>
      </c>
      <c r="AA55" s="208">
        <v>0</v>
      </c>
      <c r="AB55" s="208">
        <v>0</v>
      </c>
      <c r="AC55" s="208">
        <v>1</v>
      </c>
      <c r="AD55" s="208">
        <v>1</v>
      </c>
      <c r="AE55" s="208">
        <v>0</v>
      </c>
      <c r="AF55" s="208">
        <v>1</v>
      </c>
      <c r="AG55" s="208">
        <v>0</v>
      </c>
      <c r="AH55" s="208">
        <v>1</v>
      </c>
      <c r="AI55" s="208">
        <v>1</v>
      </c>
      <c r="AJ55" s="208">
        <v>0</v>
      </c>
      <c r="AK55" s="208">
        <v>1</v>
      </c>
      <c r="AL55" s="208">
        <v>0</v>
      </c>
      <c r="AM55" s="211">
        <v>26</v>
      </c>
      <c r="AN55" s="212">
        <f t="shared" si="36"/>
        <v>18</v>
      </c>
      <c r="AO55" s="211">
        <f t="shared" si="37"/>
        <v>0</v>
      </c>
      <c r="AP55" s="211">
        <f t="shared" si="38"/>
        <v>0</v>
      </c>
      <c r="AQ55" s="211">
        <f t="shared" si="39"/>
        <v>0</v>
      </c>
      <c r="AR55" s="211">
        <f t="shared" si="40"/>
        <v>10</v>
      </c>
      <c r="AS55" s="211">
        <f t="shared" si="41"/>
        <v>0</v>
      </c>
      <c r="AT55" s="213">
        <f t="shared" si="35"/>
        <v>18</v>
      </c>
      <c r="AU55" s="273">
        <v>0</v>
      </c>
      <c r="AV55" s="214">
        <v>11035.96</v>
      </c>
      <c r="AW55" s="215">
        <v>3518.32</v>
      </c>
      <c r="AX55" s="214">
        <v>0</v>
      </c>
      <c r="AY55" s="214">
        <v>0</v>
      </c>
      <c r="AZ55" s="214">
        <v>0</v>
      </c>
      <c r="BA55" s="216">
        <f t="shared" si="24"/>
        <v>14554.279999999999</v>
      </c>
      <c r="BB55" s="217">
        <f t="shared" si="8"/>
        <v>7640.28</v>
      </c>
      <c r="BC55" s="217">
        <f t="shared" si="9"/>
        <v>2435.7599999999998</v>
      </c>
      <c r="BD55" s="218">
        <v>0</v>
      </c>
      <c r="BE55" s="219">
        <f t="shared" si="10"/>
        <v>0</v>
      </c>
      <c r="BF55" s="219">
        <f t="shared" si="11"/>
        <v>0</v>
      </c>
      <c r="BG55" s="220">
        <f t="shared" si="12"/>
        <v>839.33413199999995</v>
      </c>
      <c r="BH55" s="221">
        <f t="shared" si="25"/>
        <v>503.82</v>
      </c>
      <c r="BI55" s="222">
        <f t="shared" si="13"/>
        <v>54</v>
      </c>
      <c r="BJ55" s="223">
        <f t="shared" si="26"/>
        <v>0</v>
      </c>
      <c r="BK55" s="216">
        <f t="shared" si="14"/>
        <v>10076.039999999999</v>
      </c>
      <c r="BL55" s="216">
        <f t="shared" si="15"/>
        <v>11473.194131999999</v>
      </c>
      <c r="BM55" s="224">
        <f t="shared" si="16"/>
        <v>79.753949999999989</v>
      </c>
      <c r="BN55" s="225">
        <f t="shared" si="17"/>
        <v>1209.1247999999998</v>
      </c>
      <c r="BO55" s="226">
        <f t="shared" si="18"/>
        <v>0</v>
      </c>
      <c r="BP55" s="227"/>
      <c r="BQ55" s="214"/>
      <c r="BR55" s="214">
        <v>0</v>
      </c>
      <c r="BS55" s="228">
        <v>0</v>
      </c>
      <c r="BT55" s="228">
        <f t="shared" si="27"/>
        <v>1288.8787499999999</v>
      </c>
      <c r="BU55" s="228">
        <f t="shared" si="28"/>
        <v>10184.315381999999</v>
      </c>
      <c r="BV55" s="228">
        <v>10184</v>
      </c>
      <c r="BW55" s="228">
        <f t="shared" si="29"/>
        <v>0.31538199999886274</v>
      </c>
      <c r="BX55" s="229">
        <f t="shared" si="19"/>
        <v>1309.8851999999999</v>
      </c>
      <c r="BY55" s="230">
        <f t="shared" si="20"/>
        <v>345.60044999999997</v>
      </c>
      <c r="BZ55" s="227">
        <v>0</v>
      </c>
      <c r="CA55" s="227"/>
      <c r="CB55" s="231">
        <f t="shared" si="21"/>
        <v>1655.4856499999999</v>
      </c>
      <c r="CC55" s="231">
        <f t="shared" si="22"/>
        <v>13128.679781999999</v>
      </c>
      <c r="CD55" s="232">
        <f t="shared" si="23"/>
        <v>450</v>
      </c>
      <c r="CE55" s="216">
        <f t="shared" si="30"/>
        <v>13578.679781999999</v>
      </c>
    </row>
    <row r="56" spans="1:83" ht="21.95" customHeight="1" x14ac:dyDescent="0.2">
      <c r="A56" s="206">
        <v>43</v>
      </c>
      <c r="B56" s="207" t="s">
        <v>413</v>
      </c>
      <c r="C56" s="207" t="s">
        <v>414</v>
      </c>
      <c r="D56" s="233" t="s">
        <v>412</v>
      </c>
      <c r="E56" s="275" t="s">
        <v>996</v>
      </c>
      <c r="F56" s="272" t="s">
        <v>997</v>
      </c>
      <c r="G56" s="208" t="s">
        <v>340</v>
      </c>
      <c r="H56" s="208" t="s">
        <v>291</v>
      </c>
      <c r="I56" s="209">
        <v>3313121004</v>
      </c>
      <c r="J56" s="208" t="s">
        <v>415</v>
      </c>
      <c r="K56" s="208">
        <v>1</v>
      </c>
      <c r="L56" s="210">
        <v>0</v>
      </c>
      <c r="M56" s="208">
        <v>0</v>
      </c>
      <c r="N56" s="208">
        <v>1</v>
      </c>
      <c r="O56" s="208">
        <v>1</v>
      </c>
      <c r="P56" s="208">
        <v>1</v>
      </c>
      <c r="Q56" s="208">
        <v>0</v>
      </c>
      <c r="R56" s="208">
        <v>1</v>
      </c>
      <c r="S56" s="208">
        <v>0</v>
      </c>
      <c r="T56" s="208">
        <v>1</v>
      </c>
      <c r="U56" s="208">
        <v>1</v>
      </c>
      <c r="V56" s="208">
        <v>1</v>
      </c>
      <c r="W56" s="208">
        <v>0</v>
      </c>
      <c r="X56" s="208">
        <v>1</v>
      </c>
      <c r="Y56" s="208">
        <v>1</v>
      </c>
      <c r="Z56" s="208">
        <v>0</v>
      </c>
      <c r="AA56" s="208">
        <v>1</v>
      </c>
      <c r="AB56" s="208">
        <v>1</v>
      </c>
      <c r="AC56" s="208">
        <v>1</v>
      </c>
      <c r="AD56" s="208">
        <v>0</v>
      </c>
      <c r="AE56" s="208">
        <v>1</v>
      </c>
      <c r="AF56" s="208">
        <v>1</v>
      </c>
      <c r="AG56" s="208">
        <v>0</v>
      </c>
      <c r="AH56" s="208">
        <v>1</v>
      </c>
      <c r="AI56" s="208">
        <v>1</v>
      </c>
      <c r="AJ56" s="208">
        <v>0</v>
      </c>
      <c r="AK56" s="208">
        <v>0</v>
      </c>
      <c r="AL56" s="208">
        <v>0</v>
      </c>
      <c r="AM56" s="211">
        <v>26</v>
      </c>
      <c r="AN56" s="212">
        <f t="shared" si="36"/>
        <v>17</v>
      </c>
      <c r="AO56" s="211">
        <f t="shared" si="37"/>
        <v>0</v>
      </c>
      <c r="AP56" s="211">
        <f t="shared" si="38"/>
        <v>0</v>
      </c>
      <c r="AQ56" s="211">
        <f t="shared" si="39"/>
        <v>0</v>
      </c>
      <c r="AR56" s="211">
        <f t="shared" si="40"/>
        <v>11</v>
      </c>
      <c r="AS56" s="211">
        <f t="shared" si="41"/>
        <v>0</v>
      </c>
      <c r="AT56" s="213">
        <f t="shared" si="35"/>
        <v>17</v>
      </c>
      <c r="AU56" s="273">
        <v>0</v>
      </c>
      <c r="AV56" s="214">
        <v>11035.96</v>
      </c>
      <c r="AW56" s="215">
        <v>3518.32</v>
      </c>
      <c r="AX56" s="214">
        <v>0</v>
      </c>
      <c r="AY56" s="214">
        <v>0</v>
      </c>
      <c r="AZ56" s="214">
        <v>0</v>
      </c>
      <c r="BA56" s="216">
        <f t="shared" si="24"/>
        <v>14554.279999999999</v>
      </c>
      <c r="BB56" s="217">
        <f t="shared" si="8"/>
        <v>7215.82</v>
      </c>
      <c r="BC56" s="217">
        <f t="shared" si="9"/>
        <v>2300.44</v>
      </c>
      <c r="BD56" s="218">
        <v>0</v>
      </c>
      <c r="BE56" s="219">
        <f t="shared" si="10"/>
        <v>0</v>
      </c>
      <c r="BF56" s="219">
        <f t="shared" si="11"/>
        <v>0</v>
      </c>
      <c r="BG56" s="220">
        <f t="shared" si="12"/>
        <v>792.70445800000005</v>
      </c>
      <c r="BH56" s="221">
        <f t="shared" si="25"/>
        <v>475.83</v>
      </c>
      <c r="BI56" s="222">
        <f t="shared" si="13"/>
        <v>51</v>
      </c>
      <c r="BJ56" s="223">
        <f t="shared" si="26"/>
        <v>0</v>
      </c>
      <c r="BK56" s="216">
        <f t="shared" si="14"/>
        <v>9516.26</v>
      </c>
      <c r="BL56" s="216">
        <f t="shared" si="15"/>
        <v>10835.794458</v>
      </c>
      <c r="BM56" s="224">
        <f t="shared" si="16"/>
        <v>75.323174999999992</v>
      </c>
      <c r="BN56" s="225">
        <f t="shared" si="17"/>
        <v>1141.9512</v>
      </c>
      <c r="BO56" s="226">
        <f t="shared" si="18"/>
        <v>0</v>
      </c>
      <c r="BP56" s="227"/>
      <c r="BQ56" s="214"/>
      <c r="BR56" s="214">
        <v>0</v>
      </c>
      <c r="BS56" s="228">
        <v>0</v>
      </c>
      <c r="BT56" s="228">
        <f t="shared" si="27"/>
        <v>1217.274375</v>
      </c>
      <c r="BU56" s="228">
        <f t="shared" si="28"/>
        <v>9618.5200829999994</v>
      </c>
      <c r="BV56" s="228">
        <v>9619</v>
      </c>
      <c r="BW56" s="228">
        <f t="shared" si="29"/>
        <v>-0.47991700000056881</v>
      </c>
      <c r="BX56" s="229">
        <f t="shared" si="19"/>
        <v>1237.1138000000001</v>
      </c>
      <c r="BY56" s="230">
        <f t="shared" si="20"/>
        <v>326.40042500000004</v>
      </c>
      <c r="BZ56" s="227">
        <v>0</v>
      </c>
      <c r="CA56" s="227"/>
      <c r="CB56" s="231">
        <f t="shared" si="21"/>
        <v>1563.5142250000001</v>
      </c>
      <c r="CC56" s="231">
        <f t="shared" si="22"/>
        <v>12399.308683000001</v>
      </c>
      <c r="CD56" s="232">
        <f t="shared" si="23"/>
        <v>425</v>
      </c>
      <c r="CE56" s="216">
        <f t="shared" si="30"/>
        <v>12824.308683000001</v>
      </c>
    </row>
    <row r="57" spans="1:83" ht="21.95" customHeight="1" x14ac:dyDescent="0.2">
      <c r="A57" s="206">
        <v>44</v>
      </c>
      <c r="B57" s="207" t="s">
        <v>416</v>
      </c>
      <c r="C57" s="207" t="s">
        <v>417</v>
      </c>
      <c r="D57" s="233" t="s">
        <v>412</v>
      </c>
      <c r="E57" s="275" t="s">
        <v>998</v>
      </c>
      <c r="F57" s="272" t="s">
        <v>999</v>
      </c>
      <c r="G57" s="208" t="s">
        <v>340</v>
      </c>
      <c r="H57" s="208" t="s">
        <v>339</v>
      </c>
      <c r="I57" s="209">
        <v>2645649576</v>
      </c>
      <c r="J57" s="208" t="s">
        <v>219</v>
      </c>
      <c r="K57" s="208">
        <v>1</v>
      </c>
      <c r="L57" s="210">
        <v>0</v>
      </c>
      <c r="M57" s="208">
        <v>1</v>
      </c>
      <c r="N57" s="208">
        <v>0</v>
      </c>
      <c r="O57" s="208">
        <v>1</v>
      </c>
      <c r="P57" s="208">
        <v>1</v>
      </c>
      <c r="Q57" s="208">
        <v>1</v>
      </c>
      <c r="R57" s="208">
        <v>1</v>
      </c>
      <c r="S57" s="208">
        <v>0</v>
      </c>
      <c r="T57" s="208">
        <v>1</v>
      </c>
      <c r="U57" s="208">
        <v>0</v>
      </c>
      <c r="V57" s="208">
        <v>1</v>
      </c>
      <c r="W57" s="208">
        <v>1</v>
      </c>
      <c r="X57" s="208">
        <v>1</v>
      </c>
      <c r="Y57" s="208">
        <v>1</v>
      </c>
      <c r="Z57" s="208">
        <v>0</v>
      </c>
      <c r="AA57" s="208">
        <v>1</v>
      </c>
      <c r="AB57" s="208">
        <v>1</v>
      </c>
      <c r="AC57" s="208">
        <v>0</v>
      </c>
      <c r="AD57" s="208">
        <v>1</v>
      </c>
      <c r="AE57" s="208">
        <v>0</v>
      </c>
      <c r="AF57" s="208">
        <v>0</v>
      </c>
      <c r="AG57" s="208">
        <v>0</v>
      </c>
      <c r="AH57" s="208">
        <v>1</v>
      </c>
      <c r="AI57" s="208">
        <v>0</v>
      </c>
      <c r="AJ57" s="208">
        <v>1</v>
      </c>
      <c r="AK57" s="208">
        <v>0.92708333333333337</v>
      </c>
      <c r="AL57" s="208">
        <v>1</v>
      </c>
      <c r="AM57" s="211">
        <v>26</v>
      </c>
      <c r="AN57" s="212">
        <f t="shared" si="36"/>
        <v>17.927083333333332</v>
      </c>
      <c r="AO57" s="211">
        <f t="shared" si="37"/>
        <v>0</v>
      </c>
      <c r="AP57" s="211">
        <f t="shared" si="38"/>
        <v>0</v>
      </c>
      <c r="AQ57" s="211">
        <f t="shared" si="39"/>
        <v>0</v>
      </c>
      <c r="AR57" s="211">
        <f t="shared" si="40"/>
        <v>10</v>
      </c>
      <c r="AS57" s="211">
        <f t="shared" si="41"/>
        <v>0</v>
      </c>
      <c r="AT57" s="213">
        <f t="shared" si="35"/>
        <v>17.927083333333332</v>
      </c>
      <c r="AU57" s="273">
        <v>0</v>
      </c>
      <c r="AV57" s="214">
        <v>11035.96</v>
      </c>
      <c r="AW57" s="215">
        <v>3518.32</v>
      </c>
      <c r="AX57" s="214">
        <v>0</v>
      </c>
      <c r="AY57" s="214">
        <v>0</v>
      </c>
      <c r="AZ57" s="214">
        <v>0</v>
      </c>
      <c r="BA57" s="216">
        <f t="shared" si="24"/>
        <v>14554.279999999999</v>
      </c>
      <c r="BB57" s="217">
        <f t="shared" si="8"/>
        <v>7609.3297916666661</v>
      </c>
      <c r="BC57" s="217">
        <f t="shared" si="9"/>
        <v>2425.8929166666662</v>
      </c>
      <c r="BD57" s="218">
        <v>0</v>
      </c>
      <c r="BE57" s="219">
        <f t="shared" si="10"/>
        <v>0</v>
      </c>
      <c r="BF57" s="219">
        <f t="shared" si="11"/>
        <v>0</v>
      </c>
      <c r="BG57" s="220">
        <f t="shared" si="12"/>
        <v>835.9340516041666</v>
      </c>
      <c r="BH57" s="221">
        <f t="shared" si="25"/>
        <v>501.77906249999995</v>
      </c>
      <c r="BI57" s="222">
        <f t="shared" si="13"/>
        <v>53.78125</v>
      </c>
      <c r="BJ57" s="223">
        <f t="shared" si="26"/>
        <v>0</v>
      </c>
      <c r="BK57" s="216">
        <f t="shared" si="14"/>
        <v>10035.222708333333</v>
      </c>
      <c r="BL57" s="216">
        <f t="shared" si="15"/>
        <v>11426.717072437499</v>
      </c>
      <c r="BM57" s="224">
        <f t="shared" si="16"/>
        <v>79.430872656249988</v>
      </c>
      <c r="BN57" s="225">
        <f t="shared" si="17"/>
        <v>1204.226725</v>
      </c>
      <c r="BO57" s="226">
        <f t="shared" si="18"/>
        <v>0</v>
      </c>
      <c r="BP57" s="227"/>
      <c r="BQ57" s="214"/>
      <c r="BR57" s="214">
        <v>0</v>
      </c>
      <c r="BS57" s="228">
        <v>0</v>
      </c>
      <c r="BT57" s="228">
        <f t="shared" si="27"/>
        <v>1283.6575976562499</v>
      </c>
      <c r="BU57" s="228">
        <f t="shared" si="28"/>
        <v>10143.05947478125</v>
      </c>
      <c r="BV57" s="228">
        <v>10143</v>
      </c>
      <c r="BW57" s="228">
        <f t="shared" si="29"/>
        <v>5.9474781250173692E-2</v>
      </c>
      <c r="BX57" s="229">
        <f t="shared" si="19"/>
        <v>1304.5789520833332</v>
      </c>
      <c r="BY57" s="230">
        <f t="shared" si="20"/>
        <v>344.20044817708333</v>
      </c>
      <c r="BZ57" s="227">
        <v>0</v>
      </c>
      <c r="CA57" s="227"/>
      <c r="CB57" s="231">
        <f t="shared" si="21"/>
        <v>1648.7794002604164</v>
      </c>
      <c r="CC57" s="231">
        <f t="shared" si="22"/>
        <v>13075.496472697916</v>
      </c>
      <c r="CD57" s="232">
        <f t="shared" si="23"/>
        <v>448.17708333333331</v>
      </c>
      <c r="CE57" s="216">
        <f t="shared" si="30"/>
        <v>13523.67355603125</v>
      </c>
    </row>
    <row r="58" spans="1:83" ht="21.95" customHeight="1" x14ac:dyDescent="0.2">
      <c r="A58" s="206">
        <v>45</v>
      </c>
      <c r="B58" s="207" t="s">
        <v>419</v>
      </c>
      <c r="C58" s="207" t="s">
        <v>420</v>
      </c>
      <c r="D58" s="233" t="s">
        <v>418</v>
      </c>
      <c r="E58" s="275" t="s">
        <v>1000</v>
      </c>
      <c r="F58" s="272" t="s">
        <v>1001</v>
      </c>
      <c r="G58" s="235" t="s">
        <v>243</v>
      </c>
      <c r="H58" s="236" t="s">
        <v>244</v>
      </c>
      <c r="I58" s="237">
        <v>319601000008326</v>
      </c>
      <c r="J58" s="238" t="s">
        <v>219</v>
      </c>
      <c r="K58" s="208">
        <v>1</v>
      </c>
      <c r="L58" s="210">
        <v>0</v>
      </c>
      <c r="M58" s="208">
        <v>1</v>
      </c>
      <c r="N58" s="208">
        <v>1</v>
      </c>
      <c r="O58" s="208">
        <v>1</v>
      </c>
      <c r="P58" s="208">
        <v>1</v>
      </c>
      <c r="Q58" s="208">
        <v>1</v>
      </c>
      <c r="R58" s="208">
        <v>1</v>
      </c>
      <c r="S58" s="208">
        <v>0</v>
      </c>
      <c r="T58" s="208">
        <v>1</v>
      </c>
      <c r="U58" s="208">
        <v>1</v>
      </c>
      <c r="V58" s="208">
        <v>1</v>
      </c>
      <c r="W58" s="208">
        <v>1</v>
      </c>
      <c r="X58" s="208">
        <v>1</v>
      </c>
      <c r="Y58" s="208">
        <v>0</v>
      </c>
      <c r="Z58" s="208">
        <v>0</v>
      </c>
      <c r="AA58" s="208">
        <v>1</v>
      </c>
      <c r="AB58" s="208">
        <v>1</v>
      </c>
      <c r="AC58" s="208">
        <v>1</v>
      </c>
      <c r="AD58" s="208">
        <v>0</v>
      </c>
      <c r="AE58" s="208">
        <v>1</v>
      </c>
      <c r="AF58" s="208">
        <v>1</v>
      </c>
      <c r="AG58" s="208">
        <v>0</v>
      </c>
      <c r="AH58" s="208">
        <v>1</v>
      </c>
      <c r="AI58" s="208">
        <v>1</v>
      </c>
      <c r="AJ58" s="208">
        <v>1</v>
      </c>
      <c r="AK58" s="208">
        <v>1</v>
      </c>
      <c r="AL58" s="208">
        <v>1</v>
      </c>
      <c r="AM58" s="211">
        <v>26</v>
      </c>
      <c r="AN58" s="212">
        <f t="shared" si="36"/>
        <v>22</v>
      </c>
      <c r="AO58" s="211">
        <f t="shared" si="37"/>
        <v>0</v>
      </c>
      <c r="AP58" s="211">
        <f t="shared" si="38"/>
        <v>0</v>
      </c>
      <c r="AQ58" s="211">
        <f t="shared" si="39"/>
        <v>0</v>
      </c>
      <c r="AR58" s="211">
        <f t="shared" si="40"/>
        <v>6</v>
      </c>
      <c r="AS58" s="211">
        <f t="shared" si="41"/>
        <v>0</v>
      </c>
      <c r="AT58" s="213">
        <f t="shared" si="35"/>
        <v>22</v>
      </c>
      <c r="AU58" s="273">
        <v>0</v>
      </c>
      <c r="AV58" s="214">
        <v>11035.96</v>
      </c>
      <c r="AW58" s="215">
        <v>3518.32</v>
      </c>
      <c r="AX58" s="214">
        <v>0</v>
      </c>
      <c r="AY58" s="214">
        <v>0</v>
      </c>
      <c r="AZ58" s="214">
        <v>0</v>
      </c>
      <c r="BA58" s="216">
        <f t="shared" si="24"/>
        <v>14554.279999999999</v>
      </c>
      <c r="BB58" s="217">
        <f t="shared" si="8"/>
        <v>9338.119999999999</v>
      </c>
      <c r="BC58" s="217">
        <f t="shared" si="9"/>
        <v>2977.04</v>
      </c>
      <c r="BD58" s="218">
        <v>0</v>
      </c>
      <c r="BE58" s="219">
        <f t="shared" si="10"/>
        <v>0</v>
      </c>
      <c r="BF58" s="219">
        <f t="shared" si="11"/>
        <v>0</v>
      </c>
      <c r="BG58" s="220">
        <f t="shared" si="12"/>
        <v>1025.852828</v>
      </c>
      <c r="BH58" s="221">
        <f t="shared" si="25"/>
        <v>615.78</v>
      </c>
      <c r="BI58" s="222">
        <f t="shared" si="13"/>
        <v>66</v>
      </c>
      <c r="BJ58" s="223">
        <f t="shared" si="26"/>
        <v>0</v>
      </c>
      <c r="BK58" s="216">
        <f t="shared" si="14"/>
        <v>12315.16</v>
      </c>
      <c r="BL58" s="216">
        <f t="shared" si="15"/>
        <v>14022.792828</v>
      </c>
      <c r="BM58" s="224">
        <f t="shared" si="16"/>
        <v>97.477049999999991</v>
      </c>
      <c r="BN58" s="225">
        <f t="shared" si="17"/>
        <v>1477.8191999999999</v>
      </c>
      <c r="BO58" s="226">
        <f t="shared" si="18"/>
        <v>0</v>
      </c>
      <c r="BP58" s="227"/>
      <c r="BQ58" s="214"/>
      <c r="BR58" s="214">
        <v>0</v>
      </c>
      <c r="BS58" s="228">
        <v>0</v>
      </c>
      <c r="BT58" s="228">
        <f t="shared" si="27"/>
        <v>1575.2962499999999</v>
      </c>
      <c r="BU58" s="228">
        <f t="shared" si="28"/>
        <v>12447.496578</v>
      </c>
      <c r="BV58" s="228">
        <v>12447</v>
      </c>
      <c r="BW58" s="228">
        <f t="shared" si="29"/>
        <v>0.49657800000022689</v>
      </c>
      <c r="BX58" s="229">
        <f t="shared" si="19"/>
        <v>1600.9707999999998</v>
      </c>
      <c r="BY58" s="230">
        <f t="shared" si="20"/>
        <v>422.40054999999995</v>
      </c>
      <c r="BZ58" s="227">
        <v>0</v>
      </c>
      <c r="CA58" s="227"/>
      <c r="CB58" s="231">
        <f t="shared" si="21"/>
        <v>2023.3713499999999</v>
      </c>
      <c r="CC58" s="231">
        <f t="shared" si="22"/>
        <v>16046.164177999999</v>
      </c>
      <c r="CD58" s="232">
        <f t="shared" si="23"/>
        <v>550</v>
      </c>
      <c r="CE58" s="216">
        <f t="shared" si="30"/>
        <v>16596.164177999999</v>
      </c>
    </row>
    <row r="59" spans="1:83" ht="21.95" customHeight="1" x14ac:dyDescent="0.2">
      <c r="A59" s="206">
        <v>46</v>
      </c>
      <c r="B59" s="207" t="s">
        <v>421</v>
      </c>
      <c r="C59" s="207" t="s">
        <v>422</v>
      </c>
      <c r="D59" s="233" t="s">
        <v>423</v>
      </c>
      <c r="E59" s="275" t="s">
        <v>1002</v>
      </c>
      <c r="F59" s="272" t="s">
        <v>1003</v>
      </c>
      <c r="G59" s="208" t="s">
        <v>223</v>
      </c>
      <c r="H59" s="208" t="s">
        <v>128</v>
      </c>
      <c r="I59" s="209">
        <v>38057673990</v>
      </c>
      <c r="J59" s="208" t="s">
        <v>229</v>
      </c>
      <c r="K59" s="208">
        <v>1</v>
      </c>
      <c r="L59" s="210">
        <v>0</v>
      </c>
      <c r="M59" s="208">
        <v>1</v>
      </c>
      <c r="N59" s="208">
        <v>1</v>
      </c>
      <c r="O59" s="208">
        <v>1</v>
      </c>
      <c r="P59" s="208">
        <v>1</v>
      </c>
      <c r="Q59" s="208">
        <v>1</v>
      </c>
      <c r="R59" s="208">
        <v>0</v>
      </c>
      <c r="S59" s="208">
        <v>0</v>
      </c>
      <c r="T59" s="208">
        <v>1</v>
      </c>
      <c r="U59" s="208">
        <v>1</v>
      </c>
      <c r="V59" s="208">
        <v>1</v>
      </c>
      <c r="W59" s="208">
        <v>1</v>
      </c>
      <c r="X59" s="208">
        <v>1</v>
      </c>
      <c r="Y59" s="208">
        <v>0</v>
      </c>
      <c r="Z59" s="208">
        <v>0</v>
      </c>
      <c r="AA59" s="208">
        <v>1</v>
      </c>
      <c r="AB59" s="208">
        <v>1</v>
      </c>
      <c r="AC59" s="208">
        <v>1</v>
      </c>
      <c r="AD59" s="208">
        <v>0</v>
      </c>
      <c r="AE59" s="208">
        <v>1</v>
      </c>
      <c r="AF59" s="208">
        <v>1</v>
      </c>
      <c r="AG59" s="208">
        <v>0</v>
      </c>
      <c r="AH59" s="208">
        <v>1</v>
      </c>
      <c r="AI59" s="208">
        <v>1</v>
      </c>
      <c r="AJ59" s="208">
        <v>1</v>
      </c>
      <c r="AK59" s="208">
        <v>0</v>
      </c>
      <c r="AL59" s="208">
        <v>1</v>
      </c>
      <c r="AM59" s="211">
        <v>26</v>
      </c>
      <c r="AN59" s="212">
        <f t="shared" si="36"/>
        <v>20</v>
      </c>
      <c r="AO59" s="211">
        <f t="shared" si="37"/>
        <v>0</v>
      </c>
      <c r="AP59" s="211">
        <f t="shared" si="38"/>
        <v>0</v>
      </c>
      <c r="AQ59" s="211">
        <f t="shared" si="39"/>
        <v>0</v>
      </c>
      <c r="AR59" s="211">
        <f t="shared" si="40"/>
        <v>8</v>
      </c>
      <c r="AS59" s="211">
        <f t="shared" si="41"/>
        <v>0</v>
      </c>
      <c r="AT59" s="213">
        <f t="shared" si="35"/>
        <v>20</v>
      </c>
      <c r="AU59" s="273">
        <v>0</v>
      </c>
      <c r="AV59" s="214">
        <v>11035.96</v>
      </c>
      <c r="AW59" s="215">
        <v>3518.32</v>
      </c>
      <c r="AX59" s="214">
        <v>0</v>
      </c>
      <c r="AY59" s="214">
        <v>0</v>
      </c>
      <c r="AZ59" s="214">
        <v>0</v>
      </c>
      <c r="BA59" s="216">
        <f t="shared" si="24"/>
        <v>14554.279999999999</v>
      </c>
      <c r="BB59" s="217">
        <f t="shared" si="8"/>
        <v>8489.1999999999989</v>
      </c>
      <c r="BC59" s="217">
        <f t="shared" si="9"/>
        <v>2706.3999999999996</v>
      </c>
      <c r="BD59" s="218">
        <v>0</v>
      </c>
      <c r="BE59" s="219">
        <f t="shared" si="10"/>
        <v>0</v>
      </c>
      <c r="BF59" s="219">
        <f t="shared" si="11"/>
        <v>0</v>
      </c>
      <c r="BG59" s="220">
        <f t="shared" si="12"/>
        <v>932.59347999999989</v>
      </c>
      <c r="BH59" s="221">
        <f t="shared" si="25"/>
        <v>559.79999999999995</v>
      </c>
      <c r="BI59" s="222">
        <f t="shared" si="13"/>
        <v>60</v>
      </c>
      <c r="BJ59" s="223">
        <f t="shared" si="26"/>
        <v>0</v>
      </c>
      <c r="BK59" s="216">
        <f t="shared" si="14"/>
        <v>11195.599999999999</v>
      </c>
      <c r="BL59" s="216">
        <f t="shared" si="15"/>
        <v>12747.993479999997</v>
      </c>
      <c r="BM59" s="224">
        <f t="shared" si="16"/>
        <v>88.615499999999983</v>
      </c>
      <c r="BN59" s="225">
        <f t="shared" si="17"/>
        <v>1343.4719999999998</v>
      </c>
      <c r="BO59" s="226">
        <f t="shared" si="18"/>
        <v>0</v>
      </c>
      <c r="BP59" s="227"/>
      <c r="BQ59" s="214"/>
      <c r="BR59" s="214">
        <v>0</v>
      </c>
      <c r="BS59" s="228">
        <v>0</v>
      </c>
      <c r="BT59" s="228">
        <f t="shared" si="27"/>
        <v>1432.0874999999996</v>
      </c>
      <c r="BU59" s="228">
        <f t="shared" si="28"/>
        <v>11315.905979999998</v>
      </c>
      <c r="BV59" s="228">
        <v>11316</v>
      </c>
      <c r="BW59" s="228">
        <f t="shared" si="29"/>
        <v>-9.4020000002274173E-2</v>
      </c>
      <c r="BX59" s="229">
        <f t="shared" si="19"/>
        <v>1455.4279999999999</v>
      </c>
      <c r="BY59" s="230">
        <f t="shared" si="20"/>
        <v>384.00049999999993</v>
      </c>
      <c r="BZ59" s="227">
        <v>0</v>
      </c>
      <c r="CA59" s="227"/>
      <c r="CB59" s="231">
        <f t="shared" si="21"/>
        <v>1839.4284999999998</v>
      </c>
      <c r="CC59" s="231">
        <f t="shared" si="22"/>
        <v>14587.421979999997</v>
      </c>
      <c r="CD59" s="232">
        <f t="shared" si="23"/>
        <v>500</v>
      </c>
      <c r="CE59" s="216">
        <f t="shared" si="30"/>
        <v>15087.421979999997</v>
      </c>
    </row>
    <row r="60" spans="1:83" ht="21.95" customHeight="1" x14ac:dyDescent="0.2">
      <c r="A60" s="206">
        <v>47</v>
      </c>
      <c r="B60" s="207" t="s">
        <v>452</v>
      </c>
      <c r="C60" s="207" t="s">
        <v>453</v>
      </c>
      <c r="D60" s="233" t="s">
        <v>451</v>
      </c>
      <c r="E60" s="272" t="s">
        <v>1004</v>
      </c>
      <c r="F60" s="272" t="s">
        <v>1005</v>
      </c>
      <c r="G60" s="208" t="s">
        <v>239</v>
      </c>
      <c r="H60" s="208" t="s">
        <v>136</v>
      </c>
      <c r="I60" s="209">
        <v>12147100135580</v>
      </c>
      <c r="J60" s="208" t="s">
        <v>454</v>
      </c>
      <c r="K60" s="208">
        <v>1</v>
      </c>
      <c r="L60" s="210">
        <v>0</v>
      </c>
      <c r="M60" s="208">
        <v>0</v>
      </c>
      <c r="N60" s="208">
        <v>1</v>
      </c>
      <c r="O60" s="208">
        <v>1</v>
      </c>
      <c r="P60" s="208">
        <v>1</v>
      </c>
      <c r="Q60" s="208">
        <v>1</v>
      </c>
      <c r="R60" s="208">
        <v>1</v>
      </c>
      <c r="S60" s="208">
        <v>0</v>
      </c>
      <c r="T60" s="208">
        <v>1</v>
      </c>
      <c r="U60" s="208">
        <v>1</v>
      </c>
      <c r="V60" s="208">
        <v>1</v>
      </c>
      <c r="W60" s="208">
        <v>1</v>
      </c>
      <c r="X60" s="208">
        <v>1</v>
      </c>
      <c r="Y60" s="208">
        <v>1</v>
      </c>
      <c r="Z60" s="208">
        <v>0</v>
      </c>
      <c r="AA60" s="208">
        <v>0</v>
      </c>
      <c r="AB60" s="208">
        <v>1</v>
      </c>
      <c r="AC60" s="208">
        <v>0</v>
      </c>
      <c r="AD60" s="208">
        <v>1</v>
      </c>
      <c r="AE60" s="208">
        <v>0</v>
      </c>
      <c r="AF60" s="208">
        <v>1</v>
      </c>
      <c r="AG60" s="208">
        <v>0</v>
      </c>
      <c r="AH60" s="208">
        <v>0</v>
      </c>
      <c r="AI60" s="208">
        <v>1</v>
      </c>
      <c r="AJ60" s="208">
        <v>1</v>
      </c>
      <c r="AK60" s="208">
        <v>0</v>
      </c>
      <c r="AL60" s="208">
        <v>0</v>
      </c>
      <c r="AM60" s="211">
        <v>26</v>
      </c>
      <c r="AN60" s="212">
        <f t="shared" si="36"/>
        <v>17</v>
      </c>
      <c r="AO60" s="211">
        <f t="shared" si="37"/>
        <v>0</v>
      </c>
      <c r="AP60" s="211">
        <f t="shared" si="38"/>
        <v>0</v>
      </c>
      <c r="AQ60" s="211">
        <f t="shared" si="39"/>
        <v>0</v>
      </c>
      <c r="AR60" s="211">
        <f t="shared" si="40"/>
        <v>11</v>
      </c>
      <c r="AS60" s="211">
        <f t="shared" si="41"/>
        <v>0</v>
      </c>
      <c r="AT60" s="213">
        <f t="shared" si="35"/>
        <v>17</v>
      </c>
      <c r="AU60" s="273">
        <v>0</v>
      </c>
      <c r="AV60" s="214">
        <v>11035.96</v>
      </c>
      <c r="AW60" s="215">
        <v>3518.32</v>
      </c>
      <c r="AX60" s="214">
        <v>0</v>
      </c>
      <c r="AY60" s="214">
        <v>0</v>
      </c>
      <c r="AZ60" s="214">
        <v>0</v>
      </c>
      <c r="BA60" s="216">
        <f t="shared" si="24"/>
        <v>14554.279999999999</v>
      </c>
      <c r="BB60" s="217">
        <f t="shared" si="8"/>
        <v>7215.82</v>
      </c>
      <c r="BC60" s="217">
        <f t="shared" si="9"/>
        <v>2300.44</v>
      </c>
      <c r="BD60" s="218">
        <v>0</v>
      </c>
      <c r="BE60" s="219">
        <f t="shared" si="10"/>
        <v>0</v>
      </c>
      <c r="BF60" s="219">
        <f t="shared" si="11"/>
        <v>0</v>
      </c>
      <c r="BG60" s="220">
        <f t="shared" si="12"/>
        <v>792.70445800000005</v>
      </c>
      <c r="BH60" s="221">
        <f t="shared" si="25"/>
        <v>475.83</v>
      </c>
      <c r="BI60" s="222">
        <f t="shared" si="13"/>
        <v>51</v>
      </c>
      <c r="BJ60" s="223">
        <f t="shared" si="26"/>
        <v>0</v>
      </c>
      <c r="BK60" s="216">
        <f t="shared" si="14"/>
        <v>9516.26</v>
      </c>
      <c r="BL60" s="216">
        <f t="shared" si="15"/>
        <v>10835.794458</v>
      </c>
      <c r="BM60" s="224">
        <f t="shared" si="16"/>
        <v>75.323174999999992</v>
      </c>
      <c r="BN60" s="225">
        <f t="shared" si="17"/>
        <v>1141.9512</v>
      </c>
      <c r="BO60" s="226">
        <f t="shared" si="18"/>
        <v>0</v>
      </c>
      <c r="BP60" s="227"/>
      <c r="BQ60" s="214"/>
      <c r="BR60" s="214">
        <v>0</v>
      </c>
      <c r="BS60" s="228">
        <v>0</v>
      </c>
      <c r="BT60" s="228">
        <f t="shared" si="27"/>
        <v>1217.274375</v>
      </c>
      <c r="BU60" s="228">
        <f t="shared" si="28"/>
        <v>9618.5200829999994</v>
      </c>
      <c r="BV60" s="228">
        <v>9619</v>
      </c>
      <c r="BW60" s="228">
        <f t="shared" si="29"/>
        <v>-0.47991700000056881</v>
      </c>
      <c r="BX60" s="229">
        <f t="shared" si="19"/>
        <v>1237.1138000000001</v>
      </c>
      <c r="BY60" s="230">
        <f t="shared" si="20"/>
        <v>326.40042500000004</v>
      </c>
      <c r="BZ60" s="227">
        <v>0</v>
      </c>
      <c r="CA60" s="227"/>
      <c r="CB60" s="231">
        <f t="shared" si="21"/>
        <v>1563.5142250000001</v>
      </c>
      <c r="CC60" s="231">
        <f t="shared" si="22"/>
        <v>12399.308683000001</v>
      </c>
      <c r="CD60" s="232">
        <f t="shared" si="23"/>
        <v>425</v>
      </c>
      <c r="CE60" s="216">
        <f t="shared" si="30"/>
        <v>12824.308683000001</v>
      </c>
    </row>
    <row r="61" spans="1:83" ht="21.95" customHeight="1" x14ac:dyDescent="0.2">
      <c r="A61" s="206">
        <v>48</v>
      </c>
      <c r="B61" s="207" t="s">
        <v>455</v>
      </c>
      <c r="C61" s="207" t="s">
        <v>456</v>
      </c>
      <c r="D61" s="233" t="s">
        <v>451</v>
      </c>
      <c r="E61" s="272" t="s">
        <v>1006</v>
      </c>
      <c r="F61" s="272" t="s">
        <v>1007</v>
      </c>
      <c r="G61" s="208" t="s">
        <v>223</v>
      </c>
      <c r="H61" s="208" t="s">
        <v>133</v>
      </c>
      <c r="I61" s="209">
        <v>64160224771</v>
      </c>
      <c r="J61" s="208" t="s">
        <v>225</v>
      </c>
      <c r="K61" s="208">
        <v>0</v>
      </c>
      <c r="L61" s="210">
        <v>0</v>
      </c>
      <c r="M61" s="208">
        <v>1</v>
      </c>
      <c r="N61" s="208">
        <v>1</v>
      </c>
      <c r="O61" s="208">
        <v>1</v>
      </c>
      <c r="P61" s="208">
        <v>1</v>
      </c>
      <c r="Q61" s="208">
        <v>1</v>
      </c>
      <c r="R61" s="208">
        <v>1</v>
      </c>
      <c r="S61" s="208">
        <v>0</v>
      </c>
      <c r="T61" s="208">
        <v>1</v>
      </c>
      <c r="U61" s="208">
        <v>1</v>
      </c>
      <c r="V61" s="208">
        <v>1</v>
      </c>
      <c r="W61" s="208">
        <v>1</v>
      </c>
      <c r="X61" s="208">
        <v>0</v>
      </c>
      <c r="Y61" s="208">
        <v>1</v>
      </c>
      <c r="Z61" s="208">
        <v>0</v>
      </c>
      <c r="AA61" s="208">
        <v>0</v>
      </c>
      <c r="AB61" s="208">
        <v>0</v>
      </c>
      <c r="AC61" s="208">
        <v>1</v>
      </c>
      <c r="AD61" s="208">
        <v>1</v>
      </c>
      <c r="AE61" s="208">
        <v>0</v>
      </c>
      <c r="AF61" s="208">
        <v>1</v>
      </c>
      <c r="AG61" s="208">
        <v>0</v>
      </c>
      <c r="AH61" s="208">
        <v>1</v>
      </c>
      <c r="AI61" s="208">
        <v>1</v>
      </c>
      <c r="AJ61" s="208">
        <v>0</v>
      </c>
      <c r="AK61" s="208">
        <v>1</v>
      </c>
      <c r="AL61" s="208">
        <v>0</v>
      </c>
      <c r="AM61" s="211">
        <v>26</v>
      </c>
      <c r="AN61" s="212">
        <f t="shared" si="36"/>
        <v>17</v>
      </c>
      <c r="AO61" s="211">
        <f t="shared" si="37"/>
        <v>0</v>
      </c>
      <c r="AP61" s="211">
        <f t="shared" si="38"/>
        <v>0</v>
      </c>
      <c r="AQ61" s="211">
        <f t="shared" si="39"/>
        <v>0</v>
      </c>
      <c r="AR61" s="211">
        <f t="shared" si="40"/>
        <v>11</v>
      </c>
      <c r="AS61" s="211">
        <f t="shared" si="41"/>
        <v>0</v>
      </c>
      <c r="AT61" s="213">
        <f t="shared" si="35"/>
        <v>17</v>
      </c>
      <c r="AU61" s="273">
        <v>0</v>
      </c>
      <c r="AV61" s="214">
        <v>11035.96</v>
      </c>
      <c r="AW61" s="215">
        <v>3518.32</v>
      </c>
      <c r="AX61" s="214">
        <v>0</v>
      </c>
      <c r="AY61" s="214">
        <v>0</v>
      </c>
      <c r="AZ61" s="214">
        <v>0</v>
      </c>
      <c r="BA61" s="216">
        <f t="shared" si="24"/>
        <v>14554.279999999999</v>
      </c>
      <c r="BB61" s="217">
        <f t="shared" si="8"/>
        <v>7215.82</v>
      </c>
      <c r="BC61" s="217">
        <f t="shared" si="9"/>
        <v>2300.44</v>
      </c>
      <c r="BD61" s="218">
        <v>0</v>
      </c>
      <c r="BE61" s="219">
        <f t="shared" si="10"/>
        <v>0</v>
      </c>
      <c r="BF61" s="219">
        <f t="shared" si="11"/>
        <v>0</v>
      </c>
      <c r="BG61" s="220">
        <f t="shared" si="12"/>
        <v>792.70445800000005</v>
      </c>
      <c r="BH61" s="221">
        <f t="shared" si="25"/>
        <v>475.83</v>
      </c>
      <c r="BI61" s="222">
        <f t="shared" si="13"/>
        <v>51</v>
      </c>
      <c r="BJ61" s="223">
        <f t="shared" si="26"/>
        <v>0</v>
      </c>
      <c r="BK61" s="216">
        <f t="shared" si="14"/>
        <v>9516.26</v>
      </c>
      <c r="BL61" s="216">
        <f t="shared" si="15"/>
        <v>10835.794458</v>
      </c>
      <c r="BM61" s="224">
        <f t="shared" si="16"/>
        <v>75.323174999999992</v>
      </c>
      <c r="BN61" s="225">
        <f t="shared" si="17"/>
        <v>1141.9512</v>
      </c>
      <c r="BO61" s="226">
        <f t="shared" si="18"/>
        <v>0</v>
      </c>
      <c r="BP61" s="227"/>
      <c r="BQ61" s="214"/>
      <c r="BR61" s="214">
        <v>0</v>
      </c>
      <c r="BS61" s="228">
        <v>0</v>
      </c>
      <c r="BT61" s="228">
        <f t="shared" si="27"/>
        <v>1217.274375</v>
      </c>
      <c r="BU61" s="228">
        <f t="shared" si="28"/>
        <v>9618.5200829999994</v>
      </c>
      <c r="BV61" s="228">
        <v>9619</v>
      </c>
      <c r="BW61" s="228">
        <f t="shared" si="29"/>
        <v>-0.47991700000056881</v>
      </c>
      <c r="BX61" s="229">
        <f t="shared" si="19"/>
        <v>1237.1138000000001</v>
      </c>
      <c r="BY61" s="230">
        <f t="shared" si="20"/>
        <v>326.40042500000004</v>
      </c>
      <c r="BZ61" s="227">
        <v>0</v>
      </c>
      <c r="CA61" s="227"/>
      <c r="CB61" s="231">
        <f t="shared" si="21"/>
        <v>1563.5142250000001</v>
      </c>
      <c r="CC61" s="231">
        <f t="shared" si="22"/>
        <v>12399.308683000001</v>
      </c>
      <c r="CD61" s="232">
        <f t="shared" si="23"/>
        <v>425</v>
      </c>
      <c r="CE61" s="216">
        <f t="shared" si="30"/>
        <v>12824.308683000001</v>
      </c>
    </row>
    <row r="62" spans="1:83" ht="21.95" customHeight="1" x14ac:dyDescent="0.2">
      <c r="A62" s="206">
        <v>49</v>
      </c>
      <c r="B62" s="207" t="s">
        <v>458</v>
      </c>
      <c r="C62" s="207" t="s">
        <v>459</v>
      </c>
      <c r="D62" s="233" t="s">
        <v>450</v>
      </c>
      <c r="E62" s="272" t="s">
        <v>1008</v>
      </c>
      <c r="F62" s="272" t="s">
        <v>1009</v>
      </c>
      <c r="G62" s="208" t="s">
        <v>65</v>
      </c>
      <c r="H62" s="208" t="s">
        <v>460</v>
      </c>
      <c r="I62" s="209" t="s">
        <v>461</v>
      </c>
      <c r="J62" s="208" t="s">
        <v>462</v>
      </c>
      <c r="K62" s="208">
        <v>1</v>
      </c>
      <c r="L62" s="210">
        <v>0</v>
      </c>
      <c r="M62" s="208">
        <v>1</v>
      </c>
      <c r="N62" s="208">
        <v>1</v>
      </c>
      <c r="O62" s="208">
        <v>1</v>
      </c>
      <c r="P62" s="208">
        <v>1</v>
      </c>
      <c r="Q62" s="208">
        <v>1</v>
      </c>
      <c r="R62" s="208">
        <v>1</v>
      </c>
      <c r="S62" s="208">
        <v>0</v>
      </c>
      <c r="T62" s="208">
        <v>1</v>
      </c>
      <c r="U62" s="208">
        <v>1</v>
      </c>
      <c r="V62" s="208">
        <v>1</v>
      </c>
      <c r="W62" s="208">
        <v>1</v>
      </c>
      <c r="X62" s="208">
        <v>1</v>
      </c>
      <c r="Y62" s="208">
        <v>1</v>
      </c>
      <c r="Z62" s="208">
        <v>0</v>
      </c>
      <c r="AA62" s="208">
        <v>1</v>
      </c>
      <c r="AB62" s="208">
        <v>0</v>
      </c>
      <c r="AC62" s="208">
        <v>1</v>
      </c>
      <c r="AD62" s="208">
        <v>0</v>
      </c>
      <c r="AE62" s="208">
        <v>0</v>
      </c>
      <c r="AF62" s="208">
        <v>1</v>
      </c>
      <c r="AG62" s="208">
        <v>0</v>
      </c>
      <c r="AH62" s="208">
        <v>1</v>
      </c>
      <c r="AI62" s="208">
        <v>1</v>
      </c>
      <c r="AJ62" s="208">
        <v>1</v>
      </c>
      <c r="AK62" s="208">
        <v>1</v>
      </c>
      <c r="AL62" s="208">
        <v>1</v>
      </c>
      <c r="AM62" s="211">
        <v>26</v>
      </c>
      <c r="AN62" s="212">
        <f t="shared" si="36"/>
        <v>21</v>
      </c>
      <c r="AO62" s="211">
        <f t="shared" si="37"/>
        <v>0</v>
      </c>
      <c r="AP62" s="211">
        <f t="shared" si="38"/>
        <v>0</v>
      </c>
      <c r="AQ62" s="211">
        <f t="shared" si="39"/>
        <v>0</v>
      </c>
      <c r="AR62" s="211">
        <f t="shared" si="40"/>
        <v>7</v>
      </c>
      <c r="AS62" s="211">
        <f t="shared" si="41"/>
        <v>0</v>
      </c>
      <c r="AT62" s="213">
        <f t="shared" si="35"/>
        <v>21</v>
      </c>
      <c r="AU62" s="273">
        <v>0</v>
      </c>
      <c r="AV62" s="214">
        <v>11035.96</v>
      </c>
      <c r="AW62" s="215">
        <v>3518.32</v>
      </c>
      <c r="AX62" s="214">
        <v>0</v>
      </c>
      <c r="AY62" s="214">
        <v>0</v>
      </c>
      <c r="AZ62" s="214">
        <v>0</v>
      </c>
      <c r="BA62" s="216">
        <f t="shared" si="24"/>
        <v>14554.279999999999</v>
      </c>
      <c r="BB62" s="217">
        <f t="shared" si="8"/>
        <v>8913.66</v>
      </c>
      <c r="BC62" s="217">
        <f t="shared" si="9"/>
        <v>2841.72</v>
      </c>
      <c r="BD62" s="218">
        <v>0</v>
      </c>
      <c r="BE62" s="219">
        <f t="shared" si="10"/>
        <v>0</v>
      </c>
      <c r="BF62" s="219">
        <f t="shared" si="11"/>
        <v>0</v>
      </c>
      <c r="BG62" s="220">
        <f t="shared" si="12"/>
        <v>979.22315399999991</v>
      </c>
      <c r="BH62" s="221">
        <f t="shared" si="25"/>
        <v>587.79</v>
      </c>
      <c r="BI62" s="222">
        <f t="shared" si="13"/>
        <v>63</v>
      </c>
      <c r="BJ62" s="223">
        <f t="shared" si="26"/>
        <v>0</v>
      </c>
      <c r="BK62" s="216">
        <f t="shared" si="14"/>
        <v>11755.38</v>
      </c>
      <c r="BL62" s="216">
        <f t="shared" si="15"/>
        <v>13385.393153999998</v>
      </c>
      <c r="BM62" s="224">
        <f t="shared" si="16"/>
        <v>93.04627499999998</v>
      </c>
      <c r="BN62" s="225">
        <f t="shared" si="17"/>
        <v>1410.6455999999998</v>
      </c>
      <c r="BO62" s="226">
        <f t="shared" si="18"/>
        <v>0</v>
      </c>
      <c r="BP62" s="227"/>
      <c r="BQ62" s="214"/>
      <c r="BR62" s="214">
        <v>0</v>
      </c>
      <c r="BS62" s="228">
        <v>0</v>
      </c>
      <c r="BT62" s="228">
        <f t="shared" si="27"/>
        <v>1503.6918749999998</v>
      </c>
      <c r="BU62" s="228">
        <f t="shared" si="28"/>
        <v>11881.701278999997</v>
      </c>
      <c r="BV62" s="228">
        <v>11882</v>
      </c>
      <c r="BW62" s="228">
        <f t="shared" si="29"/>
        <v>-0.29872100000284263</v>
      </c>
      <c r="BX62" s="229">
        <f t="shared" si="19"/>
        <v>1528.1994</v>
      </c>
      <c r="BY62" s="230">
        <f t="shared" si="20"/>
        <v>403.20052499999997</v>
      </c>
      <c r="BZ62" s="227">
        <v>0</v>
      </c>
      <c r="CA62" s="227"/>
      <c r="CB62" s="231">
        <f t="shared" si="21"/>
        <v>1931.3999249999999</v>
      </c>
      <c r="CC62" s="231">
        <f t="shared" si="22"/>
        <v>15316.793078999997</v>
      </c>
      <c r="CD62" s="232">
        <f t="shared" si="23"/>
        <v>525</v>
      </c>
      <c r="CE62" s="216">
        <f t="shared" si="30"/>
        <v>15841.793078999997</v>
      </c>
    </row>
    <row r="63" spans="1:83" ht="21.95" customHeight="1" x14ac:dyDescent="0.2">
      <c r="A63" s="206">
        <v>50</v>
      </c>
      <c r="B63" s="207" t="s">
        <v>463</v>
      </c>
      <c r="C63" s="207" t="s">
        <v>464</v>
      </c>
      <c r="D63" s="233" t="s">
        <v>465</v>
      </c>
      <c r="E63" s="272" t="s">
        <v>1010</v>
      </c>
      <c r="F63" s="272" t="s">
        <v>466</v>
      </c>
      <c r="G63" s="208" t="s">
        <v>243</v>
      </c>
      <c r="H63" s="208" t="s">
        <v>244</v>
      </c>
      <c r="I63" s="209">
        <v>319601000003246</v>
      </c>
      <c r="J63" s="208" t="s">
        <v>365</v>
      </c>
      <c r="K63" s="208">
        <v>1</v>
      </c>
      <c r="L63" s="210">
        <v>0</v>
      </c>
      <c r="M63" s="208">
        <v>0</v>
      </c>
      <c r="N63" s="208">
        <v>1</v>
      </c>
      <c r="O63" s="208">
        <v>1</v>
      </c>
      <c r="P63" s="208">
        <v>1</v>
      </c>
      <c r="Q63" s="208">
        <v>1</v>
      </c>
      <c r="R63" s="208">
        <v>1</v>
      </c>
      <c r="S63" s="208">
        <v>0</v>
      </c>
      <c r="T63" s="208">
        <v>1</v>
      </c>
      <c r="U63" s="208">
        <v>1</v>
      </c>
      <c r="V63" s="208">
        <v>1</v>
      </c>
      <c r="W63" s="208">
        <v>1</v>
      </c>
      <c r="X63" s="208">
        <v>1</v>
      </c>
      <c r="Y63" s="208">
        <v>1</v>
      </c>
      <c r="Z63" s="208">
        <v>0</v>
      </c>
      <c r="AA63" s="208">
        <v>0</v>
      </c>
      <c r="AB63" s="208">
        <v>1</v>
      </c>
      <c r="AC63" s="208">
        <v>0</v>
      </c>
      <c r="AD63" s="208">
        <v>1</v>
      </c>
      <c r="AE63" s="208">
        <v>0</v>
      </c>
      <c r="AF63" s="208">
        <v>1</v>
      </c>
      <c r="AG63" s="208">
        <v>0</v>
      </c>
      <c r="AH63" s="208">
        <v>1</v>
      </c>
      <c r="AI63" s="208">
        <v>1</v>
      </c>
      <c r="AJ63" s="208">
        <v>1</v>
      </c>
      <c r="AK63" s="208">
        <v>0</v>
      </c>
      <c r="AL63" s="208">
        <v>1</v>
      </c>
      <c r="AM63" s="211">
        <v>26</v>
      </c>
      <c r="AN63" s="212">
        <f t="shared" si="36"/>
        <v>19</v>
      </c>
      <c r="AO63" s="211">
        <f t="shared" si="37"/>
        <v>0</v>
      </c>
      <c r="AP63" s="211">
        <f t="shared" si="38"/>
        <v>0</v>
      </c>
      <c r="AQ63" s="211">
        <f t="shared" si="39"/>
        <v>0</v>
      </c>
      <c r="AR63" s="211">
        <f t="shared" si="40"/>
        <v>9</v>
      </c>
      <c r="AS63" s="211">
        <f t="shared" si="41"/>
        <v>0</v>
      </c>
      <c r="AT63" s="213">
        <f t="shared" si="35"/>
        <v>19</v>
      </c>
      <c r="AU63" s="273">
        <v>0</v>
      </c>
      <c r="AV63" s="214">
        <v>11035.96</v>
      </c>
      <c r="AW63" s="215">
        <v>3518.32</v>
      </c>
      <c r="AX63" s="214">
        <v>0</v>
      </c>
      <c r="AY63" s="214">
        <v>0</v>
      </c>
      <c r="AZ63" s="214">
        <v>0</v>
      </c>
      <c r="BA63" s="216">
        <f t="shared" si="24"/>
        <v>14554.279999999999</v>
      </c>
      <c r="BB63" s="217">
        <f t="shared" si="8"/>
        <v>8064.74</v>
      </c>
      <c r="BC63" s="217">
        <f t="shared" si="9"/>
        <v>2571.08</v>
      </c>
      <c r="BD63" s="218">
        <v>0</v>
      </c>
      <c r="BE63" s="219">
        <f t="shared" si="10"/>
        <v>0</v>
      </c>
      <c r="BF63" s="219">
        <f t="shared" si="11"/>
        <v>0</v>
      </c>
      <c r="BG63" s="220">
        <f t="shared" si="12"/>
        <v>885.96380599999998</v>
      </c>
      <c r="BH63" s="221">
        <f t="shared" si="25"/>
        <v>531.80999999999995</v>
      </c>
      <c r="BI63" s="222">
        <f t="shared" si="13"/>
        <v>57</v>
      </c>
      <c r="BJ63" s="223">
        <f t="shared" si="26"/>
        <v>0</v>
      </c>
      <c r="BK63" s="216">
        <f t="shared" si="14"/>
        <v>10635.82</v>
      </c>
      <c r="BL63" s="216">
        <f t="shared" si="15"/>
        <v>12110.593805999999</v>
      </c>
      <c r="BM63" s="224">
        <f t="shared" si="16"/>
        <v>84.184724999999986</v>
      </c>
      <c r="BN63" s="225">
        <f t="shared" si="17"/>
        <v>1276.2983999999999</v>
      </c>
      <c r="BO63" s="226">
        <f t="shared" si="18"/>
        <v>0</v>
      </c>
      <c r="BP63" s="227"/>
      <c r="BQ63" s="214"/>
      <c r="BR63" s="214">
        <v>0</v>
      </c>
      <c r="BS63" s="228">
        <v>0</v>
      </c>
      <c r="BT63" s="228">
        <f t="shared" si="27"/>
        <v>1360.483125</v>
      </c>
      <c r="BU63" s="228">
        <f t="shared" si="28"/>
        <v>10750.110680999998</v>
      </c>
      <c r="BV63" s="228">
        <v>10750</v>
      </c>
      <c r="BW63" s="228">
        <f t="shared" si="29"/>
        <v>0.11068099999829428</v>
      </c>
      <c r="BX63" s="229">
        <f t="shared" si="19"/>
        <v>1382.6566</v>
      </c>
      <c r="BY63" s="230">
        <f t="shared" si="20"/>
        <v>364.80047500000001</v>
      </c>
      <c r="BZ63" s="227">
        <v>0</v>
      </c>
      <c r="CA63" s="227"/>
      <c r="CB63" s="231">
        <f t="shared" si="21"/>
        <v>1747.457075</v>
      </c>
      <c r="CC63" s="231">
        <f t="shared" si="22"/>
        <v>13858.050880999999</v>
      </c>
      <c r="CD63" s="232">
        <f t="shared" si="23"/>
        <v>475</v>
      </c>
      <c r="CE63" s="216">
        <f t="shared" si="30"/>
        <v>14333.050880999999</v>
      </c>
    </row>
    <row r="64" spans="1:83" ht="21.95" customHeight="1" x14ac:dyDescent="0.2">
      <c r="A64" s="206">
        <v>51</v>
      </c>
      <c r="B64" s="207" t="s">
        <v>467</v>
      </c>
      <c r="C64" s="207" t="s">
        <v>468</v>
      </c>
      <c r="D64" s="233" t="s">
        <v>465</v>
      </c>
      <c r="E64" s="272" t="s">
        <v>1011</v>
      </c>
      <c r="F64" s="272" t="s">
        <v>1012</v>
      </c>
      <c r="G64" s="208" t="s">
        <v>243</v>
      </c>
      <c r="H64" s="208" t="s">
        <v>244</v>
      </c>
      <c r="I64" s="209">
        <v>319601000003586</v>
      </c>
      <c r="J64" s="208" t="s">
        <v>365</v>
      </c>
      <c r="K64" s="208">
        <v>1</v>
      </c>
      <c r="L64" s="210">
        <v>0</v>
      </c>
      <c r="M64" s="208">
        <v>1</v>
      </c>
      <c r="N64" s="208">
        <v>1</v>
      </c>
      <c r="O64" s="208">
        <v>1</v>
      </c>
      <c r="P64" s="208">
        <v>1</v>
      </c>
      <c r="Q64" s="208">
        <v>1</v>
      </c>
      <c r="R64" s="208">
        <v>1</v>
      </c>
      <c r="S64" s="208">
        <v>0</v>
      </c>
      <c r="T64" s="208">
        <v>1</v>
      </c>
      <c r="U64" s="208">
        <v>1</v>
      </c>
      <c r="V64" s="208">
        <v>1</v>
      </c>
      <c r="W64" s="208">
        <v>1</v>
      </c>
      <c r="X64" s="208">
        <v>1</v>
      </c>
      <c r="Y64" s="208">
        <v>0</v>
      </c>
      <c r="Z64" s="208">
        <v>0</v>
      </c>
      <c r="AA64" s="208">
        <v>1</v>
      </c>
      <c r="AB64" s="208">
        <v>1</v>
      </c>
      <c r="AC64" s="208">
        <v>1</v>
      </c>
      <c r="AD64" s="208">
        <v>0</v>
      </c>
      <c r="AE64" s="208">
        <v>1</v>
      </c>
      <c r="AF64" s="208">
        <v>0</v>
      </c>
      <c r="AG64" s="208">
        <v>0</v>
      </c>
      <c r="AH64" s="208">
        <v>1</v>
      </c>
      <c r="AI64" s="208">
        <v>0</v>
      </c>
      <c r="AJ64" s="208">
        <v>1</v>
      </c>
      <c r="AK64" s="208">
        <v>1</v>
      </c>
      <c r="AL64" s="208">
        <v>1</v>
      </c>
      <c r="AM64" s="211">
        <v>26</v>
      </c>
      <c r="AN64" s="212">
        <f t="shared" si="36"/>
        <v>20</v>
      </c>
      <c r="AO64" s="211">
        <f t="shared" si="37"/>
        <v>0</v>
      </c>
      <c r="AP64" s="211">
        <f t="shared" si="38"/>
        <v>0</v>
      </c>
      <c r="AQ64" s="211">
        <f t="shared" si="39"/>
        <v>0</v>
      </c>
      <c r="AR64" s="211">
        <f t="shared" si="40"/>
        <v>8</v>
      </c>
      <c r="AS64" s="211">
        <f t="shared" si="41"/>
        <v>0</v>
      </c>
      <c r="AT64" s="213">
        <f t="shared" si="35"/>
        <v>20</v>
      </c>
      <c r="AU64" s="273">
        <v>0</v>
      </c>
      <c r="AV64" s="214">
        <v>11035.96</v>
      </c>
      <c r="AW64" s="215">
        <v>3518.32</v>
      </c>
      <c r="AX64" s="214">
        <v>0</v>
      </c>
      <c r="AY64" s="214">
        <v>0</v>
      </c>
      <c r="AZ64" s="214">
        <v>0</v>
      </c>
      <c r="BA64" s="216">
        <f t="shared" si="24"/>
        <v>14554.279999999999</v>
      </c>
      <c r="BB64" s="217">
        <f t="shared" si="8"/>
        <v>8489.1999999999989</v>
      </c>
      <c r="BC64" s="217">
        <f t="shared" si="9"/>
        <v>2706.3999999999996</v>
      </c>
      <c r="BD64" s="218">
        <v>0</v>
      </c>
      <c r="BE64" s="219">
        <f t="shared" si="10"/>
        <v>0</v>
      </c>
      <c r="BF64" s="219">
        <f t="shared" si="11"/>
        <v>0</v>
      </c>
      <c r="BG64" s="220">
        <f t="shared" si="12"/>
        <v>932.59347999999989</v>
      </c>
      <c r="BH64" s="221">
        <f t="shared" si="25"/>
        <v>559.79999999999995</v>
      </c>
      <c r="BI64" s="222">
        <f t="shared" si="13"/>
        <v>60</v>
      </c>
      <c r="BJ64" s="223">
        <f t="shared" si="26"/>
        <v>0</v>
      </c>
      <c r="BK64" s="216">
        <f t="shared" si="14"/>
        <v>11195.599999999999</v>
      </c>
      <c r="BL64" s="216">
        <f t="shared" si="15"/>
        <v>12747.993479999997</v>
      </c>
      <c r="BM64" s="224">
        <f t="shared" si="16"/>
        <v>88.615499999999983</v>
      </c>
      <c r="BN64" s="225">
        <f t="shared" si="17"/>
        <v>1343.4719999999998</v>
      </c>
      <c r="BO64" s="226">
        <f t="shared" si="18"/>
        <v>0</v>
      </c>
      <c r="BP64" s="227"/>
      <c r="BQ64" s="214"/>
      <c r="BR64" s="214">
        <v>0</v>
      </c>
      <c r="BS64" s="228">
        <v>0</v>
      </c>
      <c r="BT64" s="228">
        <f t="shared" si="27"/>
        <v>1432.0874999999996</v>
      </c>
      <c r="BU64" s="228">
        <f t="shared" si="28"/>
        <v>11315.905979999998</v>
      </c>
      <c r="BV64" s="228">
        <v>11316</v>
      </c>
      <c r="BW64" s="228">
        <f t="shared" si="29"/>
        <v>-9.4020000002274173E-2</v>
      </c>
      <c r="BX64" s="229">
        <f t="shared" si="19"/>
        <v>1455.4279999999999</v>
      </c>
      <c r="BY64" s="230">
        <f t="shared" si="20"/>
        <v>384.00049999999993</v>
      </c>
      <c r="BZ64" s="227">
        <v>0</v>
      </c>
      <c r="CA64" s="227"/>
      <c r="CB64" s="231">
        <f t="shared" si="21"/>
        <v>1839.4284999999998</v>
      </c>
      <c r="CC64" s="231">
        <f t="shared" si="22"/>
        <v>14587.421979999997</v>
      </c>
      <c r="CD64" s="232">
        <f t="shared" si="23"/>
        <v>500</v>
      </c>
      <c r="CE64" s="216">
        <f t="shared" si="30"/>
        <v>15087.421979999997</v>
      </c>
    </row>
    <row r="65" spans="1:83" ht="21.95" customHeight="1" x14ac:dyDescent="0.2">
      <c r="A65" s="206">
        <v>52</v>
      </c>
      <c r="B65" s="207" t="s">
        <v>469</v>
      </c>
      <c r="C65" s="207" t="s">
        <v>341</v>
      </c>
      <c r="D65" s="233" t="s">
        <v>470</v>
      </c>
      <c r="E65" s="272" t="s">
        <v>1013</v>
      </c>
      <c r="F65" s="272" t="s">
        <v>1014</v>
      </c>
      <c r="G65" s="208" t="s">
        <v>223</v>
      </c>
      <c r="H65" s="208" t="s">
        <v>127</v>
      </c>
      <c r="I65" s="209">
        <v>64127242533</v>
      </c>
      <c r="J65" s="208" t="s">
        <v>224</v>
      </c>
      <c r="K65" s="208">
        <v>0</v>
      </c>
      <c r="L65" s="210">
        <v>0</v>
      </c>
      <c r="M65" s="208">
        <v>0.5</v>
      </c>
      <c r="N65" s="208">
        <v>1</v>
      </c>
      <c r="O65" s="208">
        <v>1</v>
      </c>
      <c r="P65" s="208">
        <v>1</v>
      </c>
      <c r="Q65" s="208">
        <v>0</v>
      </c>
      <c r="R65" s="208">
        <v>0</v>
      </c>
      <c r="S65" s="208">
        <v>0</v>
      </c>
      <c r="T65" s="208">
        <v>0</v>
      </c>
      <c r="U65" s="208">
        <v>0</v>
      </c>
      <c r="V65" s="208">
        <v>0</v>
      </c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08">
        <v>0</v>
      </c>
      <c r="AD65" s="208">
        <v>0</v>
      </c>
      <c r="AE65" s="208">
        <v>0</v>
      </c>
      <c r="AF65" s="208">
        <v>0</v>
      </c>
      <c r="AG65" s="208">
        <v>0</v>
      </c>
      <c r="AH65" s="208">
        <v>0</v>
      </c>
      <c r="AI65" s="208">
        <v>0</v>
      </c>
      <c r="AJ65" s="208">
        <v>0</v>
      </c>
      <c r="AK65" s="208">
        <v>0</v>
      </c>
      <c r="AL65" s="208">
        <v>0</v>
      </c>
      <c r="AM65" s="211">
        <v>26</v>
      </c>
      <c r="AN65" s="212">
        <f t="shared" si="36"/>
        <v>3.5</v>
      </c>
      <c r="AO65" s="211">
        <f t="shared" si="37"/>
        <v>0</v>
      </c>
      <c r="AP65" s="211">
        <f t="shared" si="38"/>
        <v>0</v>
      </c>
      <c r="AQ65" s="211">
        <f t="shared" si="39"/>
        <v>0</v>
      </c>
      <c r="AR65" s="211">
        <f t="shared" si="40"/>
        <v>24</v>
      </c>
      <c r="AS65" s="211">
        <f t="shared" si="41"/>
        <v>0</v>
      </c>
      <c r="AT65" s="213">
        <f t="shared" si="35"/>
        <v>3.5</v>
      </c>
      <c r="AU65" s="273">
        <v>0</v>
      </c>
      <c r="AV65" s="214">
        <v>11035.96</v>
      </c>
      <c r="AW65" s="215">
        <v>3518.32</v>
      </c>
      <c r="AX65" s="214">
        <v>0</v>
      </c>
      <c r="AY65" s="214">
        <v>0</v>
      </c>
      <c r="AZ65" s="214">
        <v>0</v>
      </c>
      <c r="BA65" s="216">
        <f t="shared" si="24"/>
        <v>14554.279999999999</v>
      </c>
      <c r="BB65" s="217">
        <f t="shared" si="8"/>
        <v>1485.61</v>
      </c>
      <c r="BC65" s="217">
        <f t="shared" si="9"/>
        <v>473.62</v>
      </c>
      <c r="BD65" s="218">
        <v>0</v>
      </c>
      <c r="BE65" s="219">
        <f t="shared" si="10"/>
        <v>0</v>
      </c>
      <c r="BF65" s="219">
        <f t="shared" si="11"/>
        <v>0</v>
      </c>
      <c r="BG65" s="220">
        <f t="shared" si="12"/>
        <v>163.20385899999999</v>
      </c>
      <c r="BH65" s="221">
        <f t="shared" si="25"/>
        <v>97.964999999999989</v>
      </c>
      <c r="BI65" s="222">
        <f t="shared" si="13"/>
        <v>10.5</v>
      </c>
      <c r="BJ65" s="223">
        <f t="shared" si="26"/>
        <v>0</v>
      </c>
      <c r="BK65" s="216">
        <f t="shared" si="14"/>
        <v>1959.23</v>
      </c>
      <c r="BL65" s="216">
        <f t="shared" si="15"/>
        <v>2230.8988590000004</v>
      </c>
      <c r="BM65" s="224">
        <f t="shared" si="16"/>
        <v>15.5077125</v>
      </c>
      <c r="BN65" s="225">
        <f t="shared" si="17"/>
        <v>235.10759999999999</v>
      </c>
      <c r="BO65" s="226">
        <f t="shared" si="18"/>
        <v>0</v>
      </c>
      <c r="BP65" s="227"/>
      <c r="BQ65" s="214"/>
      <c r="BR65" s="214">
        <v>0</v>
      </c>
      <c r="BS65" s="228">
        <v>0</v>
      </c>
      <c r="BT65" s="228">
        <f t="shared" si="27"/>
        <v>250.61531249999999</v>
      </c>
      <c r="BU65" s="228">
        <f t="shared" si="28"/>
        <v>1980.2835465000003</v>
      </c>
      <c r="BV65" s="228">
        <v>1980</v>
      </c>
      <c r="BW65" s="228">
        <f t="shared" si="29"/>
        <v>0.28354650000028414</v>
      </c>
      <c r="BX65" s="229">
        <f t="shared" si="19"/>
        <v>254.69990000000001</v>
      </c>
      <c r="BY65" s="230">
        <f t="shared" si="20"/>
        <v>67.200087500000009</v>
      </c>
      <c r="BZ65" s="227">
        <v>0</v>
      </c>
      <c r="CA65" s="227"/>
      <c r="CB65" s="231">
        <f t="shared" si="21"/>
        <v>321.89998750000001</v>
      </c>
      <c r="CC65" s="231">
        <f t="shared" si="22"/>
        <v>2552.7988465000003</v>
      </c>
      <c r="CD65" s="232">
        <f t="shared" si="23"/>
        <v>87.5</v>
      </c>
      <c r="CE65" s="216">
        <f t="shared" si="30"/>
        <v>2640.2988465000003</v>
      </c>
    </row>
    <row r="66" spans="1:83" ht="21.95" customHeight="1" x14ac:dyDescent="0.2">
      <c r="A66" s="206">
        <v>53</v>
      </c>
      <c r="B66" s="207" t="s">
        <v>471</v>
      </c>
      <c r="C66" s="207" t="s">
        <v>472</v>
      </c>
      <c r="D66" s="233" t="s">
        <v>465</v>
      </c>
      <c r="E66" s="272" t="s">
        <v>1015</v>
      </c>
      <c r="F66" s="272" t="s">
        <v>1016</v>
      </c>
      <c r="G66" s="208" t="s">
        <v>384</v>
      </c>
      <c r="H66" s="208" t="s">
        <v>143</v>
      </c>
      <c r="I66" s="209" t="s">
        <v>550</v>
      </c>
      <c r="J66" s="208" t="s">
        <v>219</v>
      </c>
      <c r="K66" s="208">
        <v>1</v>
      </c>
      <c r="L66" s="210">
        <v>0</v>
      </c>
      <c r="M66" s="208">
        <v>1</v>
      </c>
      <c r="N66" s="208">
        <v>0</v>
      </c>
      <c r="O66" s="208">
        <v>1</v>
      </c>
      <c r="P66" s="208">
        <v>1</v>
      </c>
      <c r="Q66" s="208">
        <v>1</v>
      </c>
      <c r="R66" s="208">
        <v>1</v>
      </c>
      <c r="S66" s="208">
        <v>0</v>
      </c>
      <c r="T66" s="208">
        <v>1</v>
      </c>
      <c r="U66" s="208">
        <v>1</v>
      </c>
      <c r="V66" s="208">
        <v>1</v>
      </c>
      <c r="W66" s="208">
        <v>0.5</v>
      </c>
      <c r="X66" s="208">
        <v>0</v>
      </c>
      <c r="Y66" s="208">
        <v>1</v>
      </c>
      <c r="Z66" s="208">
        <v>0</v>
      </c>
      <c r="AA66" s="208">
        <v>1</v>
      </c>
      <c r="AB66" s="208">
        <v>0</v>
      </c>
      <c r="AC66" s="208">
        <v>1</v>
      </c>
      <c r="AD66" s="208">
        <v>0</v>
      </c>
      <c r="AE66" s="208">
        <v>1</v>
      </c>
      <c r="AF66" s="208">
        <v>0</v>
      </c>
      <c r="AG66" s="208">
        <v>0</v>
      </c>
      <c r="AH66" s="208">
        <v>1</v>
      </c>
      <c r="AI66" s="208">
        <v>0</v>
      </c>
      <c r="AJ66" s="208">
        <v>1</v>
      </c>
      <c r="AK66" s="208">
        <v>1</v>
      </c>
      <c r="AL66" s="208">
        <v>1</v>
      </c>
      <c r="AM66" s="211">
        <v>26</v>
      </c>
      <c r="AN66" s="212">
        <f t="shared" si="36"/>
        <v>17.5</v>
      </c>
      <c r="AO66" s="211">
        <f t="shared" si="37"/>
        <v>0</v>
      </c>
      <c r="AP66" s="211">
        <f t="shared" si="38"/>
        <v>0</v>
      </c>
      <c r="AQ66" s="211">
        <f t="shared" si="39"/>
        <v>0</v>
      </c>
      <c r="AR66" s="211">
        <f t="shared" si="40"/>
        <v>10</v>
      </c>
      <c r="AS66" s="211">
        <f t="shared" si="41"/>
        <v>0</v>
      </c>
      <c r="AT66" s="213">
        <f t="shared" si="35"/>
        <v>17.5</v>
      </c>
      <c r="AU66" s="273">
        <v>0</v>
      </c>
      <c r="AV66" s="214">
        <v>11035.96</v>
      </c>
      <c r="AW66" s="215">
        <v>3518.32</v>
      </c>
      <c r="AX66" s="214">
        <v>0</v>
      </c>
      <c r="AY66" s="214">
        <v>0</v>
      </c>
      <c r="AZ66" s="214">
        <v>0</v>
      </c>
      <c r="BA66" s="216">
        <f t="shared" ref="BA66:BA129" si="42">SUM(AV66:AZ66)</f>
        <v>14554.279999999999</v>
      </c>
      <c r="BB66" s="217">
        <f t="shared" si="8"/>
        <v>7428.0499999999993</v>
      </c>
      <c r="BC66" s="217">
        <f t="shared" si="9"/>
        <v>2368.1</v>
      </c>
      <c r="BD66" s="218">
        <v>0</v>
      </c>
      <c r="BE66" s="219">
        <f t="shared" si="10"/>
        <v>0</v>
      </c>
      <c r="BF66" s="219">
        <f t="shared" si="11"/>
        <v>0</v>
      </c>
      <c r="BG66" s="220">
        <f t="shared" si="12"/>
        <v>816.01929499999994</v>
      </c>
      <c r="BH66" s="221">
        <f t="shared" si="25"/>
        <v>489.82499999999999</v>
      </c>
      <c r="BI66" s="222">
        <f t="shared" si="13"/>
        <v>52.5</v>
      </c>
      <c r="BJ66" s="223">
        <f t="shared" si="26"/>
        <v>0</v>
      </c>
      <c r="BK66" s="216">
        <f t="shared" si="14"/>
        <v>9796.15</v>
      </c>
      <c r="BL66" s="216">
        <f t="shared" si="15"/>
        <v>11154.494295</v>
      </c>
      <c r="BM66" s="224">
        <f t="shared" si="16"/>
        <v>77.538562499999998</v>
      </c>
      <c r="BN66" s="225">
        <f t="shared" si="17"/>
        <v>1175.538</v>
      </c>
      <c r="BO66" s="226">
        <f t="shared" si="18"/>
        <v>0</v>
      </c>
      <c r="BP66" s="227"/>
      <c r="BQ66" s="214"/>
      <c r="BR66" s="214">
        <v>0</v>
      </c>
      <c r="BS66" s="228">
        <v>0</v>
      </c>
      <c r="BT66" s="228">
        <f t="shared" si="27"/>
        <v>1253.0765624999999</v>
      </c>
      <c r="BU66" s="228">
        <f t="shared" si="28"/>
        <v>9901.4177325000001</v>
      </c>
      <c r="BV66" s="228">
        <v>9901</v>
      </c>
      <c r="BW66" s="228">
        <f t="shared" si="29"/>
        <v>0.41773250000005646</v>
      </c>
      <c r="BX66" s="229">
        <f t="shared" si="19"/>
        <v>1273.4994999999999</v>
      </c>
      <c r="BY66" s="230">
        <f t="shared" si="20"/>
        <v>336.00043750000003</v>
      </c>
      <c r="BZ66" s="227">
        <v>0</v>
      </c>
      <c r="CA66" s="227"/>
      <c r="CB66" s="231">
        <f t="shared" si="21"/>
        <v>1609.4999375</v>
      </c>
      <c r="CC66" s="231">
        <f t="shared" si="22"/>
        <v>12763.994232500001</v>
      </c>
      <c r="CD66" s="232">
        <f t="shared" si="23"/>
        <v>437.5</v>
      </c>
      <c r="CE66" s="216">
        <f t="shared" si="30"/>
        <v>13201.494232500001</v>
      </c>
    </row>
    <row r="67" spans="1:83" ht="21.95" customHeight="1" x14ac:dyDescent="0.2">
      <c r="A67" s="206">
        <v>54</v>
      </c>
      <c r="B67" s="207" t="s">
        <v>473</v>
      </c>
      <c r="C67" s="207" t="s">
        <v>474</v>
      </c>
      <c r="D67" s="233" t="s">
        <v>475</v>
      </c>
      <c r="E67" s="272" t="s">
        <v>1017</v>
      </c>
      <c r="F67" s="272" t="s">
        <v>1018</v>
      </c>
      <c r="G67" s="208" t="s">
        <v>65</v>
      </c>
      <c r="H67" s="208" t="s">
        <v>476</v>
      </c>
      <c r="I67" s="209">
        <v>110141662364</v>
      </c>
      <c r="J67" s="208" t="s">
        <v>265</v>
      </c>
      <c r="K67" s="208">
        <v>1</v>
      </c>
      <c r="L67" s="210">
        <v>0</v>
      </c>
      <c r="M67" s="208">
        <v>1</v>
      </c>
      <c r="N67" s="208">
        <v>1</v>
      </c>
      <c r="O67" s="208">
        <v>1</v>
      </c>
      <c r="P67" s="208">
        <v>1</v>
      </c>
      <c r="Q67" s="208">
        <v>1</v>
      </c>
      <c r="R67" s="208">
        <v>1</v>
      </c>
      <c r="S67" s="208">
        <v>0</v>
      </c>
      <c r="T67" s="208">
        <v>1</v>
      </c>
      <c r="U67" s="208">
        <v>1</v>
      </c>
      <c r="V67" s="208">
        <v>0</v>
      </c>
      <c r="W67" s="208">
        <v>1</v>
      </c>
      <c r="X67" s="208">
        <v>0</v>
      </c>
      <c r="Y67" s="208">
        <v>1</v>
      </c>
      <c r="Z67" s="208">
        <v>0</v>
      </c>
      <c r="AA67" s="208">
        <v>0</v>
      </c>
      <c r="AB67" s="208">
        <v>1</v>
      </c>
      <c r="AC67" s="208">
        <v>0</v>
      </c>
      <c r="AD67" s="208">
        <v>1</v>
      </c>
      <c r="AE67" s="208">
        <v>0</v>
      </c>
      <c r="AF67" s="208">
        <v>1</v>
      </c>
      <c r="AG67" s="208">
        <v>0</v>
      </c>
      <c r="AH67" s="208">
        <v>1</v>
      </c>
      <c r="AI67" s="208">
        <v>1</v>
      </c>
      <c r="AJ67" s="208">
        <v>0</v>
      </c>
      <c r="AK67" s="208">
        <v>1</v>
      </c>
      <c r="AL67" s="208">
        <v>1</v>
      </c>
      <c r="AM67" s="211">
        <v>26</v>
      </c>
      <c r="AN67" s="212">
        <f t="shared" si="36"/>
        <v>18</v>
      </c>
      <c r="AO67" s="211">
        <f t="shared" si="37"/>
        <v>0</v>
      </c>
      <c r="AP67" s="211">
        <f t="shared" si="38"/>
        <v>0</v>
      </c>
      <c r="AQ67" s="211">
        <f t="shared" si="39"/>
        <v>0</v>
      </c>
      <c r="AR67" s="211">
        <f t="shared" si="40"/>
        <v>10</v>
      </c>
      <c r="AS67" s="211">
        <f t="shared" si="41"/>
        <v>0</v>
      </c>
      <c r="AT67" s="213">
        <f t="shared" si="35"/>
        <v>18</v>
      </c>
      <c r="AU67" s="273">
        <v>0</v>
      </c>
      <c r="AV67" s="214">
        <v>11035.96</v>
      </c>
      <c r="AW67" s="215">
        <v>3518.32</v>
      </c>
      <c r="AX67" s="214">
        <v>0</v>
      </c>
      <c r="AY67" s="214">
        <v>0</v>
      </c>
      <c r="AZ67" s="214">
        <v>0</v>
      </c>
      <c r="BA67" s="216">
        <f t="shared" si="42"/>
        <v>14554.279999999999</v>
      </c>
      <c r="BB67" s="217">
        <f t="shared" si="8"/>
        <v>7640.28</v>
      </c>
      <c r="BC67" s="217">
        <f t="shared" si="9"/>
        <v>2435.7599999999998</v>
      </c>
      <c r="BD67" s="218">
        <v>0</v>
      </c>
      <c r="BE67" s="219">
        <f t="shared" si="10"/>
        <v>0</v>
      </c>
      <c r="BF67" s="219">
        <f t="shared" si="11"/>
        <v>0</v>
      </c>
      <c r="BG67" s="220">
        <f t="shared" si="12"/>
        <v>839.33413199999995</v>
      </c>
      <c r="BH67" s="221">
        <f t="shared" si="25"/>
        <v>503.82</v>
      </c>
      <c r="BI67" s="222">
        <f t="shared" si="13"/>
        <v>54</v>
      </c>
      <c r="BJ67" s="223">
        <f t="shared" si="26"/>
        <v>0</v>
      </c>
      <c r="BK67" s="216">
        <f t="shared" si="14"/>
        <v>10076.039999999999</v>
      </c>
      <c r="BL67" s="216">
        <f t="shared" si="15"/>
        <v>11473.194131999999</v>
      </c>
      <c r="BM67" s="224">
        <f t="shared" si="16"/>
        <v>79.753949999999989</v>
      </c>
      <c r="BN67" s="225">
        <f t="shared" si="17"/>
        <v>1209.1247999999998</v>
      </c>
      <c r="BO67" s="226">
        <f t="shared" si="18"/>
        <v>0</v>
      </c>
      <c r="BP67" s="227"/>
      <c r="BQ67" s="214"/>
      <c r="BR67" s="214">
        <v>0</v>
      </c>
      <c r="BS67" s="228">
        <v>0</v>
      </c>
      <c r="BT67" s="228">
        <f t="shared" si="27"/>
        <v>1288.8787499999999</v>
      </c>
      <c r="BU67" s="228">
        <f t="shared" si="28"/>
        <v>10184.315381999999</v>
      </c>
      <c r="BV67" s="228">
        <v>10184</v>
      </c>
      <c r="BW67" s="228">
        <f t="shared" si="29"/>
        <v>0.31538199999886274</v>
      </c>
      <c r="BX67" s="229">
        <f t="shared" si="19"/>
        <v>1309.8851999999999</v>
      </c>
      <c r="BY67" s="230">
        <f t="shared" si="20"/>
        <v>345.60044999999997</v>
      </c>
      <c r="BZ67" s="227">
        <v>0</v>
      </c>
      <c r="CA67" s="227"/>
      <c r="CB67" s="231">
        <f t="shared" si="21"/>
        <v>1655.4856499999999</v>
      </c>
      <c r="CC67" s="231">
        <f t="shared" si="22"/>
        <v>13128.679781999999</v>
      </c>
      <c r="CD67" s="232">
        <f t="shared" si="23"/>
        <v>450</v>
      </c>
      <c r="CE67" s="216">
        <f t="shared" si="30"/>
        <v>13578.679781999999</v>
      </c>
    </row>
    <row r="68" spans="1:83" ht="21.95" customHeight="1" x14ac:dyDescent="0.2">
      <c r="A68" s="206">
        <v>55</v>
      </c>
      <c r="B68" s="207" t="s">
        <v>477</v>
      </c>
      <c r="C68" s="207" t="s">
        <v>478</v>
      </c>
      <c r="D68" s="233" t="s">
        <v>465</v>
      </c>
      <c r="E68" s="272" t="s">
        <v>1019</v>
      </c>
      <c r="F68" s="272" t="s">
        <v>1020</v>
      </c>
      <c r="G68" s="208" t="s">
        <v>223</v>
      </c>
      <c r="H68" s="208" t="s">
        <v>127</v>
      </c>
      <c r="I68" s="209">
        <v>64159208231</v>
      </c>
      <c r="J68" s="208" t="s">
        <v>224</v>
      </c>
      <c r="K68" s="208">
        <v>0</v>
      </c>
      <c r="L68" s="210">
        <v>0</v>
      </c>
      <c r="M68" s="208">
        <v>1</v>
      </c>
      <c r="N68" s="208">
        <v>1</v>
      </c>
      <c r="O68" s="208">
        <v>1</v>
      </c>
      <c r="P68" s="208">
        <v>1</v>
      </c>
      <c r="Q68" s="208">
        <v>0</v>
      </c>
      <c r="R68" s="208">
        <v>0</v>
      </c>
      <c r="S68" s="208">
        <v>0</v>
      </c>
      <c r="T68" s="208">
        <v>0</v>
      </c>
      <c r="U68" s="208">
        <v>0</v>
      </c>
      <c r="V68" s="208">
        <v>0</v>
      </c>
      <c r="W68" s="208">
        <v>1</v>
      </c>
      <c r="X68" s="208">
        <v>1</v>
      </c>
      <c r="Y68" s="208">
        <v>1</v>
      </c>
      <c r="Z68" s="208">
        <v>0</v>
      </c>
      <c r="AA68" s="208">
        <v>0</v>
      </c>
      <c r="AB68" s="208">
        <v>1</v>
      </c>
      <c r="AC68" s="208">
        <v>0</v>
      </c>
      <c r="AD68" s="208">
        <v>1</v>
      </c>
      <c r="AE68" s="208">
        <v>0</v>
      </c>
      <c r="AF68" s="208">
        <v>1</v>
      </c>
      <c r="AG68" s="208">
        <v>0</v>
      </c>
      <c r="AH68" s="208">
        <v>0</v>
      </c>
      <c r="AI68" s="208">
        <v>1</v>
      </c>
      <c r="AJ68" s="208">
        <v>1</v>
      </c>
      <c r="AK68" s="208">
        <v>1</v>
      </c>
      <c r="AL68" s="208">
        <v>0</v>
      </c>
      <c r="AM68" s="211">
        <v>26</v>
      </c>
      <c r="AN68" s="212">
        <f t="shared" si="36"/>
        <v>13</v>
      </c>
      <c r="AO68" s="211">
        <f t="shared" si="37"/>
        <v>0</v>
      </c>
      <c r="AP68" s="211">
        <f t="shared" si="38"/>
        <v>0</v>
      </c>
      <c r="AQ68" s="211">
        <f t="shared" si="39"/>
        <v>0</v>
      </c>
      <c r="AR68" s="211">
        <f t="shared" si="40"/>
        <v>15</v>
      </c>
      <c r="AS68" s="211">
        <f t="shared" si="41"/>
        <v>0</v>
      </c>
      <c r="AT68" s="213">
        <f t="shared" si="35"/>
        <v>13</v>
      </c>
      <c r="AU68" s="273">
        <v>0</v>
      </c>
      <c r="AV68" s="214">
        <v>11035.96</v>
      </c>
      <c r="AW68" s="215">
        <v>3518.32</v>
      </c>
      <c r="AX68" s="214">
        <v>0</v>
      </c>
      <c r="AY68" s="214">
        <v>0</v>
      </c>
      <c r="AZ68" s="214">
        <v>0</v>
      </c>
      <c r="BA68" s="216">
        <f t="shared" si="42"/>
        <v>14554.279999999999</v>
      </c>
      <c r="BB68" s="217">
        <f t="shared" si="8"/>
        <v>5517.98</v>
      </c>
      <c r="BC68" s="217">
        <f t="shared" si="9"/>
        <v>1759.1599999999999</v>
      </c>
      <c r="BD68" s="218">
        <v>0</v>
      </c>
      <c r="BE68" s="219">
        <f t="shared" si="10"/>
        <v>0</v>
      </c>
      <c r="BF68" s="219">
        <f t="shared" si="11"/>
        <v>0</v>
      </c>
      <c r="BG68" s="220">
        <f t="shared" si="12"/>
        <v>606.18576199999995</v>
      </c>
      <c r="BH68" s="221">
        <f t="shared" si="25"/>
        <v>363.87</v>
      </c>
      <c r="BI68" s="222">
        <f t="shared" si="13"/>
        <v>39</v>
      </c>
      <c r="BJ68" s="223">
        <f t="shared" si="26"/>
        <v>0</v>
      </c>
      <c r="BK68" s="216">
        <f t="shared" si="14"/>
        <v>7277.1399999999994</v>
      </c>
      <c r="BL68" s="216">
        <f t="shared" si="15"/>
        <v>8286.1957619999994</v>
      </c>
      <c r="BM68" s="224">
        <f t="shared" si="16"/>
        <v>57.60007499999999</v>
      </c>
      <c r="BN68" s="225">
        <f t="shared" si="17"/>
        <v>873.25679999999988</v>
      </c>
      <c r="BO68" s="226">
        <f t="shared" si="18"/>
        <v>0</v>
      </c>
      <c r="BP68" s="227"/>
      <c r="BQ68" s="214"/>
      <c r="BR68" s="214">
        <v>0</v>
      </c>
      <c r="BS68" s="228">
        <v>0</v>
      </c>
      <c r="BT68" s="228">
        <f t="shared" si="27"/>
        <v>930.85687499999983</v>
      </c>
      <c r="BU68" s="228">
        <f t="shared" si="28"/>
        <v>7355.3388869999999</v>
      </c>
      <c r="BV68" s="228">
        <v>7355</v>
      </c>
      <c r="BW68" s="228">
        <f t="shared" si="29"/>
        <v>0.33888699999988603</v>
      </c>
      <c r="BX68" s="229">
        <f t="shared" si="19"/>
        <v>946.02819999999997</v>
      </c>
      <c r="BY68" s="230">
        <f t="shared" si="20"/>
        <v>249.600325</v>
      </c>
      <c r="BZ68" s="227">
        <v>0</v>
      </c>
      <c r="CA68" s="227"/>
      <c r="CB68" s="231">
        <f t="shared" si="21"/>
        <v>1195.6285250000001</v>
      </c>
      <c r="CC68" s="231">
        <f t="shared" si="22"/>
        <v>9481.8242869999995</v>
      </c>
      <c r="CD68" s="232">
        <f t="shared" si="23"/>
        <v>325</v>
      </c>
      <c r="CE68" s="216">
        <f t="shared" si="30"/>
        <v>9806.8242869999995</v>
      </c>
    </row>
    <row r="69" spans="1:83" ht="21.95" customHeight="1" x14ac:dyDescent="0.2">
      <c r="A69" s="206">
        <v>56</v>
      </c>
      <c r="B69" s="207" t="s">
        <v>479</v>
      </c>
      <c r="C69" s="207" t="s">
        <v>480</v>
      </c>
      <c r="D69" s="233" t="s">
        <v>475</v>
      </c>
      <c r="E69" s="272" t="s">
        <v>1021</v>
      </c>
      <c r="F69" s="272" t="s">
        <v>1022</v>
      </c>
      <c r="G69" s="208" t="s">
        <v>239</v>
      </c>
      <c r="H69" s="208" t="s">
        <v>481</v>
      </c>
      <c r="I69" s="209">
        <v>12143100022067</v>
      </c>
      <c r="J69" s="208" t="s">
        <v>482</v>
      </c>
      <c r="K69" s="208">
        <v>1</v>
      </c>
      <c r="L69" s="210">
        <v>0</v>
      </c>
      <c r="M69" s="208">
        <v>0</v>
      </c>
      <c r="N69" s="208">
        <v>1</v>
      </c>
      <c r="O69" s="208">
        <v>1</v>
      </c>
      <c r="P69" s="208">
        <v>1</v>
      </c>
      <c r="Q69" s="208">
        <v>1</v>
      </c>
      <c r="R69" s="208">
        <v>0</v>
      </c>
      <c r="S69" s="208">
        <v>0</v>
      </c>
      <c r="T69" s="208">
        <v>1</v>
      </c>
      <c r="U69" s="208">
        <v>0</v>
      </c>
      <c r="V69" s="208">
        <v>0</v>
      </c>
      <c r="W69" s="208">
        <v>0</v>
      </c>
      <c r="X69" s="208">
        <v>0</v>
      </c>
      <c r="Y69" s="208">
        <v>0</v>
      </c>
      <c r="Z69" s="208">
        <v>0</v>
      </c>
      <c r="AA69" s="208">
        <v>0</v>
      </c>
      <c r="AB69" s="208">
        <v>0</v>
      </c>
      <c r="AC69" s="208">
        <v>0</v>
      </c>
      <c r="AD69" s="208">
        <v>0</v>
      </c>
      <c r="AE69" s="208">
        <v>0</v>
      </c>
      <c r="AF69" s="208">
        <v>0</v>
      </c>
      <c r="AG69" s="208">
        <v>0</v>
      </c>
      <c r="AH69" s="208">
        <v>1</v>
      </c>
      <c r="AI69" s="208">
        <v>1</v>
      </c>
      <c r="AJ69" s="208">
        <v>1</v>
      </c>
      <c r="AK69" s="208">
        <v>1</v>
      </c>
      <c r="AL69" s="208">
        <v>1</v>
      </c>
      <c r="AM69" s="211">
        <v>26</v>
      </c>
      <c r="AN69" s="212">
        <f t="shared" si="36"/>
        <v>11</v>
      </c>
      <c r="AO69" s="211">
        <f t="shared" si="37"/>
        <v>0</v>
      </c>
      <c r="AP69" s="211">
        <f t="shared" si="38"/>
        <v>0</v>
      </c>
      <c r="AQ69" s="211">
        <f t="shared" si="39"/>
        <v>0</v>
      </c>
      <c r="AR69" s="211">
        <f t="shared" si="40"/>
        <v>17</v>
      </c>
      <c r="AS69" s="211">
        <f t="shared" si="41"/>
        <v>0</v>
      </c>
      <c r="AT69" s="213">
        <f t="shared" si="35"/>
        <v>11</v>
      </c>
      <c r="AU69" s="273">
        <v>0</v>
      </c>
      <c r="AV69" s="214">
        <v>11035.96</v>
      </c>
      <c r="AW69" s="215">
        <v>3518.32</v>
      </c>
      <c r="AX69" s="214">
        <v>0</v>
      </c>
      <c r="AY69" s="214">
        <v>0</v>
      </c>
      <c r="AZ69" s="214">
        <v>0</v>
      </c>
      <c r="BA69" s="216">
        <f t="shared" si="42"/>
        <v>14554.279999999999</v>
      </c>
      <c r="BB69" s="217">
        <f t="shared" si="8"/>
        <v>4669.0599999999995</v>
      </c>
      <c r="BC69" s="217">
        <f t="shared" si="9"/>
        <v>1488.52</v>
      </c>
      <c r="BD69" s="218">
        <v>0</v>
      </c>
      <c r="BE69" s="219">
        <f t="shared" si="10"/>
        <v>0</v>
      </c>
      <c r="BF69" s="219">
        <f t="shared" si="11"/>
        <v>0</v>
      </c>
      <c r="BG69" s="220">
        <f t="shared" si="12"/>
        <v>512.92641400000002</v>
      </c>
      <c r="BH69" s="221">
        <f t="shared" si="25"/>
        <v>307.89</v>
      </c>
      <c r="BI69" s="222">
        <f t="shared" si="13"/>
        <v>33</v>
      </c>
      <c r="BJ69" s="223">
        <f t="shared" si="26"/>
        <v>0</v>
      </c>
      <c r="BK69" s="216">
        <f t="shared" si="14"/>
        <v>6157.58</v>
      </c>
      <c r="BL69" s="216">
        <f t="shared" si="15"/>
        <v>7011.3964139999998</v>
      </c>
      <c r="BM69" s="224">
        <f t="shared" si="16"/>
        <v>48.738524999999996</v>
      </c>
      <c r="BN69" s="225">
        <f t="shared" si="17"/>
        <v>738.90959999999995</v>
      </c>
      <c r="BO69" s="226">
        <f t="shared" si="18"/>
        <v>0</v>
      </c>
      <c r="BP69" s="227"/>
      <c r="BQ69" s="214"/>
      <c r="BR69" s="214">
        <v>0</v>
      </c>
      <c r="BS69" s="228">
        <v>0</v>
      </c>
      <c r="BT69" s="228">
        <f t="shared" si="27"/>
        <v>787.64812499999994</v>
      </c>
      <c r="BU69" s="228">
        <f t="shared" si="28"/>
        <v>6223.7482890000001</v>
      </c>
      <c r="BV69" s="228">
        <v>6224</v>
      </c>
      <c r="BW69" s="228">
        <f t="shared" si="29"/>
        <v>-0.25171099999988655</v>
      </c>
      <c r="BX69" s="229">
        <f t="shared" si="19"/>
        <v>800.48539999999991</v>
      </c>
      <c r="BY69" s="230">
        <f t="shared" si="20"/>
        <v>211.20027499999998</v>
      </c>
      <c r="BZ69" s="227">
        <v>0</v>
      </c>
      <c r="CA69" s="227"/>
      <c r="CB69" s="231">
        <f t="shared" si="21"/>
        <v>1011.6856749999999</v>
      </c>
      <c r="CC69" s="231">
        <f t="shared" si="22"/>
        <v>8023.0820889999995</v>
      </c>
      <c r="CD69" s="232">
        <f t="shared" si="23"/>
        <v>275</v>
      </c>
      <c r="CE69" s="216">
        <f t="shared" si="30"/>
        <v>8298.0820889999995</v>
      </c>
    </row>
    <row r="70" spans="1:83" ht="21.95" customHeight="1" x14ac:dyDescent="0.2">
      <c r="A70" s="206">
        <v>57</v>
      </c>
      <c r="B70" s="207" t="s">
        <v>483</v>
      </c>
      <c r="C70" s="207" t="s">
        <v>484</v>
      </c>
      <c r="D70" s="233" t="s">
        <v>475</v>
      </c>
      <c r="E70" s="272" t="s">
        <v>1023</v>
      </c>
      <c r="F70" s="272" t="s">
        <v>1024</v>
      </c>
      <c r="G70" s="208" t="s">
        <v>239</v>
      </c>
      <c r="H70" s="208" t="s">
        <v>485</v>
      </c>
      <c r="I70" s="209">
        <v>10899100300516</v>
      </c>
      <c r="J70" s="208" t="s">
        <v>486</v>
      </c>
      <c r="K70" s="208">
        <v>1</v>
      </c>
      <c r="L70" s="210">
        <v>0</v>
      </c>
      <c r="M70" s="208">
        <v>1</v>
      </c>
      <c r="N70" s="208">
        <v>1</v>
      </c>
      <c r="O70" s="208">
        <v>1</v>
      </c>
      <c r="P70" s="208">
        <v>1</v>
      </c>
      <c r="Q70" s="208">
        <v>1</v>
      </c>
      <c r="R70" s="208">
        <v>1</v>
      </c>
      <c r="S70" s="208">
        <v>0</v>
      </c>
      <c r="T70" s="208">
        <v>1</v>
      </c>
      <c r="U70" s="208">
        <v>1</v>
      </c>
      <c r="V70" s="208">
        <v>1</v>
      </c>
      <c r="W70" s="208">
        <v>1</v>
      </c>
      <c r="X70" s="208">
        <v>1</v>
      </c>
      <c r="Y70" s="208">
        <v>1</v>
      </c>
      <c r="Z70" s="208">
        <v>0</v>
      </c>
      <c r="AA70" s="208">
        <v>1</v>
      </c>
      <c r="AB70" s="208">
        <v>0</v>
      </c>
      <c r="AC70" s="208">
        <v>1</v>
      </c>
      <c r="AD70" s="208">
        <v>0</v>
      </c>
      <c r="AE70" s="208">
        <v>1</v>
      </c>
      <c r="AF70" s="208">
        <v>0</v>
      </c>
      <c r="AG70" s="208">
        <v>0</v>
      </c>
      <c r="AH70" s="208">
        <v>1</v>
      </c>
      <c r="AI70" s="208">
        <v>0</v>
      </c>
      <c r="AJ70" s="208">
        <v>1</v>
      </c>
      <c r="AK70" s="208">
        <v>1</v>
      </c>
      <c r="AL70" s="208">
        <v>1</v>
      </c>
      <c r="AM70" s="211">
        <v>26</v>
      </c>
      <c r="AN70" s="212">
        <f t="shared" si="36"/>
        <v>20</v>
      </c>
      <c r="AO70" s="211">
        <f t="shared" si="37"/>
        <v>0</v>
      </c>
      <c r="AP70" s="211">
        <f t="shared" si="38"/>
        <v>0</v>
      </c>
      <c r="AQ70" s="211">
        <f t="shared" si="39"/>
        <v>0</v>
      </c>
      <c r="AR70" s="211">
        <f t="shared" si="40"/>
        <v>8</v>
      </c>
      <c r="AS70" s="211">
        <f t="shared" si="41"/>
        <v>0</v>
      </c>
      <c r="AT70" s="213">
        <f t="shared" si="35"/>
        <v>20</v>
      </c>
      <c r="AU70" s="273">
        <v>0</v>
      </c>
      <c r="AV70" s="214">
        <v>11035.96</v>
      </c>
      <c r="AW70" s="215">
        <v>3518.32</v>
      </c>
      <c r="AX70" s="214">
        <v>0</v>
      </c>
      <c r="AY70" s="214">
        <v>0</v>
      </c>
      <c r="AZ70" s="214">
        <v>0</v>
      </c>
      <c r="BA70" s="216">
        <f t="shared" si="42"/>
        <v>14554.279999999999</v>
      </c>
      <c r="BB70" s="217">
        <f t="shared" si="8"/>
        <v>8489.1999999999989</v>
      </c>
      <c r="BC70" s="217">
        <f t="shared" si="9"/>
        <v>2706.3999999999996</v>
      </c>
      <c r="BD70" s="218">
        <v>0</v>
      </c>
      <c r="BE70" s="219">
        <f t="shared" si="10"/>
        <v>0</v>
      </c>
      <c r="BF70" s="219">
        <f t="shared" si="11"/>
        <v>0</v>
      </c>
      <c r="BG70" s="220">
        <f t="shared" si="12"/>
        <v>932.59347999999989</v>
      </c>
      <c r="BH70" s="221">
        <f t="shared" si="25"/>
        <v>559.79999999999995</v>
      </c>
      <c r="BI70" s="222">
        <f t="shared" si="13"/>
        <v>60</v>
      </c>
      <c r="BJ70" s="223">
        <f t="shared" si="26"/>
        <v>0</v>
      </c>
      <c r="BK70" s="216">
        <f t="shared" si="14"/>
        <v>11195.599999999999</v>
      </c>
      <c r="BL70" s="216">
        <f t="shared" si="15"/>
        <v>12747.993479999997</v>
      </c>
      <c r="BM70" s="224">
        <f t="shared" si="16"/>
        <v>88.615499999999983</v>
      </c>
      <c r="BN70" s="225">
        <f t="shared" si="17"/>
        <v>1343.4719999999998</v>
      </c>
      <c r="BO70" s="226">
        <f t="shared" si="18"/>
        <v>0</v>
      </c>
      <c r="BP70" s="227"/>
      <c r="BQ70" s="214"/>
      <c r="BR70" s="214">
        <v>0</v>
      </c>
      <c r="BS70" s="228">
        <v>0</v>
      </c>
      <c r="BT70" s="228">
        <f t="shared" si="27"/>
        <v>1432.0874999999996</v>
      </c>
      <c r="BU70" s="228">
        <f t="shared" si="28"/>
        <v>11315.905979999998</v>
      </c>
      <c r="BV70" s="228">
        <v>11316</v>
      </c>
      <c r="BW70" s="228">
        <f t="shared" si="29"/>
        <v>-9.4020000002274173E-2</v>
      </c>
      <c r="BX70" s="229">
        <f t="shared" si="19"/>
        <v>1455.4279999999999</v>
      </c>
      <c r="BY70" s="230">
        <f t="shared" si="20"/>
        <v>384.00049999999993</v>
      </c>
      <c r="BZ70" s="227">
        <v>0</v>
      </c>
      <c r="CA70" s="227"/>
      <c r="CB70" s="231">
        <f t="shared" si="21"/>
        <v>1839.4284999999998</v>
      </c>
      <c r="CC70" s="231">
        <f t="shared" si="22"/>
        <v>14587.421979999997</v>
      </c>
      <c r="CD70" s="232">
        <f t="shared" si="23"/>
        <v>500</v>
      </c>
      <c r="CE70" s="216">
        <f t="shared" si="30"/>
        <v>15087.421979999997</v>
      </c>
    </row>
    <row r="71" spans="1:83" ht="21.95" customHeight="1" x14ac:dyDescent="0.2">
      <c r="A71" s="206">
        <v>58</v>
      </c>
      <c r="B71" s="207" t="s">
        <v>488</v>
      </c>
      <c r="C71" s="207" t="s">
        <v>489</v>
      </c>
      <c r="D71" s="233" t="s">
        <v>487</v>
      </c>
      <c r="E71" s="272" t="s">
        <v>1025</v>
      </c>
      <c r="F71" s="272" t="s">
        <v>1026</v>
      </c>
      <c r="G71" s="208" t="s">
        <v>223</v>
      </c>
      <c r="H71" s="208" t="s">
        <v>121</v>
      </c>
      <c r="I71" s="209">
        <v>64112257239</v>
      </c>
      <c r="J71" s="208" t="s">
        <v>490</v>
      </c>
      <c r="K71" s="208">
        <v>1</v>
      </c>
      <c r="L71" s="210">
        <v>0</v>
      </c>
      <c r="M71" s="208">
        <v>1</v>
      </c>
      <c r="N71" s="208">
        <v>1</v>
      </c>
      <c r="O71" s="208">
        <v>1</v>
      </c>
      <c r="P71" s="208">
        <v>1</v>
      </c>
      <c r="Q71" s="208">
        <v>1</v>
      </c>
      <c r="R71" s="208">
        <v>0.5</v>
      </c>
      <c r="S71" s="208">
        <v>0</v>
      </c>
      <c r="T71" s="208">
        <v>1</v>
      </c>
      <c r="U71" s="208">
        <v>1</v>
      </c>
      <c r="V71" s="208">
        <v>1</v>
      </c>
      <c r="W71" s="208">
        <v>1</v>
      </c>
      <c r="X71" s="208">
        <v>1</v>
      </c>
      <c r="Y71" s="208">
        <v>0</v>
      </c>
      <c r="Z71" s="208">
        <v>0</v>
      </c>
      <c r="AA71" s="208">
        <v>0</v>
      </c>
      <c r="AB71" s="208">
        <v>1</v>
      </c>
      <c r="AC71" s="208">
        <v>0</v>
      </c>
      <c r="AD71" s="208">
        <v>1</v>
      </c>
      <c r="AE71" s="208">
        <v>0</v>
      </c>
      <c r="AF71" s="208">
        <v>1</v>
      </c>
      <c r="AG71" s="208">
        <v>0</v>
      </c>
      <c r="AH71" s="208">
        <v>0</v>
      </c>
      <c r="AI71" s="208">
        <v>1</v>
      </c>
      <c r="AJ71" s="208">
        <v>1</v>
      </c>
      <c r="AK71" s="208">
        <v>1</v>
      </c>
      <c r="AL71" s="208">
        <v>1</v>
      </c>
      <c r="AM71" s="211">
        <v>26</v>
      </c>
      <c r="AN71" s="212">
        <f t="shared" si="36"/>
        <v>18.5</v>
      </c>
      <c r="AO71" s="211">
        <f t="shared" si="37"/>
        <v>0</v>
      </c>
      <c r="AP71" s="211">
        <f t="shared" si="38"/>
        <v>0</v>
      </c>
      <c r="AQ71" s="211">
        <f t="shared" si="39"/>
        <v>0</v>
      </c>
      <c r="AR71" s="211">
        <f t="shared" si="40"/>
        <v>9</v>
      </c>
      <c r="AS71" s="211">
        <f t="shared" si="41"/>
        <v>0</v>
      </c>
      <c r="AT71" s="213">
        <f t="shared" si="35"/>
        <v>18.5</v>
      </c>
      <c r="AU71" s="273">
        <v>0</v>
      </c>
      <c r="AV71" s="214">
        <v>11035.96</v>
      </c>
      <c r="AW71" s="215">
        <v>3518.32</v>
      </c>
      <c r="AX71" s="214">
        <v>0</v>
      </c>
      <c r="AY71" s="214">
        <v>0</v>
      </c>
      <c r="AZ71" s="214">
        <v>0</v>
      </c>
      <c r="BA71" s="216">
        <f t="shared" si="42"/>
        <v>14554.279999999999</v>
      </c>
      <c r="BB71" s="217">
        <f t="shared" si="8"/>
        <v>7852.5099999999993</v>
      </c>
      <c r="BC71" s="217">
        <f t="shared" si="9"/>
        <v>2503.42</v>
      </c>
      <c r="BD71" s="218">
        <v>0</v>
      </c>
      <c r="BE71" s="219">
        <f t="shared" si="10"/>
        <v>0</v>
      </c>
      <c r="BF71" s="219">
        <f t="shared" si="11"/>
        <v>0</v>
      </c>
      <c r="BG71" s="220">
        <f t="shared" si="12"/>
        <v>862.64896899999997</v>
      </c>
      <c r="BH71" s="221">
        <f t="shared" si="25"/>
        <v>517.81499999999994</v>
      </c>
      <c r="BI71" s="222">
        <f t="shared" si="13"/>
        <v>55.5</v>
      </c>
      <c r="BJ71" s="223">
        <f t="shared" si="26"/>
        <v>0</v>
      </c>
      <c r="BK71" s="216">
        <f t="shared" si="14"/>
        <v>10355.93</v>
      </c>
      <c r="BL71" s="216">
        <f t="shared" si="15"/>
        <v>11791.893969000001</v>
      </c>
      <c r="BM71" s="224">
        <f t="shared" si="16"/>
        <v>81.969337500000009</v>
      </c>
      <c r="BN71" s="225">
        <f t="shared" si="17"/>
        <v>1242.7116000000001</v>
      </c>
      <c r="BO71" s="226">
        <f t="shared" si="18"/>
        <v>0</v>
      </c>
      <c r="BP71" s="227"/>
      <c r="BQ71" s="214"/>
      <c r="BR71" s="214">
        <v>0</v>
      </c>
      <c r="BS71" s="228">
        <v>0</v>
      </c>
      <c r="BT71" s="228">
        <f t="shared" si="27"/>
        <v>1324.6809375</v>
      </c>
      <c r="BU71" s="228">
        <f t="shared" si="28"/>
        <v>10467.213031500001</v>
      </c>
      <c r="BV71" s="228">
        <v>10467</v>
      </c>
      <c r="BW71" s="228">
        <f t="shared" si="29"/>
        <v>0.21303150000130699</v>
      </c>
      <c r="BX71" s="229">
        <f t="shared" si="19"/>
        <v>1346.2709</v>
      </c>
      <c r="BY71" s="230">
        <f t="shared" si="20"/>
        <v>355.20046250000001</v>
      </c>
      <c r="BZ71" s="227">
        <v>0</v>
      </c>
      <c r="CA71" s="227"/>
      <c r="CB71" s="231">
        <f t="shared" si="21"/>
        <v>1701.4713624999999</v>
      </c>
      <c r="CC71" s="231">
        <f t="shared" si="22"/>
        <v>13493.365331500001</v>
      </c>
      <c r="CD71" s="232">
        <f t="shared" si="23"/>
        <v>462.5</v>
      </c>
      <c r="CE71" s="216">
        <f t="shared" si="30"/>
        <v>13955.865331500001</v>
      </c>
    </row>
    <row r="72" spans="1:83" ht="21.95" customHeight="1" x14ac:dyDescent="0.2">
      <c r="A72" s="206">
        <v>59</v>
      </c>
      <c r="B72" s="207" t="s">
        <v>491</v>
      </c>
      <c r="C72" s="207" t="s">
        <v>492</v>
      </c>
      <c r="D72" s="233" t="s">
        <v>487</v>
      </c>
      <c r="E72" s="272" t="s">
        <v>1027</v>
      </c>
      <c r="F72" s="272" t="s">
        <v>791</v>
      </c>
      <c r="G72" s="208" t="s">
        <v>226</v>
      </c>
      <c r="H72" s="208" t="s">
        <v>493</v>
      </c>
      <c r="I72" s="209">
        <v>515502010005778</v>
      </c>
      <c r="J72" s="208" t="s">
        <v>219</v>
      </c>
      <c r="K72" s="208">
        <v>0</v>
      </c>
      <c r="L72" s="210">
        <v>0</v>
      </c>
      <c r="M72" s="208">
        <v>0</v>
      </c>
      <c r="N72" s="208">
        <v>1</v>
      </c>
      <c r="O72" s="208">
        <v>1</v>
      </c>
      <c r="P72" s="208">
        <v>1</v>
      </c>
      <c r="Q72" s="208">
        <v>1</v>
      </c>
      <c r="R72" s="208">
        <v>1</v>
      </c>
      <c r="S72" s="208">
        <v>0</v>
      </c>
      <c r="T72" s="208">
        <v>1</v>
      </c>
      <c r="U72" s="208">
        <v>0</v>
      </c>
      <c r="V72" s="208">
        <v>1</v>
      </c>
      <c r="W72" s="208">
        <v>1</v>
      </c>
      <c r="X72" s="208">
        <v>1</v>
      </c>
      <c r="Y72" s="208">
        <v>1</v>
      </c>
      <c r="Z72" s="208">
        <v>0</v>
      </c>
      <c r="AA72" s="208">
        <v>0</v>
      </c>
      <c r="AB72" s="208">
        <v>0</v>
      </c>
      <c r="AC72" s="208">
        <v>0</v>
      </c>
      <c r="AD72" s="208">
        <v>0</v>
      </c>
      <c r="AE72" s="208">
        <v>0</v>
      </c>
      <c r="AF72" s="208">
        <v>0</v>
      </c>
      <c r="AG72" s="208">
        <v>0</v>
      </c>
      <c r="AH72" s="208">
        <v>0</v>
      </c>
      <c r="AI72" s="208">
        <v>0</v>
      </c>
      <c r="AJ72" s="208">
        <v>0</v>
      </c>
      <c r="AK72" s="208">
        <v>0</v>
      </c>
      <c r="AL72" s="208">
        <v>0</v>
      </c>
      <c r="AM72" s="211">
        <v>26</v>
      </c>
      <c r="AN72" s="212">
        <f t="shared" si="36"/>
        <v>10</v>
      </c>
      <c r="AO72" s="211">
        <f t="shared" si="37"/>
        <v>0</v>
      </c>
      <c r="AP72" s="211">
        <f t="shared" si="38"/>
        <v>0</v>
      </c>
      <c r="AQ72" s="211">
        <f t="shared" si="39"/>
        <v>0</v>
      </c>
      <c r="AR72" s="211">
        <f t="shared" si="40"/>
        <v>18</v>
      </c>
      <c r="AS72" s="211">
        <f t="shared" si="41"/>
        <v>0</v>
      </c>
      <c r="AT72" s="213">
        <f t="shared" si="35"/>
        <v>10</v>
      </c>
      <c r="AU72" s="273">
        <v>0</v>
      </c>
      <c r="AV72" s="214">
        <v>11035.96</v>
      </c>
      <c r="AW72" s="215">
        <v>3518.32</v>
      </c>
      <c r="AX72" s="214">
        <v>0</v>
      </c>
      <c r="AY72" s="214">
        <v>0</v>
      </c>
      <c r="AZ72" s="214">
        <v>0</v>
      </c>
      <c r="BA72" s="216">
        <f t="shared" si="42"/>
        <v>14554.279999999999</v>
      </c>
      <c r="BB72" s="217">
        <f t="shared" si="8"/>
        <v>4244.5999999999995</v>
      </c>
      <c r="BC72" s="217">
        <f t="shared" si="9"/>
        <v>1353.1999999999998</v>
      </c>
      <c r="BD72" s="218">
        <v>0</v>
      </c>
      <c r="BE72" s="219">
        <f t="shared" si="10"/>
        <v>0</v>
      </c>
      <c r="BF72" s="219">
        <f t="shared" si="11"/>
        <v>0</v>
      </c>
      <c r="BG72" s="220">
        <f t="shared" si="12"/>
        <v>466.29673999999994</v>
      </c>
      <c r="BH72" s="221">
        <f t="shared" si="25"/>
        <v>279.89999999999998</v>
      </c>
      <c r="BI72" s="222">
        <f t="shared" si="13"/>
        <v>30</v>
      </c>
      <c r="BJ72" s="223">
        <f t="shared" si="26"/>
        <v>0</v>
      </c>
      <c r="BK72" s="216">
        <f t="shared" si="14"/>
        <v>5597.7999999999993</v>
      </c>
      <c r="BL72" s="216">
        <f t="shared" si="15"/>
        <v>6373.9967399999987</v>
      </c>
      <c r="BM72" s="224">
        <f t="shared" si="16"/>
        <v>44.307749999999992</v>
      </c>
      <c r="BN72" s="225">
        <f t="shared" si="17"/>
        <v>671.73599999999988</v>
      </c>
      <c r="BO72" s="226">
        <f t="shared" si="18"/>
        <v>0</v>
      </c>
      <c r="BP72" s="227"/>
      <c r="BQ72" s="214"/>
      <c r="BR72" s="214">
        <v>0</v>
      </c>
      <c r="BS72" s="228">
        <v>0</v>
      </c>
      <c r="BT72" s="228">
        <f t="shared" si="27"/>
        <v>716.04374999999982</v>
      </c>
      <c r="BU72" s="228">
        <f t="shared" si="28"/>
        <v>5657.9529899999989</v>
      </c>
      <c r="BV72" s="228">
        <v>5658</v>
      </c>
      <c r="BW72" s="228">
        <f t="shared" si="29"/>
        <v>-4.7010000001137087E-2</v>
      </c>
      <c r="BX72" s="229">
        <f t="shared" si="19"/>
        <v>727.71399999999994</v>
      </c>
      <c r="BY72" s="230">
        <f t="shared" si="20"/>
        <v>192.00024999999997</v>
      </c>
      <c r="BZ72" s="227">
        <v>0</v>
      </c>
      <c r="CA72" s="227"/>
      <c r="CB72" s="231">
        <f t="shared" si="21"/>
        <v>919.71424999999988</v>
      </c>
      <c r="CC72" s="231">
        <f t="shared" si="22"/>
        <v>7293.7109899999987</v>
      </c>
      <c r="CD72" s="232">
        <f t="shared" si="23"/>
        <v>250</v>
      </c>
      <c r="CE72" s="216">
        <f t="shared" si="30"/>
        <v>7543.7109899999987</v>
      </c>
    </row>
    <row r="73" spans="1:83" ht="21.95" customHeight="1" x14ac:dyDescent="0.2">
      <c r="A73" s="206">
        <v>60</v>
      </c>
      <c r="B73" s="207" t="s">
        <v>494</v>
      </c>
      <c r="C73" s="207" t="s">
        <v>495</v>
      </c>
      <c r="D73" s="233" t="s">
        <v>496</v>
      </c>
      <c r="E73" s="272" t="s">
        <v>1028</v>
      </c>
      <c r="F73" s="272" t="s">
        <v>1029</v>
      </c>
      <c r="G73" s="208" t="s">
        <v>65</v>
      </c>
      <c r="H73" s="208" t="s">
        <v>230</v>
      </c>
      <c r="I73" s="209" t="s">
        <v>497</v>
      </c>
      <c r="J73" s="208" t="s">
        <v>231</v>
      </c>
      <c r="K73" s="208">
        <v>1</v>
      </c>
      <c r="L73" s="210">
        <v>0</v>
      </c>
      <c r="M73" s="208">
        <v>1</v>
      </c>
      <c r="N73" s="208">
        <v>1</v>
      </c>
      <c r="O73" s="208">
        <v>1</v>
      </c>
      <c r="P73" s="208">
        <v>1</v>
      </c>
      <c r="Q73" s="208">
        <v>0</v>
      </c>
      <c r="R73" s="208">
        <v>1</v>
      </c>
      <c r="S73" s="208">
        <v>0</v>
      </c>
      <c r="T73" s="208">
        <v>0</v>
      </c>
      <c r="U73" s="208">
        <v>1</v>
      </c>
      <c r="V73" s="208">
        <v>0</v>
      </c>
      <c r="W73" s="208">
        <v>0</v>
      </c>
      <c r="X73" s="208">
        <v>0</v>
      </c>
      <c r="Y73" s="208">
        <v>0</v>
      </c>
      <c r="Z73" s="208">
        <v>0</v>
      </c>
      <c r="AA73" s="208">
        <v>0</v>
      </c>
      <c r="AB73" s="208">
        <v>1</v>
      </c>
      <c r="AC73" s="208">
        <v>1</v>
      </c>
      <c r="AD73" s="208">
        <v>0</v>
      </c>
      <c r="AE73" s="208">
        <v>1</v>
      </c>
      <c r="AF73" s="208">
        <v>0</v>
      </c>
      <c r="AG73" s="208">
        <v>0</v>
      </c>
      <c r="AH73" s="208">
        <v>1</v>
      </c>
      <c r="AI73" s="208">
        <v>1</v>
      </c>
      <c r="AJ73" s="208">
        <v>1</v>
      </c>
      <c r="AK73" s="208">
        <v>0</v>
      </c>
      <c r="AL73" s="208">
        <v>1</v>
      </c>
      <c r="AM73" s="211">
        <v>26</v>
      </c>
      <c r="AN73" s="212">
        <f t="shared" si="36"/>
        <v>14</v>
      </c>
      <c r="AO73" s="211">
        <f t="shared" si="37"/>
        <v>0</v>
      </c>
      <c r="AP73" s="211">
        <f t="shared" si="38"/>
        <v>0</v>
      </c>
      <c r="AQ73" s="211">
        <f t="shared" si="39"/>
        <v>0</v>
      </c>
      <c r="AR73" s="211">
        <f t="shared" si="40"/>
        <v>14</v>
      </c>
      <c r="AS73" s="211">
        <f t="shared" si="41"/>
        <v>0</v>
      </c>
      <c r="AT73" s="213">
        <f t="shared" si="35"/>
        <v>14</v>
      </c>
      <c r="AU73" s="273">
        <v>0</v>
      </c>
      <c r="AV73" s="214">
        <v>11035.96</v>
      </c>
      <c r="AW73" s="215">
        <v>3518.32</v>
      </c>
      <c r="AX73" s="214">
        <v>0</v>
      </c>
      <c r="AY73" s="214">
        <v>0</v>
      </c>
      <c r="AZ73" s="214">
        <v>0</v>
      </c>
      <c r="BA73" s="216">
        <f t="shared" si="42"/>
        <v>14554.279999999999</v>
      </c>
      <c r="BB73" s="217">
        <f t="shared" si="8"/>
        <v>5942.44</v>
      </c>
      <c r="BC73" s="217">
        <f t="shared" si="9"/>
        <v>1894.48</v>
      </c>
      <c r="BD73" s="218">
        <v>0</v>
      </c>
      <c r="BE73" s="219">
        <f t="shared" si="10"/>
        <v>0</v>
      </c>
      <c r="BF73" s="219">
        <f t="shared" si="11"/>
        <v>0</v>
      </c>
      <c r="BG73" s="220">
        <f t="shared" si="12"/>
        <v>652.81543599999998</v>
      </c>
      <c r="BH73" s="221">
        <f t="shared" si="25"/>
        <v>391.85999999999996</v>
      </c>
      <c r="BI73" s="222">
        <f t="shared" si="13"/>
        <v>42</v>
      </c>
      <c r="BJ73" s="223">
        <f t="shared" si="26"/>
        <v>0</v>
      </c>
      <c r="BK73" s="216">
        <f t="shared" si="14"/>
        <v>7836.92</v>
      </c>
      <c r="BL73" s="216">
        <f t="shared" si="15"/>
        <v>8923.5954360000014</v>
      </c>
      <c r="BM73" s="224">
        <f t="shared" si="16"/>
        <v>62.030850000000001</v>
      </c>
      <c r="BN73" s="225">
        <f t="shared" si="17"/>
        <v>940.43039999999996</v>
      </c>
      <c r="BO73" s="226">
        <f t="shared" si="18"/>
        <v>0</v>
      </c>
      <c r="BP73" s="227"/>
      <c r="BQ73" s="214"/>
      <c r="BR73" s="214">
        <v>0</v>
      </c>
      <c r="BS73" s="228">
        <v>0</v>
      </c>
      <c r="BT73" s="228">
        <f t="shared" si="27"/>
        <v>1002.4612499999999</v>
      </c>
      <c r="BU73" s="228">
        <f t="shared" si="28"/>
        <v>7921.1341860000011</v>
      </c>
      <c r="BV73" s="228">
        <v>7921</v>
      </c>
      <c r="BW73" s="228">
        <f t="shared" si="29"/>
        <v>0.13418600000113656</v>
      </c>
      <c r="BX73" s="229">
        <f t="shared" si="19"/>
        <v>1018.7996000000001</v>
      </c>
      <c r="BY73" s="230">
        <f t="shared" si="20"/>
        <v>268.80035000000004</v>
      </c>
      <c r="BZ73" s="227">
        <v>0</v>
      </c>
      <c r="CA73" s="227"/>
      <c r="CB73" s="231">
        <f t="shared" si="21"/>
        <v>1287.59995</v>
      </c>
      <c r="CC73" s="231">
        <f t="shared" si="22"/>
        <v>10211.195386000001</v>
      </c>
      <c r="CD73" s="232">
        <f t="shared" si="23"/>
        <v>350</v>
      </c>
      <c r="CE73" s="216">
        <f t="shared" si="30"/>
        <v>10561.195386000001</v>
      </c>
    </row>
    <row r="74" spans="1:83" ht="21.95" customHeight="1" x14ac:dyDescent="0.2">
      <c r="A74" s="206">
        <v>61</v>
      </c>
      <c r="B74" s="207" t="s">
        <v>498</v>
      </c>
      <c r="C74" s="207" t="s">
        <v>499</v>
      </c>
      <c r="D74" s="233" t="s">
        <v>496</v>
      </c>
      <c r="E74" s="272" t="s">
        <v>1030</v>
      </c>
      <c r="F74" s="272" t="s">
        <v>1031</v>
      </c>
      <c r="G74" s="208" t="s">
        <v>124</v>
      </c>
      <c r="H74" s="208" t="s">
        <v>289</v>
      </c>
      <c r="I74" s="209" t="s">
        <v>500</v>
      </c>
      <c r="J74" s="208" t="s">
        <v>227</v>
      </c>
      <c r="K74" s="208">
        <v>1</v>
      </c>
      <c r="L74" s="210">
        <v>0</v>
      </c>
      <c r="M74" s="208">
        <v>1</v>
      </c>
      <c r="N74" s="208">
        <v>1</v>
      </c>
      <c r="O74" s="208">
        <v>0.96875</v>
      </c>
      <c r="P74" s="208">
        <v>1</v>
      </c>
      <c r="Q74" s="208">
        <v>1</v>
      </c>
      <c r="R74" s="208">
        <v>1</v>
      </c>
      <c r="S74" s="208">
        <v>0</v>
      </c>
      <c r="T74" s="208">
        <v>1</v>
      </c>
      <c r="U74" s="208">
        <v>0</v>
      </c>
      <c r="V74" s="208">
        <v>1</v>
      </c>
      <c r="W74" s="208">
        <v>1</v>
      </c>
      <c r="X74" s="208">
        <v>0</v>
      </c>
      <c r="Y74" s="208">
        <v>0</v>
      </c>
      <c r="Z74" s="208">
        <v>0</v>
      </c>
      <c r="AA74" s="208">
        <v>1</v>
      </c>
      <c r="AB74" s="208">
        <v>0</v>
      </c>
      <c r="AC74" s="208">
        <v>1</v>
      </c>
      <c r="AD74" s="208">
        <v>0</v>
      </c>
      <c r="AE74" s="208">
        <v>1</v>
      </c>
      <c r="AF74" s="208">
        <v>0</v>
      </c>
      <c r="AG74" s="208">
        <v>0</v>
      </c>
      <c r="AH74" s="208">
        <v>1</v>
      </c>
      <c r="AI74" s="208">
        <v>0</v>
      </c>
      <c r="AJ74" s="208">
        <v>1</v>
      </c>
      <c r="AK74" s="208">
        <v>1</v>
      </c>
      <c r="AL74" s="208">
        <v>1</v>
      </c>
      <c r="AM74" s="211">
        <v>26</v>
      </c>
      <c r="AN74" s="212">
        <f t="shared" si="36"/>
        <v>16.96875</v>
      </c>
      <c r="AO74" s="211">
        <f t="shared" si="37"/>
        <v>0</v>
      </c>
      <c r="AP74" s="211">
        <f t="shared" si="38"/>
        <v>0</v>
      </c>
      <c r="AQ74" s="211">
        <f t="shared" si="39"/>
        <v>0</v>
      </c>
      <c r="AR74" s="211">
        <f t="shared" si="40"/>
        <v>11</v>
      </c>
      <c r="AS74" s="211">
        <f t="shared" si="41"/>
        <v>0</v>
      </c>
      <c r="AT74" s="213">
        <f t="shared" si="35"/>
        <v>16.96875</v>
      </c>
      <c r="AU74" s="273">
        <v>0</v>
      </c>
      <c r="AV74" s="214">
        <v>11035.96</v>
      </c>
      <c r="AW74" s="215">
        <v>3518.32</v>
      </c>
      <c r="AX74" s="214">
        <v>0</v>
      </c>
      <c r="AY74" s="214">
        <v>0</v>
      </c>
      <c r="AZ74" s="214">
        <v>0</v>
      </c>
      <c r="BA74" s="216">
        <f t="shared" si="42"/>
        <v>14554.279999999999</v>
      </c>
      <c r="BB74" s="217">
        <f t="shared" si="8"/>
        <v>7202.555625</v>
      </c>
      <c r="BC74" s="217">
        <f t="shared" si="9"/>
        <v>2296.2112499999998</v>
      </c>
      <c r="BD74" s="218">
        <v>0</v>
      </c>
      <c r="BE74" s="219">
        <f t="shared" si="10"/>
        <v>0</v>
      </c>
      <c r="BF74" s="219">
        <f t="shared" si="11"/>
        <v>0</v>
      </c>
      <c r="BG74" s="220">
        <f t="shared" si="12"/>
        <v>791.24728068749994</v>
      </c>
      <c r="BH74" s="221">
        <f t="shared" si="25"/>
        <v>474.95531249999999</v>
      </c>
      <c r="BI74" s="222">
        <f t="shared" si="13"/>
        <v>50.90625</v>
      </c>
      <c r="BJ74" s="223">
        <f t="shared" si="26"/>
        <v>0</v>
      </c>
      <c r="BK74" s="216">
        <f t="shared" si="14"/>
        <v>9498.7668749999993</v>
      </c>
      <c r="BL74" s="216">
        <f t="shared" si="15"/>
        <v>10815.875718187499</v>
      </c>
      <c r="BM74" s="224">
        <f t="shared" si="16"/>
        <v>75.184713281249998</v>
      </c>
      <c r="BN74" s="225">
        <f t="shared" si="17"/>
        <v>1139.8520249999999</v>
      </c>
      <c r="BO74" s="226">
        <f t="shared" si="18"/>
        <v>0</v>
      </c>
      <c r="BP74" s="227"/>
      <c r="BQ74" s="214"/>
      <c r="BR74" s="214">
        <v>0</v>
      </c>
      <c r="BS74" s="228">
        <v>0</v>
      </c>
      <c r="BT74" s="228">
        <f t="shared" si="27"/>
        <v>1215.0367382812499</v>
      </c>
      <c r="BU74" s="228">
        <f t="shared" si="28"/>
        <v>9600.8389799062497</v>
      </c>
      <c r="BV74" s="228">
        <v>9601</v>
      </c>
      <c r="BW74" s="228">
        <f t="shared" si="29"/>
        <v>-0.16102009375026682</v>
      </c>
      <c r="BX74" s="229">
        <f t="shared" si="19"/>
        <v>1234.8396937499999</v>
      </c>
      <c r="BY74" s="230">
        <f t="shared" si="20"/>
        <v>325.80042421874998</v>
      </c>
      <c r="BZ74" s="227">
        <v>0</v>
      </c>
      <c r="CA74" s="227"/>
      <c r="CB74" s="231">
        <f t="shared" si="21"/>
        <v>1560.64011796875</v>
      </c>
      <c r="CC74" s="231">
        <f t="shared" si="22"/>
        <v>12376.51583615625</v>
      </c>
      <c r="CD74" s="232">
        <f t="shared" si="23"/>
        <v>424.21875</v>
      </c>
      <c r="CE74" s="216">
        <f t="shared" si="30"/>
        <v>12800.73458615625</v>
      </c>
    </row>
    <row r="75" spans="1:83" ht="21.95" customHeight="1" x14ac:dyDescent="0.2">
      <c r="A75" s="206">
        <v>62</v>
      </c>
      <c r="B75" s="207" t="s">
        <v>502</v>
      </c>
      <c r="C75" s="207" t="s">
        <v>503</v>
      </c>
      <c r="D75" s="233" t="s">
        <v>504</v>
      </c>
      <c r="E75" s="272" t="s">
        <v>1032</v>
      </c>
      <c r="F75" s="272" t="s">
        <v>505</v>
      </c>
      <c r="G75" s="208" t="s">
        <v>243</v>
      </c>
      <c r="H75" s="208" t="s">
        <v>335</v>
      </c>
      <c r="I75" s="209">
        <v>319801000000932</v>
      </c>
      <c r="J75" s="208" t="s">
        <v>501</v>
      </c>
      <c r="K75" s="208">
        <v>1</v>
      </c>
      <c r="L75" s="210">
        <v>0</v>
      </c>
      <c r="M75" s="208">
        <v>1</v>
      </c>
      <c r="N75" s="208">
        <v>1</v>
      </c>
      <c r="O75" s="208">
        <v>1</v>
      </c>
      <c r="P75" s="208">
        <v>1</v>
      </c>
      <c r="Q75" s="208">
        <v>1</v>
      </c>
      <c r="R75" s="208">
        <v>1</v>
      </c>
      <c r="S75" s="208">
        <v>0</v>
      </c>
      <c r="T75" s="208">
        <v>1</v>
      </c>
      <c r="U75" s="208">
        <v>1</v>
      </c>
      <c r="V75" s="208">
        <v>0</v>
      </c>
      <c r="W75" s="208">
        <v>0</v>
      </c>
      <c r="X75" s="208">
        <v>1</v>
      </c>
      <c r="Y75" s="208">
        <v>1</v>
      </c>
      <c r="Z75" s="208">
        <v>0</v>
      </c>
      <c r="AA75" s="208">
        <v>0</v>
      </c>
      <c r="AB75" s="208">
        <v>1</v>
      </c>
      <c r="AC75" s="208">
        <v>0</v>
      </c>
      <c r="AD75" s="208">
        <v>1</v>
      </c>
      <c r="AE75" s="208">
        <v>0</v>
      </c>
      <c r="AF75" s="208">
        <v>0</v>
      </c>
      <c r="AG75" s="208">
        <v>0</v>
      </c>
      <c r="AH75" s="208">
        <v>1</v>
      </c>
      <c r="AI75" s="208">
        <v>0</v>
      </c>
      <c r="AJ75" s="208">
        <v>0</v>
      </c>
      <c r="AK75" s="208">
        <v>0</v>
      </c>
      <c r="AL75" s="208">
        <v>0</v>
      </c>
      <c r="AM75" s="211">
        <v>26</v>
      </c>
      <c r="AN75" s="212">
        <f t="shared" si="36"/>
        <v>14</v>
      </c>
      <c r="AO75" s="211">
        <f t="shared" si="37"/>
        <v>0</v>
      </c>
      <c r="AP75" s="211">
        <f t="shared" si="38"/>
        <v>0</v>
      </c>
      <c r="AQ75" s="211">
        <f t="shared" si="39"/>
        <v>0</v>
      </c>
      <c r="AR75" s="211">
        <f t="shared" si="40"/>
        <v>14</v>
      </c>
      <c r="AS75" s="211">
        <f t="shared" si="41"/>
        <v>0</v>
      </c>
      <c r="AT75" s="213">
        <f t="shared" si="35"/>
        <v>14</v>
      </c>
      <c r="AU75" s="273">
        <v>0</v>
      </c>
      <c r="AV75" s="214">
        <v>11035.96</v>
      </c>
      <c r="AW75" s="215">
        <v>3518.32</v>
      </c>
      <c r="AX75" s="214">
        <v>0</v>
      </c>
      <c r="AY75" s="214">
        <v>0</v>
      </c>
      <c r="AZ75" s="214">
        <v>0</v>
      </c>
      <c r="BA75" s="216">
        <f t="shared" si="42"/>
        <v>14554.279999999999</v>
      </c>
      <c r="BB75" s="217">
        <f t="shared" si="8"/>
        <v>5942.44</v>
      </c>
      <c r="BC75" s="217">
        <f t="shared" si="9"/>
        <v>1894.48</v>
      </c>
      <c r="BD75" s="218">
        <v>0</v>
      </c>
      <c r="BE75" s="219">
        <f t="shared" si="10"/>
        <v>0</v>
      </c>
      <c r="BF75" s="219">
        <f t="shared" si="11"/>
        <v>0</v>
      </c>
      <c r="BG75" s="220">
        <f t="shared" si="12"/>
        <v>652.81543599999998</v>
      </c>
      <c r="BH75" s="221">
        <f t="shared" si="25"/>
        <v>391.85999999999996</v>
      </c>
      <c r="BI75" s="222">
        <f t="shared" si="13"/>
        <v>42</v>
      </c>
      <c r="BJ75" s="223">
        <f t="shared" si="26"/>
        <v>0</v>
      </c>
      <c r="BK75" s="216">
        <f t="shared" si="14"/>
        <v>7836.92</v>
      </c>
      <c r="BL75" s="216">
        <f t="shared" si="15"/>
        <v>8923.5954360000014</v>
      </c>
      <c r="BM75" s="224">
        <f t="shared" si="16"/>
        <v>62.030850000000001</v>
      </c>
      <c r="BN75" s="225">
        <f t="shared" si="17"/>
        <v>940.43039999999996</v>
      </c>
      <c r="BO75" s="226">
        <f t="shared" si="18"/>
        <v>0</v>
      </c>
      <c r="BP75" s="227"/>
      <c r="BQ75" s="214"/>
      <c r="BR75" s="214">
        <v>0</v>
      </c>
      <c r="BS75" s="228">
        <v>0</v>
      </c>
      <c r="BT75" s="228">
        <f t="shared" si="27"/>
        <v>1002.4612499999999</v>
      </c>
      <c r="BU75" s="228">
        <f t="shared" si="28"/>
        <v>7921.1341860000011</v>
      </c>
      <c r="BV75" s="228">
        <v>7921</v>
      </c>
      <c r="BW75" s="228">
        <f t="shared" si="29"/>
        <v>0.13418600000113656</v>
      </c>
      <c r="BX75" s="229">
        <f t="shared" si="19"/>
        <v>1018.7996000000001</v>
      </c>
      <c r="BY75" s="230">
        <f t="shared" si="20"/>
        <v>268.80035000000004</v>
      </c>
      <c r="BZ75" s="227">
        <v>0</v>
      </c>
      <c r="CA75" s="227"/>
      <c r="CB75" s="231">
        <f t="shared" si="21"/>
        <v>1287.59995</v>
      </c>
      <c r="CC75" s="231">
        <f t="shared" si="22"/>
        <v>10211.195386000001</v>
      </c>
      <c r="CD75" s="232">
        <f t="shared" si="23"/>
        <v>350</v>
      </c>
      <c r="CE75" s="216">
        <f t="shared" si="30"/>
        <v>10561.195386000001</v>
      </c>
    </row>
    <row r="76" spans="1:83" ht="21.95" customHeight="1" x14ac:dyDescent="0.2">
      <c r="A76" s="206">
        <v>63</v>
      </c>
      <c r="B76" s="207" t="s">
        <v>506</v>
      </c>
      <c r="C76" s="207" t="s">
        <v>507</v>
      </c>
      <c r="D76" s="233" t="s">
        <v>504</v>
      </c>
      <c r="E76" s="272" t="s">
        <v>1033</v>
      </c>
      <c r="F76" s="272" t="s">
        <v>1034</v>
      </c>
      <c r="G76" s="208" t="s">
        <v>223</v>
      </c>
      <c r="H76" s="208" t="s">
        <v>133</v>
      </c>
      <c r="I76" s="209">
        <v>64138080701</v>
      </c>
      <c r="J76" s="208" t="s">
        <v>225</v>
      </c>
      <c r="K76" s="208">
        <v>1</v>
      </c>
      <c r="L76" s="210">
        <v>0</v>
      </c>
      <c r="M76" s="208">
        <v>1</v>
      </c>
      <c r="N76" s="208">
        <v>1</v>
      </c>
      <c r="O76" s="208">
        <v>1</v>
      </c>
      <c r="P76" s="208">
        <v>1</v>
      </c>
      <c r="Q76" s="208">
        <v>1</v>
      </c>
      <c r="R76" s="208">
        <v>1</v>
      </c>
      <c r="S76" s="208">
        <v>0</v>
      </c>
      <c r="T76" s="208">
        <v>1</v>
      </c>
      <c r="U76" s="208">
        <v>1</v>
      </c>
      <c r="V76" s="208">
        <v>1</v>
      </c>
      <c r="W76" s="208">
        <v>1</v>
      </c>
      <c r="X76" s="208">
        <v>1</v>
      </c>
      <c r="Y76" s="208">
        <v>0</v>
      </c>
      <c r="Z76" s="208">
        <v>0</v>
      </c>
      <c r="AA76" s="208">
        <v>1</v>
      </c>
      <c r="AB76" s="208">
        <v>1</v>
      </c>
      <c r="AC76" s="208">
        <v>1</v>
      </c>
      <c r="AD76" s="208">
        <v>0</v>
      </c>
      <c r="AE76" s="208">
        <v>1</v>
      </c>
      <c r="AF76" s="208">
        <v>0</v>
      </c>
      <c r="AG76" s="208">
        <v>0</v>
      </c>
      <c r="AH76" s="208">
        <v>0</v>
      </c>
      <c r="AI76" s="208">
        <v>1</v>
      </c>
      <c r="AJ76" s="208">
        <v>1</v>
      </c>
      <c r="AK76" s="208">
        <v>1</v>
      </c>
      <c r="AL76" s="208">
        <v>1</v>
      </c>
      <c r="AM76" s="211">
        <v>26</v>
      </c>
      <c r="AN76" s="212">
        <f t="shared" si="36"/>
        <v>20</v>
      </c>
      <c r="AO76" s="211">
        <f t="shared" si="37"/>
        <v>0</v>
      </c>
      <c r="AP76" s="211">
        <f t="shared" si="38"/>
        <v>0</v>
      </c>
      <c r="AQ76" s="211">
        <f t="shared" si="39"/>
        <v>0</v>
      </c>
      <c r="AR76" s="211">
        <f t="shared" si="40"/>
        <v>8</v>
      </c>
      <c r="AS76" s="211">
        <f t="shared" si="41"/>
        <v>0</v>
      </c>
      <c r="AT76" s="213">
        <f t="shared" si="35"/>
        <v>20</v>
      </c>
      <c r="AU76" s="273">
        <v>0</v>
      </c>
      <c r="AV76" s="214">
        <v>11035.96</v>
      </c>
      <c r="AW76" s="215">
        <v>3518.32</v>
      </c>
      <c r="AX76" s="214">
        <v>0</v>
      </c>
      <c r="AY76" s="214">
        <v>0</v>
      </c>
      <c r="AZ76" s="214">
        <v>0</v>
      </c>
      <c r="BA76" s="216">
        <f t="shared" si="42"/>
        <v>14554.279999999999</v>
      </c>
      <c r="BB76" s="217">
        <f t="shared" si="8"/>
        <v>8489.1999999999989</v>
      </c>
      <c r="BC76" s="217">
        <f t="shared" si="9"/>
        <v>2706.3999999999996</v>
      </c>
      <c r="BD76" s="218">
        <v>0</v>
      </c>
      <c r="BE76" s="219">
        <f t="shared" si="10"/>
        <v>0</v>
      </c>
      <c r="BF76" s="219">
        <f t="shared" si="11"/>
        <v>0</v>
      </c>
      <c r="BG76" s="220">
        <f t="shared" si="12"/>
        <v>932.59347999999989</v>
      </c>
      <c r="BH76" s="221">
        <f t="shared" si="25"/>
        <v>559.79999999999995</v>
      </c>
      <c r="BI76" s="222">
        <f t="shared" si="13"/>
        <v>60</v>
      </c>
      <c r="BJ76" s="223">
        <f t="shared" si="26"/>
        <v>0</v>
      </c>
      <c r="BK76" s="216">
        <f t="shared" si="14"/>
        <v>11195.599999999999</v>
      </c>
      <c r="BL76" s="216">
        <f t="shared" si="15"/>
        <v>12747.993479999997</v>
      </c>
      <c r="BM76" s="224">
        <f t="shared" si="16"/>
        <v>88.615499999999983</v>
      </c>
      <c r="BN76" s="225">
        <f t="shared" si="17"/>
        <v>1343.4719999999998</v>
      </c>
      <c r="BO76" s="226">
        <f t="shared" si="18"/>
        <v>0</v>
      </c>
      <c r="BP76" s="227"/>
      <c r="BQ76" s="214"/>
      <c r="BR76" s="214">
        <v>0</v>
      </c>
      <c r="BS76" s="228">
        <v>0</v>
      </c>
      <c r="BT76" s="228">
        <f t="shared" si="27"/>
        <v>1432.0874999999996</v>
      </c>
      <c r="BU76" s="228">
        <f t="shared" si="28"/>
        <v>11315.905979999998</v>
      </c>
      <c r="BV76" s="228">
        <v>11316</v>
      </c>
      <c r="BW76" s="228">
        <f t="shared" si="29"/>
        <v>-9.4020000002274173E-2</v>
      </c>
      <c r="BX76" s="229">
        <f t="shared" si="19"/>
        <v>1455.4279999999999</v>
      </c>
      <c r="BY76" s="230">
        <f t="shared" si="20"/>
        <v>384.00049999999993</v>
      </c>
      <c r="BZ76" s="227">
        <v>0</v>
      </c>
      <c r="CA76" s="227"/>
      <c r="CB76" s="231">
        <f t="shared" si="21"/>
        <v>1839.4284999999998</v>
      </c>
      <c r="CC76" s="231">
        <f t="shared" si="22"/>
        <v>14587.421979999997</v>
      </c>
      <c r="CD76" s="232">
        <f t="shared" si="23"/>
        <v>500</v>
      </c>
      <c r="CE76" s="216">
        <f t="shared" si="30"/>
        <v>15087.421979999997</v>
      </c>
    </row>
    <row r="77" spans="1:83" ht="21.95" customHeight="1" x14ac:dyDescent="0.2">
      <c r="A77" s="206">
        <v>64</v>
      </c>
      <c r="B77" s="207" t="s">
        <v>508</v>
      </c>
      <c r="C77" s="207" t="s">
        <v>509</v>
      </c>
      <c r="D77" s="233" t="s">
        <v>504</v>
      </c>
      <c r="E77" s="272" t="s">
        <v>1035</v>
      </c>
      <c r="F77" s="272" t="s">
        <v>1036</v>
      </c>
      <c r="G77" s="208" t="s">
        <v>243</v>
      </c>
      <c r="H77" s="208" t="s">
        <v>142</v>
      </c>
      <c r="I77" s="209">
        <v>284101000002905</v>
      </c>
      <c r="J77" s="208" t="s">
        <v>238</v>
      </c>
      <c r="K77" s="208">
        <v>1</v>
      </c>
      <c r="L77" s="210">
        <v>0</v>
      </c>
      <c r="M77" s="208">
        <v>1</v>
      </c>
      <c r="N77" s="208">
        <v>1</v>
      </c>
      <c r="O77" s="208">
        <v>0</v>
      </c>
      <c r="P77" s="208">
        <v>1</v>
      </c>
      <c r="Q77" s="208">
        <v>1</v>
      </c>
      <c r="R77" s="208">
        <v>1</v>
      </c>
      <c r="S77" s="208">
        <v>0</v>
      </c>
      <c r="T77" s="208">
        <v>1</v>
      </c>
      <c r="U77" s="208">
        <v>1</v>
      </c>
      <c r="V77" s="208">
        <v>1</v>
      </c>
      <c r="W77" s="208">
        <v>1</v>
      </c>
      <c r="X77" s="208">
        <v>1</v>
      </c>
      <c r="Y77" s="208">
        <v>1</v>
      </c>
      <c r="Z77" s="208">
        <v>0</v>
      </c>
      <c r="AA77" s="208">
        <v>0</v>
      </c>
      <c r="AB77" s="208">
        <v>0</v>
      </c>
      <c r="AC77" s="208">
        <v>0</v>
      </c>
      <c r="AD77" s="208">
        <v>1</v>
      </c>
      <c r="AE77" s="208">
        <v>0</v>
      </c>
      <c r="AF77" s="208">
        <v>1</v>
      </c>
      <c r="AG77" s="208">
        <v>0</v>
      </c>
      <c r="AH77" s="208">
        <v>0</v>
      </c>
      <c r="AI77" s="208">
        <v>1</v>
      </c>
      <c r="AJ77" s="208">
        <v>1</v>
      </c>
      <c r="AK77" s="208">
        <v>1</v>
      </c>
      <c r="AL77" s="208">
        <v>0</v>
      </c>
      <c r="AM77" s="211">
        <v>26</v>
      </c>
      <c r="AN77" s="212">
        <f t="shared" si="36"/>
        <v>17</v>
      </c>
      <c r="AO77" s="211">
        <f t="shared" si="37"/>
        <v>0</v>
      </c>
      <c r="AP77" s="211">
        <f t="shared" si="38"/>
        <v>0</v>
      </c>
      <c r="AQ77" s="211">
        <f t="shared" si="39"/>
        <v>0</v>
      </c>
      <c r="AR77" s="211">
        <f t="shared" si="40"/>
        <v>11</v>
      </c>
      <c r="AS77" s="211">
        <f t="shared" si="41"/>
        <v>0</v>
      </c>
      <c r="AT77" s="213">
        <f t="shared" si="35"/>
        <v>17</v>
      </c>
      <c r="AU77" s="273">
        <v>0</v>
      </c>
      <c r="AV77" s="214">
        <v>11035.96</v>
      </c>
      <c r="AW77" s="215">
        <v>3518.32</v>
      </c>
      <c r="AX77" s="214">
        <v>0</v>
      </c>
      <c r="AY77" s="214">
        <v>0</v>
      </c>
      <c r="AZ77" s="214">
        <v>0</v>
      </c>
      <c r="BA77" s="216">
        <f t="shared" si="42"/>
        <v>14554.279999999999</v>
      </c>
      <c r="BB77" s="217">
        <f t="shared" si="8"/>
        <v>7215.82</v>
      </c>
      <c r="BC77" s="217">
        <f t="shared" si="9"/>
        <v>2300.44</v>
      </c>
      <c r="BD77" s="218">
        <v>0</v>
      </c>
      <c r="BE77" s="219">
        <f t="shared" si="10"/>
        <v>0</v>
      </c>
      <c r="BF77" s="219">
        <f t="shared" si="11"/>
        <v>0</v>
      </c>
      <c r="BG77" s="220">
        <f t="shared" si="12"/>
        <v>792.70445800000005</v>
      </c>
      <c r="BH77" s="221">
        <f t="shared" si="25"/>
        <v>475.83</v>
      </c>
      <c r="BI77" s="222">
        <f t="shared" si="13"/>
        <v>51</v>
      </c>
      <c r="BJ77" s="223">
        <f t="shared" si="26"/>
        <v>0</v>
      </c>
      <c r="BK77" s="216">
        <f t="shared" si="14"/>
        <v>9516.26</v>
      </c>
      <c r="BL77" s="216">
        <f t="shared" si="15"/>
        <v>10835.794458</v>
      </c>
      <c r="BM77" s="224">
        <f t="shared" si="16"/>
        <v>75.323174999999992</v>
      </c>
      <c r="BN77" s="225">
        <f t="shared" si="17"/>
        <v>1141.9512</v>
      </c>
      <c r="BO77" s="226">
        <f t="shared" si="18"/>
        <v>0</v>
      </c>
      <c r="BP77" s="227"/>
      <c r="BQ77" s="214"/>
      <c r="BR77" s="214">
        <v>0</v>
      </c>
      <c r="BS77" s="228">
        <v>0</v>
      </c>
      <c r="BT77" s="228">
        <f t="shared" si="27"/>
        <v>1217.274375</v>
      </c>
      <c r="BU77" s="228">
        <f t="shared" si="28"/>
        <v>9618.5200829999994</v>
      </c>
      <c r="BV77" s="228">
        <v>9619</v>
      </c>
      <c r="BW77" s="228">
        <f t="shared" si="29"/>
        <v>-0.47991700000056881</v>
      </c>
      <c r="BX77" s="229">
        <f t="shared" si="19"/>
        <v>1237.1138000000001</v>
      </c>
      <c r="BY77" s="230">
        <f t="shared" si="20"/>
        <v>326.40042500000004</v>
      </c>
      <c r="BZ77" s="227">
        <v>0</v>
      </c>
      <c r="CA77" s="227"/>
      <c r="CB77" s="231">
        <f t="shared" si="21"/>
        <v>1563.5142250000001</v>
      </c>
      <c r="CC77" s="231">
        <f t="shared" si="22"/>
        <v>12399.308683000001</v>
      </c>
      <c r="CD77" s="232">
        <f t="shared" si="23"/>
        <v>425</v>
      </c>
      <c r="CE77" s="216">
        <f t="shared" si="30"/>
        <v>12824.308683000001</v>
      </c>
    </row>
    <row r="78" spans="1:83" ht="21.95" customHeight="1" x14ac:dyDescent="0.2">
      <c r="A78" s="206">
        <v>65</v>
      </c>
      <c r="B78" s="207" t="s">
        <v>510</v>
      </c>
      <c r="C78" s="207" t="s">
        <v>511</v>
      </c>
      <c r="D78" s="233" t="s">
        <v>504</v>
      </c>
      <c r="E78" s="272" t="s">
        <v>1037</v>
      </c>
      <c r="F78" s="272" t="s">
        <v>1038</v>
      </c>
      <c r="G78" s="208" t="s">
        <v>240</v>
      </c>
      <c r="H78" s="208" t="s">
        <v>512</v>
      </c>
      <c r="I78" s="209">
        <v>10720101048432</v>
      </c>
      <c r="J78" s="208" t="s">
        <v>513</v>
      </c>
      <c r="K78" s="208">
        <v>1</v>
      </c>
      <c r="L78" s="210">
        <v>0</v>
      </c>
      <c r="M78" s="208">
        <v>1</v>
      </c>
      <c r="N78" s="208">
        <v>0</v>
      </c>
      <c r="O78" s="208">
        <v>0</v>
      </c>
      <c r="P78" s="208">
        <v>0</v>
      </c>
      <c r="Q78" s="208">
        <v>0</v>
      </c>
      <c r="R78" s="208">
        <v>1</v>
      </c>
      <c r="S78" s="208">
        <v>0</v>
      </c>
      <c r="T78" s="208">
        <v>1</v>
      </c>
      <c r="U78" s="208">
        <v>1</v>
      </c>
      <c r="V78" s="208">
        <v>1</v>
      </c>
      <c r="W78" s="208">
        <v>1</v>
      </c>
      <c r="X78" s="208">
        <v>1</v>
      </c>
      <c r="Y78" s="208">
        <v>1</v>
      </c>
      <c r="Z78" s="208">
        <v>0</v>
      </c>
      <c r="AA78" s="208">
        <v>0</v>
      </c>
      <c r="AB78" s="208">
        <v>1</v>
      </c>
      <c r="AC78" s="208">
        <v>1</v>
      </c>
      <c r="AD78" s="208">
        <v>0</v>
      </c>
      <c r="AE78" s="208">
        <v>1</v>
      </c>
      <c r="AF78" s="208">
        <v>0</v>
      </c>
      <c r="AG78" s="208">
        <v>0</v>
      </c>
      <c r="AH78" s="208">
        <v>1</v>
      </c>
      <c r="AI78" s="208">
        <v>0</v>
      </c>
      <c r="AJ78" s="208">
        <v>1</v>
      </c>
      <c r="AK78" s="208">
        <v>1</v>
      </c>
      <c r="AL78" s="208">
        <v>1</v>
      </c>
      <c r="AM78" s="211">
        <v>26</v>
      </c>
      <c r="AN78" s="212">
        <f t="shared" ref="AN78:AN109" si="43">SUM(K78:AL78)</f>
        <v>16</v>
      </c>
      <c r="AO78" s="211">
        <f t="shared" ref="AO78:AO109" si="44">COUNTIF(K78:AL78,"W/O")</f>
        <v>0</v>
      </c>
      <c r="AP78" s="211">
        <f t="shared" ref="AP78:AP109" si="45">COUNTIF(J78:AL78,"N/H")</f>
        <v>0</v>
      </c>
      <c r="AQ78" s="211">
        <f t="shared" ref="AQ78:AQ109" si="46">COUNTIF(K78:AL78,"F/H")</f>
        <v>0</v>
      </c>
      <c r="AR78" s="211">
        <f t="shared" ref="AR78:AR109" si="47">COUNTIF(K78:AL78,"0")</f>
        <v>12</v>
      </c>
      <c r="AS78" s="211">
        <f t="shared" ref="AS78:AS109" si="48">COUNTIF(K78:AL78,"PA")/2</f>
        <v>0</v>
      </c>
      <c r="AT78" s="213">
        <f t="shared" si="35"/>
        <v>16</v>
      </c>
      <c r="AU78" s="273">
        <v>0</v>
      </c>
      <c r="AV78" s="214">
        <v>11035.96</v>
      </c>
      <c r="AW78" s="215">
        <v>3518.32</v>
      </c>
      <c r="AX78" s="214">
        <v>0</v>
      </c>
      <c r="AY78" s="214">
        <v>0</v>
      </c>
      <c r="AZ78" s="214">
        <v>0</v>
      </c>
      <c r="BA78" s="216">
        <f t="shared" si="42"/>
        <v>14554.279999999999</v>
      </c>
      <c r="BB78" s="217">
        <f t="shared" ref="BB78:BB141" si="49">AV78/AM78*AT78</f>
        <v>6791.36</v>
      </c>
      <c r="BC78" s="217">
        <f t="shared" ref="BC78:BC141" si="50">AW78/AM78*AT78</f>
        <v>2165.12</v>
      </c>
      <c r="BD78" s="218">
        <v>0</v>
      </c>
      <c r="BE78" s="219">
        <f t="shared" ref="BE78:BE141" si="51">+AY78*AT78</f>
        <v>0</v>
      </c>
      <c r="BF78" s="219">
        <f t="shared" ref="BF78:BF141" si="52">+AZ78*AT78</f>
        <v>0</v>
      </c>
      <c r="BG78" s="220">
        <f t="shared" ref="BG78:BG141" si="53">(BB78+BC78)*8.33%</f>
        <v>746.07478399999991</v>
      </c>
      <c r="BH78" s="221">
        <f t="shared" si="25"/>
        <v>447.84</v>
      </c>
      <c r="BI78" s="222">
        <f t="shared" ref="BI78:BI141" si="54">3*AN78</f>
        <v>48</v>
      </c>
      <c r="BJ78" s="223">
        <f t="shared" si="26"/>
        <v>0</v>
      </c>
      <c r="BK78" s="216">
        <f t="shared" ref="BK78:BK141" si="55">BB78+BC78+BD78</f>
        <v>8956.48</v>
      </c>
      <c r="BL78" s="216">
        <f t="shared" ref="BL78:BL141" si="56">SUM(BB78:BJ78)</f>
        <v>10198.394784</v>
      </c>
      <c r="BM78" s="224">
        <f t="shared" ref="BM78:BM141" si="57">(BL78-BG78)*0.75%</f>
        <v>70.892399999999995</v>
      </c>
      <c r="BN78" s="225">
        <f t="shared" ref="BN78:BN141" si="58">BK78*12%</f>
        <v>1074.7775999999999</v>
      </c>
      <c r="BO78" s="226">
        <f t="shared" ref="BO78:BO141" si="59">IF(BL78&lt;=24999,0,IF(BL78&gt;=24999,200,))</f>
        <v>0</v>
      </c>
      <c r="BP78" s="227"/>
      <c r="BQ78" s="214"/>
      <c r="BR78" s="214">
        <v>0</v>
      </c>
      <c r="BS78" s="228">
        <v>0</v>
      </c>
      <c r="BT78" s="228">
        <f t="shared" si="27"/>
        <v>1145.6699999999998</v>
      </c>
      <c r="BU78" s="228">
        <f t="shared" si="28"/>
        <v>9052.724784</v>
      </c>
      <c r="BV78" s="228">
        <v>9053</v>
      </c>
      <c r="BW78" s="228">
        <f t="shared" si="29"/>
        <v>-0.27521600000000035</v>
      </c>
      <c r="BX78" s="229">
        <f t="shared" ref="BX78:BX141" si="60">BK78*13/100</f>
        <v>1164.3424</v>
      </c>
      <c r="BY78" s="230">
        <f t="shared" ref="BY78:BY141" si="61">(BL78-BG78)*3.25%</f>
        <v>307.2004</v>
      </c>
      <c r="BZ78" s="227">
        <v>0</v>
      </c>
      <c r="CA78" s="227"/>
      <c r="CB78" s="231">
        <f t="shared" ref="CB78:CB141" si="62">SUM(BX78:BZ78)</f>
        <v>1471.5427999999999</v>
      </c>
      <c r="CC78" s="231">
        <f t="shared" ref="CC78:CC141" si="63">BL78+CB78</f>
        <v>11669.937583999999</v>
      </c>
      <c r="CD78" s="232">
        <f t="shared" ref="CD78:CD141" si="64">25*AN78</f>
        <v>400</v>
      </c>
      <c r="CE78" s="216">
        <f t="shared" si="30"/>
        <v>12069.937583999999</v>
      </c>
    </row>
    <row r="79" spans="1:83" ht="21.95" customHeight="1" x14ac:dyDescent="0.2">
      <c r="A79" s="206">
        <v>66</v>
      </c>
      <c r="B79" s="207" t="s">
        <v>514</v>
      </c>
      <c r="C79" s="207" t="s">
        <v>515</v>
      </c>
      <c r="D79" s="233" t="s">
        <v>516</v>
      </c>
      <c r="E79" s="272" t="s">
        <v>1039</v>
      </c>
      <c r="F79" s="272" t="s">
        <v>1040</v>
      </c>
      <c r="G79" s="208" t="s">
        <v>223</v>
      </c>
      <c r="H79" s="208" t="s">
        <v>133</v>
      </c>
      <c r="I79" s="209">
        <v>40374713337</v>
      </c>
      <c r="J79" s="208" t="s">
        <v>225</v>
      </c>
      <c r="K79" s="208">
        <v>0</v>
      </c>
      <c r="L79" s="210">
        <v>0</v>
      </c>
      <c r="M79" s="208">
        <v>1</v>
      </c>
      <c r="N79" s="208">
        <v>1</v>
      </c>
      <c r="O79" s="208">
        <v>1</v>
      </c>
      <c r="P79" s="208">
        <v>0.96458333333333335</v>
      </c>
      <c r="Q79" s="208">
        <v>1</v>
      </c>
      <c r="R79" s="208">
        <v>1</v>
      </c>
      <c r="S79" s="208">
        <v>0</v>
      </c>
      <c r="T79" s="208">
        <v>1</v>
      </c>
      <c r="U79" s="208">
        <v>1</v>
      </c>
      <c r="V79" s="208">
        <v>1</v>
      </c>
      <c r="W79" s="208">
        <v>0</v>
      </c>
      <c r="X79" s="208">
        <v>1</v>
      </c>
      <c r="Y79" s="208">
        <v>1</v>
      </c>
      <c r="Z79" s="208">
        <v>0</v>
      </c>
      <c r="AA79" s="208">
        <v>1</v>
      </c>
      <c r="AB79" s="208">
        <v>0</v>
      </c>
      <c r="AC79" s="208">
        <v>1</v>
      </c>
      <c r="AD79" s="208">
        <v>0</v>
      </c>
      <c r="AE79" s="208">
        <v>0</v>
      </c>
      <c r="AF79" s="208">
        <v>0</v>
      </c>
      <c r="AG79" s="208">
        <v>0</v>
      </c>
      <c r="AH79" s="208">
        <v>0</v>
      </c>
      <c r="AI79" s="208">
        <v>1</v>
      </c>
      <c r="AJ79" s="208">
        <v>1</v>
      </c>
      <c r="AK79" s="208">
        <v>1</v>
      </c>
      <c r="AL79" s="208">
        <v>1</v>
      </c>
      <c r="AM79" s="211">
        <v>26</v>
      </c>
      <c r="AN79" s="212">
        <f t="shared" si="43"/>
        <v>16.964583333333334</v>
      </c>
      <c r="AO79" s="211">
        <f t="shared" si="44"/>
        <v>0</v>
      </c>
      <c r="AP79" s="211">
        <f t="shared" si="45"/>
        <v>0</v>
      </c>
      <c r="AQ79" s="211">
        <f t="shared" si="46"/>
        <v>0</v>
      </c>
      <c r="AR79" s="211">
        <f t="shared" si="47"/>
        <v>11</v>
      </c>
      <c r="AS79" s="211">
        <f t="shared" si="48"/>
        <v>0</v>
      </c>
      <c r="AT79" s="213">
        <f t="shared" si="35"/>
        <v>16.964583333333334</v>
      </c>
      <c r="AU79" s="273">
        <v>0</v>
      </c>
      <c r="AV79" s="214">
        <v>11035.96</v>
      </c>
      <c r="AW79" s="215">
        <v>3518.32</v>
      </c>
      <c r="AX79" s="214">
        <v>0</v>
      </c>
      <c r="AY79" s="214">
        <v>0</v>
      </c>
      <c r="AZ79" s="214">
        <v>0</v>
      </c>
      <c r="BA79" s="216">
        <f t="shared" si="42"/>
        <v>14554.279999999999</v>
      </c>
      <c r="BB79" s="217">
        <f t="shared" si="49"/>
        <v>7200.7870416666665</v>
      </c>
      <c r="BC79" s="217">
        <f t="shared" si="50"/>
        <v>2295.6474166666667</v>
      </c>
      <c r="BD79" s="218">
        <v>0</v>
      </c>
      <c r="BE79" s="219">
        <f t="shared" si="51"/>
        <v>0</v>
      </c>
      <c r="BF79" s="219">
        <f t="shared" si="52"/>
        <v>0</v>
      </c>
      <c r="BG79" s="220">
        <f t="shared" si="53"/>
        <v>791.05299037916666</v>
      </c>
      <c r="BH79" s="221">
        <f t="shared" ref="BH79:BH142" si="65">27.99*AT79</f>
        <v>474.83868749999999</v>
      </c>
      <c r="BI79" s="222">
        <f t="shared" si="54"/>
        <v>50.893749999999997</v>
      </c>
      <c r="BJ79" s="223">
        <f t="shared" ref="BJ79:BJ142" si="66">139.94*AU79</f>
        <v>0</v>
      </c>
      <c r="BK79" s="216">
        <f t="shared" si="55"/>
        <v>9496.4344583333332</v>
      </c>
      <c r="BL79" s="216">
        <f t="shared" si="56"/>
        <v>10813.219886212499</v>
      </c>
      <c r="BM79" s="224">
        <f t="shared" si="57"/>
        <v>75.16625171874999</v>
      </c>
      <c r="BN79" s="225">
        <f t="shared" si="58"/>
        <v>1139.5721349999999</v>
      </c>
      <c r="BO79" s="226">
        <f t="shared" si="59"/>
        <v>0</v>
      </c>
      <c r="BP79" s="227"/>
      <c r="BQ79" s="214"/>
      <c r="BR79" s="214">
        <v>0</v>
      </c>
      <c r="BS79" s="228">
        <v>0</v>
      </c>
      <c r="BT79" s="228">
        <f t="shared" ref="BT79:BT142" si="67">SUM(BM79:BS79)</f>
        <v>1214.7383867187498</v>
      </c>
      <c r="BU79" s="228">
        <f t="shared" ref="BU79:BU142" si="68">BL79-BT79</f>
        <v>9598.4814994937497</v>
      </c>
      <c r="BV79" s="228">
        <v>9598</v>
      </c>
      <c r="BW79" s="228">
        <f t="shared" ref="BW79:BW142" si="69">BU79-BV79</f>
        <v>0.48149949374965217</v>
      </c>
      <c r="BX79" s="229">
        <f t="shared" si="60"/>
        <v>1234.5364795833332</v>
      </c>
      <c r="BY79" s="230">
        <f t="shared" si="61"/>
        <v>325.7204241145833</v>
      </c>
      <c r="BZ79" s="227">
        <v>0</v>
      </c>
      <c r="CA79" s="227"/>
      <c r="CB79" s="231">
        <f t="shared" si="62"/>
        <v>1560.2569036979164</v>
      </c>
      <c r="CC79" s="231">
        <f t="shared" si="63"/>
        <v>12373.476789910415</v>
      </c>
      <c r="CD79" s="232">
        <f t="shared" si="64"/>
        <v>424.11458333333331</v>
      </c>
      <c r="CE79" s="216">
        <f t="shared" ref="CE79:CE142" si="70">CD79+CC79+CA79</f>
        <v>12797.591373243749</v>
      </c>
    </row>
    <row r="80" spans="1:83" ht="21.95" customHeight="1" x14ac:dyDescent="0.2">
      <c r="A80" s="206">
        <v>67</v>
      </c>
      <c r="B80" s="207" t="s">
        <v>517</v>
      </c>
      <c r="C80" s="207" t="s">
        <v>518</v>
      </c>
      <c r="D80" s="233" t="s">
        <v>519</v>
      </c>
      <c r="E80" s="272" t="s">
        <v>1041</v>
      </c>
      <c r="F80" s="272" t="s">
        <v>551</v>
      </c>
      <c r="G80" s="208" t="s">
        <v>226</v>
      </c>
      <c r="H80" s="208" t="s">
        <v>520</v>
      </c>
      <c r="I80" s="209">
        <v>156112050000019</v>
      </c>
      <c r="J80" s="208" t="s">
        <v>219</v>
      </c>
      <c r="K80" s="208">
        <v>1</v>
      </c>
      <c r="L80" s="210">
        <v>0</v>
      </c>
      <c r="M80" s="208">
        <v>0</v>
      </c>
      <c r="N80" s="208">
        <v>0</v>
      </c>
      <c r="O80" s="208">
        <v>0</v>
      </c>
      <c r="P80" s="208">
        <v>1</v>
      </c>
      <c r="Q80" s="208">
        <v>0</v>
      </c>
      <c r="R80" s="208">
        <v>1</v>
      </c>
      <c r="S80" s="208">
        <v>0</v>
      </c>
      <c r="T80" s="208">
        <v>0</v>
      </c>
      <c r="U80" s="208">
        <v>0</v>
      </c>
      <c r="V80" s="208">
        <v>1</v>
      </c>
      <c r="W80" s="208">
        <v>0</v>
      </c>
      <c r="X80" s="208">
        <v>0</v>
      </c>
      <c r="Y80" s="208">
        <v>0</v>
      </c>
      <c r="Z80" s="208">
        <v>0</v>
      </c>
      <c r="AA80" s="208">
        <v>0</v>
      </c>
      <c r="AB80" s="208">
        <v>0</v>
      </c>
      <c r="AC80" s="208">
        <v>1</v>
      </c>
      <c r="AD80" s="208">
        <v>1</v>
      </c>
      <c r="AE80" s="208">
        <v>0</v>
      </c>
      <c r="AF80" s="208">
        <v>0</v>
      </c>
      <c r="AG80" s="208">
        <v>0</v>
      </c>
      <c r="AH80" s="208">
        <v>0</v>
      </c>
      <c r="AI80" s="208">
        <v>0</v>
      </c>
      <c r="AJ80" s="208">
        <v>0</v>
      </c>
      <c r="AK80" s="208">
        <v>1</v>
      </c>
      <c r="AL80" s="208">
        <v>1</v>
      </c>
      <c r="AM80" s="211">
        <v>26</v>
      </c>
      <c r="AN80" s="212">
        <f t="shared" si="43"/>
        <v>8</v>
      </c>
      <c r="AO80" s="211">
        <f t="shared" si="44"/>
        <v>0</v>
      </c>
      <c r="AP80" s="211">
        <f t="shared" si="45"/>
        <v>0</v>
      </c>
      <c r="AQ80" s="211">
        <f t="shared" si="46"/>
        <v>0</v>
      </c>
      <c r="AR80" s="211">
        <f t="shared" si="47"/>
        <v>20</v>
      </c>
      <c r="AS80" s="211">
        <f t="shared" si="48"/>
        <v>0</v>
      </c>
      <c r="AT80" s="213">
        <f t="shared" si="35"/>
        <v>8</v>
      </c>
      <c r="AU80" s="273">
        <v>0</v>
      </c>
      <c r="AV80" s="214">
        <v>11035.96</v>
      </c>
      <c r="AW80" s="215">
        <v>3518.32</v>
      </c>
      <c r="AX80" s="214">
        <v>0</v>
      </c>
      <c r="AY80" s="214">
        <v>0</v>
      </c>
      <c r="AZ80" s="214">
        <v>0</v>
      </c>
      <c r="BA80" s="216">
        <f t="shared" si="42"/>
        <v>14554.279999999999</v>
      </c>
      <c r="BB80" s="217">
        <f t="shared" si="49"/>
        <v>3395.68</v>
      </c>
      <c r="BC80" s="217">
        <f t="shared" si="50"/>
        <v>1082.56</v>
      </c>
      <c r="BD80" s="218">
        <v>0</v>
      </c>
      <c r="BE80" s="219">
        <f t="shared" si="51"/>
        <v>0</v>
      </c>
      <c r="BF80" s="219">
        <f t="shared" si="52"/>
        <v>0</v>
      </c>
      <c r="BG80" s="220">
        <f t="shared" si="53"/>
        <v>373.03739199999995</v>
      </c>
      <c r="BH80" s="221">
        <f t="shared" si="65"/>
        <v>223.92</v>
      </c>
      <c r="BI80" s="222">
        <f t="shared" si="54"/>
        <v>24</v>
      </c>
      <c r="BJ80" s="223">
        <f t="shared" si="66"/>
        <v>0</v>
      </c>
      <c r="BK80" s="216">
        <f t="shared" si="55"/>
        <v>4478.24</v>
      </c>
      <c r="BL80" s="216">
        <f t="shared" si="56"/>
        <v>5099.197392</v>
      </c>
      <c r="BM80" s="224">
        <f t="shared" si="57"/>
        <v>35.446199999999997</v>
      </c>
      <c r="BN80" s="225">
        <f t="shared" si="58"/>
        <v>537.38879999999995</v>
      </c>
      <c r="BO80" s="226">
        <f t="shared" si="59"/>
        <v>0</v>
      </c>
      <c r="BP80" s="227"/>
      <c r="BQ80" s="214"/>
      <c r="BR80" s="214">
        <v>0</v>
      </c>
      <c r="BS80" s="228">
        <v>0</v>
      </c>
      <c r="BT80" s="228">
        <f t="shared" si="67"/>
        <v>572.83499999999992</v>
      </c>
      <c r="BU80" s="228">
        <f t="shared" si="68"/>
        <v>4526.362392</v>
      </c>
      <c r="BV80" s="228">
        <v>4526</v>
      </c>
      <c r="BW80" s="228">
        <f t="shared" si="69"/>
        <v>0.36239199999999983</v>
      </c>
      <c r="BX80" s="229">
        <f t="shared" si="60"/>
        <v>582.1712</v>
      </c>
      <c r="BY80" s="230">
        <f t="shared" si="61"/>
        <v>153.6002</v>
      </c>
      <c r="BZ80" s="227">
        <v>0</v>
      </c>
      <c r="CA80" s="227"/>
      <c r="CB80" s="231">
        <f t="shared" si="62"/>
        <v>735.77139999999997</v>
      </c>
      <c r="CC80" s="231">
        <f t="shared" si="63"/>
        <v>5834.9687919999997</v>
      </c>
      <c r="CD80" s="232">
        <f t="shared" si="64"/>
        <v>200</v>
      </c>
      <c r="CE80" s="216">
        <f t="shared" si="70"/>
        <v>6034.9687919999997</v>
      </c>
    </row>
    <row r="81" spans="1:83" ht="21.95" customHeight="1" x14ac:dyDescent="0.2">
      <c r="A81" s="206">
        <v>68</v>
      </c>
      <c r="B81" s="207" t="s">
        <v>553</v>
      </c>
      <c r="C81" s="207" t="s">
        <v>554</v>
      </c>
      <c r="D81" s="233" t="s">
        <v>552</v>
      </c>
      <c r="E81" s="272" t="s">
        <v>1042</v>
      </c>
      <c r="F81" s="272" t="s">
        <v>1043</v>
      </c>
      <c r="G81" s="208" t="s">
        <v>65</v>
      </c>
      <c r="H81" s="208" t="s">
        <v>555</v>
      </c>
      <c r="I81" s="209" t="s">
        <v>556</v>
      </c>
      <c r="J81" s="208" t="s">
        <v>232</v>
      </c>
      <c r="K81" s="208">
        <v>1</v>
      </c>
      <c r="L81" s="210">
        <v>0</v>
      </c>
      <c r="M81" s="208">
        <v>1</v>
      </c>
      <c r="N81" s="208">
        <v>1</v>
      </c>
      <c r="O81" s="208">
        <v>1</v>
      </c>
      <c r="P81" s="208">
        <v>1</v>
      </c>
      <c r="Q81" s="208">
        <v>1</v>
      </c>
      <c r="R81" s="208">
        <v>1</v>
      </c>
      <c r="S81" s="208">
        <v>0</v>
      </c>
      <c r="T81" s="208">
        <v>1</v>
      </c>
      <c r="U81" s="208">
        <v>1</v>
      </c>
      <c r="V81" s="208">
        <v>1</v>
      </c>
      <c r="W81" s="208">
        <v>1</v>
      </c>
      <c r="X81" s="208">
        <v>1</v>
      </c>
      <c r="Y81" s="208">
        <v>1</v>
      </c>
      <c r="Z81" s="208">
        <v>0</v>
      </c>
      <c r="AA81" s="208">
        <v>1</v>
      </c>
      <c r="AB81" s="208">
        <v>1</v>
      </c>
      <c r="AC81" s="208">
        <v>1</v>
      </c>
      <c r="AD81" s="208">
        <v>1</v>
      </c>
      <c r="AE81" s="208">
        <v>1</v>
      </c>
      <c r="AF81" s="208">
        <v>1</v>
      </c>
      <c r="AG81" s="208">
        <v>0</v>
      </c>
      <c r="AH81" s="208">
        <v>1</v>
      </c>
      <c r="AI81" s="208">
        <v>1</v>
      </c>
      <c r="AJ81" s="208">
        <v>1</v>
      </c>
      <c r="AK81" s="208">
        <v>1</v>
      </c>
      <c r="AL81" s="208">
        <v>1</v>
      </c>
      <c r="AM81" s="211">
        <v>26</v>
      </c>
      <c r="AN81" s="212">
        <f t="shared" si="43"/>
        <v>24</v>
      </c>
      <c r="AO81" s="211">
        <f t="shared" si="44"/>
        <v>0</v>
      </c>
      <c r="AP81" s="211">
        <f t="shared" si="45"/>
        <v>0</v>
      </c>
      <c r="AQ81" s="211">
        <f t="shared" si="46"/>
        <v>0</v>
      </c>
      <c r="AR81" s="211">
        <f t="shared" si="47"/>
        <v>4</v>
      </c>
      <c r="AS81" s="211">
        <f t="shared" si="48"/>
        <v>0</v>
      </c>
      <c r="AT81" s="213">
        <f t="shared" si="35"/>
        <v>24</v>
      </c>
      <c r="AU81" s="273">
        <f>0.25*8</f>
        <v>2</v>
      </c>
      <c r="AV81" s="214">
        <v>11035.96</v>
      </c>
      <c r="AW81" s="215">
        <v>3518.32</v>
      </c>
      <c r="AX81" s="214">
        <v>0</v>
      </c>
      <c r="AY81" s="214">
        <v>0</v>
      </c>
      <c r="AZ81" s="214">
        <v>0</v>
      </c>
      <c r="BA81" s="216">
        <f t="shared" si="42"/>
        <v>14554.279999999999</v>
      </c>
      <c r="BB81" s="217">
        <f t="shared" si="49"/>
        <v>10187.039999999999</v>
      </c>
      <c r="BC81" s="217">
        <f t="shared" si="50"/>
        <v>3247.68</v>
      </c>
      <c r="BD81" s="218">
        <v>0</v>
      </c>
      <c r="BE81" s="219">
        <f t="shared" si="51"/>
        <v>0</v>
      </c>
      <c r="BF81" s="219">
        <f t="shared" si="52"/>
        <v>0</v>
      </c>
      <c r="BG81" s="220">
        <f t="shared" si="53"/>
        <v>1119.1121759999999</v>
      </c>
      <c r="BH81" s="221">
        <f t="shared" si="65"/>
        <v>671.76</v>
      </c>
      <c r="BI81" s="222">
        <f t="shared" si="54"/>
        <v>72</v>
      </c>
      <c r="BJ81" s="223">
        <f t="shared" si="66"/>
        <v>279.88</v>
      </c>
      <c r="BK81" s="216">
        <f t="shared" si="55"/>
        <v>13434.72</v>
      </c>
      <c r="BL81" s="216">
        <f t="shared" si="56"/>
        <v>15577.472175999999</v>
      </c>
      <c r="BM81" s="224">
        <f t="shared" si="57"/>
        <v>108.43769999999999</v>
      </c>
      <c r="BN81" s="225">
        <f t="shared" si="58"/>
        <v>1612.1663999999998</v>
      </c>
      <c r="BO81" s="226">
        <f t="shared" si="59"/>
        <v>0</v>
      </c>
      <c r="BP81" s="227"/>
      <c r="BQ81" s="214"/>
      <c r="BR81" s="214">
        <v>0</v>
      </c>
      <c r="BS81" s="228">
        <v>0</v>
      </c>
      <c r="BT81" s="228">
        <f t="shared" si="67"/>
        <v>1720.6040999999998</v>
      </c>
      <c r="BU81" s="228">
        <f t="shared" si="68"/>
        <v>13856.868075999999</v>
      </c>
      <c r="BV81" s="228">
        <v>13857</v>
      </c>
      <c r="BW81" s="228">
        <f t="shared" si="69"/>
        <v>-0.13192400000116322</v>
      </c>
      <c r="BX81" s="229">
        <f t="shared" si="60"/>
        <v>1746.5135999999998</v>
      </c>
      <c r="BY81" s="230">
        <f t="shared" si="61"/>
        <v>469.89669999999995</v>
      </c>
      <c r="BZ81" s="227">
        <v>0</v>
      </c>
      <c r="CA81" s="227"/>
      <c r="CB81" s="231">
        <f t="shared" si="62"/>
        <v>2216.4102999999996</v>
      </c>
      <c r="CC81" s="231">
        <f t="shared" si="63"/>
        <v>17793.882475999999</v>
      </c>
      <c r="CD81" s="232">
        <f t="shared" si="64"/>
        <v>600</v>
      </c>
      <c r="CE81" s="216">
        <f t="shared" si="70"/>
        <v>18393.882475999999</v>
      </c>
    </row>
    <row r="82" spans="1:83" ht="21.95" customHeight="1" x14ac:dyDescent="0.2">
      <c r="A82" s="206">
        <v>69</v>
      </c>
      <c r="B82" s="207" t="s">
        <v>557</v>
      </c>
      <c r="C82" s="207" t="s">
        <v>558</v>
      </c>
      <c r="D82" s="233" t="s">
        <v>552</v>
      </c>
      <c r="E82" s="272" t="s">
        <v>1044</v>
      </c>
      <c r="F82" s="272" t="s">
        <v>1045</v>
      </c>
      <c r="G82" s="208" t="s">
        <v>223</v>
      </c>
      <c r="H82" s="208" t="s">
        <v>129</v>
      </c>
      <c r="I82" s="209">
        <v>64183620767</v>
      </c>
      <c r="J82" s="208" t="s">
        <v>219</v>
      </c>
      <c r="K82" s="208">
        <v>1</v>
      </c>
      <c r="L82" s="210">
        <v>0</v>
      </c>
      <c r="M82" s="208">
        <v>1</v>
      </c>
      <c r="N82" s="208">
        <v>1</v>
      </c>
      <c r="O82" s="208">
        <v>1</v>
      </c>
      <c r="P82" s="208">
        <v>1</v>
      </c>
      <c r="Q82" s="208">
        <v>0</v>
      </c>
      <c r="R82" s="208">
        <v>1</v>
      </c>
      <c r="S82" s="208">
        <v>0</v>
      </c>
      <c r="T82" s="208">
        <v>1</v>
      </c>
      <c r="U82" s="208">
        <v>0</v>
      </c>
      <c r="V82" s="208">
        <v>1</v>
      </c>
      <c r="W82" s="208">
        <v>1</v>
      </c>
      <c r="X82" s="208">
        <v>1</v>
      </c>
      <c r="Y82" s="208">
        <v>1</v>
      </c>
      <c r="Z82" s="208">
        <v>0</v>
      </c>
      <c r="AA82" s="208">
        <v>0</v>
      </c>
      <c r="AB82" s="208">
        <v>1</v>
      </c>
      <c r="AC82" s="208">
        <v>0</v>
      </c>
      <c r="AD82" s="208">
        <v>1</v>
      </c>
      <c r="AE82" s="208">
        <v>0</v>
      </c>
      <c r="AF82" s="208">
        <v>1</v>
      </c>
      <c r="AG82" s="208">
        <v>0</v>
      </c>
      <c r="AH82" s="208">
        <v>0</v>
      </c>
      <c r="AI82" s="208">
        <v>1</v>
      </c>
      <c r="AJ82" s="208">
        <v>1</v>
      </c>
      <c r="AK82" s="208">
        <v>1</v>
      </c>
      <c r="AL82" s="208">
        <v>1</v>
      </c>
      <c r="AM82" s="211">
        <v>26</v>
      </c>
      <c r="AN82" s="212">
        <f t="shared" si="43"/>
        <v>18</v>
      </c>
      <c r="AO82" s="211">
        <f t="shared" si="44"/>
        <v>0</v>
      </c>
      <c r="AP82" s="211">
        <f t="shared" si="45"/>
        <v>0</v>
      </c>
      <c r="AQ82" s="211">
        <f t="shared" si="46"/>
        <v>0</v>
      </c>
      <c r="AR82" s="211">
        <f t="shared" si="47"/>
        <v>10</v>
      </c>
      <c r="AS82" s="211">
        <f t="shared" si="48"/>
        <v>0</v>
      </c>
      <c r="AT82" s="213">
        <f t="shared" si="35"/>
        <v>18</v>
      </c>
      <c r="AU82" s="273">
        <v>0</v>
      </c>
      <c r="AV82" s="214">
        <v>11035.96</v>
      </c>
      <c r="AW82" s="215">
        <v>3518.32</v>
      </c>
      <c r="AX82" s="214">
        <v>0</v>
      </c>
      <c r="AY82" s="214">
        <v>0</v>
      </c>
      <c r="AZ82" s="214">
        <v>0</v>
      </c>
      <c r="BA82" s="216">
        <f t="shared" si="42"/>
        <v>14554.279999999999</v>
      </c>
      <c r="BB82" s="217">
        <f t="shared" si="49"/>
        <v>7640.28</v>
      </c>
      <c r="BC82" s="217">
        <f t="shared" si="50"/>
        <v>2435.7599999999998</v>
      </c>
      <c r="BD82" s="218">
        <v>0</v>
      </c>
      <c r="BE82" s="219">
        <f t="shared" si="51"/>
        <v>0</v>
      </c>
      <c r="BF82" s="219">
        <f t="shared" si="52"/>
        <v>0</v>
      </c>
      <c r="BG82" s="220">
        <f t="shared" si="53"/>
        <v>839.33413199999995</v>
      </c>
      <c r="BH82" s="221">
        <f t="shared" si="65"/>
        <v>503.82</v>
      </c>
      <c r="BI82" s="222">
        <f t="shared" si="54"/>
        <v>54</v>
      </c>
      <c r="BJ82" s="223">
        <f t="shared" si="66"/>
        <v>0</v>
      </c>
      <c r="BK82" s="216">
        <f t="shared" si="55"/>
        <v>10076.039999999999</v>
      </c>
      <c r="BL82" s="216">
        <f t="shared" si="56"/>
        <v>11473.194131999999</v>
      </c>
      <c r="BM82" s="224">
        <f t="shared" si="57"/>
        <v>79.753949999999989</v>
      </c>
      <c r="BN82" s="225">
        <f t="shared" si="58"/>
        <v>1209.1247999999998</v>
      </c>
      <c r="BO82" s="226">
        <f t="shared" si="59"/>
        <v>0</v>
      </c>
      <c r="BP82" s="227"/>
      <c r="BQ82" s="214"/>
      <c r="BR82" s="214">
        <v>0</v>
      </c>
      <c r="BS82" s="228">
        <v>0</v>
      </c>
      <c r="BT82" s="228">
        <f t="shared" si="67"/>
        <v>1288.8787499999999</v>
      </c>
      <c r="BU82" s="228">
        <f t="shared" si="68"/>
        <v>10184.315381999999</v>
      </c>
      <c r="BV82" s="228">
        <v>10184</v>
      </c>
      <c r="BW82" s="228">
        <f t="shared" si="69"/>
        <v>0.31538199999886274</v>
      </c>
      <c r="BX82" s="229">
        <f t="shared" si="60"/>
        <v>1309.8851999999999</v>
      </c>
      <c r="BY82" s="230">
        <f t="shared" si="61"/>
        <v>345.60044999999997</v>
      </c>
      <c r="BZ82" s="227">
        <v>0</v>
      </c>
      <c r="CA82" s="227"/>
      <c r="CB82" s="231">
        <f t="shared" si="62"/>
        <v>1655.4856499999999</v>
      </c>
      <c r="CC82" s="231">
        <f t="shared" si="63"/>
        <v>13128.679781999999</v>
      </c>
      <c r="CD82" s="232">
        <f t="shared" si="64"/>
        <v>450</v>
      </c>
      <c r="CE82" s="216">
        <f t="shared" si="70"/>
        <v>13578.679781999999</v>
      </c>
    </row>
    <row r="83" spans="1:83" ht="21.95" customHeight="1" x14ac:dyDescent="0.2">
      <c r="A83" s="206">
        <v>70</v>
      </c>
      <c r="B83" s="207" t="s">
        <v>559</v>
      </c>
      <c r="C83" s="207" t="s">
        <v>38</v>
      </c>
      <c r="D83" s="233" t="s">
        <v>552</v>
      </c>
      <c r="E83" s="272" t="s">
        <v>1046</v>
      </c>
      <c r="F83" s="272" t="s">
        <v>1047</v>
      </c>
      <c r="G83" s="208" t="s">
        <v>65</v>
      </c>
      <c r="H83" s="208" t="s">
        <v>131</v>
      </c>
      <c r="I83" s="209">
        <v>6179108000256</v>
      </c>
      <c r="J83" s="208" t="s">
        <v>219</v>
      </c>
      <c r="K83" s="208">
        <v>1</v>
      </c>
      <c r="L83" s="210">
        <v>0</v>
      </c>
      <c r="M83" s="208">
        <v>1</v>
      </c>
      <c r="N83" s="208">
        <v>1</v>
      </c>
      <c r="O83" s="208">
        <v>1</v>
      </c>
      <c r="P83" s="208">
        <v>1</v>
      </c>
      <c r="Q83" s="208">
        <v>1</v>
      </c>
      <c r="R83" s="208">
        <v>1</v>
      </c>
      <c r="S83" s="208">
        <v>0</v>
      </c>
      <c r="T83" s="208">
        <v>1</v>
      </c>
      <c r="U83" s="208">
        <v>1</v>
      </c>
      <c r="V83" s="208">
        <v>1</v>
      </c>
      <c r="W83" s="208">
        <v>1</v>
      </c>
      <c r="X83" s="208">
        <v>1</v>
      </c>
      <c r="Y83" s="208">
        <v>1</v>
      </c>
      <c r="Z83" s="208">
        <v>0</v>
      </c>
      <c r="AA83" s="208">
        <v>1</v>
      </c>
      <c r="AB83" s="208">
        <v>0</v>
      </c>
      <c r="AC83" s="208">
        <v>1</v>
      </c>
      <c r="AD83" s="208">
        <v>0</v>
      </c>
      <c r="AE83" s="208">
        <v>1</v>
      </c>
      <c r="AF83" s="208">
        <v>0</v>
      </c>
      <c r="AG83" s="208">
        <v>0</v>
      </c>
      <c r="AH83" s="208">
        <v>1</v>
      </c>
      <c r="AI83" s="208">
        <v>0</v>
      </c>
      <c r="AJ83" s="208">
        <v>1</v>
      </c>
      <c r="AK83" s="208">
        <v>1</v>
      </c>
      <c r="AL83" s="208">
        <v>1</v>
      </c>
      <c r="AM83" s="211">
        <v>26</v>
      </c>
      <c r="AN83" s="212">
        <f t="shared" si="43"/>
        <v>20</v>
      </c>
      <c r="AO83" s="211">
        <f t="shared" si="44"/>
        <v>0</v>
      </c>
      <c r="AP83" s="211">
        <f t="shared" si="45"/>
        <v>0</v>
      </c>
      <c r="AQ83" s="211">
        <f t="shared" si="46"/>
        <v>0</v>
      </c>
      <c r="AR83" s="211">
        <f t="shared" si="47"/>
        <v>8</v>
      </c>
      <c r="AS83" s="211">
        <f t="shared" si="48"/>
        <v>0</v>
      </c>
      <c r="AT83" s="213">
        <f t="shared" si="35"/>
        <v>20</v>
      </c>
      <c r="AU83" s="273">
        <v>0</v>
      </c>
      <c r="AV83" s="214">
        <v>11035.96</v>
      </c>
      <c r="AW83" s="215">
        <v>3518.32</v>
      </c>
      <c r="AX83" s="214">
        <v>0</v>
      </c>
      <c r="AY83" s="214">
        <v>0</v>
      </c>
      <c r="AZ83" s="214">
        <v>0</v>
      </c>
      <c r="BA83" s="216">
        <f t="shared" si="42"/>
        <v>14554.279999999999</v>
      </c>
      <c r="BB83" s="217">
        <f t="shared" si="49"/>
        <v>8489.1999999999989</v>
      </c>
      <c r="BC83" s="217">
        <f t="shared" si="50"/>
        <v>2706.3999999999996</v>
      </c>
      <c r="BD83" s="218">
        <v>0</v>
      </c>
      <c r="BE83" s="219">
        <f t="shared" si="51"/>
        <v>0</v>
      </c>
      <c r="BF83" s="219">
        <f t="shared" si="52"/>
        <v>0</v>
      </c>
      <c r="BG83" s="220">
        <f t="shared" si="53"/>
        <v>932.59347999999989</v>
      </c>
      <c r="BH83" s="221">
        <f t="shared" si="65"/>
        <v>559.79999999999995</v>
      </c>
      <c r="BI83" s="222">
        <f t="shared" si="54"/>
        <v>60</v>
      </c>
      <c r="BJ83" s="223">
        <f t="shared" si="66"/>
        <v>0</v>
      </c>
      <c r="BK83" s="216">
        <f t="shared" si="55"/>
        <v>11195.599999999999</v>
      </c>
      <c r="BL83" s="216">
        <f t="shared" si="56"/>
        <v>12747.993479999997</v>
      </c>
      <c r="BM83" s="224">
        <f t="shared" si="57"/>
        <v>88.615499999999983</v>
      </c>
      <c r="BN83" s="225">
        <f t="shared" si="58"/>
        <v>1343.4719999999998</v>
      </c>
      <c r="BO83" s="226">
        <f t="shared" si="59"/>
        <v>0</v>
      </c>
      <c r="BP83" s="227"/>
      <c r="BQ83" s="214"/>
      <c r="BR83" s="214">
        <v>0</v>
      </c>
      <c r="BS83" s="228">
        <v>0</v>
      </c>
      <c r="BT83" s="228">
        <f t="shared" si="67"/>
        <v>1432.0874999999996</v>
      </c>
      <c r="BU83" s="228">
        <f t="shared" si="68"/>
        <v>11315.905979999998</v>
      </c>
      <c r="BV83" s="228">
        <v>11316</v>
      </c>
      <c r="BW83" s="228">
        <f t="shared" si="69"/>
        <v>-9.4020000002274173E-2</v>
      </c>
      <c r="BX83" s="229">
        <f t="shared" si="60"/>
        <v>1455.4279999999999</v>
      </c>
      <c r="BY83" s="230">
        <f t="shared" si="61"/>
        <v>384.00049999999993</v>
      </c>
      <c r="BZ83" s="227">
        <v>0</v>
      </c>
      <c r="CA83" s="227"/>
      <c r="CB83" s="231">
        <f t="shared" si="62"/>
        <v>1839.4284999999998</v>
      </c>
      <c r="CC83" s="231">
        <f t="shared" si="63"/>
        <v>14587.421979999997</v>
      </c>
      <c r="CD83" s="232">
        <f t="shared" si="64"/>
        <v>500</v>
      </c>
      <c r="CE83" s="216">
        <f t="shared" si="70"/>
        <v>15087.421979999997</v>
      </c>
    </row>
    <row r="84" spans="1:83" ht="21.95" customHeight="1" x14ac:dyDescent="0.2">
      <c r="A84" s="206">
        <v>71</v>
      </c>
      <c r="B84" s="207" t="s">
        <v>560</v>
      </c>
      <c r="C84" s="207" t="s">
        <v>561</v>
      </c>
      <c r="D84" s="233" t="s">
        <v>552</v>
      </c>
      <c r="E84" s="272" t="s">
        <v>1048</v>
      </c>
      <c r="F84" s="272" t="s">
        <v>1049</v>
      </c>
      <c r="G84" s="208" t="s">
        <v>226</v>
      </c>
      <c r="H84" s="208" t="s">
        <v>145</v>
      </c>
      <c r="I84" s="209">
        <v>322022010002124</v>
      </c>
      <c r="J84" s="208" t="s">
        <v>229</v>
      </c>
      <c r="K84" s="208">
        <v>1</v>
      </c>
      <c r="L84" s="210">
        <v>0</v>
      </c>
      <c r="M84" s="208">
        <v>1</v>
      </c>
      <c r="N84" s="208">
        <v>1</v>
      </c>
      <c r="O84" s="208">
        <v>1</v>
      </c>
      <c r="P84" s="208">
        <v>0</v>
      </c>
      <c r="Q84" s="208">
        <v>1</v>
      </c>
      <c r="R84" s="208">
        <v>1</v>
      </c>
      <c r="S84" s="208">
        <v>0</v>
      </c>
      <c r="T84" s="208">
        <v>0</v>
      </c>
      <c r="U84" s="208">
        <v>1</v>
      </c>
      <c r="V84" s="208">
        <v>1</v>
      </c>
      <c r="W84" s="208">
        <v>1</v>
      </c>
      <c r="X84" s="208">
        <v>1</v>
      </c>
      <c r="Y84" s="208">
        <v>1</v>
      </c>
      <c r="Z84" s="208">
        <v>0</v>
      </c>
      <c r="AA84" s="208">
        <v>1</v>
      </c>
      <c r="AB84" s="208">
        <v>0</v>
      </c>
      <c r="AC84" s="208">
        <v>1</v>
      </c>
      <c r="AD84" s="208">
        <v>0</v>
      </c>
      <c r="AE84" s="208">
        <v>1</v>
      </c>
      <c r="AF84" s="208">
        <v>0</v>
      </c>
      <c r="AG84" s="208">
        <v>0</v>
      </c>
      <c r="AH84" s="208">
        <v>0</v>
      </c>
      <c r="AI84" s="208">
        <v>0</v>
      </c>
      <c r="AJ84" s="208">
        <v>1</v>
      </c>
      <c r="AK84" s="208">
        <v>1</v>
      </c>
      <c r="AL84" s="208">
        <v>1</v>
      </c>
      <c r="AM84" s="211">
        <v>26</v>
      </c>
      <c r="AN84" s="212">
        <f t="shared" si="43"/>
        <v>17</v>
      </c>
      <c r="AO84" s="211">
        <f t="shared" si="44"/>
        <v>0</v>
      </c>
      <c r="AP84" s="211">
        <f t="shared" si="45"/>
        <v>0</v>
      </c>
      <c r="AQ84" s="211">
        <f t="shared" si="46"/>
        <v>0</v>
      </c>
      <c r="AR84" s="211">
        <f t="shared" si="47"/>
        <v>11</v>
      </c>
      <c r="AS84" s="211">
        <f t="shared" si="48"/>
        <v>0</v>
      </c>
      <c r="AT84" s="213">
        <f t="shared" si="35"/>
        <v>17</v>
      </c>
      <c r="AU84" s="273">
        <v>0</v>
      </c>
      <c r="AV84" s="214">
        <v>11035.96</v>
      </c>
      <c r="AW84" s="215">
        <v>3518.32</v>
      </c>
      <c r="AX84" s="214">
        <v>0</v>
      </c>
      <c r="AY84" s="214">
        <v>0</v>
      </c>
      <c r="AZ84" s="214">
        <v>0</v>
      </c>
      <c r="BA84" s="216">
        <f t="shared" si="42"/>
        <v>14554.279999999999</v>
      </c>
      <c r="BB84" s="217">
        <f t="shared" si="49"/>
        <v>7215.82</v>
      </c>
      <c r="BC84" s="217">
        <f t="shared" si="50"/>
        <v>2300.44</v>
      </c>
      <c r="BD84" s="218">
        <v>0</v>
      </c>
      <c r="BE84" s="219">
        <f t="shared" si="51"/>
        <v>0</v>
      </c>
      <c r="BF84" s="219">
        <f t="shared" si="52"/>
        <v>0</v>
      </c>
      <c r="BG84" s="220">
        <f t="shared" si="53"/>
        <v>792.70445800000005</v>
      </c>
      <c r="BH84" s="221">
        <f t="shared" si="65"/>
        <v>475.83</v>
      </c>
      <c r="BI84" s="222">
        <f t="shared" si="54"/>
        <v>51</v>
      </c>
      <c r="BJ84" s="223">
        <f t="shared" si="66"/>
        <v>0</v>
      </c>
      <c r="BK84" s="216">
        <f t="shared" si="55"/>
        <v>9516.26</v>
      </c>
      <c r="BL84" s="216">
        <f t="shared" si="56"/>
        <v>10835.794458</v>
      </c>
      <c r="BM84" s="224">
        <f t="shared" si="57"/>
        <v>75.323174999999992</v>
      </c>
      <c r="BN84" s="225">
        <f t="shared" si="58"/>
        <v>1141.9512</v>
      </c>
      <c r="BO84" s="226">
        <f t="shared" si="59"/>
        <v>0</v>
      </c>
      <c r="BP84" s="227"/>
      <c r="BQ84" s="214"/>
      <c r="BR84" s="214">
        <v>0</v>
      </c>
      <c r="BS84" s="228">
        <v>0</v>
      </c>
      <c r="BT84" s="228">
        <f t="shared" si="67"/>
        <v>1217.274375</v>
      </c>
      <c r="BU84" s="228">
        <f t="shared" si="68"/>
        <v>9618.5200829999994</v>
      </c>
      <c r="BV84" s="228">
        <v>9619</v>
      </c>
      <c r="BW84" s="228">
        <f t="shared" si="69"/>
        <v>-0.47991700000056881</v>
      </c>
      <c r="BX84" s="229">
        <f t="shared" si="60"/>
        <v>1237.1138000000001</v>
      </c>
      <c r="BY84" s="230">
        <f t="shared" si="61"/>
        <v>326.40042500000004</v>
      </c>
      <c r="BZ84" s="227">
        <v>0</v>
      </c>
      <c r="CA84" s="227"/>
      <c r="CB84" s="231">
        <f t="shared" si="62"/>
        <v>1563.5142250000001</v>
      </c>
      <c r="CC84" s="231">
        <f t="shared" si="63"/>
        <v>12399.308683000001</v>
      </c>
      <c r="CD84" s="232">
        <f t="shared" si="64"/>
        <v>425</v>
      </c>
      <c r="CE84" s="216">
        <f t="shared" si="70"/>
        <v>12824.308683000001</v>
      </c>
    </row>
    <row r="85" spans="1:83" ht="21.95" customHeight="1" x14ac:dyDescent="0.2">
      <c r="A85" s="206">
        <v>72</v>
      </c>
      <c r="B85" s="207" t="s">
        <v>562</v>
      </c>
      <c r="C85" s="207" t="s">
        <v>563</v>
      </c>
      <c r="D85" s="233" t="s">
        <v>564</v>
      </c>
      <c r="E85" s="272" t="s">
        <v>1050</v>
      </c>
      <c r="F85" s="272" t="s">
        <v>1051</v>
      </c>
      <c r="G85" s="208" t="s">
        <v>65</v>
      </c>
      <c r="H85" s="208" t="s">
        <v>135</v>
      </c>
      <c r="I85" s="209">
        <v>4733101013196</v>
      </c>
      <c r="J85" s="208" t="s">
        <v>229</v>
      </c>
      <c r="K85" s="208">
        <v>1</v>
      </c>
      <c r="L85" s="210">
        <v>0</v>
      </c>
      <c r="M85" s="208">
        <v>1</v>
      </c>
      <c r="N85" s="208">
        <v>1</v>
      </c>
      <c r="O85" s="208">
        <v>0</v>
      </c>
      <c r="P85" s="208">
        <v>0</v>
      </c>
      <c r="Q85" s="208">
        <v>0</v>
      </c>
      <c r="R85" s="208">
        <v>0</v>
      </c>
      <c r="S85" s="208">
        <v>0</v>
      </c>
      <c r="T85" s="208">
        <v>0</v>
      </c>
      <c r="U85" s="208">
        <v>0</v>
      </c>
      <c r="V85" s="208">
        <v>0</v>
      </c>
      <c r="W85" s="208">
        <v>0</v>
      </c>
      <c r="X85" s="208">
        <v>0</v>
      </c>
      <c r="Y85" s="208">
        <v>0</v>
      </c>
      <c r="Z85" s="208">
        <v>0</v>
      </c>
      <c r="AA85" s="208">
        <v>0</v>
      </c>
      <c r="AB85" s="208">
        <v>0</v>
      </c>
      <c r="AC85" s="208">
        <v>0</v>
      </c>
      <c r="AD85" s="208">
        <v>0</v>
      </c>
      <c r="AE85" s="208">
        <v>0</v>
      </c>
      <c r="AF85" s="208">
        <v>0</v>
      </c>
      <c r="AG85" s="208">
        <v>0</v>
      </c>
      <c r="AH85" s="208">
        <v>0</v>
      </c>
      <c r="AI85" s="208">
        <v>0</v>
      </c>
      <c r="AJ85" s="208">
        <v>0</v>
      </c>
      <c r="AK85" s="208">
        <v>0</v>
      </c>
      <c r="AL85" s="208">
        <v>0</v>
      </c>
      <c r="AM85" s="211">
        <v>26</v>
      </c>
      <c r="AN85" s="212">
        <f t="shared" si="43"/>
        <v>3</v>
      </c>
      <c r="AO85" s="211">
        <f t="shared" si="44"/>
        <v>0</v>
      </c>
      <c r="AP85" s="211">
        <f t="shared" si="45"/>
        <v>0</v>
      </c>
      <c r="AQ85" s="211">
        <f t="shared" si="46"/>
        <v>0</v>
      </c>
      <c r="AR85" s="211">
        <f t="shared" si="47"/>
        <v>25</v>
      </c>
      <c r="AS85" s="211">
        <f t="shared" si="48"/>
        <v>0</v>
      </c>
      <c r="AT85" s="213">
        <f t="shared" si="35"/>
        <v>3</v>
      </c>
      <c r="AU85" s="273">
        <v>0</v>
      </c>
      <c r="AV85" s="214">
        <v>11035.96</v>
      </c>
      <c r="AW85" s="215">
        <v>3518.32</v>
      </c>
      <c r="AX85" s="214">
        <v>0</v>
      </c>
      <c r="AY85" s="214">
        <v>0</v>
      </c>
      <c r="AZ85" s="214">
        <v>0</v>
      </c>
      <c r="BA85" s="216">
        <f t="shared" si="42"/>
        <v>14554.279999999999</v>
      </c>
      <c r="BB85" s="217">
        <f t="shared" si="49"/>
        <v>1273.3799999999999</v>
      </c>
      <c r="BC85" s="217">
        <f t="shared" si="50"/>
        <v>405.96</v>
      </c>
      <c r="BD85" s="218">
        <v>0</v>
      </c>
      <c r="BE85" s="219">
        <f t="shared" si="51"/>
        <v>0</v>
      </c>
      <c r="BF85" s="219">
        <f t="shared" si="52"/>
        <v>0</v>
      </c>
      <c r="BG85" s="220">
        <f t="shared" si="53"/>
        <v>139.88902199999998</v>
      </c>
      <c r="BH85" s="221">
        <f t="shared" si="65"/>
        <v>83.97</v>
      </c>
      <c r="BI85" s="222">
        <f t="shared" si="54"/>
        <v>9</v>
      </c>
      <c r="BJ85" s="223">
        <f t="shared" si="66"/>
        <v>0</v>
      </c>
      <c r="BK85" s="216">
        <f t="shared" si="55"/>
        <v>1679.34</v>
      </c>
      <c r="BL85" s="216">
        <f t="shared" si="56"/>
        <v>1912.199022</v>
      </c>
      <c r="BM85" s="224">
        <f t="shared" si="57"/>
        <v>13.292325</v>
      </c>
      <c r="BN85" s="225">
        <f t="shared" si="58"/>
        <v>201.52079999999998</v>
      </c>
      <c r="BO85" s="226">
        <f t="shared" si="59"/>
        <v>0</v>
      </c>
      <c r="BP85" s="227"/>
      <c r="BQ85" s="214"/>
      <c r="BR85" s="214">
        <v>0</v>
      </c>
      <c r="BS85" s="228">
        <v>0</v>
      </c>
      <c r="BT85" s="228">
        <f t="shared" si="67"/>
        <v>214.81312499999999</v>
      </c>
      <c r="BU85" s="228">
        <f t="shared" si="68"/>
        <v>1697.3858970000001</v>
      </c>
      <c r="BV85" s="228">
        <v>1697</v>
      </c>
      <c r="BW85" s="228">
        <f t="shared" si="69"/>
        <v>0.38589700000011362</v>
      </c>
      <c r="BX85" s="229">
        <f t="shared" si="60"/>
        <v>218.31419999999997</v>
      </c>
      <c r="BY85" s="230">
        <f t="shared" si="61"/>
        <v>57.600074999999997</v>
      </c>
      <c r="BZ85" s="227">
        <v>0</v>
      </c>
      <c r="CA85" s="227"/>
      <c r="CB85" s="231">
        <f t="shared" si="62"/>
        <v>275.91427499999998</v>
      </c>
      <c r="CC85" s="231">
        <f t="shared" si="63"/>
        <v>2188.1132969999999</v>
      </c>
      <c r="CD85" s="232">
        <f t="shared" si="64"/>
        <v>75</v>
      </c>
      <c r="CE85" s="216">
        <f t="shared" si="70"/>
        <v>2263.1132969999999</v>
      </c>
    </row>
    <row r="86" spans="1:83" ht="21.95" customHeight="1" x14ac:dyDescent="0.2">
      <c r="A86" s="206">
        <v>73</v>
      </c>
      <c r="B86" s="207" t="s">
        <v>565</v>
      </c>
      <c r="C86" s="207" t="s">
        <v>566</v>
      </c>
      <c r="D86" s="233" t="s">
        <v>564</v>
      </c>
      <c r="E86" s="272" t="s">
        <v>1052</v>
      </c>
      <c r="F86" s="272" t="s">
        <v>1053</v>
      </c>
      <c r="G86" s="208" t="s">
        <v>223</v>
      </c>
      <c r="H86" s="208" t="s">
        <v>127</v>
      </c>
      <c r="I86" s="209">
        <v>40399627722</v>
      </c>
      <c r="J86" s="208" t="s">
        <v>224</v>
      </c>
      <c r="K86" s="208">
        <v>1</v>
      </c>
      <c r="L86" s="210">
        <v>0</v>
      </c>
      <c r="M86" s="208">
        <v>1</v>
      </c>
      <c r="N86" s="208">
        <v>1</v>
      </c>
      <c r="O86" s="208">
        <v>1</v>
      </c>
      <c r="P86" s="208">
        <v>1</v>
      </c>
      <c r="Q86" s="208">
        <v>1</v>
      </c>
      <c r="R86" s="208">
        <v>1</v>
      </c>
      <c r="S86" s="208">
        <v>0</v>
      </c>
      <c r="T86" s="208">
        <v>1</v>
      </c>
      <c r="U86" s="208">
        <v>1</v>
      </c>
      <c r="V86" s="208">
        <v>1</v>
      </c>
      <c r="W86" s="208">
        <v>1</v>
      </c>
      <c r="X86" s="208">
        <v>0</v>
      </c>
      <c r="Y86" s="208">
        <v>1</v>
      </c>
      <c r="Z86" s="208">
        <v>0</v>
      </c>
      <c r="AA86" s="208">
        <v>1</v>
      </c>
      <c r="AB86" s="208">
        <v>1</v>
      </c>
      <c r="AC86" s="208">
        <v>1</v>
      </c>
      <c r="AD86" s="208">
        <v>1</v>
      </c>
      <c r="AE86" s="208">
        <v>1</v>
      </c>
      <c r="AF86" s="208">
        <v>1</v>
      </c>
      <c r="AG86" s="208">
        <v>0</v>
      </c>
      <c r="AH86" s="208">
        <v>1</v>
      </c>
      <c r="AI86" s="208">
        <v>1</v>
      </c>
      <c r="AJ86" s="208">
        <v>1</v>
      </c>
      <c r="AK86" s="208">
        <v>1</v>
      </c>
      <c r="AL86" s="208">
        <v>1</v>
      </c>
      <c r="AM86" s="211">
        <v>26</v>
      </c>
      <c r="AN86" s="212">
        <f t="shared" si="43"/>
        <v>23</v>
      </c>
      <c r="AO86" s="211">
        <f t="shared" si="44"/>
        <v>0</v>
      </c>
      <c r="AP86" s="211">
        <f t="shared" si="45"/>
        <v>0</v>
      </c>
      <c r="AQ86" s="211">
        <f t="shared" si="46"/>
        <v>0</v>
      </c>
      <c r="AR86" s="211">
        <f t="shared" si="47"/>
        <v>5</v>
      </c>
      <c r="AS86" s="211">
        <f t="shared" si="48"/>
        <v>0</v>
      </c>
      <c r="AT86" s="213">
        <f t="shared" si="35"/>
        <v>23</v>
      </c>
      <c r="AU86" s="273">
        <v>8</v>
      </c>
      <c r="AV86" s="214">
        <v>11035.96</v>
      </c>
      <c r="AW86" s="215">
        <v>3518.32</v>
      </c>
      <c r="AX86" s="214">
        <v>0</v>
      </c>
      <c r="AY86" s="214">
        <v>0</v>
      </c>
      <c r="AZ86" s="214">
        <v>0</v>
      </c>
      <c r="BA86" s="216">
        <f t="shared" si="42"/>
        <v>14554.279999999999</v>
      </c>
      <c r="BB86" s="217">
        <f t="shared" si="49"/>
        <v>9762.58</v>
      </c>
      <c r="BC86" s="217">
        <f t="shared" si="50"/>
        <v>3112.3599999999997</v>
      </c>
      <c r="BD86" s="218">
        <v>0</v>
      </c>
      <c r="BE86" s="219">
        <f t="shared" si="51"/>
        <v>0</v>
      </c>
      <c r="BF86" s="219">
        <f t="shared" si="52"/>
        <v>0</v>
      </c>
      <c r="BG86" s="220">
        <f t="shared" si="53"/>
        <v>1072.4825019999998</v>
      </c>
      <c r="BH86" s="221">
        <f t="shared" si="65"/>
        <v>643.77</v>
      </c>
      <c r="BI86" s="222">
        <f t="shared" si="54"/>
        <v>69</v>
      </c>
      <c r="BJ86" s="223">
        <f t="shared" si="66"/>
        <v>1119.52</v>
      </c>
      <c r="BK86" s="216">
        <f t="shared" si="55"/>
        <v>12874.939999999999</v>
      </c>
      <c r="BL86" s="216">
        <f t="shared" si="56"/>
        <v>15779.712501999998</v>
      </c>
      <c r="BM86" s="224">
        <f t="shared" si="57"/>
        <v>110.30422499999999</v>
      </c>
      <c r="BN86" s="225">
        <f t="shared" si="58"/>
        <v>1544.9927999999998</v>
      </c>
      <c r="BO86" s="226">
        <f t="shared" si="59"/>
        <v>0</v>
      </c>
      <c r="BP86" s="227"/>
      <c r="BQ86" s="214"/>
      <c r="BR86" s="214">
        <v>0</v>
      </c>
      <c r="BS86" s="228">
        <v>0</v>
      </c>
      <c r="BT86" s="228">
        <f t="shared" si="67"/>
        <v>1655.2970249999998</v>
      </c>
      <c r="BU86" s="228">
        <f t="shared" si="68"/>
        <v>14124.415476999999</v>
      </c>
      <c r="BV86" s="228">
        <v>12949</v>
      </c>
      <c r="BW86" s="228">
        <f t="shared" si="69"/>
        <v>1175.4154769999986</v>
      </c>
      <c r="BX86" s="229">
        <f t="shared" si="60"/>
        <v>1673.7421999999997</v>
      </c>
      <c r="BY86" s="230">
        <f t="shared" si="61"/>
        <v>477.98497500000002</v>
      </c>
      <c r="BZ86" s="227">
        <v>0</v>
      </c>
      <c r="CA86" s="227"/>
      <c r="CB86" s="231">
        <f t="shared" si="62"/>
        <v>2151.7271749999995</v>
      </c>
      <c r="CC86" s="231">
        <f t="shared" si="63"/>
        <v>17931.439676999998</v>
      </c>
      <c r="CD86" s="232">
        <f t="shared" si="64"/>
        <v>575</v>
      </c>
      <c r="CE86" s="216">
        <f t="shared" si="70"/>
        <v>18506.439676999998</v>
      </c>
    </row>
    <row r="87" spans="1:83" ht="21.95" customHeight="1" x14ac:dyDescent="0.2">
      <c r="A87" s="206">
        <v>74</v>
      </c>
      <c r="B87" s="207" t="s">
        <v>567</v>
      </c>
      <c r="C87" s="207" t="s">
        <v>568</v>
      </c>
      <c r="D87" s="233" t="s">
        <v>564</v>
      </c>
      <c r="E87" s="272" t="s">
        <v>1054</v>
      </c>
      <c r="F87" s="272" t="s">
        <v>1055</v>
      </c>
      <c r="G87" s="208" t="s">
        <v>223</v>
      </c>
      <c r="H87" s="208" t="s">
        <v>127</v>
      </c>
      <c r="I87" s="209">
        <v>41349764839</v>
      </c>
      <c r="J87" s="208" t="s">
        <v>224</v>
      </c>
      <c r="K87" s="208">
        <v>0</v>
      </c>
      <c r="L87" s="210">
        <v>0</v>
      </c>
      <c r="M87" s="208">
        <v>1</v>
      </c>
      <c r="N87" s="208">
        <v>1</v>
      </c>
      <c r="O87" s="208">
        <v>0</v>
      </c>
      <c r="P87" s="208">
        <v>0</v>
      </c>
      <c r="Q87" s="208">
        <v>0</v>
      </c>
      <c r="R87" s="208">
        <v>0</v>
      </c>
      <c r="S87" s="208">
        <v>0</v>
      </c>
      <c r="T87" s="208">
        <v>0</v>
      </c>
      <c r="U87" s="208">
        <v>0</v>
      </c>
      <c r="V87" s="208">
        <v>0</v>
      </c>
      <c r="W87" s="208">
        <v>0</v>
      </c>
      <c r="X87" s="208">
        <v>0</v>
      </c>
      <c r="Y87" s="208">
        <v>0</v>
      </c>
      <c r="Z87" s="208">
        <v>0</v>
      </c>
      <c r="AA87" s="208">
        <v>0</v>
      </c>
      <c r="AB87" s="208">
        <v>0</v>
      </c>
      <c r="AC87" s="208">
        <v>0</v>
      </c>
      <c r="AD87" s="208">
        <v>0</v>
      </c>
      <c r="AE87" s="208">
        <v>0</v>
      </c>
      <c r="AF87" s="208">
        <v>0</v>
      </c>
      <c r="AG87" s="208">
        <v>0</v>
      </c>
      <c r="AH87" s="208">
        <v>0</v>
      </c>
      <c r="AI87" s="208">
        <v>0</v>
      </c>
      <c r="AJ87" s="208">
        <v>0</v>
      </c>
      <c r="AK87" s="208">
        <v>0</v>
      </c>
      <c r="AL87" s="208">
        <v>0</v>
      </c>
      <c r="AM87" s="211">
        <v>26</v>
      </c>
      <c r="AN87" s="212">
        <f t="shared" si="43"/>
        <v>2</v>
      </c>
      <c r="AO87" s="211">
        <f t="shared" si="44"/>
        <v>0</v>
      </c>
      <c r="AP87" s="211">
        <f t="shared" si="45"/>
        <v>0</v>
      </c>
      <c r="AQ87" s="211">
        <f t="shared" si="46"/>
        <v>0</v>
      </c>
      <c r="AR87" s="211">
        <f t="shared" si="47"/>
        <v>26</v>
      </c>
      <c r="AS87" s="211">
        <f t="shared" si="48"/>
        <v>0</v>
      </c>
      <c r="AT87" s="213">
        <f t="shared" si="35"/>
        <v>2</v>
      </c>
      <c r="AU87" s="273">
        <v>0</v>
      </c>
      <c r="AV87" s="214">
        <v>11035.96</v>
      </c>
      <c r="AW87" s="215">
        <v>3518.32</v>
      </c>
      <c r="AX87" s="214">
        <v>0</v>
      </c>
      <c r="AY87" s="214">
        <v>0</v>
      </c>
      <c r="AZ87" s="214">
        <v>0</v>
      </c>
      <c r="BA87" s="216">
        <f t="shared" si="42"/>
        <v>14554.279999999999</v>
      </c>
      <c r="BB87" s="217">
        <f t="shared" si="49"/>
        <v>848.92</v>
      </c>
      <c r="BC87" s="217">
        <f t="shared" si="50"/>
        <v>270.64</v>
      </c>
      <c r="BD87" s="218">
        <v>0</v>
      </c>
      <c r="BE87" s="219">
        <f t="shared" si="51"/>
        <v>0</v>
      </c>
      <c r="BF87" s="219">
        <f t="shared" si="52"/>
        <v>0</v>
      </c>
      <c r="BG87" s="220">
        <f t="shared" si="53"/>
        <v>93.259347999999989</v>
      </c>
      <c r="BH87" s="221">
        <f t="shared" si="65"/>
        <v>55.98</v>
      </c>
      <c r="BI87" s="222">
        <f t="shared" si="54"/>
        <v>6</v>
      </c>
      <c r="BJ87" s="223">
        <f t="shared" si="66"/>
        <v>0</v>
      </c>
      <c r="BK87" s="216">
        <f t="shared" si="55"/>
        <v>1119.56</v>
      </c>
      <c r="BL87" s="216">
        <f t="shared" si="56"/>
        <v>1274.799348</v>
      </c>
      <c r="BM87" s="224">
        <f t="shared" si="57"/>
        <v>8.8615499999999994</v>
      </c>
      <c r="BN87" s="225">
        <f t="shared" si="58"/>
        <v>134.34719999999999</v>
      </c>
      <c r="BO87" s="226">
        <f t="shared" si="59"/>
        <v>0</v>
      </c>
      <c r="BP87" s="227"/>
      <c r="BQ87" s="214"/>
      <c r="BR87" s="214">
        <v>0</v>
      </c>
      <c r="BS87" s="228">
        <v>0</v>
      </c>
      <c r="BT87" s="228">
        <f t="shared" si="67"/>
        <v>143.20874999999998</v>
      </c>
      <c r="BU87" s="228">
        <f t="shared" si="68"/>
        <v>1131.590598</v>
      </c>
      <c r="BV87" s="228">
        <v>1132</v>
      </c>
      <c r="BW87" s="228">
        <f t="shared" si="69"/>
        <v>-0.40940200000000004</v>
      </c>
      <c r="BX87" s="229">
        <f t="shared" si="60"/>
        <v>145.5428</v>
      </c>
      <c r="BY87" s="230">
        <f t="shared" si="61"/>
        <v>38.40005</v>
      </c>
      <c r="BZ87" s="227">
        <v>0</v>
      </c>
      <c r="CA87" s="227"/>
      <c r="CB87" s="231">
        <f t="shared" si="62"/>
        <v>183.94284999999999</v>
      </c>
      <c r="CC87" s="231">
        <f t="shared" si="63"/>
        <v>1458.7421979999999</v>
      </c>
      <c r="CD87" s="232">
        <f t="shared" si="64"/>
        <v>50</v>
      </c>
      <c r="CE87" s="216">
        <f t="shared" si="70"/>
        <v>1508.7421979999999</v>
      </c>
    </row>
    <row r="88" spans="1:83" ht="21.95" customHeight="1" x14ac:dyDescent="0.2">
      <c r="A88" s="206">
        <v>75</v>
      </c>
      <c r="B88" s="207" t="s">
        <v>569</v>
      </c>
      <c r="C88" s="207" t="s">
        <v>570</v>
      </c>
      <c r="D88" s="233" t="s">
        <v>552</v>
      </c>
      <c r="E88" s="272" t="s">
        <v>1056</v>
      </c>
      <c r="F88" s="272" t="s">
        <v>1057</v>
      </c>
      <c r="G88" s="236" t="s">
        <v>240</v>
      </c>
      <c r="H88" s="236" t="s">
        <v>241</v>
      </c>
      <c r="I88" s="239" t="s">
        <v>571</v>
      </c>
      <c r="J88" s="238" t="s">
        <v>572</v>
      </c>
      <c r="K88" s="208">
        <v>1</v>
      </c>
      <c r="L88" s="210">
        <v>0</v>
      </c>
      <c r="M88" s="208">
        <v>1</v>
      </c>
      <c r="N88" s="208">
        <v>1</v>
      </c>
      <c r="O88" s="208">
        <v>1</v>
      </c>
      <c r="P88" s="208">
        <v>1</v>
      </c>
      <c r="Q88" s="208">
        <v>1</v>
      </c>
      <c r="R88" s="208">
        <v>1</v>
      </c>
      <c r="S88" s="208">
        <v>0</v>
      </c>
      <c r="T88" s="208">
        <v>1</v>
      </c>
      <c r="U88" s="208">
        <v>0</v>
      </c>
      <c r="V88" s="208">
        <v>1</v>
      </c>
      <c r="W88" s="208">
        <v>1</v>
      </c>
      <c r="X88" s="208">
        <v>1</v>
      </c>
      <c r="Y88" s="208">
        <v>1</v>
      </c>
      <c r="Z88" s="208">
        <v>0</v>
      </c>
      <c r="AA88" s="208">
        <v>0</v>
      </c>
      <c r="AB88" s="208">
        <v>0</v>
      </c>
      <c r="AC88" s="208">
        <v>0</v>
      </c>
      <c r="AD88" s="208">
        <v>0</v>
      </c>
      <c r="AE88" s="208">
        <v>0</v>
      </c>
      <c r="AF88" s="208">
        <v>0</v>
      </c>
      <c r="AG88" s="208">
        <v>0</v>
      </c>
      <c r="AH88" s="208">
        <v>0</v>
      </c>
      <c r="AI88" s="208">
        <v>0</v>
      </c>
      <c r="AJ88" s="208">
        <v>0</v>
      </c>
      <c r="AK88" s="208">
        <v>0</v>
      </c>
      <c r="AL88" s="208">
        <v>0</v>
      </c>
      <c r="AM88" s="211">
        <v>26</v>
      </c>
      <c r="AN88" s="212">
        <f t="shared" si="43"/>
        <v>12</v>
      </c>
      <c r="AO88" s="211">
        <f t="shared" si="44"/>
        <v>0</v>
      </c>
      <c r="AP88" s="211">
        <f t="shared" si="45"/>
        <v>0</v>
      </c>
      <c r="AQ88" s="211">
        <f t="shared" si="46"/>
        <v>0</v>
      </c>
      <c r="AR88" s="211">
        <f t="shared" si="47"/>
        <v>16</v>
      </c>
      <c r="AS88" s="211">
        <f t="shared" si="48"/>
        <v>0</v>
      </c>
      <c r="AT88" s="213">
        <f t="shared" si="35"/>
        <v>12</v>
      </c>
      <c r="AU88" s="273">
        <v>0</v>
      </c>
      <c r="AV88" s="214">
        <v>11035.96</v>
      </c>
      <c r="AW88" s="215">
        <v>3518.32</v>
      </c>
      <c r="AX88" s="214">
        <v>0</v>
      </c>
      <c r="AY88" s="214">
        <v>0</v>
      </c>
      <c r="AZ88" s="214">
        <v>0</v>
      </c>
      <c r="BA88" s="216">
        <f t="shared" si="42"/>
        <v>14554.279999999999</v>
      </c>
      <c r="BB88" s="217">
        <f t="shared" si="49"/>
        <v>5093.5199999999995</v>
      </c>
      <c r="BC88" s="217">
        <f t="shared" si="50"/>
        <v>1623.84</v>
      </c>
      <c r="BD88" s="218">
        <v>0</v>
      </c>
      <c r="BE88" s="219">
        <f t="shared" si="51"/>
        <v>0</v>
      </c>
      <c r="BF88" s="219">
        <f t="shared" si="52"/>
        <v>0</v>
      </c>
      <c r="BG88" s="220">
        <f t="shared" si="53"/>
        <v>559.55608799999993</v>
      </c>
      <c r="BH88" s="221">
        <f t="shared" si="65"/>
        <v>335.88</v>
      </c>
      <c r="BI88" s="222">
        <f t="shared" si="54"/>
        <v>36</v>
      </c>
      <c r="BJ88" s="223">
        <f t="shared" si="66"/>
        <v>0</v>
      </c>
      <c r="BK88" s="216">
        <f t="shared" si="55"/>
        <v>6717.36</v>
      </c>
      <c r="BL88" s="216">
        <f t="shared" si="56"/>
        <v>7648.7960880000001</v>
      </c>
      <c r="BM88" s="224">
        <f t="shared" si="57"/>
        <v>53.1693</v>
      </c>
      <c r="BN88" s="225">
        <f t="shared" si="58"/>
        <v>806.08319999999992</v>
      </c>
      <c r="BO88" s="226">
        <f t="shared" si="59"/>
        <v>0</v>
      </c>
      <c r="BP88" s="227"/>
      <c r="BQ88" s="214"/>
      <c r="BR88" s="214">
        <v>0</v>
      </c>
      <c r="BS88" s="228">
        <v>0</v>
      </c>
      <c r="BT88" s="228">
        <f t="shared" si="67"/>
        <v>859.25249999999994</v>
      </c>
      <c r="BU88" s="228">
        <f t="shared" si="68"/>
        <v>6789.5435880000005</v>
      </c>
      <c r="BV88" s="228">
        <v>6790</v>
      </c>
      <c r="BW88" s="228">
        <f t="shared" si="69"/>
        <v>-0.45641199999954551</v>
      </c>
      <c r="BX88" s="229">
        <f t="shared" si="60"/>
        <v>873.25679999999988</v>
      </c>
      <c r="BY88" s="230">
        <f t="shared" si="61"/>
        <v>230.40029999999999</v>
      </c>
      <c r="BZ88" s="227">
        <v>0</v>
      </c>
      <c r="CA88" s="227"/>
      <c r="CB88" s="231">
        <f t="shared" si="62"/>
        <v>1103.6570999999999</v>
      </c>
      <c r="CC88" s="231">
        <f t="shared" si="63"/>
        <v>8752.4531879999995</v>
      </c>
      <c r="CD88" s="232">
        <f t="shared" si="64"/>
        <v>300</v>
      </c>
      <c r="CE88" s="216">
        <f t="shared" si="70"/>
        <v>9052.4531879999995</v>
      </c>
    </row>
    <row r="89" spans="1:83" ht="21.95" customHeight="1" x14ac:dyDescent="0.2">
      <c r="A89" s="206">
        <v>76</v>
      </c>
      <c r="B89" s="207" t="s">
        <v>573</v>
      </c>
      <c r="C89" s="207" t="s">
        <v>574</v>
      </c>
      <c r="D89" s="233" t="s">
        <v>552</v>
      </c>
      <c r="E89" s="272" t="s">
        <v>1058</v>
      </c>
      <c r="F89" s="272" t="s">
        <v>1059</v>
      </c>
      <c r="G89" s="208" t="s">
        <v>240</v>
      </c>
      <c r="H89" s="208" t="s">
        <v>136</v>
      </c>
      <c r="I89" s="209">
        <v>12147100007500</v>
      </c>
      <c r="J89" s="208" t="s">
        <v>454</v>
      </c>
      <c r="K89" s="208">
        <v>1</v>
      </c>
      <c r="L89" s="210">
        <v>0</v>
      </c>
      <c r="M89" s="208">
        <v>1</v>
      </c>
      <c r="N89" s="208">
        <v>1</v>
      </c>
      <c r="O89" s="208">
        <v>1</v>
      </c>
      <c r="P89" s="208">
        <v>1</v>
      </c>
      <c r="Q89" s="208">
        <v>1</v>
      </c>
      <c r="R89" s="208">
        <v>1</v>
      </c>
      <c r="S89" s="208">
        <v>0</v>
      </c>
      <c r="T89" s="208">
        <v>1</v>
      </c>
      <c r="U89" s="208">
        <v>0.5</v>
      </c>
      <c r="V89" s="208">
        <v>1</v>
      </c>
      <c r="W89" s="208">
        <v>0</v>
      </c>
      <c r="X89" s="208">
        <v>0</v>
      </c>
      <c r="Y89" s="208">
        <v>0</v>
      </c>
      <c r="Z89" s="208">
        <v>0</v>
      </c>
      <c r="AA89" s="208">
        <v>0</v>
      </c>
      <c r="AB89" s="208">
        <v>1</v>
      </c>
      <c r="AC89" s="208">
        <v>1</v>
      </c>
      <c r="AD89" s="208">
        <v>0</v>
      </c>
      <c r="AE89" s="208">
        <v>1</v>
      </c>
      <c r="AF89" s="208">
        <v>0</v>
      </c>
      <c r="AG89" s="208">
        <v>0</v>
      </c>
      <c r="AH89" s="208">
        <v>1</v>
      </c>
      <c r="AI89" s="208">
        <v>0</v>
      </c>
      <c r="AJ89" s="208">
        <v>1</v>
      </c>
      <c r="AK89" s="208">
        <v>1</v>
      </c>
      <c r="AL89" s="208">
        <v>1</v>
      </c>
      <c r="AM89" s="211">
        <v>26</v>
      </c>
      <c r="AN89" s="212">
        <f t="shared" si="43"/>
        <v>16.5</v>
      </c>
      <c r="AO89" s="211">
        <f t="shared" si="44"/>
        <v>0</v>
      </c>
      <c r="AP89" s="211">
        <f t="shared" si="45"/>
        <v>0</v>
      </c>
      <c r="AQ89" s="211">
        <f t="shared" si="46"/>
        <v>0</v>
      </c>
      <c r="AR89" s="211">
        <f t="shared" si="47"/>
        <v>11</v>
      </c>
      <c r="AS89" s="211">
        <f t="shared" si="48"/>
        <v>0</v>
      </c>
      <c r="AT89" s="213">
        <f t="shared" si="35"/>
        <v>16.5</v>
      </c>
      <c r="AU89" s="273">
        <v>0</v>
      </c>
      <c r="AV89" s="214">
        <v>11035.96</v>
      </c>
      <c r="AW89" s="215">
        <v>3518.32</v>
      </c>
      <c r="AX89" s="214">
        <v>0</v>
      </c>
      <c r="AY89" s="214">
        <v>0</v>
      </c>
      <c r="AZ89" s="214">
        <v>0</v>
      </c>
      <c r="BA89" s="216">
        <f t="shared" si="42"/>
        <v>14554.279999999999</v>
      </c>
      <c r="BB89" s="217">
        <f t="shared" si="49"/>
        <v>7003.5899999999992</v>
      </c>
      <c r="BC89" s="217">
        <f t="shared" si="50"/>
        <v>2232.7799999999997</v>
      </c>
      <c r="BD89" s="218">
        <v>0</v>
      </c>
      <c r="BE89" s="219">
        <f t="shared" si="51"/>
        <v>0</v>
      </c>
      <c r="BF89" s="219">
        <f t="shared" si="52"/>
        <v>0</v>
      </c>
      <c r="BG89" s="220">
        <f t="shared" si="53"/>
        <v>769.38962099999992</v>
      </c>
      <c r="BH89" s="221">
        <f t="shared" si="65"/>
        <v>461.83499999999998</v>
      </c>
      <c r="BI89" s="222">
        <f t="shared" si="54"/>
        <v>49.5</v>
      </c>
      <c r="BJ89" s="223">
        <f t="shared" si="66"/>
        <v>0</v>
      </c>
      <c r="BK89" s="216">
        <f t="shared" si="55"/>
        <v>9236.369999999999</v>
      </c>
      <c r="BL89" s="216">
        <f t="shared" si="56"/>
        <v>10517.094620999998</v>
      </c>
      <c r="BM89" s="224">
        <f t="shared" si="57"/>
        <v>73.107787499999986</v>
      </c>
      <c r="BN89" s="225">
        <f t="shared" si="58"/>
        <v>1108.3643999999999</v>
      </c>
      <c r="BO89" s="226">
        <f t="shared" si="59"/>
        <v>0</v>
      </c>
      <c r="BP89" s="227"/>
      <c r="BQ89" s="214"/>
      <c r="BR89" s="214">
        <v>0</v>
      </c>
      <c r="BS89" s="228">
        <v>0</v>
      </c>
      <c r="BT89" s="228">
        <f t="shared" si="67"/>
        <v>1181.4721875</v>
      </c>
      <c r="BU89" s="228">
        <f t="shared" si="68"/>
        <v>9335.6224334999988</v>
      </c>
      <c r="BV89" s="228">
        <v>9336</v>
      </c>
      <c r="BW89" s="228">
        <f t="shared" si="69"/>
        <v>-0.37756650000119407</v>
      </c>
      <c r="BX89" s="229">
        <f t="shared" si="60"/>
        <v>1200.7280999999998</v>
      </c>
      <c r="BY89" s="230">
        <f t="shared" si="61"/>
        <v>316.80041249999994</v>
      </c>
      <c r="BZ89" s="227">
        <v>0</v>
      </c>
      <c r="CA89" s="227"/>
      <c r="CB89" s="231">
        <f t="shared" si="62"/>
        <v>1517.5285124999998</v>
      </c>
      <c r="CC89" s="231">
        <f t="shared" si="63"/>
        <v>12034.623133499997</v>
      </c>
      <c r="CD89" s="232">
        <f t="shared" si="64"/>
        <v>412.5</v>
      </c>
      <c r="CE89" s="216">
        <f t="shared" si="70"/>
        <v>12447.123133499997</v>
      </c>
    </row>
    <row r="90" spans="1:83" ht="21.95" customHeight="1" x14ac:dyDescent="0.2">
      <c r="A90" s="206">
        <v>77</v>
      </c>
      <c r="B90" s="207" t="s">
        <v>575</v>
      </c>
      <c r="C90" s="207" t="s">
        <v>576</v>
      </c>
      <c r="D90" s="233" t="s">
        <v>552</v>
      </c>
      <c r="E90" s="272" t="s">
        <v>1060</v>
      </c>
      <c r="F90" s="272" t="s">
        <v>1061</v>
      </c>
      <c r="G90" s="208" t="s">
        <v>65</v>
      </c>
      <c r="H90" s="208" t="s">
        <v>131</v>
      </c>
      <c r="I90" s="209">
        <v>5289101003501</v>
      </c>
      <c r="J90" s="208" t="s">
        <v>219</v>
      </c>
      <c r="K90" s="208">
        <v>1</v>
      </c>
      <c r="L90" s="210">
        <v>0</v>
      </c>
      <c r="M90" s="208">
        <v>1</v>
      </c>
      <c r="N90" s="208">
        <v>1</v>
      </c>
      <c r="O90" s="208">
        <v>1</v>
      </c>
      <c r="P90" s="208">
        <v>1</v>
      </c>
      <c r="Q90" s="208">
        <v>1</v>
      </c>
      <c r="R90" s="208">
        <v>1</v>
      </c>
      <c r="S90" s="208">
        <v>0</v>
      </c>
      <c r="T90" s="208">
        <v>1</v>
      </c>
      <c r="U90" s="208">
        <v>1</v>
      </c>
      <c r="V90" s="208">
        <v>1</v>
      </c>
      <c r="W90" s="208">
        <v>1</v>
      </c>
      <c r="X90" s="208">
        <v>1</v>
      </c>
      <c r="Y90" s="208">
        <v>1</v>
      </c>
      <c r="Z90" s="208">
        <v>0</v>
      </c>
      <c r="AA90" s="208">
        <v>0</v>
      </c>
      <c r="AB90" s="208">
        <v>1</v>
      </c>
      <c r="AC90" s="208">
        <v>1</v>
      </c>
      <c r="AD90" s="208">
        <v>0</v>
      </c>
      <c r="AE90" s="208">
        <v>0</v>
      </c>
      <c r="AF90" s="208">
        <v>1</v>
      </c>
      <c r="AG90" s="208">
        <v>0</v>
      </c>
      <c r="AH90" s="208">
        <v>1</v>
      </c>
      <c r="AI90" s="208">
        <v>1</v>
      </c>
      <c r="AJ90" s="208">
        <v>1</v>
      </c>
      <c r="AK90" s="208">
        <v>0</v>
      </c>
      <c r="AL90" s="208">
        <v>1</v>
      </c>
      <c r="AM90" s="211">
        <v>26</v>
      </c>
      <c r="AN90" s="212">
        <f t="shared" si="43"/>
        <v>20</v>
      </c>
      <c r="AO90" s="211">
        <f t="shared" si="44"/>
        <v>0</v>
      </c>
      <c r="AP90" s="211">
        <f t="shared" si="45"/>
        <v>0</v>
      </c>
      <c r="AQ90" s="211">
        <f t="shared" si="46"/>
        <v>0</v>
      </c>
      <c r="AR90" s="211">
        <f t="shared" si="47"/>
        <v>8</v>
      </c>
      <c r="AS90" s="211">
        <f t="shared" si="48"/>
        <v>0</v>
      </c>
      <c r="AT90" s="213">
        <f t="shared" si="35"/>
        <v>20</v>
      </c>
      <c r="AU90" s="273">
        <v>0</v>
      </c>
      <c r="AV90" s="214">
        <v>11035.96</v>
      </c>
      <c r="AW90" s="215">
        <v>3518.32</v>
      </c>
      <c r="AX90" s="214">
        <v>0</v>
      </c>
      <c r="AY90" s="214">
        <v>0</v>
      </c>
      <c r="AZ90" s="214">
        <v>0</v>
      </c>
      <c r="BA90" s="216">
        <f t="shared" si="42"/>
        <v>14554.279999999999</v>
      </c>
      <c r="BB90" s="217">
        <f t="shared" si="49"/>
        <v>8489.1999999999989</v>
      </c>
      <c r="BC90" s="217">
        <f t="shared" si="50"/>
        <v>2706.3999999999996</v>
      </c>
      <c r="BD90" s="218">
        <v>0</v>
      </c>
      <c r="BE90" s="219">
        <f t="shared" si="51"/>
        <v>0</v>
      </c>
      <c r="BF90" s="219">
        <f t="shared" si="52"/>
        <v>0</v>
      </c>
      <c r="BG90" s="220">
        <f t="shared" si="53"/>
        <v>932.59347999999989</v>
      </c>
      <c r="BH90" s="221">
        <f t="shared" si="65"/>
        <v>559.79999999999995</v>
      </c>
      <c r="BI90" s="222">
        <f t="shared" si="54"/>
        <v>60</v>
      </c>
      <c r="BJ90" s="223">
        <f t="shared" si="66"/>
        <v>0</v>
      </c>
      <c r="BK90" s="216">
        <f t="shared" si="55"/>
        <v>11195.599999999999</v>
      </c>
      <c r="BL90" s="216">
        <f t="shared" si="56"/>
        <v>12747.993479999997</v>
      </c>
      <c r="BM90" s="224">
        <f t="shared" si="57"/>
        <v>88.615499999999983</v>
      </c>
      <c r="BN90" s="225">
        <f t="shared" si="58"/>
        <v>1343.4719999999998</v>
      </c>
      <c r="BO90" s="226">
        <f t="shared" si="59"/>
        <v>0</v>
      </c>
      <c r="BP90" s="227"/>
      <c r="BQ90" s="214"/>
      <c r="BR90" s="214">
        <v>0</v>
      </c>
      <c r="BS90" s="228">
        <v>0</v>
      </c>
      <c r="BT90" s="228">
        <f t="shared" si="67"/>
        <v>1432.0874999999996</v>
      </c>
      <c r="BU90" s="228">
        <f t="shared" si="68"/>
        <v>11315.905979999998</v>
      </c>
      <c r="BV90" s="228">
        <v>11316</v>
      </c>
      <c r="BW90" s="228">
        <f t="shared" si="69"/>
        <v>-9.4020000002274173E-2</v>
      </c>
      <c r="BX90" s="229">
        <f t="shared" si="60"/>
        <v>1455.4279999999999</v>
      </c>
      <c r="BY90" s="230">
        <f t="shared" si="61"/>
        <v>384.00049999999993</v>
      </c>
      <c r="BZ90" s="227">
        <v>0</v>
      </c>
      <c r="CA90" s="227"/>
      <c r="CB90" s="231">
        <f t="shared" si="62"/>
        <v>1839.4284999999998</v>
      </c>
      <c r="CC90" s="231">
        <f t="shared" si="63"/>
        <v>14587.421979999997</v>
      </c>
      <c r="CD90" s="232">
        <f t="shared" si="64"/>
        <v>500</v>
      </c>
      <c r="CE90" s="216">
        <f t="shared" si="70"/>
        <v>15087.421979999997</v>
      </c>
    </row>
    <row r="91" spans="1:83" ht="21.95" customHeight="1" x14ac:dyDescent="0.2">
      <c r="A91" s="206">
        <v>78</v>
      </c>
      <c r="B91" s="207" t="s">
        <v>577</v>
      </c>
      <c r="C91" s="207" t="s">
        <v>578</v>
      </c>
      <c r="D91" s="233" t="s">
        <v>552</v>
      </c>
      <c r="E91" s="272" t="s">
        <v>1062</v>
      </c>
      <c r="F91" s="272" t="s">
        <v>1063</v>
      </c>
      <c r="G91" s="208" t="s">
        <v>226</v>
      </c>
      <c r="H91" s="208" t="s">
        <v>132</v>
      </c>
      <c r="I91" s="209">
        <v>520101025967068</v>
      </c>
      <c r="J91" s="208" t="s">
        <v>227</v>
      </c>
      <c r="K91" s="208">
        <v>1</v>
      </c>
      <c r="L91" s="210">
        <v>0</v>
      </c>
      <c r="M91" s="208">
        <v>1</v>
      </c>
      <c r="N91" s="208">
        <v>1</v>
      </c>
      <c r="O91" s="208">
        <v>1</v>
      </c>
      <c r="P91" s="208">
        <v>1</v>
      </c>
      <c r="Q91" s="208">
        <v>0</v>
      </c>
      <c r="R91" s="208">
        <v>1</v>
      </c>
      <c r="S91" s="208">
        <v>0</v>
      </c>
      <c r="T91" s="208">
        <v>1</v>
      </c>
      <c r="U91" s="208">
        <v>0</v>
      </c>
      <c r="V91" s="208">
        <v>1</v>
      </c>
      <c r="W91" s="208">
        <v>1</v>
      </c>
      <c r="X91" s="208">
        <v>0</v>
      </c>
      <c r="Y91" s="208">
        <v>1</v>
      </c>
      <c r="Z91" s="208">
        <v>0</v>
      </c>
      <c r="AA91" s="208">
        <v>0</v>
      </c>
      <c r="AB91" s="208">
        <v>1</v>
      </c>
      <c r="AC91" s="208">
        <v>0</v>
      </c>
      <c r="AD91" s="208">
        <v>1</v>
      </c>
      <c r="AE91" s="208">
        <v>0</v>
      </c>
      <c r="AF91" s="208">
        <v>1</v>
      </c>
      <c r="AG91" s="208">
        <v>0</v>
      </c>
      <c r="AH91" s="208">
        <v>1</v>
      </c>
      <c r="AI91" s="208">
        <v>1</v>
      </c>
      <c r="AJ91" s="208">
        <v>1</v>
      </c>
      <c r="AK91" s="208">
        <v>0</v>
      </c>
      <c r="AL91" s="208">
        <v>1</v>
      </c>
      <c r="AM91" s="211">
        <v>26</v>
      </c>
      <c r="AN91" s="212">
        <f t="shared" si="43"/>
        <v>17</v>
      </c>
      <c r="AO91" s="211">
        <f t="shared" si="44"/>
        <v>0</v>
      </c>
      <c r="AP91" s="211">
        <f t="shared" si="45"/>
        <v>0</v>
      </c>
      <c r="AQ91" s="211">
        <f t="shared" si="46"/>
        <v>0</v>
      </c>
      <c r="AR91" s="211">
        <f t="shared" si="47"/>
        <v>11</v>
      </c>
      <c r="AS91" s="211">
        <f t="shared" si="48"/>
        <v>0</v>
      </c>
      <c r="AT91" s="213">
        <f t="shared" si="35"/>
        <v>17</v>
      </c>
      <c r="AU91" s="273">
        <v>0</v>
      </c>
      <c r="AV91" s="214">
        <v>11035.96</v>
      </c>
      <c r="AW91" s="215">
        <v>3518.32</v>
      </c>
      <c r="AX91" s="214">
        <v>0</v>
      </c>
      <c r="AY91" s="214">
        <v>0</v>
      </c>
      <c r="AZ91" s="214">
        <v>0</v>
      </c>
      <c r="BA91" s="216">
        <f t="shared" si="42"/>
        <v>14554.279999999999</v>
      </c>
      <c r="BB91" s="217">
        <f t="shared" si="49"/>
        <v>7215.82</v>
      </c>
      <c r="BC91" s="217">
        <f t="shared" si="50"/>
        <v>2300.44</v>
      </c>
      <c r="BD91" s="218">
        <v>0</v>
      </c>
      <c r="BE91" s="219">
        <f t="shared" si="51"/>
        <v>0</v>
      </c>
      <c r="BF91" s="219">
        <f t="shared" si="52"/>
        <v>0</v>
      </c>
      <c r="BG91" s="220">
        <f t="shared" si="53"/>
        <v>792.70445800000005</v>
      </c>
      <c r="BH91" s="221">
        <f t="shared" si="65"/>
        <v>475.83</v>
      </c>
      <c r="BI91" s="222">
        <f t="shared" si="54"/>
        <v>51</v>
      </c>
      <c r="BJ91" s="223">
        <f t="shared" si="66"/>
        <v>0</v>
      </c>
      <c r="BK91" s="216">
        <f t="shared" si="55"/>
        <v>9516.26</v>
      </c>
      <c r="BL91" s="216">
        <f t="shared" si="56"/>
        <v>10835.794458</v>
      </c>
      <c r="BM91" s="224">
        <f t="shared" si="57"/>
        <v>75.323174999999992</v>
      </c>
      <c r="BN91" s="225">
        <f t="shared" si="58"/>
        <v>1141.9512</v>
      </c>
      <c r="BO91" s="226">
        <f t="shared" si="59"/>
        <v>0</v>
      </c>
      <c r="BP91" s="227"/>
      <c r="BQ91" s="214"/>
      <c r="BR91" s="214">
        <v>0</v>
      </c>
      <c r="BS91" s="228">
        <v>0</v>
      </c>
      <c r="BT91" s="228">
        <f t="shared" si="67"/>
        <v>1217.274375</v>
      </c>
      <c r="BU91" s="228">
        <f t="shared" si="68"/>
        <v>9618.5200829999994</v>
      </c>
      <c r="BV91" s="228">
        <v>9619</v>
      </c>
      <c r="BW91" s="228">
        <f t="shared" si="69"/>
        <v>-0.47991700000056881</v>
      </c>
      <c r="BX91" s="229">
        <f t="shared" si="60"/>
        <v>1237.1138000000001</v>
      </c>
      <c r="BY91" s="230">
        <f t="shared" si="61"/>
        <v>326.40042500000004</v>
      </c>
      <c r="BZ91" s="227">
        <v>0</v>
      </c>
      <c r="CA91" s="227"/>
      <c r="CB91" s="231">
        <f t="shared" si="62"/>
        <v>1563.5142250000001</v>
      </c>
      <c r="CC91" s="231">
        <f t="shared" si="63"/>
        <v>12399.308683000001</v>
      </c>
      <c r="CD91" s="232">
        <f t="shared" si="64"/>
        <v>425</v>
      </c>
      <c r="CE91" s="216">
        <f t="shared" si="70"/>
        <v>12824.308683000001</v>
      </c>
    </row>
    <row r="92" spans="1:83" ht="21.95" customHeight="1" x14ac:dyDescent="0.2">
      <c r="A92" s="206">
        <v>79</v>
      </c>
      <c r="B92" s="207" t="s">
        <v>579</v>
      </c>
      <c r="C92" s="207" t="s">
        <v>580</v>
      </c>
      <c r="D92" s="233" t="s">
        <v>552</v>
      </c>
      <c r="E92" s="272" t="s">
        <v>1064</v>
      </c>
      <c r="F92" s="272" t="s">
        <v>1065</v>
      </c>
      <c r="G92" s="208" t="s">
        <v>235</v>
      </c>
      <c r="H92" s="208" t="s">
        <v>581</v>
      </c>
      <c r="I92" s="209">
        <v>50100619043285</v>
      </c>
      <c r="J92" s="208" t="s">
        <v>219</v>
      </c>
      <c r="K92" s="208">
        <v>0</v>
      </c>
      <c r="L92" s="210">
        <v>0</v>
      </c>
      <c r="M92" s="208">
        <v>1</v>
      </c>
      <c r="N92" s="208">
        <v>1</v>
      </c>
      <c r="O92" s="208">
        <v>1</v>
      </c>
      <c r="P92" s="208">
        <v>1</v>
      </c>
      <c r="Q92" s="208">
        <v>1</v>
      </c>
      <c r="R92" s="208">
        <v>1</v>
      </c>
      <c r="S92" s="208">
        <v>0</v>
      </c>
      <c r="T92" s="208">
        <v>1</v>
      </c>
      <c r="U92" s="208">
        <v>1</v>
      </c>
      <c r="V92" s="208">
        <v>0</v>
      </c>
      <c r="W92" s="208">
        <v>0</v>
      </c>
      <c r="X92" s="208">
        <v>0</v>
      </c>
      <c r="Y92" s="208">
        <v>0</v>
      </c>
      <c r="Z92" s="208">
        <v>0</v>
      </c>
      <c r="AA92" s="208">
        <v>1</v>
      </c>
      <c r="AB92" s="208">
        <v>0</v>
      </c>
      <c r="AC92" s="208">
        <v>1</v>
      </c>
      <c r="AD92" s="208">
        <v>0</v>
      </c>
      <c r="AE92" s="208">
        <v>1</v>
      </c>
      <c r="AF92" s="208">
        <v>0</v>
      </c>
      <c r="AG92" s="208">
        <v>0</v>
      </c>
      <c r="AH92" s="208">
        <v>1</v>
      </c>
      <c r="AI92" s="208">
        <v>0</v>
      </c>
      <c r="AJ92" s="208">
        <v>0</v>
      </c>
      <c r="AK92" s="208">
        <v>0</v>
      </c>
      <c r="AL92" s="208">
        <v>0</v>
      </c>
      <c r="AM92" s="211">
        <v>26</v>
      </c>
      <c r="AN92" s="212">
        <f t="shared" si="43"/>
        <v>12</v>
      </c>
      <c r="AO92" s="211">
        <f t="shared" si="44"/>
        <v>0</v>
      </c>
      <c r="AP92" s="211">
        <f t="shared" si="45"/>
        <v>0</v>
      </c>
      <c r="AQ92" s="211">
        <f t="shared" si="46"/>
        <v>0</v>
      </c>
      <c r="AR92" s="211">
        <f t="shared" si="47"/>
        <v>16</v>
      </c>
      <c r="AS92" s="211">
        <f t="shared" si="48"/>
        <v>0</v>
      </c>
      <c r="AT92" s="213">
        <f t="shared" si="35"/>
        <v>12</v>
      </c>
      <c r="AU92" s="273">
        <v>0</v>
      </c>
      <c r="AV92" s="214">
        <v>11035.96</v>
      </c>
      <c r="AW92" s="215">
        <v>3518.32</v>
      </c>
      <c r="AX92" s="214">
        <v>0</v>
      </c>
      <c r="AY92" s="214">
        <v>0</v>
      </c>
      <c r="AZ92" s="214">
        <v>0</v>
      </c>
      <c r="BA92" s="216">
        <f t="shared" si="42"/>
        <v>14554.279999999999</v>
      </c>
      <c r="BB92" s="217">
        <f t="shared" si="49"/>
        <v>5093.5199999999995</v>
      </c>
      <c r="BC92" s="217">
        <f t="shared" si="50"/>
        <v>1623.84</v>
      </c>
      <c r="BD92" s="218">
        <v>0</v>
      </c>
      <c r="BE92" s="219">
        <f t="shared" si="51"/>
        <v>0</v>
      </c>
      <c r="BF92" s="219">
        <f t="shared" si="52"/>
        <v>0</v>
      </c>
      <c r="BG92" s="220">
        <f t="shared" si="53"/>
        <v>559.55608799999993</v>
      </c>
      <c r="BH92" s="221">
        <f t="shared" si="65"/>
        <v>335.88</v>
      </c>
      <c r="BI92" s="222">
        <f t="shared" si="54"/>
        <v>36</v>
      </c>
      <c r="BJ92" s="223">
        <f t="shared" si="66"/>
        <v>0</v>
      </c>
      <c r="BK92" s="216">
        <f t="shared" si="55"/>
        <v>6717.36</v>
      </c>
      <c r="BL92" s="216">
        <f t="shared" si="56"/>
        <v>7648.7960880000001</v>
      </c>
      <c r="BM92" s="224">
        <f t="shared" si="57"/>
        <v>53.1693</v>
      </c>
      <c r="BN92" s="225">
        <f t="shared" si="58"/>
        <v>806.08319999999992</v>
      </c>
      <c r="BO92" s="226">
        <f t="shared" si="59"/>
        <v>0</v>
      </c>
      <c r="BP92" s="227"/>
      <c r="BQ92" s="214"/>
      <c r="BR92" s="214">
        <v>0</v>
      </c>
      <c r="BS92" s="228">
        <v>0</v>
      </c>
      <c r="BT92" s="228">
        <f t="shared" si="67"/>
        <v>859.25249999999994</v>
      </c>
      <c r="BU92" s="228">
        <f t="shared" si="68"/>
        <v>6789.5435880000005</v>
      </c>
      <c r="BV92" s="228">
        <v>6790</v>
      </c>
      <c r="BW92" s="228">
        <f t="shared" si="69"/>
        <v>-0.45641199999954551</v>
      </c>
      <c r="BX92" s="229">
        <f t="shared" si="60"/>
        <v>873.25679999999988</v>
      </c>
      <c r="BY92" s="230">
        <f t="shared" si="61"/>
        <v>230.40029999999999</v>
      </c>
      <c r="BZ92" s="227">
        <v>0</v>
      </c>
      <c r="CA92" s="227"/>
      <c r="CB92" s="231">
        <f t="shared" si="62"/>
        <v>1103.6570999999999</v>
      </c>
      <c r="CC92" s="231">
        <f t="shared" si="63"/>
        <v>8752.4531879999995</v>
      </c>
      <c r="CD92" s="232">
        <f t="shared" si="64"/>
        <v>300</v>
      </c>
      <c r="CE92" s="216">
        <f t="shared" si="70"/>
        <v>9052.4531879999995</v>
      </c>
    </row>
    <row r="93" spans="1:83" ht="21.95" customHeight="1" x14ac:dyDescent="0.2">
      <c r="A93" s="206">
        <v>80</v>
      </c>
      <c r="B93" s="207" t="s">
        <v>582</v>
      </c>
      <c r="C93" s="207" t="s">
        <v>583</v>
      </c>
      <c r="D93" s="233" t="s">
        <v>552</v>
      </c>
      <c r="E93" s="272" t="s">
        <v>1066</v>
      </c>
      <c r="F93" s="272" t="s">
        <v>1067</v>
      </c>
      <c r="G93" s="208" t="s">
        <v>223</v>
      </c>
      <c r="H93" s="208" t="s">
        <v>127</v>
      </c>
      <c r="I93" s="209">
        <v>40050273946</v>
      </c>
      <c r="J93" s="208" t="s">
        <v>224</v>
      </c>
      <c r="K93" s="208">
        <v>1</v>
      </c>
      <c r="L93" s="210">
        <v>0</v>
      </c>
      <c r="M93" s="208">
        <v>1</v>
      </c>
      <c r="N93" s="208">
        <v>1</v>
      </c>
      <c r="O93" s="208">
        <v>1</v>
      </c>
      <c r="P93" s="208">
        <v>0</v>
      </c>
      <c r="Q93" s="208">
        <v>1</v>
      </c>
      <c r="R93" s="208">
        <v>1</v>
      </c>
      <c r="S93" s="208">
        <v>0</v>
      </c>
      <c r="T93" s="208">
        <v>1</v>
      </c>
      <c r="U93" s="208">
        <v>1</v>
      </c>
      <c r="V93" s="208">
        <v>1</v>
      </c>
      <c r="W93" s="208">
        <v>1</v>
      </c>
      <c r="X93" s="208">
        <v>1</v>
      </c>
      <c r="Y93" s="208">
        <v>1</v>
      </c>
      <c r="Z93" s="208">
        <v>0</v>
      </c>
      <c r="AA93" s="208">
        <v>0</v>
      </c>
      <c r="AB93" s="208">
        <v>1</v>
      </c>
      <c r="AC93" s="208">
        <v>1</v>
      </c>
      <c r="AD93" s="208">
        <v>1</v>
      </c>
      <c r="AE93" s="208">
        <v>1</v>
      </c>
      <c r="AF93" s="208">
        <v>1</v>
      </c>
      <c r="AG93" s="208">
        <v>0</v>
      </c>
      <c r="AH93" s="208">
        <v>1</v>
      </c>
      <c r="AI93" s="208">
        <v>1</v>
      </c>
      <c r="AJ93" s="208">
        <v>1</v>
      </c>
      <c r="AK93" s="208">
        <v>1</v>
      </c>
      <c r="AL93" s="208">
        <v>1</v>
      </c>
      <c r="AM93" s="211">
        <v>26</v>
      </c>
      <c r="AN93" s="212">
        <f t="shared" si="43"/>
        <v>22</v>
      </c>
      <c r="AO93" s="211">
        <f t="shared" si="44"/>
        <v>0</v>
      </c>
      <c r="AP93" s="211">
        <f t="shared" si="45"/>
        <v>0</v>
      </c>
      <c r="AQ93" s="211">
        <f t="shared" si="46"/>
        <v>0</v>
      </c>
      <c r="AR93" s="211">
        <f t="shared" si="47"/>
        <v>6</v>
      </c>
      <c r="AS93" s="211">
        <f t="shared" si="48"/>
        <v>0</v>
      </c>
      <c r="AT93" s="213">
        <f t="shared" si="35"/>
        <v>22</v>
      </c>
      <c r="AU93" s="273">
        <v>8</v>
      </c>
      <c r="AV93" s="214">
        <v>11035.96</v>
      </c>
      <c r="AW93" s="215">
        <v>3518.32</v>
      </c>
      <c r="AX93" s="214">
        <v>0</v>
      </c>
      <c r="AY93" s="214">
        <v>0</v>
      </c>
      <c r="AZ93" s="214">
        <v>0</v>
      </c>
      <c r="BA93" s="216">
        <f t="shared" si="42"/>
        <v>14554.279999999999</v>
      </c>
      <c r="BB93" s="217">
        <f t="shared" si="49"/>
        <v>9338.119999999999</v>
      </c>
      <c r="BC93" s="217">
        <f t="shared" si="50"/>
        <v>2977.04</v>
      </c>
      <c r="BD93" s="218">
        <v>0</v>
      </c>
      <c r="BE93" s="219">
        <f t="shared" si="51"/>
        <v>0</v>
      </c>
      <c r="BF93" s="219">
        <f t="shared" si="52"/>
        <v>0</v>
      </c>
      <c r="BG93" s="220">
        <f t="shared" si="53"/>
        <v>1025.852828</v>
      </c>
      <c r="BH93" s="221">
        <f t="shared" si="65"/>
        <v>615.78</v>
      </c>
      <c r="BI93" s="222">
        <f t="shared" si="54"/>
        <v>66</v>
      </c>
      <c r="BJ93" s="223">
        <f t="shared" si="66"/>
        <v>1119.52</v>
      </c>
      <c r="BK93" s="216">
        <f t="shared" si="55"/>
        <v>12315.16</v>
      </c>
      <c r="BL93" s="216">
        <f t="shared" si="56"/>
        <v>15142.312828</v>
      </c>
      <c r="BM93" s="224">
        <f t="shared" si="57"/>
        <v>105.87344999999999</v>
      </c>
      <c r="BN93" s="225">
        <f t="shared" si="58"/>
        <v>1477.8191999999999</v>
      </c>
      <c r="BO93" s="226">
        <f t="shared" si="59"/>
        <v>0</v>
      </c>
      <c r="BP93" s="227"/>
      <c r="BQ93" s="214"/>
      <c r="BR93" s="214">
        <v>0</v>
      </c>
      <c r="BS93" s="228">
        <v>0</v>
      </c>
      <c r="BT93" s="228">
        <f t="shared" si="67"/>
        <v>1583.69265</v>
      </c>
      <c r="BU93" s="228">
        <f t="shared" si="68"/>
        <v>13558.620178000001</v>
      </c>
      <c r="BV93" s="228">
        <v>13559</v>
      </c>
      <c r="BW93" s="228">
        <f t="shared" si="69"/>
        <v>-0.37982199999896693</v>
      </c>
      <c r="BX93" s="229">
        <f t="shared" si="60"/>
        <v>1600.9707999999998</v>
      </c>
      <c r="BY93" s="230">
        <f t="shared" si="61"/>
        <v>458.78494999999998</v>
      </c>
      <c r="BZ93" s="227">
        <v>0</v>
      </c>
      <c r="CA93" s="227"/>
      <c r="CB93" s="231">
        <f t="shared" si="62"/>
        <v>2059.7557499999998</v>
      </c>
      <c r="CC93" s="231">
        <f t="shared" si="63"/>
        <v>17202.068577999999</v>
      </c>
      <c r="CD93" s="232">
        <f t="shared" si="64"/>
        <v>550</v>
      </c>
      <c r="CE93" s="216">
        <f t="shared" si="70"/>
        <v>17752.068577999999</v>
      </c>
    </row>
    <row r="94" spans="1:83" ht="21.95" customHeight="1" x14ac:dyDescent="0.2">
      <c r="A94" s="206">
        <v>81</v>
      </c>
      <c r="B94" s="207" t="s">
        <v>584</v>
      </c>
      <c r="C94" s="207" t="s">
        <v>585</v>
      </c>
      <c r="D94" s="233" t="s">
        <v>552</v>
      </c>
      <c r="E94" s="272" t="s">
        <v>1068</v>
      </c>
      <c r="F94" s="272" t="s">
        <v>1069</v>
      </c>
      <c r="G94" s="208" t="s">
        <v>64</v>
      </c>
      <c r="H94" s="208" t="s">
        <v>122</v>
      </c>
      <c r="I94" s="209" t="s">
        <v>586</v>
      </c>
      <c r="J94" s="208" t="s">
        <v>229</v>
      </c>
      <c r="K94" s="208">
        <v>0</v>
      </c>
      <c r="L94" s="210">
        <v>0</v>
      </c>
      <c r="M94" s="208">
        <v>1</v>
      </c>
      <c r="N94" s="208">
        <v>1</v>
      </c>
      <c r="O94" s="208">
        <v>0</v>
      </c>
      <c r="P94" s="208">
        <v>0</v>
      </c>
      <c r="Q94" s="208">
        <v>0</v>
      </c>
      <c r="R94" s="208">
        <v>1</v>
      </c>
      <c r="S94" s="208">
        <v>0</v>
      </c>
      <c r="T94" s="208">
        <v>0</v>
      </c>
      <c r="U94" s="208">
        <v>1</v>
      </c>
      <c r="V94" s="208">
        <v>1</v>
      </c>
      <c r="W94" s="208">
        <v>0</v>
      </c>
      <c r="X94" s="208">
        <v>0</v>
      </c>
      <c r="Y94" s="208">
        <v>1</v>
      </c>
      <c r="Z94" s="208">
        <v>0</v>
      </c>
      <c r="AA94" s="208">
        <v>1</v>
      </c>
      <c r="AB94" s="208">
        <v>1</v>
      </c>
      <c r="AC94" s="208">
        <v>1</v>
      </c>
      <c r="AD94" s="208">
        <v>0</v>
      </c>
      <c r="AE94" s="208">
        <v>0</v>
      </c>
      <c r="AF94" s="208">
        <v>0</v>
      </c>
      <c r="AG94" s="208">
        <v>0</v>
      </c>
      <c r="AH94" s="208">
        <v>0</v>
      </c>
      <c r="AI94" s="208">
        <v>0</v>
      </c>
      <c r="AJ94" s="208">
        <v>0</v>
      </c>
      <c r="AK94" s="208">
        <v>0</v>
      </c>
      <c r="AL94" s="208">
        <v>0</v>
      </c>
      <c r="AM94" s="211">
        <v>26</v>
      </c>
      <c r="AN94" s="212">
        <f t="shared" si="43"/>
        <v>9</v>
      </c>
      <c r="AO94" s="211">
        <f t="shared" si="44"/>
        <v>0</v>
      </c>
      <c r="AP94" s="211">
        <f t="shared" si="45"/>
        <v>0</v>
      </c>
      <c r="AQ94" s="211">
        <f t="shared" si="46"/>
        <v>0</v>
      </c>
      <c r="AR94" s="211">
        <f t="shared" si="47"/>
        <v>19</v>
      </c>
      <c r="AS94" s="211">
        <f t="shared" si="48"/>
        <v>0</v>
      </c>
      <c r="AT94" s="213">
        <f t="shared" si="35"/>
        <v>9</v>
      </c>
      <c r="AU94" s="273">
        <v>0</v>
      </c>
      <c r="AV94" s="214">
        <v>11035.96</v>
      </c>
      <c r="AW94" s="215">
        <v>3518.32</v>
      </c>
      <c r="AX94" s="214">
        <v>0</v>
      </c>
      <c r="AY94" s="214">
        <v>0</v>
      </c>
      <c r="AZ94" s="214">
        <v>0</v>
      </c>
      <c r="BA94" s="216">
        <f t="shared" si="42"/>
        <v>14554.279999999999</v>
      </c>
      <c r="BB94" s="217">
        <f t="shared" si="49"/>
        <v>3820.14</v>
      </c>
      <c r="BC94" s="217">
        <f t="shared" si="50"/>
        <v>1217.8799999999999</v>
      </c>
      <c r="BD94" s="218">
        <v>0</v>
      </c>
      <c r="BE94" s="219">
        <f t="shared" si="51"/>
        <v>0</v>
      </c>
      <c r="BF94" s="219">
        <f t="shared" si="52"/>
        <v>0</v>
      </c>
      <c r="BG94" s="220">
        <f t="shared" si="53"/>
        <v>419.66706599999998</v>
      </c>
      <c r="BH94" s="221">
        <f t="shared" si="65"/>
        <v>251.91</v>
      </c>
      <c r="BI94" s="222">
        <f t="shared" si="54"/>
        <v>27</v>
      </c>
      <c r="BJ94" s="223">
        <f t="shared" si="66"/>
        <v>0</v>
      </c>
      <c r="BK94" s="216">
        <f t="shared" si="55"/>
        <v>5038.0199999999995</v>
      </c>
      <c r="BL94" s="216">
        <f t="shared" si="56"/>
        <v>5736.5970659999994</v>
      </c>
      <c r="BM94" s="224">
        <f t="shared" si="57"/>
        <v>39.876974999999995</v>
      </c>
      <c r="BN94" s="225">
        <f t="shared" si="58"/>
        <v>604.56239999999991</v>
      </c>
      <c r="BO94" s="226">
        <f t="shared" si="59"/>
        <v>0</v>
      </c>
      <c r="BP94" s="227"/>
      <c r="BQ94" s="214"/>
      <c r="BR94" s="214">
        <v>0</v>
      </c>
      <c r="BS94" s="228">
        <v>0</v>
      </c>
      <c r="BT94" s="228">
        <f t="shared" si="67"/>
        <v>644.43937499999993</v>
      </c>
      <c r="BU94" s="228">
        <f t="shared" si="68"/>
        <v>5092.1576909999994</v>
      </c>
      <c r="BV94" s="228">
        <v>5092</v>
      </c>
      <c r="BW94" s="228">
        <f t="shared" si="69"/>
        <v>0.15769099999943137</v>
      </c>
      <c r="BX94" s="229">
        <f t="shared" si="60"/>
        <v>654.94259999999997</v>
      </c>
      <c r="BY94" s="230">
        <f t="shared" si="61"/>
        <v>172.80022499999998</v>
      </c>
      <c r="BZ94" s="227">
        <v>0</v>
      </c>
      <c r="CA94" s="227"/>
      <c r="CB94" s="231">
        <f t="shared" si="62"/>
        <v>827.74282499999993</v>
      </c>
      <c r="CC94" s="231">
        <f t="shared" si="63"/>
        <v>6564.3398909999996</v>
      </c>
      <c r="CD94" s="232">
        <f t="shared" si="64"/>
        <v>225</v>
      </c>
      <c r="CE94" s="216">
        <f t="shared" si="70"/>
        <v>6789.3398909999996</v>
      </c>
    </row>
    <row r="95" spans="1:83" ht="21.95" customHeight="1" x14ac:dyDescent="0.2">
      <c r="A95" s="206">
        <v>82</v>
      </c>
      <c r="B95" s="207" t="s">
        <v>587</v>
      </c>
      <c r="C95" s="207" t="s">
        <v>588</v>
      </c>
      <c r="D95" s="233" t="s">
        <v>552</v>
      </c>
      <c r="E95" s="272" t="s">
        <v>1070</v>
      </c>
      <c r="F95" s="272" t="s">
        <v>1071</v>
      </c>
      <c r="G95" s="208" t="s">
        <v>65</v>
      </c>
      <c r="H95" s="208" t="s">
        <v>135</v>
      </c>
      <c r="I95" s="209">
        <v>4733108003214</v>
      </c>
      <c r="J95" s="208" t="s">
        <v>229</v>
      </c>
      <c r="K95" s="208">
        <v>1</v>
      </c>
      <c r="L95" s="210">
        <v>0</v>
      </c>
      <c r="M95" s="208">
        <v>1</v>
      </c>
      <c r="N95" s="208">
        <v>1</v>
      </c>
      <c r="O95" s="208">
        <v>1</v>
      </c>
      <c r="P95" s="208">
        <v>1</v>
      </c>
      <c r="Q95" s="208">
        <v>1</v>
      </c>
      <c r="R95" s="208">
        <v>1</v>
      </c>
      <c r="S95" s="208">
        <v>0</v>
      </c>
      <c r="T95" s="208">
        <v>1</v>
      </c>
      <c r="U95" s="208">
        <v>1</v>
      </c>
      <c r="V95" s="208">
        <v>0</v>
      </c>
      <c r="W95" s="208">
        <v>1</v>
      </c>
      <c r="X95" s="208">
        <v>1</v>
      </c>
      <c r="Y95" s="208">
        <v>1</v>
      </c>
      <c r="Z95" s="208">
        <v>0</v>
      </c>
      <c r="AA95" s="208">
        <v>1</v>
      </c>
      <c r="AB95" s="208">
        <v>0</v>
      </c>
      <c r="AC95" s="208">
        <v>1</v>
      </c>
      <c r="AD95" s="208">
        <v>0</v>
      </c>
      <c r="AE95" s="208">
        <v>1</v>
      </c>
      <c r="AF95" s="208">
        <v>0</v>
      </c>
      <c r="AG95" s="208">
        <v>0</v>
      </c>
      <c r="AH95" s="208">
        <v>1</v>
      </c>
      <c r="AI95" s="208">
        <v>1</v>
      </c>
      <c r="AJ95" s="208">
        <v>1</v>
      </c>
      <c r="AK95" s="208">
        <v>1</v>
      </c>
      <c r="AL95" s="208">
        <v>1</v>
      </c>
      <c r="AM95" s="211">
        <v>26</v>
      </c>
      <c r="AN95" s="212">
        <f t="shared" si="43"/>
        <v>20</v>
      </c>
      <c r="AO95" s="211">
        <f t="shared" si="44"/>
        <v>0</v>
      </c>
      <c r="AP95" s="211">
        <f t="shared" si="45"/>
        <v>0</v>
      </c>
      <c r="AQ95" s="211">
        <f t="shared" si="46"/>
        <v>0</v>
      </c>
      <c r="AR95" s="211">
        <f t="shared" si="47"/>
        <v>8</v>
      </c>
      <c r="AS95" s="211">
        <f t="shared" si="48"/>
        <v>0</v>
      </c>
      <c r="AT95" s="213">
        <f t="shared" si="35"/>
        <v>20</v>
      </c>
      <c r="AU95" s="273">
        <v>0</v>
      </c>
      <c r="AV95" s="214">
        <v>11035.96</v>
      </c>
      <c r="AW95" s="215">
        <v>3518.32</v>
      </c>
      <c r="AX95" s="214">
        <v>0</v>
      </c>
      <c r="AY95" s="214">
        <v>0</v>
      </c>
      <c r="AZ95" s="214">
        <v>0</v>
      </c>
      <c r="BA95" s="216">
        <f t="shared" si="42"/>
        <v>14554.279999999999</v>
      </c>
      <c r="BB95" s="217">
        <f t="shared" si="49"/>
        <v>8489.1999999999989</v>
      </c>
      <c r="BC95" s="217">
        <f t="shared" si="50"/>
        <v>2706.3999999999996</v>
      </c>
      <c r="BD95" s="218">
        <v>0</v>
      </c>
      <c r="BE95" s="219">
        <f t="shared" si="51"/>
        <v>0</v>
      </c>
      <c r="BF95" s="219">
        <f t="shared" si="52"/>
        <v>0</v>
      </c>
      <c r="BG95" s="220">
        <f t="shared" si="53"/>
        <v>932.59347999999989</v>
      </c>
      <c r="BH95" s="221">
        <f t="shared" si="65"/>
        <v>559.79999999999995</v>
      </c>
      <c r="BI95" s="222">
        <f t="shared" si="54"/>
        <v>60</v>
      </c>
      <c r="BJ95" s="223">
        <f t="shared" si="66"/>
        <v>0</v>
      </c>
      <c r="BK95" s="216">
        <f t="shared" si="55"/>
        <v>11195.599999999999</v>
      </c>
      <c r="BL95" s="216">
        <f t="shared" si="56"/>
        <v>12747.993479999997</v>
      </c>
      <c r="BM95" s="224">
        <f t="shared" si="57"/>
        <v>88.615499999999983</v>
      </c>
      <c r="BN95" s="225">
        <f t="shared" si="58"/>
        <v>1343.4719999999998</v>
      </c>
      <c r="BO95" s="226">
        <f t="shared" si="59"/>
        <v>0</v>
      </c>
      <c r="BP95" s="227"/>
      <c r="BQ95" s="214"/>
      <c r="BR95" s="214">
        <v>0</v>
      </c>
      <c r="BS95" s="228">
        <v>0</v>
      </c>
      <c r="BT95" s="228">
        <f t="shared" si="67"/>
        <v>1432.0874999999996</v>
      </c>
      <c r="BU95" s="228">
        <f t="shared" si="68"/>
        <v>11315.905979999998</v>
      </c>
      <c r="BV95" s="228">
        <v>11316</v>
      </c>
      <c r="BW95" s="228">
        <f t="shared" si="69"/>
        <v>-9.4020000002274173E-2</v>
      </c>
      <c r="BX95" s="229">
        <f t="shared" si="60"/>
        <v>1455.4279999999999</v>
      </c>
      <c r="BY95" s="230">
        <f t="shared" si="61"/>
        <v>384.00049999999993</v>
      </c>
      <c r="BZ95" s="227">
        <v>0</v>
      </c>
      <c r="CA95" s="227"/>
      <c r="CB95" s="231">
        <f t="shared" si="62"/>
        <v>1839.4284999999998</v>
      </c>
      <c r="CC95" s="231">
        <f t="shared" si="63"/>
        <v>14587.421979999997</v>
      </c>
      <c r="CD95" s="232">
        <f t="shared" si="64"/>
        <v>500</v>
      </c>
      <c r="CE95" s="216">
        <f t="shared" si="70"/>
        <v>15087.421979999997</v>
      </c>
    </row>
    <row r="96" spans="1:83" ht="21.95" customHeight="1" x14ac:dyDescent="0.2">
      <c r="A96" s="206">
        <v>83</v>
      </c>
      <c r="B96" s="207" t="s">
        <v>589</v>
      </c>
      <c r="C96" s="207" t="s">
        <v>835</v>
      </c>
      <c r="D96" s="233" t="s">
        <v>552</v>
      </c>
      <c r="E96" s="272" t="s">
        <v>1072</v>
      </c>
      <c r="F96" s="272" t="s">
        <v>1073</v>
      </c>
      <c r="G96" s="208" t="s">
        <v>223</v>
      </c>
      <c r="H96" s="208" t="s">
        <v>121</v>
      </c>
      <c r="I96" s="209">
        <v>64111887750</v>
      </c>
      <c r="J96" s="208" t="s">
        <v>219</v>
      </c>
      <c r="K96" s="208">
        <v>0</v>
      </c>
      <c r="L96" s="210">
        <v>0</v>
      </c>
      <c r="M96" s="208">
        <v>1</v>
      </c>
      <c r="N96" s="208">
        <v>1</v>
      </c>
      <c r="O96" s="208">
        <v>1</v>
      </c>
      <c r="P96" s="208">
        <v>1</v>
      </c>
      <c r="Q96" s="208">
        <v>1</v>
      </c>
      <c r="R96" s="208">
        <v>1</v>
      </c>
      <c r="S96" s="208">
        <v>0</v>
      </c>
      <c r="T96" s="208">
        <v>1</v>
      </c>
      <c r="U96" s="208">
        <v>1</v>
      </c>
      <c r="V96" s="208">
        <v>0</v>
      </c>
      <c r="W96" s="208">
        <v>1</v>
      </c>
      <c r="X96" s="208">
        <v>1</v>
      </c>
      <c r="Y96" s="208">
        <v>1</v>
      </c>
      <c r="Z96" s="208">
        <v>0</v>
      </c>
      <c r="AA96" s="208">
        <v>0</v>
      </c>
      <c r="AB96" s="208">
        <v>1</v>
      </c>
      <c r="AC96" s="208">
        <v>0</v>
      </c>
      <c r="AD96" s="208">
        <v>1</v>
      </c>
      <c r="AE96" s="208">
        <v>0</v>
      </c>
      <c r="AF96" s="208">
        <v>1</v>
      </c>
      <c r="AG96" s="208">
        <v>0</v>
      </c>
      <c r="AH96" s="208">
        <v>1</v>
      </c>
      <c r="AI96" s="208">
        <v>0</v>
      </c>
      <c r="AJ96" s="208">
        <v>1</v>
      </c>
      <c r="AK96" s="208">
        <v>1</v>
      </c>
      <c r="AL96" s="208">
        <v>1</v>
      </c>
      <c r="AM96" s="211">
        <v>26</v>
      </c>
      <c r="AN96" s="212">
        <f t="shared" si="43"/>
        <v>18</v>
      </c>
      <c r="AO96" s="211">
        <f t="shared" si="44"/>
        <v>0</v>
      </c>
      <c r="AP96" s="211">
        <f t="shared" si="45"/>
        <v>0</v>
      </c>
      <c r="AQ96" s="211">
        <f t="shared" si="46"/>
        <v>0</v>
      </c>
      <c r="AR96" s="211">
        <f t="shared" si="47"/>
        <v>10</v>
      </c>
      <c r="AS96" s="211">
        <f t="shared" si="48"/>
        <v>0</v>
      </c>
      <c r="AT96" s="213">
        <f t="shared" si="35"/>
        <v>18</v>
      </c>
      <c r="AU96" s="273">
        <v>0</v>
      </c>
      <c r="AV96" s="214">
        <v>11035.96</v>
      </c>
      <c r="AW96" s="215">
        <v>3518.32</v>
      </c>
      <c r="AX96" s="214">
        <v>0</v>
      </c>
      <c r="AY96" s="214">
        <v>0</v>
      </c>
      <c r="AZ96" s="214">
        <v>0</v>
      </c>
      <c r="BA96" s="216">
        <f t="shared" si="42"/>
        <v>14554.279999999999</v>
      </c>
      <c r="BB96" s="217">
        <f t="shared" si="49"/>
        <v>7640.28</v>
      </c>
      <c r="BC96" s="217">
        <f t="shared" si="50"/>
        <v>2435.7599999999998</v>
      </c>
      <c r="BD96" s="218">
        <v>0</v>
      </c>
      <c r="BE96" s="219">
        <f t="shared" si="51"/>
        <v>0</v>
      </c>
      <c r="BF96" s="219">
        <f t="shared" si="52"/>
        <v>0</v>
      </c>
      <c r="BG96" s="220">
        <f t="shared" si="53"/>
        <v>839.33413199999995</v>
      </c>
      <c r="BH96" s="221">
        <f t="shared" si="65"/>
        <v>503.82</v>
      </c>
      <c r="BI96" s="222">
        <f t="shared" si="54"/>
        <v>54</v>
      </c>
      <c r="BJ96" s="223">
        <f t="shared" si="66"/>
        <v>0</v>
      </c>
      <c r="BK96" s="216">
        <f t="shared" si="55"/>
        <v>10076.039999999999</v>
      </c>
      <c r="BL96" s="216">
        <f t="shared" si="56"/>
        <v>11473.194131999999</v>
      </c>
      <c r="BM96" s="224">
        <f t="shared" si="57"/>
        <v>79.753949999999989</v>
      </c>
      <c r="BN96" s="225">
        <f t="shared" si="58"/>
        <v>1209.1247999999998</v>
      </c>
      <c r="BO96" s="226">
        <f t="shared" si="59"/>
        <v>0</v>
      </c>
      <c r="BP96" s="227"/>
      <c r="BQ96" s="214"/>
      <c r="BR96" s="214">
        <v>0</v>
      </c>
      <c r="BS96" s="228">
        <v>0</v>
      </c>
      <c r="BT96" s="228">
        <f t="shared" si="67"/>
        <v>1288.8787499999999</v>
      </c>
      <c r="BU96" s="228">
        <f t="shared" si="68"/>
        <v>10184.315381999999</v>
      </c>
      <c r="BV96" s="228">
        <v>10184</v>
      </c>
      <c r="BW96" s="228">
        <f t="shared" si="69"/>
        <v>0.31538199999886274</v>
      </c>
      <c r="BX96" s="229">
        <f t="shared" si="60"/>
        <v>1309.8851999999999</v>
      </c>
      <c r="BY96" s="230">
        <f t="shared" si="61"/>
        <v>345.60044999999997</v>
      </c>
      <c r="BZ96" s="227">
        <v>0</v>
      </c>
      <c r="CA96" s="227"/>
      <c r="CB96" s="231">
        <f t="shared" si="62"/>
        <v>1655.4856499999999</v>
      </c>
      <c r="CC96" s="231">
        <f t="shared" si="63"/>
        <v>13128.679781999999</v>
      </c>
      <c r="CD96" s="232">
        <f t="shared" si="64"/>
        <v>450</v>
      </c>
      <c r="CE96" s="216">
        <f t="shared" si="70"/>
        <v>13578.679781999999</v>
      </c>
    </row>
    <row r="97" spans="1:83" ht="21.95" customHeight="1" x14ac:dyDescent="0.2">
      <c r="A97" s="206">
        <v>84</v>
      </c>
      <c r="B97" s="207" t="s">
        <v>590</v>
      </c>
      <c r="C97" s="207" t="s">
        <v>591</v>
      </c>
      <c r="D97" s="233" t="s">
        <v>552</v>
      </c>
      <c r="E97" s="272" t="s">
        <v>1074</v>
      </c>
      <c r="F97" s="272" t="s">
        <v>1075</v>
      </c>
      <c r="G97" s="208" t="s">
        <v>384</v>
      </c>
      <c r="H97" s="208" t="s">
        <v>143</v>
      </c>
      <c r="I97" s="209" t="s">
        <v>592</v>
      </c>
      <c r="J97" s="208" t="s">
        <v>219</v>
      </c>
      <c r="K97" s="208">
        <v>1</v>
      </c>
      <c r="L97" s="210">
        <v>0</v>
      </c>
      <c r="M97" s="208">
        <v>1</v>
      </c>
      <c r="N97" s="208">
        <v>1</v>
      </c>
      <c r="O97" s="208">
        <v>1</v>
      </c>
      <c r="P97" s="208">
        <v>1</v>
      </c>
      <c r="Q97" s="208">
        <v>1</v>
      </c>
      <c r="R97" s="208">
        <v>1</v>
      </c>
      <c r="S97" s="208">
        <v>0</v>
      </c>
      <c r="T97" s="208">
        <v>1</v>
      </c>
      <c r="U97" s="208">
        <v>1</v>
      </c>
      <c r="V97" s="208">
        <v>1</v>
      </c>
      <c r="W97" s="208">
        <v>1</v>
      </c>
      <c r="X97" s="208">
        <v>1</v>
      </c>
      <c r="Y97" s="208">
        <v>1</v>
      </c>
      <c r="Z97" s="208">
        <v>0</v>
      </c>
      <c r="AA97" s="208">
        <v>1</v>
      </c>
      <c r="AB97" s="208">
        <v>1</v>
      </c>
      <c r="AC97" s="208">
        <v>1</v>
      </c>
      <c r="AD97" s="208">
        <v>0</v>
      </c>
      <c r="AE97" s="208">
        <v>1</v>
      </c>
      <c r="AF97" s="208">
        <v>1</v>
      </c>
      <c r="AG97" s="208">
        <v>0</v>
      </c>
      <c r="AH97" s="208">
        <v>1</v>
      </c>
      <c r="AI97" s="208">
        <v>1</v>
      </c>
      <c r="AJ97" s="208">
        <v>1</v>
      </c>
      <c r="AK97" s="208">
        <v>1</v>
      </c>
      <c r="AL97" s="208">
        <v>1</v>
      </c>
      <c r="AM97" s="211">
        <v>26</v>
      </c>
      <c r="AN97" s="212">
        <f t="shared" si="43"/>
        <v>23</v>
      </c>
      <c r="AO97" s="211">
        <f t="shared" si="44"/>
        <v>0</v>
      </c>
      <c r="AP97" s="211">
        <f t="shared" si="45"/>
        <v>0</v>
      </c>
      <c r="AQ97" s="211">
        <f t="shared" si="46"/>
        <v>0</v>
      </c>
      <c r="AR97" s="211">
        <f t="shared" si="47"/>
        <v>5</v>
      </c>
      <c r="AS97" s="211">
        <f t="shared" si="48"/>
        <v>0</v>
      </c>
      <c r="AT97" s="213">
        <f t="shared" si="35"/>
        <v>23</v>
      </c>
      <c r="AU97" s="273">
        <v>0</v>
      </c>
      <c r="AV97" s="214">
        <v>11035.96</v>
      </c>
      <c r="AW97" s="215">
        <v>3518.32</v>
      </c>
      <c r="AX97" s="214">
        <v>0</v>
      </c>
      <c r="AY97" s="214">
        <v>0</v>
      </c>
      <c r="AZ97" s="214">
        <v>0</v>
      </c>
      <c r="BA97" s="216">
        <f t="shared" si="42"/>
        <v>14554.279999999999</v>
      </c>
      <c r="BB97" s="217">
        <f t="shared" si="49"/>
        <v>9762.58</v>
      </c>
      <c r="BC97" s="217">
        <f t="shared" si="50"/>
        <v>3112.3599999999997</v>
      </c>
      <c r="BD97" s="218">
        <v>0</v>
      </c>
      <c r="BE97" s="219">
        <f t="shared" si="51"/>
        <v>0</v>
      </c>
      <c r="BF97" s="219">
        <f t="shared" si="52"/>
        <v>0</v>
      </c>
      <c r="BG97" s="220">
        <f t="shared" si="53"/>
        <v>1072.4825019999998</v>
      </c>
      <c r="BH97" s="221">
        <f t="shared" si="65"/>
        <v>643.77</v>
      </c>
      <c r="BI97" s="222">
        <f t="shared" si="54"/>
        <v>69</v>
      </c>
      <c r="BJ97" s="223">
        <f t="shared" si="66"/>
        <v>0</v>
      </c>
      <c r="BK97" s="216">
        <f t="shared" si="55"/>
        <v>12874.939999999999</v>
      </c>
      <c r="BL97" s="216">
        <f t="shared" si="56"/>
        <v>14660.192501999998</v>
      </c>
      <c r="BM97" s="224">
        <f t="shared" si="57"/>
        <v>101.90782499999999</v>
      </c>
      <c r="BN97" s="225">
        <f t="shared" si="58"/>
        <v>1544.9927999999998</v>
      </c>
      <c r="BO97" s="226">
        <f t="shared" si="59"/>
        <v>0</v>
      </c>
      <c r="BP97" s="227"/>
      <c r="BQ97" s="214"/>
      <c r="BR97" s="214">
        <v>0</v>
      </c>
      <c r="BS97" s="228">
        <v>0</v>
      </c>
      <c r="BT97" s="228">
        <f t="shared" si="67"/>
        <v>1646.9006249999998</v>
      </c>
      <c r="BU97" s="228">
        <f t="shared" si="68"/>
        <v>13013.291876999998</v>
      </c>
      <c r="BV97" s="228">
        <v>13013</v>
      </c>
      <c r="BW97" s="228">
        <f t="shared" si="69"/>
        <v>0.29187699999783945</v>
      </c>
      <c r="BX97" s="229">
        <f t="shared" si="60"/>
        <v>1673.7421999999997</v>
      </c>
      <c r="BY97" s="230">
        <f t="shared" si="61"/>
        <v>441.60057499999999</v>
      </c>
      <c r="BZ97" s="227">
        <v>0</v>
      </c>
      <c r="CA97" s="227"/>
      <c r="CB97" s="231">
        <f t="shared" si="62"/>
        <v>2115.3427749999996</v>
      </c>
      <c r="CC97" s="231">
        <f t="shared" si="63"/>
        <v>16775.535276999999</v>
      </c>
      <c r="CD97" s="232">
        <f t="shared" si="64"/>
        <v>575</v>
      </c>
      <c r="CE97" s="216">
        <f t="shared" si="70"/>
        <v>17350.535276999999</v>
      </c>
    </row>
    <row r="98" spans="1:83" ht="21.95" customHeight="1" x14ac:dyDescent="0.2">
      <c r="A98" s="206">
        <v>85</v>
      </c>
      <c r="B98" s="207" t="s">
        <v>594</v>
      </c>
      <c r="C98" s="207" t="s">
        <v>595</v>
      </c>
      <c r="D98" s="233" t="s">
        <v>593</v>
      </c>
      <c r="E98" s="272" t="s">
        <v>1076</v>
      </c>
      <c r="F98" s="272" t="s">
        <v>1077</v>
      </c>
      <c r="G98" s="240" t="s">
        <v>64</v>
      </c>
      <c r="H98" s="208" t="s">
        <v>140</v>
      </c>
      <c r="I98" s="209" t="s">
        <v>596</v>
      </c>
      <c r="J98" s="208" t="s">
        <v>219</v>
      </c>
      <c r="K98" s="208">
        <v>1</v>
      </c>
      <c r="L98" s="210">
        <v>0</v>
      </c>
      <c r="M98" s="208">
        <v>1</v>
      </c>
      <c r="N98" s="208">
        <v>1</v>
      </c>
      <c r="O98" s="208">
        <v>1</v>
      </c>
      <c r="P98" s="208">
        <v>1</v>
      </c>
      <c r="Q98" s="208">
        <v>0.95</v>
      </c>
      <c r="R98" s="208">
        <v>1</v>
      </c>
      <c r="S98" s="208">
        <v>0</v>
      </c>
      <c r="T98" s="208">
        <v>0.9770833333333333</v>
      </c>
      <c r="U98" s="208">
        <v>0</v>
      </c>
      <c r="V98" s="208">
        <v>1</v>
      </c>
      <c r="W98" s="208">
        <v>1</v>
      </c>
      <c r="X98" s="208">
        <v>1</v>
      </c>
      <c r="Y98" s="208">
        <v>0.97083333333333333</v>
      </c>
      <c r="Z98" s="208">
        <v>0</v>
      </c>
      <c r="AA98" s="208">
        <v>1</v>
      </c>
      <c r="AB98" s="208">
        <v>0</v>
      </c>
      <c r="AC98" s="208">
        <v>1</v>
      </c>
      <c r="AD98" s="208">
        <v>0</v>
      </c>
      <c r="AE98" s="208">
        <v>1</v>
      </c>
      <c r="AF98" s="208">
        <v>0</v>
      </c>
      <c r="AG98" s="208">
        <v>0</v>
      </c>
      <c r="AH98" s="208">
        <v>1</v>
      </c>
      <c r="AI98" s="208">
        <v>0</v>
      </c>
      <c r="AJ98" s="208">
        <v>1</v>
      </c>
      <c r="AK98" s="208">
        <v>1</v>
      </c>
      <c r="AL98" s="208">
        <v>1</v>
      </c>
      <c r="AM98" s="211">
        <v>26</v>
      </c>
      <c r="AN98" s="212">
        <f t="shared" si="43"/>
        <v>18.897916666666667</v>
      </c>
      <c r="AO98" s="211">
        <f t="shared" si="44"/>
        <v>0</v>
      </c>
      <c r="AP98" s="211">
        <f t="shared" si="45"/>
        <v>0</v>
      </c>
      <c r="AQ98" s="211">
        <f t="shared" si="46"/>
        <v>0</v>
      </c>
      <c r="AR98" s="211">
        <f t="shared" si="47"/>
        <v>9</v>
      </c>
      <c r="AS98" s="211">
        <f t="shared" si="48"/>
        <v>0</v>
      </c>
      <c r="AT98" s="213">
        <f t="shared" si="35"/>
        <v>18.897916666666667</v>
      </c>
      <c r="AU98" s="273">
        <v>0</v>
      </c>
      <c r="AV98" s="214">
        <v>11035.96</v>
      </c>
      <c r="AW98" s="215">
        <v>3518.32</v>
      </c>
      <c r="AX98" s="214">
        <v>0</v>
      </c>
      <c r="AY98" s="214">
        <v>0</v>
      </c>
      <c r="AZ98" s="214">
        <v>0</v>
      </c>
      <c r="BA98" s="216">
        <f t="shared" si="42"/>
        <v>14554.279999999999</v>
      </c>
      <c r="BB98" s="217">
        <f t="shared" si="49"/>
        <v>8021.4097083333336</v>
      </c>
      <c r="BC98" s="217">
        <f t="shared" si="50"/>
        <v>2557.2660833333334</v>
      </c>
      <c r="BD98" s="218">
        <v>0</v>
      </c>
      <c r="BE98" s="219">
        <f t="shared" si="51"/>
        <v>0</v>
      </c>
      <c r="BF98" s="219">
        <f t="shared" si="52"/>
        <v>0</v>
      </c>
      <c r="BG98" s="220">
        <f t="shared" si="53"/>
        <v>881.20369344583332</v>
      </c>
      <c r="BH98" s="221">
        <f t="shared" si="65"/>
        <v>528.95268750000002</v>
      </c>
      <c r="BI98" s="222">
        <f t="shared" si="54"/>
        <v>56.693750000000001</v>
      </c>
      <c r="BJ98" s="223">
        <f t="shared" si="66"/>
        <v>0</v>
      </c>
      <c r="BK98" s="216">
        <f t="shared" si="55"/>
        <v>10578.675791666667</v>
      </c>
      <c r="BL98" s="216">
        <f t="shared" si="56"/>
        <v>12045.5259226125</v>
      </c>
      <c r="BM98" s="224">
        <f t="shared" si="57"/>
        <v>83.732416718749988</v>
      </c>
      <c r="BN98" s="225">
        <f t="shared" si="58"/>
        <v>1269.4410949999999</v>
      </c>
      <c r="BO98" s="226">
        <f t="shared" si="59"/>
        <v>0</v>
      </c>
      <c r="BP98" s="227"/>
      <c r="BQ98" s="214"/>
      <c r="BR98" s="214">
        <v>0</v>
      </c>
      <c r="BS98" s="228">
        <v>0</v>
      </c>
      <c r="BT98" s="228">
        <f t="shared" si="67"/>
        <v>1353.17351171875</v>
      </c>
      <c r="BU98" s="228">
        <f t="shared" si="68"/>
        <v>10692.352410893749</v>
      </c>
      <c r="BV98" s="228">
        <v>10692</v>
      </c>
      <c r="BW98" s="228">
        <f t="shared" si="69"/>
        <v>0.35241089374903822</v>
      </c>
      <c r="BX98" s="229">
        <f t="shared" si="60"/>
        <v>1375.2278529166665</v>
      </c>
      <c r="BY98" s="230">
        <f t="shared" si="61"/>
        <v>362.84047244791668</v>
      </c>
      <c r="BZ98" s="227">
        <v>0</v>
      </c>
      <c r="CA98" s="227"/>
      <c r="CB98" s="231">
        <f t="shared" si="62"/>
        <v>1738.0683253645832</v>
      </c>
      <c r="CC98" s="231">
        <f t="shared" si="63"/>
        <v>13783.594247977084</v>
      </c>
      <c r="CD98" s="232">
        <f t="shared" si="64"/>
        <v>472.44791666666669</v>
      </c>
      <c r="CE98" s="216">
        <f t="shared" si="70"/>
        <v>14256.04216464375</v>
      </c>
    </row>
    <row r="99" spans="1:83" ht="21.95" customHeight="1" x14ac:dyDescent="0.2">
      <c r="A99" s="206">
        <v>86</v>
      </c>
      <c r="B99" s="207" t="s">
        <v>597</v>
      </c>
      <c r="C99" s="207" t="s">
        <v>598</v>
      </c>
      <c r="D99" s="233" t="s">
        <v>593</v>
      </c>
      <c r="E99" s="272" t="s">
        <v>1078</v>
      </c>
      <c r="F99" s="272" t="s">
        <v>1079</v>
      </c>
      <c r="G99" s="208" t="s">
        <v>223</v>
      </c>
      <c r="H99" s="208" t="s">
        <v>133</v>
      </c>
      <c r="I99" s="209" t="s">
        <v>599</v>
      </c>
      <c r="J99" s="208" t="s">
        <v>225</v>
      </c>
      <c r="K99" s="208">
        <v>1</v>
      </c>
      <c r="L99" s="210">
        <v>0</v>
      </c>
      <c r="M99" s="208">
        <v>1</v>
      </c>
      <c r="N99" s="208">
        <v>1</v>
      </c>
      <c r="O99" s="208">
        <v>1</v>
      </c>
      <c r="P99" s="208">
        <v>0</v>
      </c>
      <c r="Q99" s="208">
        <v>1</v>
      </c>
      <c r="R99" s="208">
        <v>1</v>
      </c>
      <c r="S99" s="208">
        <v>0</v>
      </c>
      <c r="T99" s="208">
        <v>1</v>
      </c>
      <c r="U99" s="208">
        <v>0</v>
      </c>
      <c r="V99" s="208">
        <v>0</v>
      </c>
      <c r="W99" s="208">
        <v>0</v>
      </c>
      <c r="X99" s="208">
        <v>1</v>
      </c>
      <c r="Y99" s="208">
        <v>0</v>
      </c>
      <c r="Z99" s="208">
        <v>0</v>
      </c>
      <c r="AA99" s="208">
        <v>1</v>
      </c>
      <c r="AB99" s="208">
        <v>0</v>
      </c>
      <c r="AC99" s="208">
        <v>0</v>
      </c>
      <c r="AD99" s="208">
        <v>0</v>
      </c>
      <c r="AE99" s="208">
        <v>0</v>
      </c>
      <c r="AF99" s="208">
        <v>0</v>
      </c>
      <c r="AG99" s="208">
        <v>0</v>
      </c>
      <c r="AH99" s="208">
        <v>1</v>
      </c>
      <c r="AI99" s="208">
        <v>0</v>
      </c>
      <c r="AJ99" s="208">
        <v>0</v>
      </c>
      <c r="AK99" s="208">
        <v>0</v>
      </c>
      <c r="AL99" s="208">
        <v>0</v>
      </c>
      <c r="AM99" s="211">
        <v>26</v>
      </c>
      <c r="AN99" s="212">
        <f t="shared" si="43"/>
        <v>10</v>
      </c>
      <c r="AO99" s="211">
        <f t="shared" si="44"/>
        <v>0</v>
      </c>
      <c r="AP99" s="211">
        <f t="shared" si="45"/>
        <v>0</v>
      </c>
      <c r="AQ99" s="211">
        <f t="shared" si="46"/>
        <v>0</v>
      </c>
      <c r="AR99" s="211">
        <f t="shared" si="47"/>
        <v>18</v>
      </c>
      <c r="AS99" s="211">
        <f t="shared" si="48"/>
        <v>0</v>
      </c>
      <c r="AT99" s="213">
        <f t="shared" si="35"/>
        <v>10</v>
      </c>
      <c r="AU99" s="273">
        <v>0</v>
      </c>
      <c r="AV99" s="214">
        <v>11035.96</v>
      </c>
      <c r="AW99" s="215">
        <v>3518.32</v>
      </c>
      <c r="AX99" s="214">
        <v>0</v>
      </c>
      <c r="AY99" s="214">
        <v>0</v>
      </c>
      <c r="AZ99" s="214">
        <v>0</v>
      </c>
      <c r="BA99" s="216">
        <f t="shared" si="42"/>
        <v>14554.279999999999</v>
      </c>
      <c r="BB99" s="217">
        <f t="shared" si="49"/>
        <v>4244.5999999999995</v>
      </c>
      <c r="BC99" s="217">
        <f t="shared" si="50"/>
        <v>1353.1999999999998</v>
      </c>
      <c r="BD99" s="218">
        <v>0</v>
      </c>
      <c r="BE99" s="219">
        <f t="shared" si="51"/>
        <v>0</v>
      </c>
      <c r="BF99" s="219">
        <f t="shared" si="52"/>
        <v>0</v>
      </c>
      <c r="BG99" s="220">
        <f t="shared" si="53"/>
        <v>466.29673999999994</v>
      </c>
      <c r="BH99" s="221">
        <f t="shared" si="65"/>
        <v>279.89999999999998</v>
      </c>
      <c r="BI99" s="222">
        <f t="shared" si="54"/>
        <v>30</v>
      </c>
      <c r="BJ99" s="223">
        <f t="shared" si="66"/>
        <v>0</v>
      </c>
      <c r="BK99" s="216">
        <f t="shared" si="55"/>
        <v>5597.7999999999993</v>
      </c>
      <c r="BL99" s="216">
        <f t="shared" si="56"/>
        <v>6373.9967399999987</v>
      </c>
      <c r="BM99" s="224">
        <f t="shared" si="57"/>
        <v>44.307749999999992</v>
      </c>
      <c r="BN99" s="225">
        <f t="shared" si="58"/>
        <v>671.73599999999988</v>
      </c>
      <c r="BO99" s="226">
        <f t="shared" si="59"/>
        <v>0</v>
      </c>
      <c r="BP99" s="227"/>
      <c r="BQ99" s="214"/>
      <c r="BR99" s="214">
        <v>0</v>
      </c>
      <c r="BS99" s="228">
        <v>0</v>
      </c>
      <c r="BT99" s="228">
        <f t="shared" si="67"/>
        <v>716.04374999999982</v>
      </c>
      <c r="BU99" s="228">
        <f t="shared" si="68"/>
        <v>5657.9529899999989</v>
      </c>
      <c r="BV99" s="228">
        <v>5658</v>
      </c>
      <c r="BW99" s="228">
        <f t="shared" si="69"/>
        <v>-4.7010000001137087E-2</v>
      </c>
      <c r="BX99" s="229">
        <f t="shared" si="60"/>
        <v>727.71399999999994</v>
      </c>
      <c r="BY99" s="230">
        <f t="shared" si="61"/>
        <v>192.00024999999997</v>
      </c>
      <c r="BZ99" s="227">
        <v>0</v>
      </c>
      <c r="CA99" s="227"/>
      <c r="CB99" s="231">
        <f t="shared" si="62"/>
        <v>919.71424999999988</v>
      </c>
      <c r="CC99" s="231">
        <f t="shared" si="63"/>
        <v>7293.7109899999987</v>
      </c>
      <c r="CD99" s="232">
        <f t="shared" si="64"/>
        <v>250</v>
      </c>
      <c r="CE99" s="216">
        <f t="shared" si="70"/>
        <v>7543.7109899999987</v>
      </c>
    </row>
    <row r="100" spans="1:83" ht="21.95" customHeight="1" x14ac:dyDescent="0.2">
      <c r="A100" s="206">
        <v>87</v>
      </c>
      <c r="B100" s="207" t="s">
        <v>600</v>
      </c>
      <c r="C100" s="207" t="s">
        <v>601</v>
      </c>
      <c r="D100" s="233" t="s">
        <v>593</v>
      </c>
      <c r="E100" s="272" t="s">
        <v>1080</v>
      </c>
      <c r="F100" s="272" t="s">
        <v>1081</v>
      </c>
      <c r="G100" s="208" t="s">
        <v>223</v>
      </c>
      <c r="H100" s="208" t="s">
        <v>128</v>
      </c>
      <c r="I100" s="209">
        <v>64152795803</v>
      </c>
      <c r="J100" s="208" t="s">
        <v>229</v>
      </c>
      <c r="K100" s="208">
        <v>1</v>
      </c>
      <c r="L100" s="210">
        <v>0</v>
      </c>
      <c r="M100" s="208">
        <v>0</v>
      </c>
      <c r="N100" s="208">
        <v>1</v>
      </c>
      <c r="O100" s="208">
        <v>1</v>
      </c>
      <c r="P100" s="208">
        <v>1</v>
      </c>
      <c r="Q100" s="208">
        <v>1</v>
      </c>
      <c r="R100" s="208">
        <v>1</v>
      </c>
      <c r="S100" s="208">
        <v>0</v>
      </c>
      <c r="T100" s="208">
        <v>1</v>
      </c>
      <c r="U100" s="208">
        <v>1</v>
      </c>
      <c r="V100" s="208">
        <v>0</v>
      </c>
      <c r="W100" s="208">
        <v>1</v>
      </c>
      <c r="X100" s="208">
        <v>1</v>
      </c>
      <c r="Y100" s="208">
        <v>1</v>
      </c>
      <c r="Z100" s="208">
        <v>0</v>
      </c>
      <c r="AA100" s="208">
        <v>1</v>
      </c>
      <c r="AB100" s="208">
        <v>0</v>
      </c>
      <c r="AC100" s="208">
        <v>1</v>
      </c>
      <c r="AD100" s="208">
        <v>0</v>
      </c>
      <c r="AE100" s="208">
        <v>1</v>
      </c>
      <c r="AF100" s="208">
        <v>0</v>
      </c>
      <c r="AG100" s="208">
        <v>0</v>
      </c>
      <c r="AH100" s="208">
        <v>1</v>
      </c>
      <c r="AI100" s="208">
        <v>0</v>
      </c>
      <c r="AJ100" s="208">
        <v>1</v>
      </c>
      <c r="AK100" s="208">
        <v>1</v>
      </c>
      <c r="AL100" s="208">
        <v>1</v>
      </c>
      <c r="AM100" s="211">
        <v>26</v>
      </c>
      <c r="AN100" s="212">
        <f t="shared" si="43"/>
        <v>18</v>
      </c>
      <c r="AO100" s="211">
        <f t="shared" si="44"/>
        <v>0</v>
      </c>
      <c r="AP100" s="211">
        <f t="shared" si="45"/>
        <v>0</v>
      </c>
      <c r="AQ100" s="211">
        <f t="shared" si="46"/>
        <v>0</v>
      </c>
      <c r="AR100" s="211">
        <f t="shared" si="47"/>
        <v>10</v>
      </c>
      <c r="AS100" s="211">
        <f t="shared" si="48"/>
        <v>0</v>
      </c>
      <c r="AT100" s="213">
        <f t="shared" si="35"/>
        <v>18</v>
      </c>
      <c r="AU100" s="273">
        <v>0</v>
      </c>
      <c r="AV100" s="214">
        <v>11035.96</v>
      </c>
      <c r="AW100" s="215">
        <v>3518.32</v>
      </c>
      <c r="AX100" s="214">
        <v>0</v>
      </c>
      <c r="AY100" s="214">
        <v>0</v>
      </c>
      <c r="AZ100" s="214">
        <v>0</v>
      </c>
      <c r="BA100" s="216">
        <f t="shared" si="42"/>
        <v>14554.279999999999</v>
      </c>
      <c r="BB100" s="217">
        <f t="shared" si="49"/>
        <v>7640.28</v>
      </c>
      <c r="BC100" s="217">
        <f t="shared" si="50"/>
        <v>2435.7599999999998</v>
      </c>
      <c r="BD100" s="218">
        <v>0</v>
      </c>
      <c r="BE100" s="219">
        <f t="shared" si="51"/>
        <v>0</v>
      </c>
      <c r="BF100" s="219">
        <f t="shared" si="52"/>
        <v>0</v>
      </c>
      <c r="BG100" s="220">
        <f t="shared" si="53"/>
        <v>839.33413199999995</v>
      </c>
      <c r="BH100" s="221">
        <f t="shared" si="65"/>
        <v>503.82</v>
      </c>
      <c r="BI100" s="222">
        <f t="shared" si="54"/>
        <v>54</v>
      </c>
      <c r="BJ100" s="223">
        <f t="shared" si="66"/>
        <v>0</v>
      </c>
      <c r="BK100" s="216">
        <f t="shared" si="55"/>
        <v>10076.039999999999</v>
      </c>
      <c r="BL100" s="216">
        <f t="shared" si="56"/>
        <v>11473.194131999999</v>
      </c>
      <c r="BM100" s="224">
        <f t="shared" si="57"/>
        <v>79.753949999999989</v>
      </c>
      <c r="BN100" s="225">
        <f t="shared" si="58"/>
        <v>1209.1247999999998</v>
      </c>
      <c r="BO100" s="226">
        <f t="shared" si="59"/>
        <v>0</v>
      </c>
      <c r="BP100" s="227"/>
      <c r="BQ100" s="214"/>
      <c r="BR100" s="214">
        <v>0</v>
      </c>
      <c r="BS100" s="228">
        <v>0</v>
      </c>
      <c r="BT100" s="228">
        <f t="shared" si="67"/>
        <v>1288.8787499999999</v>
      </c>
      <c r="BU100" s="228">
        <f t="shared" si="68"/>
        <v>10184.315381999999</v>
      </c>
      <c r="BV100" s="228">
        <v>10184</v>
      </c>
      <c r="BW100" s="228">
        <f t="shared" si="69"/>
        <v>0.31538199999886274</v>
      </c>
      <c r="BX100" s="229">
        <f t="shared" si="60"/>
        <v>1309.8851999999999</v>
      </c>
      <c r="BY100" s="230">
        <f t="shared" si="61"/>
        <v>345.60044999999997</v>
      </c>
      <c r="BZ100" s="227">
        <v>0</v>
      </c>
      <c r="CA100" s="227"/>
      <c r="CB100" s="231">
        <f t="shared" si="62"/>
        <v>1655.4856499999999</v>
      </c>
      <c r="CC100" s="231">
        <f t="shared" si="63"/>
        <v>13128.679781999999</v>
      </c>
      <c r="CD100" s="232">
        <f t="shared" si="64"/>
        <v>450</v>
      </c>
      <c r="CE100" s="216">
        <f t="shared" si="70"/>
        <v>13578.679781999999</v>
      </c>
    </row>
    <row r="101" spans="1:83" ht="21.95" customHeight="1" x14ac:dyDescent="0.2">
      <c r="A101" s="206">
        <v>88</v>
      </c>
      <c r="B101" s="207" t="s">
        <v>602</v>
      </c>
      <c r="C101" s="207" t="s">
        <v>603</v>
      </c>
      <c r="D101" s="233" t="s">
        <v>593</v>
      </c>
      <c r="E101" s="272" t="s">
        <v>1082</v>
      </c>
      <c r="F101" s="272" t="s">
        <v>1083</v>
      </c>
      <c r="G101" s="208" t="s">
        <v>66</v>
      </c>
      <c r="H101" s="208" t="s">
        <v>130</v>
      </c>
      <c r="I101" s="209">
        <v>845716510000089</v>
      </c>
      <c r="J101" s="208" t="s">
        <v>219</v>
      </c>
      <c r="K101" s="208">
        <v>1</v>
      </c>
      <c r="L101" s="210">
        <v>0</v>
      </c>
      <c r="M101" s="208">
        <v>1</v>
      </c>
      <c r="N101" s="208">
        <v>0</v>
      </c>
      <c r="O101" s="208">
        <v>1</v>
      </c>
      <c r="P101" s="208">
        <v>1</v>
      </c>
      <c r="Q101" s="208">
        <v>1</v>
      </c>
      <c r="R101" s="208">
        <v>1</v>
      </c>
      <c r="S101" s="208">
        <v>0</v>
      </c>
      <c r="T101" s="208">
        <v>1</v>
      </c>
      <c r="U101" s="208">
        <v>0</v>
      </c>
      <c r="V101" s="208">
        <v>1</v>
      </c>
      <c r="W101" s="208">
        <v>1</v>
      </c>
      <c r="X101" s="208">
        <v>1</v>
      </c>
      <c r="Y101" s="208">
        <v>1</v>
      </c>
      <c r="Z101" s="208">
        <v>0</v>
      </c>
      <c r="AA101" s="208">
        <v>1</v>
      </c>
      <c r="AB101" s="208">
        <v>0</v>
      </c>
      <c r="AC101" s="208">
        <v>1</v>
      </c>
      <c r="AD101" s="208">
        <v>0</v>
      </c>
      <c r="AE101" s="208">
        <v>1</v>
      </c>
      <c r="AF101" s="208">
        <v>0</v>
      </c>
      <c r="AG101" s="208">
        <v>0</v>
      </c>
      <c r="AH101" s="208">
        <v>1</v>
      </c>
      <c r="AI101" s="208">
        <v>0</v>
      </c>
      <c r="AJ101" s="208">
        <v>1</v>
      </c>
      <c r="AK101" s="208">
        <v>1</v>
      </c>
      <c r="AL101" s="208">
        <v>0</v>
      </c>
      <c r="AM101" s="211">
        <v>26</v>
      </c>
      <c r="AN101" s="212">
        <f t="shared" si="43"/>
        <v>17</v>
      </c>
      <c r="AO101" s="211">
        <f t="shared" si="44"/>
        <v>0</v>
      </c>
      <c r="AP101" s="211">
        <f t="shared" si="45"/>
        <v>0</v>
      </c>
      <c r="AQ101" s="211">
        <f t="shared" si="46"/>
        <v>0</v>
      </c>
      <c r="AR101" s="211">
        <f t="shared" si="47"/>
        <v>11</v>
      </c>
      <c r="AS101" s="211">
        <f t="shared" si="48"/>
        <v>0</v>
      </c>
      <c r="AT101" s="213">
        <f t="shared" si="35"/>
        <v>17</v>
      </c>
      <c r="AU101" s="273">
        <v>0</v>
      </c>
      <c r="AV101" s="214">
        <v>11035.96</v>
      </c>
      <c r="AW101" s="215">
        <v>3518.32</v>
      </c>
      <c r="AX101" s="214">
        <v>0</v>
      </c>
      <c r="AY101" s="214">
        <v>0</v>
      </c>
      <c r="AZ101" s="214">
        <v>0</v>
      </c>
      <c r="BA101" s="216">
        <f t="shared" si="42"/>
        <v>14554.279999999999</v>
      </c>
      <c r="BB101" s="217">
        <f t="shared" si="49"/>
        <v>7215.82</v>
      </c>
      <c r="BC101" s="217">
        <f t="shared" si="50"/>
        <v>2300.44</v>
      </c>
      <c r="BD101" s="218">
        <v>0</v>
      </c>
      <c r="BE101" s="219">
        <f t="shared" si="51"/>
        <v>0</v>
      </c>
      <c r="BF101" s="219">
        <f t="shared" si="52"/>
        <v>0</v>
      </c>
      <c r="BG101" s="220">
        <f t="shared" si="53"/>
        <v>792.70445800000005</v>
      </c>
      <c r="BH101" s="221">
        <f t="shared" si="65"/>
        <v>475.83</v>
      </c>
      <c r="BI101" s="222">
        <f t="shared" si="54"/>
        <v>51</v>
      </c>
      <c r="BJ101" s="223">
        <f t="shared" si="66"/>
        <v>0</v>
      </c>
      <c r="BK101" s="216">
        <f t="shared" si="55"/>
        <v>9516.26</v>
      </c>
      <c r="BL101" s="216">
        <f t="shared" si="56"/>
        <v>10835.794458</v>
      </c>
      <c r="BM101" s="224">
        <f t="shared" si="57"/>
        <v>75.323174999999992</v>
      </c>
      <c r="BN101" s="225">
        <f t="shared" si="58"/>
        <v>1141.9512</v>
      </c>
      <c r="BO101" s="226">
        <f t="shared" si="59"/>
        <v>0</v>
      </c>
      <c r="BP101" s="227"/>
      <c r="BQ101" s="214"/>
      <c r="BR101" s="214">
        <v>0</v>
      </c>
      <c r="BS101" s="228">
        <v>0</v>
      </c>
      <c r="BT101" s="228">
        <f t="shared" si="67"/>
        <v>1217.274375</v>
      </c>
      <c r="BU101" s="228">
        <f t="shared" si="68"/>
        <v>9618.5200829999994</v>
      </c>
      <c r="BV101" s="228">
        <v>9619</v>
      </c>
      <c r="BW101" s="228">
        <f t="shared" si="69"/>
        <v>-0.47991700000056881</v>
      </c>
      <c r="BX101" s="229">
        <f t="shared" si="60"/>
        <v>1237.1138000000001</v>
      </c>
      <c r="BY101" s="230">
        <f t="shared" si="61"/>
        <v>326.40042500000004</v>
      </c>
      <c r="BZ101" s="227">
        <v>0</v>
      </c>
      <c r="CA101" s="227"/>
      <c r="CB101" s="231">
        <f t="shared" si="62"/>
        <v>1563.5142250000001</v>
      </c>
      <c r="CC101" s="231">
        <f t="shared" si="63"/>
        <v>12399.308683000001</v>
      </c>
      <c r="CD101" s="232">
        <f t="shared" si="64"/>
        <v>425</v>
      </c>
      <c r="CE101" s="216">
        <f t="shared" si="70"/>
        <v>12824.308683000001</v>
      </c>
    </row>
    <row r="102" spans="1:83" ht="21.95" customHeight="1" x14ac:dyDescent="0.2">
      <c r="A102" s="206">
        <v>89</v>
      </c>
      <c r="B102" s="207" t="s">
        <v>605</v>
      </c>
      <c r="C102" s="207" t="s">
        <v>606</v>
      </c>
      <c r="D102" s="233" t="s">
        <v>604</v>
      </c>
      <c r="E102" s="272" t="s">
        <v>1084</v>
      </c>
      <c r="F102" s="272" t="s">
        <v>1085</v>
      </c>
      <c r="G102" s="208" t="s">
        <v>65</v>
      </c>
      <c r="H102" s="208" t="s">
        <v>131</v>
      </c>
      <c r="I102" s="209">
        <v>110192183410</v>
      </c>
      <c r="J102" s="208" t="s">
        <v>219</v>
      </c>
      <c r="K102" s="208">
        <v>0</v>
      </c>
      <c r="L102" s="210">
        <v>0</v>
      </c>
      <c r="M102" s="208">
        <v>1</v>
      </c>
      <c r="N102" s="208">
        <v>0</v>
      </c>
      <c r="O102" s="208">
        <v>1</v>
      </c>
      <c r="P102" s="208">
        <v>1</v>
      </c>
      <c r="Q102" s="208">
        <v>0</v>
      </c>
      <c r="R102" s="208">
        <v>0</v>
      </c>
      <c r="S102" s="208">
        <v>0</v>
      </c>
      <c r="T102" s="208">
        <v>0</v>
      </c>
      <c r="U102" s="208">
        <v>1</v>
      </c>
      <c r="V102" s="208">
        <v>1</v>
      </c>
      <c r="W102" s="208">
        <v>1</v>
      </c>
      <c r="X102" s="208">
        <v>1</v>
      </c>
      <c r="Y102" s="208">
        <v>0</v>
      </c>
      <c r="Z102" s="208">
        <v>0</v>
      </c>
      <c r="AA102" s="208">
        <v>0</v>
      </c>
      <c r="AB102" s="208">
        <v>0</v>
      </c>
      <c r="AC102" s="208">
        <v>0</v>
      </c>
      <c r="AD102" s="208">
        <v>0</v>
      </c>
      <c r="AE102" s="208">
        <v>0</v>
      </c>
      <c r="AF102" s="208">
        <v>0</v>
      </c>
      <c r="AG102" s="208">
        <v>0</v>
      </c>
      <c r="AH102" s="208">
        <v>0</v>
      </c>
      <c r="AI102" s="208">
        <v>0</v>
      </c>
      <c r="AJ102" s="208">
        <v>0</v>
      </c>
      <c r="AK102" s="208">
        <v>0</v>
      </c>
      <c r="AL102" s="208">
        <v>0</v>
      </c>
      <c r="AM102" s="211">
        <v>26</v>
      </c>
      <c r="AN102" s="212">
        <f t="shared" si="43"/>
        <v>7</v>
      </c>
      <c r="AO102" s="211">
        <f t="shared" si="44"/>
        <v>0</v>
      </c>
      <c r="AP102" s="211">
        <f t="shared" si="45"/>
        <v>0</v>
      </c>
      <c r="AQ102" s="211">
        <f t="shared" si="46"/>
        <v>0</v>
      </c>
      <c r="AR102" s="211">
        <f t="shared" si="47"/>
        <v>21</v>
      </c>
      <c r="AS102" s="211">
        <f t="shared" si="48"/>
        <v>0</v>
      </c>
      <c r="AT102" s="213">
        <f t="shared" si="35"/>
        <v>7</v>
      </c>
      <c r="AU102" s="273">
        <v>0</v>
      </c>
      <c r="AV102" s="214">
        <v>11035.96</v>
      </c>
      <c r="AW102" s="215">
        <v>3518.32</v>
      </c>
      <c r="AX102" s="214">
        <v>0</v>
      </c>
      <c r="AY102" s="214">
        <v>0</v>
      </c>
      <c r="AZ102" s="214">
        <v>0</v>
      </c>
      <c r="BA102" s="216">
        <f t="shared" si="42"/>
        <v>14554.279999999999</v>
      </c>
      <c r="BB102" s="217">
        <f t="shared" si="49"/>
        <v>2971.22</v>
      </c>
      <c r="BC102" s="217">
        <f t="shared" si="50"/>
        <v>947.24</v>
      </c>
      <c r="BD102" s="218">
        <v>0</v>
      </c>
      <c r="BE102" s="219">
        <f t="shared" si="51"/>
        <v>0</v>
      </c>
      <c r="BF102" s="219">
        <f t="shared" si="52"/>
        <v>0</v>
      </c>
      <c r="BG102" s="220">
        <f t="shared" si="53"/>
        <v>326.40771799999999</v>
      </c>
      <c r="BH102" s="221">
        <f t="shared" si="65"/>
        <v>195.92999999999998</v>
      </c>
      <c r="BI102" s="222">
        <f t="shared" si="54"/>
        <v>21</v>
      </c>
      <c r="BJ102" s="223">
        <f t="shared" si="66"/>
        <v>0</v>
      </c>
      <c r="BK102" s="216">
        <f t="shared" si="55"/>
        <v>3918.46</v>
      </c>
      <c r="BL102" s="216">
        <f t="shared" si="56"/>
        <v>4461.7977180000007</v>
      </c>
      <c r="BM102" s="224">
        <f t="shared" si="57"/>
        <v>31.015425</v>
      </c>
      <c r="BN102" s="225">
        <f t="shared" si="58"/>
        <v>470.21519999999998</v>
      </c>
      <c r="BO102" s="226">
        <f t="shared" si="59"/>
        <v>0</v>
      </c>
      <c r="BP102" s="227"/>
      <c r="BQ102" s="214"/>
      <c r="BR102" s="214">
        <v>0</v>
      </c>
      <c r="BS102" s="228">
        <v>0</v>
      </c>
      <c r="BT102" s="228">
        <f t="shared" si="67"/>
        <v>501.23062499999997</v>
      </c>
      <c r="BU102" s="228">
        <f t="shared" si="68"/>
        <v>3960.5670930000006</v>
      </c>
      <c r="BV102" s="228">
        <v>3961</v>
      </c>
      <c r="BW102" s="228">
        <f t="shared" si="69"/>
        <v>-0.43290699999943172</v>
      </c>
      <c r="BX102" s="229">
        <f t="shared" si="60"/>
        <v>509.39980000000003</v>
      </c>
      <c r="BY102" s="230">
        <f t="shared" si="61"/>
        <v>134.40017500000002</v>
      </c>
      <c r="BZ102" s="227">
        <v>0</v>
      </c>
      <c r="CA102" s="227"/>
      <c r="CB102" s="231">
        <f t="shared" si="62"/>
        <v>643.79997500000002</v>
      </c>
      <c r="CC102" s="231">
        <f t="shared" si="63"/>
        <v>5105.5976930000006</v>
      </c>
      <c r="CD102" s="232">
        <f t="shared" si="64"/>
        <v>175</v>
      </c>
      <c r="CE102" s="216">
        <f t="shared" si="70"/>
        <v>5280.5976930000006</v>
      </c>
    </row>
    <row r="103" spans="1:83" ht="21.95" customHeight="1" x14ac:dyDescent="0.2">
      <c r="A103" s="206">
        <v>90</v>
      </c>
      <c r="B103" s="207" t="s">
        <v>607</v>
      </c>
      <c r="C103" s="207" t="s">
        <v>608</v>
      </c>
      <c r="D103" s="233" t="s">
        <v>609</v>
      </c>
      <c r="E103" s="272" t="s">
        <v>1086</v>
      </c>
      <c r="F103" s="272" t="s">
        <v>1087</v>
      </c>
      <c r="G103" s="208" t="s">
        <v>384</v>
      </c>
      <c r="H103" s="208" t="s">
        <v>143</v>
      </c>
      <c r="I103" s="209" t="s">
        <v>610</v>
      </c>
      <c r="J103" s="208" t="s">
        <v>219</v>
      </c>
      <c r="K103" s="208">
        <v>1</v>
      </c>
      <c r="L103" s="210">
        <v>0</v>
      </c>
      <c r="M103" s="208">
        <v>1</v>
      </c>
      <c r="N103" s="208">
        <v>1</v>
      </c>
      <c r="O103" s="208">
        <v>1</v>
      </c>
      <c r="P103" s="208">
        <v>1</v>
      </c>
      <c r="Q103" s="208">
        <v>1</v>
      </c>
      <c r="R103" s="208">
        <v>1</v>
      </c>
      <c r="S103" s="208">
        <v>0</v>
      </c>
      <c r="T103" s="208">
        <v>1</v>
      </c>
      <c r="U103" s="208">
        <v>1</v>
      </c>
      <c r="V103" s="208">
        <v>1</v>
      </c>
      <c r="W103" s="208">
        <v>0</v>
      </c>
      <c r="X103" s="208">
        <v>0</v>
      </c>
      <c r="Y103" s="208">
        <v>0</v>
      </c>
      <c r="Z103" s="208">
        <v>0</v>
      </c>
      <c r="AA103" s="208">
        <v>0</v>
      </c>
      <c r="AB103" s="208">
        <v>1</v>
      </c>
      <c r="AC103" s="208">
        <v>0</v>
      </c>
      <c r="AD103" s="208">
        <v>1</v>
      </c>
      <c r="AE103" s="208">
        <v>0</v>
      </c>
      <c r="AF103" s="208">
        <v>0</v>
      </c>
      <c r="AG103" s="208">
        <v>0</v>
      </c>
      <c r="AH103" s="208">
        <v>1</v>
      </c>
      <c r="AI103" s="208">
        <v>1</v>
      </c>
      <c r="AJ103" s="208">
        <v>1</v>
      </c>
      <c r="AK103" s="208">
        <v>1</v>
      </c>
      <c r="AL103" s="208">
        <v>1</v>
      </c>
      <c r="AM103" s="211">
        <v>26</v>
      </c>
      <c r="AN103" s="212">
        <f t="shared" si="43"/>
        <v>17</v>
      </c>
      <c r="AO103" s="211">
        <f t="shared" si="44"/>
        <v>0</v>
      </c>
      <c r="AP103" s="211">
        <f t="shared" si="45"/>
        <v>0</v>
      </c>
      <c r="AQ103" s="211">
        <f t="shared" si="46"/>
        <v>0</v>
      </c>
      <c r="AR103" s="211">
        <f t="shared" si="47"/>
        <v>11</v>
      </c>
      <c r="AS103" s="211">
        <f t="shared" si="48"/>
        <v>0</v>
      </c>
      <c r="AT103" s="213">
        <f t="shared" si="35"/>
        <v>17</v>
      </c>
      <c r="AU103" s="273">
        <v>0</v>
      </c>
      <c r="AV103" s="214">
        <v>11035.96</v>
      </c>
      <c r="AW103" s="215">
        <v>3518.32</v>
      </c>
      <c r="AX103" s="214">
        <v>0</v>
      </c>
      <c r="AY103" s="214">
        <v>0</v>
      </c>
      <c r="AZ103" s="214">
        <v>0</v>
      </c>
      <c r="BA103" s="216">
        <f t="shared" si="42"/>
        <v>14554.279999999999</v>
      </c>
      <c r="BB103" s="217">
        <f t="shared" si="49"/>
        <v>7215.82</v>
      </c>
      <c r="BC103" s="217">
        <f t="shared" si="50"/>
        <v>2300.44</v>
      </c>
      <c r="BD103" s="218">
        <v>0</v>
      </c>
      <c r="BE103" s="219">
        <f t="shared" si="51"/>
        <v>0</v>
      </c>
      <c r="BF103" s="219">
        <f t="shared" si="52"/>
        <v>0</v>
      </c>
      <c r="BG103" s="220">
        <f t="shared" si="53"/>
        <v>792.70445800000005</v>
      </c>
      <c r="BH103" s="221">
        <f t="shared" si="65"/>
        <v>475.83</v>
      </c>
      <c r="BI103" s="222">
        <f t="shared" si="54"/>
        <v>51</v>
      </c>
      <c r="BJ103" s="223">
        <f t="shared" si="66"/>
        <v>0</v>
      </c>
      <c r="BK103" s="216">
        <f t="shared" si="55"/>
        <v>9516.26</v>
      </c>
      <c r="BL103" s="216">
        <f t="shared" si="56"/>
        <v>10835.794458</v>
      </c>
      <c r="BM103" s="224">
        <f t="shared" si="57"/>
        <v>75.323174999999992</v>
      </c>
      <c r="BN103" s="225">
        <f t="shared" si="58"/>
        <v>1141.9512</v>
      </c>
      <c r="BO103" s="226">
        <f t="shared" si="59"/>
        <v>0</v>
      </c>
      <c r="BP103" s="227"/>
      <c r="BQ103" s="214"/>
      <c r="BR103" s="214">
        <v>0</v>
      </c>
      <c r="BS103" s="228">
        <v>0</v>
      </c>
      <c r="BT103" s="228">
        <f t="shared" si="67"/>
        <v>1217.274375</v>
      </c>
      <c r="BU103" s="228">
        <f t="shared" si="68"/>
        <v>9618.5200829999994</v>
      </c>
      <c r="BV103" s="228">
        <v>9619</v>
      </c>
      <c r="BW103" s="228">
        <f t="shared" si="69"/>
        <v>-0.47991700000056881</v>
      </c>
      <c r="BX103" s="229">
        <f t="shared" si="60"/>
        <v>1237.1138000000001</v>
      </c>
      <c r="BY103" s="230">
        <f t="shared" si="61"/>
        <v>326.40042500000004</v>
      </c>
      <c r="BZ103" s="227">
        <v>0</v>
      </c>
      <c r="CA103" s="227"/>
      <c r="CB103" s="231">
        <f t="shared" si="62"/>
        <v>1563.5142250000001</v>
      </c>
      <c r="CC103" s="231">
        <f t="shared" si="63"/>
        <v>12399.308683000001</v>
      </c>
      <c r="CD103" s="232">
        <f t="shared" si="64"/>
        <v>425</v>
      </c>
      <c r="CE103" s="216">
        <f t="shared" si="70"/>
        <v>12824.308683000001</v>
      </c>
    </row>
    <row r="104" spans="1:83" ht="21.95" customHeight="1" x14ac:dyDescent="0.2">
      <c r="A104" s="206">
        <v>91</v>
      </c>
      <c r="B104" s="207" t="s">
        <v>612</v>
      </c>
      <c r="C104" s="207" t="s">
        <v>613</v>
      </c>
      <c r="D104" s="233" t="s">
        <v>611</v>
      </c>
      <c r="E104" s="272" t="s">
        <v>1088</v>
      </c>
      <c r="F104" s="272" t="s">
        <v>1089</v>
      </c>
      <c r="G104" s="208" t="s">
        <v>235</v>
      </c>
      <c r="H104" s="208" t="s">
        <v>614</v>
      </c>
      <c r="I104" s="209">
        <v>50100554356970</v>
      </c>
      <c r="J104" s="208" t="s">
        <v>415</v>
      </c>
      <c r="K104" s="208">
        <v>1</v>
      </c>
      <c r="L104" s="210">
        <v>0</v>
      </c>
      <c r="M104" s="208">
        <v>1</v>
      </c>
      <c r="N104" s="208">
        <v>1</v>
      </c>
      <c r="O104" s="208">
        <v>1</v>
      </c>
      <c r="P104" s="208">
        <v>1</v>
      </c>
      <c r="Q104" s="208">
        <v>1</v>
      </c>
      <c r="R104" s="208">
        <v>1</v>
      </c>
      <c r="S104" s="208">
        <v>0</v>
      </c>
      <c r="T104" s="208">
        <v>1</v>
      </c>
      <c r="U104" s="208">
        <v>1</v>
      </c>
      <c r="V104" s="208">
        <v>0</v>
      </c>
      <c r="W104" s="208">
        <v>1</v>
      </c>
      <c r="X104" s="208">
        <v>1</v>
      </c>
      <c r="Y104" s="208">
        <v>1</v>
      </c>
      <c r="Z104" s="208">
        <v>0</v>
      </c>
      <c r="AA104" s="208">
        <v>1</v>
      </c>
      <c r="AB104" s="208">
        <v>0</v>
      </c>
      <c r="AC104" s="208">
        <v>0</v>
      </c>
      <c r="AD104" s="208">
        <v>1</v>
      </c>
      <c r="AE104" s="208">
        <v>0</v>
      </c>
      <c r="AF104" s="208">
        <v>1</v>
      </c>
      <c r="AG104" s="208">
        <v>0</v>
      </c>
      <c r="AH104" s="208">
        <v>1</v>
      </c>
      <c r="AI104" s="208">
        <v>1</v>
      </c>
      <c r="AJ104" s="208">
        <v>1</v>
      </c>
      <c r="AK104" s="208">
        <v>1</v>
      </c>
      <c r="AL104" s="208">
        <v>1</v>
      </c>
      <c r="AM104" s="211">
        <v>26</v>
      </c>
      <c r="AN104" s="212">
        <f t="shared" si="43"/>
        <v>20</v>
      </c>
      <c r="AO104" s="211">
        <f t="shared" si="44"/>
        <v>0</v>
      </c>
      <c r="AP104" s="211">
        <f t="shared" si="45"/>
        <v>0</v>
      </c>
      <c r="AQ104" s="211">
        <f t="shared" si="46"/>
        <v>0</v>
      </c>
      <c r="AR104" s="211">
        <f t="shared" si="47"/>
        <v>8</v>
      </c>
      <c r="AS104" s="211">
        <f t="shared" si="48"/>
        <v>0</v>
      </c>
      <c r="AT104" s="213">
        <f t="shared" si="35"/>
        <v>20</v>
      </c>
      <c r="AU104" s="273">
        <v>0</v>
      </c>
      <c r="AV104" s="214">
        <v>11035.96</v>
      </c>
      <c r="AW104" s="215">
        <v>3518.32</v>
      </c>
      <c r="AX104" s="214">
        <v>0</v>
      </c>
      <c r="AY104" s="214">
        <v>0</v>
      </c>
      <c r="AZ104" s="214">
        <v>0</v>
      </c>
      <c r="BA104" s="216">
        <f t="shared" si="42"/>
        <v>14554.279999999999</v>
      </c>
      <c r="BB104" s="217">
        <f t="shared" si="49"/>
        <v>8489.1999999999989</v>
      </c>
      <c r="BC104" s="217">
        <f t="shared" si="50"/>
        <v>2706.3999999999996</v>
      </c>
      <c r="BD104" s="218">
        <v>0</v>
      </c>
      <c r="BE104" s="219">
        <f t="shared" si="51"/>
        <v>0</v>
      </c>
      <c r="BF104" s="219">
        <f t="shared" si="52"/>
        <v>0</v>
      </c>
      <c r="BG104" s="220">
        <f t="shared" si="53"/>
        <v>932.59347999999989</v>
      </c>
      <c r="BH104" s="221">
        <f t="shared" si="65"/>
        <v>559.79999999999995</v>
      </c>
      <c r="BI104" s="222">
        <f t="shared" si="54"/>
        <v>60</v>
      </c>
      <c r="BJ104" s="223">
        <f t="shared" si="66"/>
        <v>0</v>
      </c>
      <c r="BK104" s="216">
        <f t="shared" si="55"/>
        <v>11195.599999999999</v>
      </c>
      <c r="BL104" s="216">
        <f t="shared" si="56"/>
        <v>12747.993479999997</v>
      </c>
      <c r="BM104" s="224">
        <f t="shared" si="57"/>
        <v>88.615499999999983</v>
      </c>
      <c r="BN104" s="225">
        <f t="shared" si="58"/>
        <v>1343.4719999999998</v>
      </c>
      <c r="BO104" s="226">
        <f t="shared" si="59"/>
        <v>0</v>
      </c>
      <c r="BP104" s="227"/>
      <c r="BQ104" s="214"/>
      <c r="BR104" s="214">
        <v>0</v>
      </c>
      <c r="BS104" s="228">
        <v>0</v>
      </c>
      <c r="BT104" s="228">
        <f t="shared" si="67"/>
        <v>1432.0874999999996</v>
      </c>
      <c r="BU104" s="228">
        <f t="shared" si="68"/>
        <v>11315.905979999998</v>
      </c>
      <c r="BV104" s="228">
        <v>11316</v>
      </c>
      <c r="BW104" s="228">
        <f t="shared" si="69"/>
        <v>-9.4020000002274173E-2</v>
      </c>
      <c r="BX104" s="229">
        <f t="shared" si="60"/>
        <v>1455.4279999999999</v>
      </c>
      <c r="BY104" s="230">
        <f t="shared" si="61"/>
        <v>384.00049999999993</v>
      </c>
      <c r="BZ104" s="227">
        <v>0</v>
      </c>
      <c r="CA104" s="227"/>
      <c r="CB104" s="231">
        <f t="shared" si="62"/>
        <v>1839.4284999999998</v>
      </c>
      <c r="CC104" s="231">
        <f t="shared" si="63"/>
        <v>14587.421979999997</v>
      </c>
      <c r="CD104" s="232">
        <f t="shared" si="64"/>
        <v>500</v>
      </c>
      <c r="CE104" s="216">
        <f t="shared" si="70"/>
        <v>15087.421979999997</v>
      </c>
    </row>
    <row r="105" spans="1:83" ht="21.95" customHeight="1" x14ac:dyDescent="0.2">
      <c r="A105" s="206">
        <v>92</v>
      </c>
      <c r="B105" s="207" t="s">
        <v>656</v>
      </c>
      <c r="C105" s="207" t="s">
        <v>657</v>
      </c>
      <c r="D105" s="233" t="s">
        <v>658</v>
      </c>
      <c r="E105" s="272" t="s">
        <v>1090</v>
      </c>
      <c r="F105" s="272" t="s">
        <v>1091</v>
      </c>
      <c r="G105" s="208" t="s">
        <v>659</v>
      </c>
      <c r="H105" s="208" t="s">
        <v>660</v>
      </c>
      <c r="I105" s="209">
        <v>100173027986</v>
      </c>
      <c r="J105" s="208" t="s">
        <v>232</v>
      </c>
      <c r="K105" s="208">
        <v>1</v>
      </c>
      <c r="L105" s="210">
        <v>0</v>
      </c>
      <c r="M105" s="208">
        <v>1</v>
      </c>
      <c r="N105" s="208">
        <v>1</v>
      </c>
      <c r="O105" s="208">
        <v>1</v>
      </c>
      <c r="P105" s="208">
        <v>1</v>
      </c>
      <c r="Q105" s="208">
        <v>1</v>
      </c>
      <c r="R105" s="208">
        <v>1</v>
      </c>
      <c r="S105" s="208">
        <v>0</v>
      </c>
      <c r="T105" s="208">
        <v>0</v>
      </c>
      <c r="U105" s="208">
        <v>1</v>
      </c>
      <c r="V105" s="208">
        <v>1</v>
      </c>
      <c r="W105" s="208">
        <v>1</v>
      </c>
      <c r="X105" s="208">
        <v>1</v>
      </c>
      <c r="Y105" s="208">
        <v>0</v>
      </c>
      <c r="Z105" s="208">
        <v>0</v>
      </c>
      <c r="AA105" s="208">
        <v>1</v>
      </c>
      <c r="AB105" s="208">
        <v>1</v>
      </c>
      <c r="AC105" s="208">
        <v>1</v>
      </c>
      <c r="AD105" s="208">
        <v>0</v>
      </c>
      <c r="AE105" s="208">
        <v>0.5</v>
      </c>
      <c r="AF105" s="208">
        <v>0</v>
      </c>
      <c r="AG105" s="208">
        <v>0</v>
      </c>
      <c r="AH105" s="208">
        <v>0</v>
      </c>
      <c r="AI105" s="208">
        <v>0</v>
      </c>
      <c r="AJ105" s="208">
        <v>0</v>
      </c>
      <c r="AK105" s="208">
        <v>0</v>
      </c>
      <c r="AL105" s="208">
        <v>0</v>
      </c>
      <c r="AM105" s="211">
        <v>26</v>
      </c>
      <c r="AN105" s="212">
        <f t="shared" si="43"/>
        <v>14.5</v>
      </c>
      <c r="AO105" s="211">
        <f t="shared" si="44"/>
        <v>0</v>
      </c>
      <c r="AP105" s="211">
        <f t="shared" si="45"/>
        <v>0</v>
      </c>
      <c r="AQ105" s="211">
        <f t="shared" si="46"/>
        <v>0</v>
      </c>
      <c r="AR105" s="211">
        <f t="shared" si="47"/>
        <v>13</v>
      </c>
      <c r="AS105" s="211">
        <f t="shared" si="48"/>
        <v>0</v>
      </c>
      <c r="AT105" s="213">
        <f t="shared" ref="AT105:AT135" si="71">SUM(AQ105+AP105+AN105+AS105)</f>
        <v>14.5</v>
      </c>
      <c r="AU105" s="273">
        <v>0</v>
      </c>
      <c r="AV105" s="214">
        <v>11035.96</v>
      </c>
      <c r="AW105" s="215">
        <v>3518.32</v>
      </c>
      <c r="AX105" s="214">
        <v>0</v>
      </c>
      <c r="AY105" s="214">
        <v>0</v>
      </c>
      <c r="AZ105" s="214">
        <v>0</v>
      </c>
      <c r="BA105" s="216">
        <f t="shared" si="42"/>
        <v>14554.279999999999</v>
      </c>
      <c r="BB105" s="217">
        <f t="shared" si="49"/>
        <v>6154.67</v>
      </c>
      <c r="BC105" s="217">
        <f t="shared" si="50"/>
        <v>1962.1399999999999</v>
      </c>
      <c r="BD105" s="218">
        <v>0</v>
      </c>
      <c r="BE105" s="219">
        <f t="shared" si="51"/>
        <v>0</v>
      </c>
      <c r="BF105" s="219">
        <f t="shared" si="52"/>
        <v>0</v>
      </c>
      <c r="BG105" s="220">
        <f t="shared" si="53"/>
        <v>676.13027299999999</v>
      </c>
      <c r="BH105" s="221">
        <f t="shared" si="65"/>
        <v>405.85499999999996</v>
      </c>
      <c r="BI105" s="222">
        <f t="shared" si="54"/>
        <v>43.5</v>
      </c>
      <c r="BJ105" s="223">
        <f t="shared" si="66"/>
        <v>0</v>
      </c>
      <c r="BK105" s="216">
        <f t="shared" si="55"/>
        <v>8116.8099999999995</v>
      </c>
      <c r="BL105" s="216">
        <f t="shared" si="56"/>
        <v>9242.2952729999997</v>
      </c>
      <c r="BM105" s="224">
        <f t="shared" si="57"/>
        <v>64.246237499999992</v>
      </c>
      <c r="BN105" s="225">
        <f t="shared" si="58"/>
        <v>974.01719999999989</v>
      </c>
      <c r="BO105" s="226">
        <f t="shared" si="59"/>
        <v>0</v>
      </c>
      <c r="BP105" s="227"/>
      <c r="BQ105" s="214"/>
      <c r="BR105" s="214">
        <v>0</v>
      </c>
      <c r="BS105" s="228">
        <v>0</v>
      </c>
      <c r="BT105" s="228">
        <f t="shared" si="67"/>
        <v>1038.2634374999998</v>
      </c>
      <c r="BU105" s="228">
        <f t="shared" si="68"/>
        <v>8204.0318354999999</v>
      </c>
      <c r="BV105" s="228">
        <v>8204</v>
      </c>
      <c r="BW105" s="228">
        <f t="shared" si="69"/>
        <v>3.183549999994284E-2</v>
      </c>
      <c r="BX105" s="229">
        <f t="shared" si="60"/>
        <v>1055.1853000000001</v>
      </c>
      <c r="BY105" s="230">
        <f t="shared" si="61"/>
        <v>278.40036249999997</v>
      </c>
      <c r="BZ105" s="227">
        <v>0</v>
      </c>
      <c r="CA105" s="227"/>
      <c r="CB105" s="231">
        <f t="shared" si="62"/>
        <v>1333.5856625000001</v>
      </c>
      <c r="CC105" s="231">
        <f t="shared" si="63"/>
        <v>10575.880935499999</v>
      </c>
      <c r="CD105" s="232">
        <f t="shared" si="64"/>
        <v>362.5</v>
      </c>
      <c r="CE105" s="216">
        <f t="shared" si="70"/>
        <v>10938.380935499999</v>
      </c>
    </row>
    <row r="106" spans="1:83" ht="21.95" customHeight="1" x14ac:dyDescent="0.2">
      <c r="A106" s="206">
        <v>93</v>
      </c>
      <c r="B106" s="207" t="s">
        <v>664</v>
      </c>
      <c r="C106" s="207" t="s">
        <v>665</v>
      </c>
      <c r="D106" s="233" t="s">
        <v>663</v>
      </c>
      <c r="E106" s="272" t="s">
        <v>1092</v>
      </c>
      <c r="F106" s="272" t="s">
        <v>715</v>
      </c>
      <c r="G106" s="208" t="s">
        <v>64</v>
      </c>
      <c r="H106" s="208" t="s">
        <v>140</v>
      </c>
      <c r="I106" s="209" t="s">
        <v>666</v>
      </c>
      <c r="J106" s="208" t="s">
        <v>234</v>
      </c>
      <c r="K106" s="208">
        <v>1</v>
      </c>
      <c r="L106" s="210">
        <v>0</v>
      </c>
      <c r="M106" s="208">
        <v>1</v>
      </c>
      <c r="N106" s="208">
        <v>1</v>
      </c>
      <c r="O106" s="208">
        <v>1</v>
      </c>
      <c r="P106" s="208">
        <v>1</v>
      </c>
      <c r="Q106" s="208">
        <v>1</v>
      </c>
      <c r="R106" s="208">
        <v>1</v>
      </c>
      <c r="S106" s="208">
        <v>0</v>
      </c>
      <c r="T106" s="208">
        <v>1</v>
      </c>
      <c r="U106" s="208">
        <v>1</v>
      </c>
      <c r="V106" s="208">
        <v>1</v>
      </c>
      <c r="W106" s="208">
        <v>0</v>
      </c>
      <c r="X106" s="208">
        <v>1</v>
      </c>
      <c r="Y106" s="208">
        <v>1</v>
      </c>
      <c r="Z106" s="208">
        <v>0</v>
      </c>
      <c r="AA106" s="208">
        <v>0</v>
      </c>
      <c r="AB106" s="208">
        <v>1</v>
      </c>
      <c r="AC106" s="208">
        <v>1</v>
      </c>
      <c r="AD106" s="208">
        <v>1</v>
      </c>
      <c r="AE106" s="208">
        <v>1</v>
      </c>
      <c r="AF106" s="208">
        <v>0.9375</v>
      </c>
      <c r="AG106" s="208">
        <v>0</v>
      </c>
      <c r="AH106" s="208">
        <v>1</v>
      </c>
      <c r="AI106" s="208">
        <v>1</v>
      </c>
      <c r="AJ106" s="208">
        <v>1</v>
      </c>
      <c r="AK106" s="208">
        <v>1</v>
      </c>
      <c r="AL106" s="208">
        <v>1</v>
      </c>
      <c r="AM106" s="211">
        <v>26</v>
      </c>
      <c r="AN106" s="212">
        <f t="shared" si="43"/>
        <v>21.9375</v>
      </c>
      <c r="AO106" s="211">
        <f t="shared" si="44"/>
        <v>0</v>
      </c>
      <c r="AP106" s="211">
        <f t="shared" si="45"/>
        <v>0</v>
      </c>
      <c r="AQ106" s="211">
        <f t="shared" si="46"/>
        <v>0</v>
      </c>
      <c r="AR106" s="211">
        <f t="shared" si="47"/>
        <v>6</v>
      </c>
      <c r="AS106" s="211">
        <f t="shared" si="48"/>
        <v>0</v>
      </c>
      <c r="AT106" s="213">
        <f t="shared" si="71"/>
        <v>21.9375</v>
      </c>
      <c r="AU106" s="273">
        <v>0</v>
      </c>
      <c r="AV106" s="214">
        <v>11035.96</v>
      </c>
      <c r="AW106" s="215">
        <v>3518.32</v>
      </c>
      <c r="AX106" s="214">
        <v>0</v>
      </c>
      <c r="AY106" s="214">
        <v>0</v>
      </c>
      <c r="AZ106" s="214">
        <v>0</v>
      </c>
      <c r="BA106" s="216">
        <f t="shared" si="42"/>
        <v>14554.279999999999</v>
      </c>
      <c r="BB106" s="217">
        <f t="shared" si="49"/>
        <v>9311.5912499999995</v>
      </c>
      <c r="BC106" s="217">
        <f t="shared" si="50"/>
        <v>2968.5825</v>
      </c>
      <c r="BD106" s="218">
        <v>0</v>
      </c>
      <c r="BE106" s="219">
        <f t="shared" si="51"/>
        <v>0</v>
      </c>
      <c r="BF106" s="219">
        <f t="shared" si="52"/>
        <v>0</v>
      </c>
      <c r="BG106" s="220">
        <f t="shared" si="53"/>
        <v>1022.9384733749999</v>
      </c>
      <c r="BH106" s="221">
        <f t="shared" si="65"/>
        <v>614.03062499999999</v>
      </c>
      <c r="BI106" s="222">
        <f t="shared" si="54"/>
        <v>65.8125</v>
      </c>
      <c r="BJ106" s="223">
        <f t="shared" si="66"/>
        <v>0</v>
      </c>
      <c r="BK106" s="216">
        <f t="shared" si="55"/>
        <v>12280.17375</v>
      </c>
      <c r="BL106" s="216">
        <f t="shared" si="56"/>
        <v>13982.955348374999</v>
      </c>
      <c r="BM106" s="224">
        <f t="shared" si="57"/>
        <v>97.200126562499989</v>
      </c>
      <c r="BN106" s="225">
        <f t="shared" si="58"/>
        <v>1473.62085</v>
      </c>
      <c r="BO106" s="226">
        <f t="shared" si="59"/>
        <v>0</v>
      </c>
      <c r="BP106" s="227"/>
      <c r="BQ106" s="214"/>
      <c r="BR106" s="214">
        <v>0</v>
      </c>
      <c r="BS106" s="228">
        <v>0</v>
      </c>
      <c r="BT106" s="228">
        <f t="shared" si="67"/>
        <v>1570.8209765624999</v>
      </c>
      <c r="BU106" s="228">
        <f t="shared" si="68"/>
        <v>12412.134371812499</v>
      </c>
      <c r="BV106" s="228">
        <v>12412</v>
      </c>
      <c r="BW106" s="228">
        <f t="shared" si="69"/>
        <v>0.13437181249901187</v>
      </c>
      <c r="BX106" s="229">
        <f t="shared" si="60"/>
        <v>1596.4225875000002</v>
      </c>
      <c r="BY106" s="230">
        <f t="shared" si="61"/>
        <v>421.2005484375</v>
      </c>
      <c r="BZ106" s="227">
        <v>0</v>
      </c>
      <c r="CA106" s="227"/>
      <c r="CB106" s="231">
        <f t="shared" si="62"/>
        <v>2017.6231359375001</v>
      </c>
      <c r="CC106" s="231">
        <f t="shared" si="63"/>
        <v>16000.578484312498</v>
      </c>
      <c r="CD106" s="232">
        <f t="shared" si="64"/>
        <v>548.4375</v>
      </c>
      <c r="CE106" s="216">
        <f t="shared" si="70"/>
        <v>16549.0159843125</v>
      </c>
    </row>
    <row r="107" spans="1:83" ht="21.95" customHeight="1" x14ac:dyDescent="0.2">
      <c r="A107" s="206">
        <v>94</v>
      </c>
      <c r="B107" s="207" t="s">
        <v>1093</v>
      </c>
      <c r="C107" s="207" t="s">
        <v>1094</v>
      </c>
      <c r="D107" s="233" t="s">
        <v>1095</v>
      </c>
      <c r="E107" s="272" t="s">
        <v>1096</v>
      </c>
      <c r="F107" s="272" t="s">
        <v>1097</v>
      </c>
      <c r="G107" s="208" t="s">
        <v>65</v>
      </c>
      <c r="H107" s="208" t="s">
        <v>131</v>
      </c>
      <c r="I107" s="209">
        <v>110022982742</v>
      </c>
      <c r="J107" s="208" t="s">
        <v>219</v>
      </c>
      <c r="K107" s="208">
        <v>0</v>
      </c>
      <c r="L107" s="210">
        <v>0</v>
      </c>
      <c r="M107" s="208">
        <v>0</v>
      </c>
      <c r="N107" s="208">
        <v>0</v>
      </c>
      <c r="O107" s="208">
        <v>0</v>
      </c>
      <c r="P107" s="208">
        <v>0</v>
      </c>
      <c r="Q107" s="208">
        <v>0</v>
      </c>
      <c r="R107" s="208">
        <v>0</v>
      </c>
      <c r="S107" s="208">
        <v>0</v>
      </c>
      <c r="T107" s="208">
        <v>0</v>
      </c>
      <c r="U107" s="208">
        <v>0</v>
      </c>
      <c r="V107" s="208">
        <v>1</v>
      </c>
      <c r="W107" s="208">
        <v>1</v>
      </c>
      <c r="X107" s="208">
        <v>1</v>
      </c>
      <c r="Y107" s="208">
        <v>1</v>
      </c>
      <c r="Z107" s="208">
        <v>0</v>
      </c>
      <c r="AA107" s="208">
        <v>1</v>
      </c>
      <c r="AB107" s="208">
        <v>1</v>
      </c>
      <c r="AC107" s="208">
        <v>1</v>
      </c>
      <c r="AD107" s="208">
        <v>1</v>
      </c>
      <c r="AE107" s="208">
        <v>1</v>
      </c>
      <c r="AF107" s="208">
        <v>1</v>
      </c>
      <c r="AG107" s="208">
        <v>0</v>
      </c>
      <c r="AH107" s="208">
        <v>1</v>
      </c>
      <c r="AI107" s="208">
        <v>1</v>
      </c>
      <c r="AJ107" s="208">
        <v>1</v>
      </c>
      <c r="AK107" s="208">
        <v>1</v>
      </c>
      <c r="AL107" s="208">
        <v>1</v>
      </c>
      <c r="AM107" s="211">
        <v>26</v>
      </c>
      <c r="AN107" s="212">
        <f t="shared" si="43"/>
        <v>15</v>
      </c>
      <c r="AO107" s="211">
        <f t="shared" si="44"/>
        <v>0</v>
      </c>
      <c r="AP107" s="211">
        <f t="shared" si="45"/>
        <v>0</v>
      </c>
      <c r="AQ107" s="211">
        <f t="shared" si="46"/>
        <v>0</v>
      </c>
      <c r="AR107" s="211">
        <f t="shared" si="47"/>
        <v>13</v>
      </c>
      <c r="AS107" s="211">
        <f t="shared" si="48"/>
        <v>0</v>
      </c>
      <c r="AT107" s="213">
        <f t="shared" si="71"/>
        <v>15</v>
      </c>
      <c r="AU107" s="273">
        <v>0</v>
      </c>
      <c r="AV107" s="214">
        <v>11035.96</v>
      </c>
      <c r="AW107" s="215">
        <v>3518.32</v>
      </c>
      <c r="AX107" s="214">
        <v>0</v>
      </c>
      <c r="AY107" s="214">
        <v>0</v>
      </c>
      <c r="AZ107" s="214">
        <v>0</v>
      </c>
      <c r="BA107" s="216">
        <f t="shared" si="42"/>
        <v>14554.279999999999</v>
      </c>
      <c r="BB107" s="217">
        <f t="shared" si="49"/>
        <v>6366.9</v>
      </c>
      <c r="BC107" s="217">
        <f t="shared" si="50"/>
        <v>2029.8</v>
      </c>
      <c r="BD107" s="218">
        <v>0</v>
      </c>
      <c r="BE107" s="219">
        <f t="shared" si="51"/>
        <v>0</v>
      </c>
      <c r="BF107" s="219">
        <f t="shared" si="52"/>
        <v>0</v>
      </c>
      <c r="BG107" s="220">
        <f t="shared" si="53"/>
        <v>699.44510999999989</v>
      </c>
      <c r="BH107" s="221">
        <f t="shared" si="65"/>
        <v>419.84999999999997</v>
      </c>
      <c r="BI107" s="222">
        <f t="shared" si="54"/>
        <v>45</v>
      </c>
      <c r="BJ107" s="223">
        <f t="shared" si="66"/>
        <v>0</v>
      </c>
      <c r="BK107" s="216">
        <f t="shared" si="55"/>
        <v>8396.6999999999989</v>
      </c>
      <c r="BL107" s="216">
        <f t="shared" si="56"/>
        <v>9560.9951099999998</v>
      </c>
      <c r="BM107" s="224">
        <f t="shared" si="57"/>
        <v>66.461624999999998</v>
      </c>
      <c r="BN107" s="225">
        <f t="shared" si="58"/>
        <v>1007.6039999999998</v>
      </c>
      <c r="BO107" s="226">
        <f t="shared" si="59"/>
        <v>0</v>
      </c>
      <c r="BP107" s="227"/>
      <c r="BQ107" s="214"/>
      <c r="BR107" s="214">
        <v>0</v>
      </c>
      <c r="BS107" s="228">
        <v>0</v>
      </c>
      <c r="BT107" s="228">
        <f t="shared" si="67"/>
        <v>1074.0656249999997</v>
      </c>
      <c r="BU107" s="228">
        <f t="shared" si="68"/>
        <v>8486.9294850000006</v>
      </c>
      <c r="BV107" s="228">
        <v>8487</v>
      </c>
      <c r="BW107" s="228">
        <f t="shared" si="69"/>
        <v>-7.0514999999431893E-2</v>
      </c>
      <c r="BX107" s="229">
        <f t="shared" si="60"/>
        <v>1091.5709999999999</v>
      </c>
      <c r="BY107" s="230">
        <f t="shared" si="61"/>
        <v>288.00037499999996</v>
      </c>
      <c r="BZ107" s="227">
        <v>0</v>
      </c>
      <c r="CA107" s="227"/>
      <c r="CB107" s="231">
        <f t="shared" si="62"/>
        <v>1379.571375</v>
      </c>
      <c r="CC107" s="231">
        <f t="shared" si="63"/>
        <v>10940.566484999999</v>
      </c>
      <c r="CD107" s="232">
        <f t="shared" si="64"/>
        <v>375</v>
      </c>
      <c r="CE107" s="216">
        <f t="shared" si="70"/>
        <v>11315.566484999999</v>
      </c>
    </row>
    <row r="108" spans="1:83" ht="21.95" customHeight="1" x14ac:dyDescent="0.2">
      <c r="A108" s="206">
        <v>95</v>
      </c>
      <c r="B108" s="207" t="s">
        <v>667</v>
      </c>
      <c r="C108" s="207" t="s">
        <v>668</v>
      </c>
      <c r="D108" s="233" t="s">
        <v>669</v>
      </c>
      <c r="E108" s="272" t="s">
        <v>1098</v>
      </c>
      <c r="F108" s="272" t="s">
        <v>716</v>
      </c>
      <c r="G108" s="208" t="s">
        <v>223</v>
      </c>
      <c r="H108" s="208" t="s">
        <v>139</v>
      </c>
      <c r="I108" s="209">
        <v>35039612761</v>
      </c>
      <c r="J108" s="208" t="s">
        <v>237</v>
      </c>
      <c r="K108" s="208">
        <v>1</v>
      </c>
      <c r="L108" s="210">
        <v>0</v>
      </c>
      <c r="M108" s="208">
        <v>1</v>
      </c>
      <c r="N108" s="208">
        <v>1</v>
      </c>
      <c r="O108" s="208">
        <v>1</v>
      </c>
      <c r="P108" s="208">
        <v>1</v>
      </c>
      <c r="Q108" s="208">
        <v>1</v>
      </c>
      <c r="R108" s="208">
        <v>1</v>
      </c>
      <c r="S108" s="208">
        <v>0</v>
      </c>
      <c r="T108" s="208">
        <v>1</v>
      </c>
      <c r="U108" s="208">
        <v>1</v>
      </c>
      <c r="V108" s="208">
        <v>1</v>
      </c>
      <c r="W108" s="208">
        <v>1</v>
      </c>
      <c r="X108" s="208">
        <v>0</v>
      </c>
      <c r="Y108" s="208">
        <v>1</v>
      </c>
      <c r="Z108" s="208">
        <v>0</v>
      </c>
      <c r="AA108" s="208">
        <v>0</v>
      </c>
      <c r="AB108" s="208">
        <v>1</v>
      </c>
      <c r="AC108" s="208">
        <v>0</v>
      </c>
      <c r="AD108" s="208">
        <v>1</v>
      </c>
      <c r="AE108" s="208">
        <v>0</v>
      </c>
      <c r="AF108" s="208">
        <v>1</v>
      </c>
      <c r="AG108" s="208">
        <v>0</v>
      </c>
      <c r="AH108" s="208">
        <v>1</v>
      </c>
      <c r="AI108" s="208">
        <v>1</v>
      </c>
      <c r="AJ108" s="208">
        <v>1</v>
      </c>
      <c r="AK108" s="208">
        <v>1</v>
      </c>
      <c r="AL108" s="208">
        <v>1</v>
      </c>
      <c r="AM108" s="211">
        <v>26</v>
      </c>
      <c r="AN108" s="212">
        <f t="shared" si="43"/>
        <v>20</v>
      </c>
      <c r="AO108" s="211">
        <f t="shared" si="44"/>
        <v>0</v>
      </c>
      <c r="AP108" s="211">
        <f t="shared" si="45"/>
        <v>0</v>
      </c>
      <c r="AQ108" s="211">
        <f t="shared" si="46"/>
        <v>0</v>
      </c>
      <c r="AR108" s="211">
        <f t="shared" si="47"/>
        <v>8</v>
      </c>
      <c r="AS108" s="211">
        <f t="shared" si="48"/>
        <v>0</v>
      </c>
      <c r="AT108" s="213">
        <f t="shared" si="71"/>
        <v>20</v>
      </c>
      <c r="AU108" s="273">
        <v>0</v>
      </c>
      <c r="AV108" s="214">
        <v>11035.96</v>
      </c>
      <c r="AW108" s="215">
        <v>3518.32</v>
      </c>
      <c r="AX108" s="214">
        <v>0</v>
      </c>
      <c r="AY108" s="214">
        <v>0</v>
      </c>
      <c r="AZ108" s="214">
        <v>0</v>
      </c>
      <c r="BA108" s="216">
        <f t="shared" si="42"/>
        <v>14554.279999999999</v>
      </c>
      <c r="BB108" s="217">
        <f t="shared" si="49"/>
        <v>8489.1999999999989</v>
      </c>
      <c r="BC108" s="217">
        <f t="shared" si="50"/>
        <v>2706.3999999999996</v>
      </c>
      <c r="BD108" s="218">
        <v>0</v>
      </c>
      <c r="BE108" s="219">
        <f t="shared" si="51"/>
        <v>0</v>
      </c>
      <c r="BF108" s="219">
        <f t="shared" si="52"/>
        <v>0</v>
      </c>
      <c r="BG108" s="220">
        <f t="shared" si="53"/>
        <v>932.59347999999989</v>
      </c>
      <c r="BH108" s="221">
        <f t="shared" si="65"/>
        <v>559.79999999999995</v>
      </c>
      <c r="BI108" s="222">
        <f t="shared" si="54"/>
        <v>60</v>
      </c>
      <c r="BJ108" s="223">
        <f t="shared" si="66"/>
        <v>0</v>
      </c>
      <c r="BK108" s="216">
        <f t="shared" si="55"/>
        <v>11195.599999999999</v>
      </c>
      <c r="BL108" s="216">
        <f t="shared" si="56"/>
        <v>12747.993479999997</v>
      </c>
      <c r="BM108" s="224">
        <f t="shared" si="57"/>
        <v>88.615499999999983</v>
      </c>
      <c r="BN108" s="225">
        <f t="shared" si="58"/>
        <v>1343.4719999999998</v>
      </c>
      <c r="BO108" s="226">
        <f t="shared" si="59"/>
        <v>0</v>
      </c>
      <c r="BP108" s="227"/>
      <c r="BQ108" s="214"/>
      <c r="BR108" s="214">
        <v>0</v>
      </c>
      <c r="BS108" s="228">
        <v>0</v>
      </c>
      <c r="BT108" s="228">
        <f t="shared" si="67"/>
        <v>1432.0874999999996</v>
      </c>
      <c r="BU108" s="228">
        <f t="shared" si="68"/>
        <v>11315.905979999998</v>
      </c>
      <c r="BV108" s="228">
        <v>11316</v>
      </c>
      <c r="BW108" s="228">
        <f t="shared" si="69"/>
        <v>-9.4020000002274173E-2</v>
      </c>
      <c r="BX108" s="229">
        <f t="shared" si="60"/>
        <v>1455.4279999999999</v>
      </c>
      <c r="BY108" s="230">
        <f t="shared" si="61"/>
        <v>384.00049999999993</v>
      </c>
      <c r="BZ108" s="227">
        <v>0</v>
      </c>
      <c r="CA108" s="227"/>
      <c r="CB108" s="231">
        <f t="shared" si="62"/>
        <v>1839.4284999999998</v>
      </c>
      <c r="CC108" s="231">
        <f t="shared" si="63"/>
        <v>14587.421979999997</v>
      </c>
      <c r="CD108" s="232">
        <f t="shared" si="64"/>
        <v>500</v>
      </c>
      <c r="CE108" s="216">
        <f t="shared" si="70"/>
        <v>15087.421979999997</v>
      </c>
    </row>
    <row r="109" spans="1:83" ht="21.95" customHeight="1" x14ac:dyDescent="0.2">
      <c r="A109" s="206">
        <v>96</v>
      </c>
      <c r="B109" s="207" t="s">
        <v>670</v>
      </c>
      <c r="C109" s="207" t="s">
        <v>671</v>
      </c>
      <c r="D109" s="233" t="s">
        <v>669</v>
      </c>
      <c r="E109" s="272" t="s">
        <v>1099</v>
      </c>
      <c r="F109" s="272" t="s">
        <v>1100</v>
      </c>
      <c r="G109" s="208" t="s">
        <v>64</v>
      </c>
      <c r="H109" s="208" t="s">
        <v>122</v>
      </c>
      <c r="I109" s="209" t="s">
        <v>672</v>
      </c>
      <c r="J109" s="208" t="s">
        <v>229</v>
      </c>
      <c r="K109" s="208">
        <v>1</v>
      </c>
      <c r="L109" s="210">
        <v>0</v>
      </c>
      <c r="M109" s="208">
        <v>1</v>
      </c>
      <c r="N109" s="208">
        <v>1</v>
      </c>
      <c r="O109" s="208">
        <v>1</v>
      </c>
      <c r="P109" s="208">
        <v>1</v>
      </c>
      <c r="Q109" s="208">
        <v>1</v>
      </c>
      <c r="R109" s="208">
        <v>1</v>
      </c>
      <c r="S109" s="208">
        <v>0</v>
      </c>
      <c r="T109" s="208">
        <v>0</v>
      </c>
      <c r="U109" s="208">
        <v>1</v>
      </c>
      <c r="V109" s="208">
        <v>0</v>
      </c>
      <c r="W109" s="208">
        <v>0</v>
      </c>
      <c r="X109" s="208">
        <v>1</v>
      </c>
      <c r="Y109" s="208">
        <v>1</v>
      </c>
      <c r="Z109" s="208">
        <v>0</v>
      </c>
      <c r="AA109" s="208">
        <v>1</v>
      </c>
      <c r="AB109" s="208">
        <v>0</v>
      </c>
      <c r="AC109" s="208">
        <v>1</v>
      </c>
      <c r="AD109" s="208">
        <v>1</v>
      </c>
      <c r="AE109" s="208">
        <v>1</v>
      </c>
      <c r="AF109" s="208">
        <v>1</v>
      </c>
      <c r="AG109" s="208">
        <v>0</v>
      </c>
      <c r="AH109" s="208">
        <v>0</v>
      </c>
      <c r="AI109" s="208">
        <v>1</v>
      </c>
      <c r="AJ109" s="208">
        <v>1</v>
      </c>
      <c r="AK109" s="208">
        <v>1</v>
      </c>
      <c r="AL109" s="208">
        <v>1</v>
      </c>
      <c r="AM109" s="211">
        <v>26</v>
      </c>
      <c r="AN109" s="212">
        <f t="shared" si="43"/>
        <v>19</v>
      </c>
      <c r="AO109" s="211">
        <f t="shared" si="44"/>
        <v>0</v>
      </c>
      <c r="AP109" s="211">
        <f t="shared" si="45"/>
        <v>0</v>
      </c>
      <c r="AQ109" s="211">
        <f t="shared" si="46"/>
        <v>0</v>
      </c>
      <c r="AR109" s="211">
        <f t="shared" si="47"/>
        <v>9</v>
      </c>
      <c r="AS109" s="211">
        <f t="shared" si="48"/>
        <v>0</v>
      </c>
      <c r="AT109" s="213">
        <f t="shared" si="71"/>
        <v>19</v>
      </c>
      <c r="AU109" s="273">
        <v>0</v>
      </c>
      <c r="AV109" s="214">
        <v>11035.96</v>
      </c>
      <c r="AW109" s="215">
        <v>3518.32</v>
      </c>
      <c r="AX109" s="214">
        <v>0</v>
      </c>
      <c r="AY109" s="214">
        <v>0</v>
      </c>
      <c r="AZ109" s="214">
        <v>0</v>
      </c>
      <c r="BA109" s="216">
        <f t="shared" si="42"/>
        <v>14554.279999999999</v>
      </c>
      <c r="BB109" s="217">
        <f t="shared" si="49"/>
        <v>8064.74</v>
      </c>
      <c r="BC109" s="217">
        <f t="shared" si="50"/>
        <v>2571.08</v>
      </c>
      <c r="BD109" s="218">
        <v>0</v>
      </c>
      <c r="BE109" s="219">
        <f t="shared" si="51"/>
        <v>0</v>
      </c>
      <c r="BF109" s="219">
        <f t="shared" si="52"/>
        <v>0</v>
      </c>
      <c r="BG109" s="220">
        <f t="shared" si="53"/>
        <v>885.96380599999998</v>
      </c>
      <c r="BH109" s="221">
        <f t="shared" si="65"/>
        <v>531.80999999999995</v>
      </c>
      <c r="BI109" s="222">
        <f t="shared" si="54"/>
        <v>57</v>
      </c>
      <c r="BJ109" s="223">
        <f t="shared" si="66"/>
        <v>0</v>
      </c>
      <c r="BK109" s="216">
        <f t="shared" si="55"/>
        <v>10635.82</v>
      </c>
      <c r="BL109" s="216">
        <f t="shared" si="56"/>
        <v>12110.593805999999</v>
      </c>
      <c r="BM109" s="224">
        <f t="shared" si="57"/>
        <v>84.184724999999986</v>
      </c>
      <c r="BN109" s="225">
        <f t="shared" si="58"/>
        <v>1276.2983999999999</v>
      </c>
      <c r="BO109" s="226">
        <f t="shared" si="59"/>
        <v>0</v>
      </c>
      <c r="BP109" s="227"/>
      <c r="BQ109" s="214"/>
      <c r="BR109" s="214">
        <v>0</v>
      </c>
      <c r="BS109" s="228">
        <v>0</v>
      </c>
      <c r="BT109" s="228">
        <f t="shared" si="67"/>
        <v>1360.483125</v>
      </c>
      <c r="BU109" s="228">
        <f t="shared" si="68"/>
        <v>10750.110680999998</v>
      </c>
      <c r="BV109" s="228">
        <v>10750</v>
      </c>
      <c r="BW109" s="228">
        <f t="shared" si="69"/>
        <v>0.11068099999829428</v>
      </c>
      <c r="BX109" s="229">
        <f t="shared" si="60"/>
        <v>1382.6566</v>
      </c>
      <c r="BY109" s="230">
        <f t="shared" si="61"/>
        <v>364.80047500000001</v>
      </c>
      <c r="BZ109" s="227">
        <v>0</v>
      </c>
      <c r="CA109" s="227"/>
      <c r="CB109" s="231">
        <f t="shared" si="62"/>
        <v>1747.457075</v>
      </c>
      <c r="CC109" s="231">
        <f t="shared" si="63"/>
        <v>13858.050880999999</v>
      </c>
      <c r="CD109" s="232">
        <f t="shared" si="64"/>
        <v>475</v>
      </c>
      <c r="CE109" s="216">
        <f t="shared" si="70"/>
        <v>14333.050880999999</v>
      </c>
    </row>
    <row r="110" spans="1:83" ht="21.95" customHeight="1" x14ac:dyDescent="0.2">
      <c r="A110" s="206">
        <v>97</v>
      </c>
      <c r="B110" s="207" t="s">
        <v>674</v>
      </c>
      <c r="C110" s="207" t="s">
        <v>675</v>
      </c>
      <c r="D110" s="233" t="s">
        <v>676</v>
      </c>
      <c r="E110" s="272" t="s">
        <v>1101</v>
      </c>
      <c r="F110" s="272" t="s">
        <v>1102</v>
      </c>
      <c r="G110" s="208" t="s">
        <v>64</v>
      </c>
      <c r="H110" s="208" t="s">
        <v>677</v>
      </c>
      <c r="I110" s="209" t="s">
        <v>678</v>
      </c>
      <c r="J110" s="208" t="s">
        <v>219</v>
      </c>
      <c r="K110" s="208">
        <v>1</v>
      </c>
      <c r="L110" s="210">
        <v>0</v>
      </c>
      <c r="M110" s="208">
        <v>1</v>
      </c>
      <c r="N110" s="208">
        <v>1</v>
      </c>
      <c r="O110" s="208">
        <v>1</v>
      </c>
      <c r="P110" s="208">
        <v>1</v>
      </c>
      <c r="Q110" s="208">
        <v>1</v>
      </c>
      <c r="R110" s="208">
        <v>1</v>
      </c>
      <c r="S110" s="208">
        <v>0</v>
      </c>
      <c r="T110" s="208">
        <v>1</v>
      </c>
      <c r="U110" s="208">
        <v>1</v>
      </c>
      <c r="V110" s="208">
        <v>1</v>
      </c>
      <c r="W110" s="208">
        <v>1</v>
      </c>
      <c r="X110" s="208">
        <v>1</v>
      </c>
      <c r="Y110" s="208">
        <v>0</v>
      </c>
      <c r="Z110" s="208">
        <v>0</v>
      </c>
      <c r="AA110" s="208">
        <v>1</v>
      </c>
      <c r="AB110" s="208">
        <v>1</v>
      </c>
      <c r="AC110" s="208">
        <v>1</v>
      </c>
      <c r="AD110" s="208">
        <v>0</v>
      </c>
      <c r="AE110" s="208">
        <v>0</v>
      </c>
      <c r="AF110" s="208">
        <v>1</v>
      </c>
      <c r="AG110" s="208">
        <v>0</v>
      </c>
      <c r="AH110" s="208">
        <v>0</v>
      </c>
      <c r="AI110" s="208">
        <v>1</v>
      </c>
      <c r="AJ110" s="208">
        <v>1</v>
      </c>
      <c r="AK110" s="208">
        <v>1</v>
      </c>
      <c r="AL110" s="208">
        <v>1</v>
      </c>
      <c r="AM110" s="211">
        <v>26</v>
      </c>
      <c r="AN110" s="212">
        <f t="shared" ref="AN110:AN141" si="72">SUM(K110:AL110)</f>
        <v>20</v>
      </c>
      <c r="AO110" s="211">
        <f t="shared" ref="AO110:AO141" si="73">COUNTIF(K110:AL110,"W/O")</f>
        <v>0</v>
      </c>
      <c r="AP110" s="211">
        <f t="shared" ref="AP110:AP141" si="74">COUNTIF(J110:AL110,"N/H")</f>
        <v>0</v>
      </c>
      <c r="AQ110" s="211">
        <f t="shared" ref="AQ110:AQ141" si="75">COUNTIF(K110:AL110,"F/H")</f>
        <v>0</v>
      </c>
      <c r="AR110" s="211">
        <f t="shared" ref="AR110:AR141" si="76">COUNTIF(K110:AL110,"0")</f>
        <v>8</v>
      </c>
      <c r="AS110" s="211">
        <f t="shared" ref="AS110:AS141" si="77">COUNTIF(K110:AL110,"PA")/2</f>
        <v>0</v>
      </c>
      <c r="AT110" s="213">
        <f t="shared" si="71"/>
        <v>20</v>
      </c>
      <c r="AU110" s="273">
        <v>0</v>
      </c>
      <c r="AV110" s="214">
        <v>11035.96</v>
      </c>
      <c r="AW110" s="215">
        <v>3518.32</v>
      </c>
      <c r="AX110" s="214">
        <v>0</v>
      </c>
      <c r="AY110" s="214">
        <v>0</v>
      </c>
      <c r="AZ110" s="214">
        <v>0</v>
      </c>
      <c r="BA110" s="216">
        <f t="shared" si="42"/>
        <v>14554.279999999999</v>
      </c>
      <c r="BB110" s="217">
        <f t="shared" si="49"/>
        <v>8489.1999999999989</v>
      </c>
      <c r="BC110" s="217">
        <f t="shared" si="50"/>
        <v>2706.3999999999996</v>
      </c>
      <c r="BD110" s="218">
        <v>0</v>
      </c>
      <c r="BE110" s="219">
        <f t="shared" si="51"/>
        <v>0</v>
      </c>
      <c r="BF110" s="219">
        <f t="shared" si="52"/>
        <v>0</v>
      </c>
      <c r="BG110" s="220">
        <f t="shared" si="53"/>
        <v>932.59347999999989</v>
      </c>
      <c r="BH110" s="221">
        <f t="shared" si="65"/>
        <v>559.79999999999995</v>
      </c>
      <c r="BI110" s="222">
        <f t="shared" si="54"/>
        <v>60</v>
      </c>
      <c r="BJ110" s="223">
        <f t="shared" si="66"/>
        <v>0</v>
      </c>
      <c r="BK110" s="216">
        <f t="shared" si="55"/>
        <v>11195.599999999999</v>
      </c>
      <c r="BL110" s="216">
        <f t="shared" si="56"/>
        <v>12747.993479999997</v>
      </c>
      <c r="BM110" s="224">
        <f t="shared" si="57"/>
        <v>88.615499999999983</v>
      </c>
      <c r="BN110" s="225">
        <f t="shared" si="58"/>
        <v>1343.4719999999998</v>
      </c>
      <c r="BO110" s="226">
        <f t="shared" si="59"/>
        <v>0</v>
      </c>
      <c r="BP110" s="227"/>
      <c r="BQ110" s="214"/>
      <c r="BR110" s="214">
        <v>0</v>
      </c>
      <c r="BS110" s="228">
        <v>0</v>
      </c>
      <c r="BT110" s="228">
        <f t="shared" si="67"/>
        <v>1432.0874999999996</v>
      </c>
      <c r="BU110" s="228">
        <f t="shared" si="68"/>
        <v>11315.905979999998</v>
      </c>
      <c r="BV110" s="228">
        <v>11316</v>
      </c>
      <c r="BW110" s="228">
        <f t="shared" si="69"/>
        <v>-9.4020000002274173E-2</v>
      </c>
      <c r="BX110" s="229">
        <f t="shared" si="60"/>
        <v>1455.4279999999999</v>
      </c>
      <c r="BY110" s="230">
        <f t="shared" si="61"/>
        <v>384.00049999999993</v>
      </c>
      <c r="BZ110" s="227">
        <v>0</v>
      </c>
      <c r="CA110" s="227"/>
      <c r="CB110" s="231">
        <f t="shared" si="62"/>
        <v>1839.4284999999998</v>
      </c>
      <c r="CC110" s="231">
        <f t="shared" si="63"/>
        <v>14587.421979999997</v>
      </c>
      <c r="CD110" s="232">
        <f t="shared" si="64"/>
        <v>500</v>
      </c>
      <c r="CE110" s="216">
        <f t="shared" si="70"/>
        <v>15087.421979999997</v>
      </c>
    </row>
    <row r="111" spans="1:83" ht="21.95" customHeight="1" x14ac:dyDescent="0.2">
      <c r="A111" s="206">
        <v>98</v>
      </c>
      <c r="B111" s="207" t="s">
        <v>679</v>
      </c>
      <c r="C111" s="207" t="s">
        <v>680</v>
      </c>
      <c r="D111" s="233" t="s">
        <v>669</v>
      </c>
      <c r="E111" s="272" t="s">
        <v>1103</v>
      </c>
      <c r="F111" s="272" t="s">
        <v>717</v>
      </c>
      <c r="G111" s="208" t="s">
        <v>65</v>
      </c>
      <c r="H111" s="208" t="s">
        <v>681</v>
      </c>
      <c r="I111" s="209">
        <v>1199101037480</v>
      </c>
      <c r="J111" s="208" t="s">
        <v>232</v>
      </c>
      <c r="K111" s="208">
        <v>1</v>
      </c>
      <c r="L111" s="210">
        <v>0</v>
      </c>
      <c r="M111" s="208">
        <v>1</v>
      </c>
      <c r="N111" s="208">
        <v>1</v>
      </c>
      <c r="O111" s="208">
        <v>1</v>
      </c>
      <c r="P111" s="208">
        <v>1</v>
      </c>
      <c r="Q111" s="208">
        <v>0</v>
      </c>
      <c r="R111" s="208">
        <v>1</v>
      </c>
      <c r="S111" s="208">
        <v>0</v>
      </c>
      <c r="T111" s="208">
        <v>1</v>
      </c>
      <c r="U111" s="208">
        <v>1</v>
      </c>
      <c r="V111" s="208">
        <v>1</v>
      </c>
      <c r="W111" s="208">
        <v>1</v>
      </c>
      <c r="X111" s="208">
        <v>1</v>
      </c>
      <c r="Y111" s="208">
        <v>0.9604166666666667</v>
      </c>
      <c r="Z111" s="208">
        <v>0</v>
      </c>
      <c r="AA111" s="208">
        <v>0</v>
      </c>
      <c r="AB111" s="208">
        <v>1</v>
      </c>
      <c r="AC111" s="208">
        <v>0</v>
      </c>
      <c r="AD111" s="208">
        <v>1</v>
      </c>
      <c r="AE111" s="208">
        <v>0</v>
      </c>
      <c r="AF111" s="208">
        <v>1</v>
      </c>
      <c r="AG111" s="208">
        <v>0</v>
      </c>
      <c r="AH111" s="208">
        <v>0</v>
      </c>
      <c r="AI111" s="208">
        <v>1</v>
      </c>
      <c r="AJ111" s="208">
        <v>1</v>
      </c>
      <c r="AK111" s="208">
        <v>1</v>
      </c>
      <c r="AL111" s="208">
        <v>0.5</v>
      </c>
      <c r="AM111" s="211">
        <v>26</v>
      </c>
      <c r="AN111" s="212">
        <f t="shared" si="72"/>
        <v>18.460416666666667</v>
      </c>
      <c r="AO111" s="211">
        <f t="shared" si="73"/>
        <v>0</v>
      </c>
      <c r="AP111" s="211">
        <f t="shared" si="74"/>
        <v>0</v>
      </c>
      <c r="AQ111" s="211">
        <f t="shared" si="75"/>
        <v>0</v>
      </c>
      <c r="AR111" s="211">
        <f t="shared" si="76"/>
        <v>9</v>
      </c>
      <c r="AS111" s="211">
        <f t="shared" si="77"/>
        <v>0</v>
      </c>
      <c r="AT111" s="213">
        <f t="shared" si="71"/>
        <v>18.460416666666667</v>
      </c>
      <c r="AU111" s="273">
        <v>0</v>
      </c>
      <c r="AV111" s="214">
        <v>11035.96</v>
      </c>
      <c r="AW111" s="215">
        <v>3518.32</v>
      </c>
      <c r="AX111" s="214">
        <v>0</v>
      </c>
      <c r="AY111" s="214">
        <v>0</v>
      </c>
      <c r="AZ111" s="214">
        <v>0</v>
      </c>
      <c r="BA111" s="216">
        <f t="shared" si="42"/>
        <v>14554.279999999999</v>
      </c>
      <c r="BB111" s="217">
        <f t="shared" si="49"/>
        <v>7835.7084583333335</v>
      </c>
      <c r="BC111" s="217">
        <f t="shared" si="50"/>
        <v>2498.0635833333331</v>
      </c>
      <c r="BD111" s="218">
        <v>0</v>
      </c>
      <c r="BE111" s="219">
        <f t="shared" si="51"/>
        <v>0</v>
      </c>
      <c r="BF111" s="219">
        <f t="shared" si="52"/>
        <v>0</v>
      </c>
      <c r="BG111" s="220">
        <f t="shared" si="53"/>
        <v>860.80321107083341</v>
      </c>
      <c r="BH111" s="221">
        <f t="shared" si="65"/>
        <v>516.70706250000001</v>
      </c>
      <c r="BI111" s="222">
        <f t="shared" si="54"/>
        <v>55.381250000000001</v>
      </c>
      <c r="BJ111" s="223">
        <f t="shared" si="66"/>
        <v>0</v>
      </c>
      <c r="BK111" s="216">
        <f t="shared" si="55"/>
        <v>10333.772041666667</v>
      </c>
      <c r="BL111" s="216">
        <f t="shared" si="56"/>
        <v>11766.663565237501</v>
      </c>
      <c r="BM111" s="224">
        <f t="shared" si="57"/>
        <v>81.793952656249999</v>
      </c>
      <c r="BN111" s="225">
        <f t="shared" si="58"/>
        <v>1240.052645</v>
      </c>
      <c r="BO111" s="226">
        <f t="shared" si="59"/>
        <v>0</v>
      </c>
      <c r="BP111" s="227"/>
      <c r="BQ111" s="214"/>
      <c r="BR111" s="214">
        <v>0</v>
      </c>
      <c r="BS111" s="228">
        <v>0</v>
      </c>
      <c r="BT111" s="228">
        <f t="shared" si="67"/>
        <v>1321.84659765625</v>
      </c>
      <c r="BU111" s="228">
        <f t="shared" si="68"/>
        <v>10444.816967581251</v>
      </c>
      <c r="BV111" s="228">
        <v>10445</v>
      </c>
      <c r="BW111" s="228">
        <f t="shared" si="69"/>
        <v>-0.18303241874855303</v>
      </c>
      <c r="BX111" s="229">
        <f t="shared" si="60"/>
        <v>1343.3903654166666</v>
      </c>
      <c r="BY111" s="230">
        <f t="shared" si="61"/>
        <v>354.4404615104167</v>
      </c>
      <c r="BZ111" s="227">
        <v>0</v>
      </c>
      <c r="CA111" s="227"/>
      <c r="CB111" s="231">
        <f t="shared" si="62"/>
        <v>1697.8308269270833</v>
      </c>
      <c r="CC111" s="231">
        <f t="shared" si="63"/>
        <v>13464.494392164584</v>
      </c>
      <c r="CD111" s="232">
        <f t="shared" si="64"/>
        <v>461.51041666666669</v>
      </c>
      <c r="CE111" s="216">
        <f t="shared" si="70"/>
        <v>13926.004808831251</v>
      </c>
    </row>
    <row r="112" spans="1:83" ht="21.95" customHeight="1" x14ac:dyDescent="0.2">
      <c r="A112" s="206">
        <v>99</v>
      </c>
      <c r="B112" s="207" t="s">
        <v>682</v>
      </c>
      <c r="C112" s="207" t="s">
        <v>683</v>
      </c>
      <c r="D112" s="233" t="s">
        <v>673</v>
      </c>
      <c r="E112" s="272" t="s">
        <v>1104</v>
      </c>
      <c r="F112" s="272" t="s">
        <v>1105</v>
      </c>
      <c r="G112" s="208" t="s">
        <v>312</v>
      </c>
      <c r="H112" s="208" t="s">
        <v>684</v>
      </c>
      <c r="I112" s="209">
        <v>83090100004286</v>
      </c>
      <c r="J112" s="208" t="s">
        <v>685</v>
      </c>
      <c r="K112" s="208">
        <v>0</v>
      </c>
      <c r="L112" s="210">
        <v>0</v>
      </c>
      <c r="M112" s="208">
        <v>0</v>
      </c>
      <c r="N112" s="208">
        <v>0</v>
      </c>
      <c r="O112" s="208">
        <v>1</v>
      </c>
      <c r="P112" s="208">
        <v>1</v>
      </c>
      <c r="Q112" s="208">
        <v>1</v>
      </c>
      <c r="R112" s="208">
        <v>1</v>
      </c>
      <c r="S112" s="208">
        <v>0</v>
      </c>
      <c r="T112" s="208">
        <v>1</v>
      </c>
      <c r="U112" s="208">
        <v>1</v>
      </c>
      <c r="V112" s="208">
        <v>1</v>
      </c>
      <c r="W112" s="208">
        <v>1</v>
      </c>
      <c r="X112" s="208">
        <v>0</v>
      </c>
      <c r="Y112" s="208">
        <v>0</v>
      </c>
      <c r="Z112" s="208">
        <v>0</v>
      </c>
      <c r="AA112" s="208">
        <v>1</v>
      </c>
      <c r="AB112" s="208">
        <v>0</v>
      </c>
      <c r="AC112" s="208">
        <v>1</v>
      </c>
      <c r="AD112" s="208">
        <v>0</v>
      </c>
      <c r="AE112" s="208">
        <v>0</v>
      </c>
      <c r="AF112" s="208">
        <v>0</v>
      </c>
      <c r="AG112" s="208">
        <v>0</v>
      </c>
      <c r="AH112" s="208">
        <v>0</v>
      </c>
      <c r="AI112" s="208">
        <v>0</v>
      </c>
      <c r="AJ112" s="208">
        <v>0</v>
      </c>
      <c r="AK112" s="208">
        <v>0</v>
      </c>
      <c r="AL112" s="208">
        <v>0</v>
      </c>
      <c r="AM112" s="211">
        <v>26</v>
      </c>
      <c r="AN112" s="212">
        <f t="shared" si="72"/>
        <v>10</v>
      </c>
      <c r="AO112" s="211">
        <f t="shared" si="73"/>
        <v>0</v>
      </c>
      <c r="AP112" s="211">
        <f t="shared" si="74"/>
        <v>0</v>
      </c>
      <c r="AQ112" s="211">
        <f t="shared" si="75"/>
        <v>0</v>
      </c>
      <c r="AR112" s="211">
        <f t="shared" si="76"/>
        <v>18</v>
      </c>
      <c r="AS112" s="211">
        <f t="shared" si="77"/>
        <v>0</v>
      </c>
      <c r="AT112" s="213">
        <f t="shared" si="71"/>
        <v>10</v>
      </c>
      <c r="AU112" s="273">
        <v>0</v>
      </c>
      <c r="AV112" s="214">
        <v>11035.96</v>
      </c>
      <c r="AW112" s="215">
        <v>3518.32</v>
      </c>
      <c r="AX112" s="214">
        <v>0</v>
      </c>
      <c r="AY112" s="214">
        <v>0</v>
      </c>
      <c r="AZ112" s="214">
        <v>0</v>
      </c>
      <c r="BA112" s="216">
        <f t="shared" si="42"/>
        <v>14554.279999999999</v>
      </c>
      <c r="BB112" s="217">
        <f t="shared" si="49"/>
        <v>4244.5999999999995</v>
      </c>
      <c r="BC112" s="217">
        <f t="shared" si="50"/>
        <v>1353.1999999999998</v>
      </c>
      <c r="BD112" s="218">
        <v>0</v>
      </c>
      <c r="BE112" s="219">
        <f t="shared" si="51"/>
        <v>0</v>
      </c>
      <c r="BF112" s="219">
        <f t="shared" si="52"/>
        <v>0</v>
      </c>
      <c r="BG112" s="220">
        <f t="shared" si="53"/>
        <v>466.29673999999994</v>
      </c>
      <c r="BH112" s="221">
        <f t="shared" si="65"/>
        <v>279.89999999999998</v>
      </c>
      <c r="BI112" s="222">
        <f t="shared" si="54"/>
        <v>30</v>
      </c>
      <c r="BJ112" s="223">
        <f t="shared" si="66"/>
        <v>0</v>
      </c>
      <c r="BK112" s="216">
        <f t="shared" si="55"/>
        <v>5597.7999999999993</v>
      </c>
      <c r="BL112" s="216">
        <f t="shared" si="56"/>
        <v>6373.9967399999987</v>
      </c>
      <c r="BM112" s="224">
        <f t="shared" si="57"/>
        <v>44.307749999999992</v>
      </c>
      <c r="BN112" s="225">
        <f t="shared" si="58"/>
        <v>671.73599999999988</v>
      </c>
      <c r="BO112" s="226">
        <f t="shared" si="59"/>
        <v>0</v>
      </c>
      <c r="BP112" s="227"/>
      <c r="BQ112" s="214"/>
      <c r="BR112" s="214">
        <v>0</v>
      </c>
      <c r="BS112" s="228">
        <v>0</v>
      </c>
      <c r="BT112" s="228">
        <f t="shared" si="67"/>
        <v>716.04374999999982</v>
      </c>
      <c r="BU112" s="228">
        <f t="shared" si="68"/>
        <v>5657.9529899999989</v>
      </c>
      <c r="BV112" s="228">
        <v>5658</v>
      </c>
      <c r="BW112" s="228">
        <f t="shared" si="69"/>
        <v>-4.7010000001137087E-2</v>
      </c>
      <c r="BX112" s="229">
        <f t="shared" si="60"/>
        <v>727.71399999999994</v>
      </c>
      <c r="BY112" s="230">
        <f t="shared" si="61"/>
        <v>192.00024999999997</v>
      </c>
      <c r="BZ112" s="227">
        <v>0</v>
      </c>
      <c r="CA112" s="227"/>
      <c r="CB112" s="231">
        <f t="shared" si="62"/>
        <v>919.71424999999988</v>
      </c>
      <c r="CC112" s="231">
        <f t="shared" si="63"/>
        <v>7293.7109899999987</v>
      </c>
      <c r="CD112" s="232">
        <f t="shared" si="64"/>
        <v>250</v>
      </c>
      <c r="CE112" s="216">
        <f t="shared" si="70"/>
        <v>7543.7109899999987</v>
      </c>
    </row>
    <row r="113" spans="1:83" ht="21.95" customHeight="1" x14ac:dyDescent="0.2">
      <c r="A113" s="206">
        <v>100</v>
      </c>
      <c r="B113" s="207" t="s">
        <v>688</v>
      </c>
      <c r="C113" s="207" t="s">
        <v>689</v>
      </c>
      <c r="D113" s="233" t="s">
        <v>676</v>
      </c>
      <c r="E113" s="272" t="s">
        <v>1106</v>
      </c>
      <c r="F113" s="272" t="s">
        <v>718</v>
      </c>
      <c r="G113" s="208" t="s">
        <v>235</v>
      </c>
      <c r="H113" s="208" t="s">
        <v>236</v>
      </c>
      <c r="I113" s="209">
        <v>50100727125051</v>
      </c>
      <c r="J113" s="208" t="s">
        <v>219</v>
      </c>
      <c r="K113" s="208">
        <v>1</v>
      </c>
      <c r="L113" s="210">
        <v>0</v>
      </c>
      <c r="M113" s="208">
        <v>1</v>
      </c>
      <c r="N113" s="208">
        <v>1</v>
      </c>
      <c r="O113" s="208">
        <v>1</v>
      </c>
      <c r="P113" s="208">
        <v>1</v>
      </c>
      <c r="Q113" s="208">
        <v>1</v>
      </c>
      <c r="R113" s="208">
        <v>1</v>
      </c>
      <c r="S113" s="208">
        <v>0</v>
      </c>
      <c r="T113" s="208">
        <v>1</v>
      </c>
      <c r="U113" s="208">
        <v>1</v>
      </c>
      <c r="V113" s="208">
        <v>1</v>
      </c>
      <c r="W113" s="208">
        <v>1</v>
      </c>
      <c r="X113" s="208">
        <v>1</v>
      </c>
      <c r="Y113" s="208">
        <v>1</v>
      </c>
      <c r="Z113" s="208">
        <v>0</v>
      </c>
      <c r="AA113" s="208">
        <v>0</v>
      </c>
      <c r="AB113" s="208">
        <v>1</v>
      </c>
      <c r="AC113" s="208">
        <v>0</v>
      </c>
      <c r="AD113" s="208">
        <v>1</v>
      </c>
      <c r="AE113" s="208">
        <v>0</v>
      </c>
      <c r="AF113" s="208">
        <v>0</v>
      </c>
      <c r="AG113" s="208">
        <v>0</v>
      </c>
      <c r="AH113" s="208">
        <v>0</v>
      </c>
      <c r="AI113" s="208">
        <v>0</v>
      </c>
      <c r="AJ113" s="208">
        <v>0</v>
      </c>
      <c r="AK113" s="208">
        <v>0</v>
      </c>
      <c r="AL113" s="208">
        <v>0</v>
      </c>
      <c r="AM113" s="211">
        <v>26</v>
      </c>
      <c r="AN113" s="212">
        <f t="shared" si="72"/>
        <v>15</v>
      </c>
      <c r="AO113" s="211">
        <f t="shared" si="73"/>
        <v>0</v>
      </c>
      <c r="AP113" s="211">
        <f t="shared" si="74"/>
        <v>0</v>
      </c>
      <c r="AQ113" s="211">
        <f t="shared" si="75"/>
        <v>0</v>
      </c>
      <c r="AR113" s="211">
        <f t="shared" si="76"/>
        <v>13</v>
      </c>
      <c r="AS113" s="211">
        <f t="shared" si="77"/>
        <v>0</v>
      </c>
      <c r="AT113" s="213">
        <f t="shared" si="71"/>
        <v>15</v>
      </c>
      <c r="AU113" s="273">
        <v>0</v>
      </c>
      <c r="AV113" s="214">
        <v>11035.96</v>
      </c>
      <c r="AW113" s="215">
        <v>3518.32</v>
      </c>
      <c r="AX113" s="214">
        <v>0</v>
      </c>
      <c r="AY113" s="214">
        <v>0</v>
      </c>
      <c r="AZ113" s="214">
        <v>0</v>
      </c>
      <c r="BA113" s="216">
        <f t="shared" si="42"/>
        <v>14554.279999999999</v>
      </c>
      <c r="BB113" s="217">
        <f t="shared" si="49"/>
        <v>6366.9</v>
      </c>
      <c r="BC113" s="217">
        <f t="shared" si="50"/>
        <v>2029.8</v>
      </c>
      <c r="BD113" s="218">
        <v>0</v>
      </c>
      <c r="BE113" s="219">
        <f t="shared" si="51"/>
        <v>0</v>
      </c>
      <c r="BF113" s="219">
        <f t="shared" si="52"/>
        <v>0</v>
      </c>
      <c r="BG113" s="220">
        <f t="shared" si="53"/>
        <v>699.44510999999989</v>
      </c>
      <c r="BH113" s="221">
        <f t="shared" si="65"/>
        <v>419.84999999999997</v>
      </c>
      <c r="BI113" s="222">
        <f t="shared" si="54"/>
        <v>45</v>
      </c>
      <c r="BJ113" s="223">
        <f t="shared" si="66"/>
        <v>0</v>
      </c>
      <c r="BK113" s="216">
        <f t="shared" si="55"/>
        <v>8396.6999999999989</v>
      </c>
      <c r="BL113" s="216">
        <f t="shared" si="56"/>
        <v>9560.9951099999998</v>
      </c>
      <c r="BM113" s="224">
        <f t="shared" si="57"/>
        <v>66.461624999999998</v>
      </c>
      <c r="BN113" s="225">
        <f t="shared" si="58"/>
        <v>1007.6039999999998</v>
      </c>
      <c r="BO113" s="226">
        <f t="shared" si="59"/>
        <v>0</v>
      </c>
      <c r="BP113" s="227"/>
      <c r="BQ113" s="214"/>
      <c r="BR113" s="214">
        <v>0</v>
      </c>
      <c r="BS113" s="228">
        <v>0</v>
      </c>
      <c r="BT113" s="228">
        <f t="shared" si="67"/>
        <v>1074.0656249999997</v>
      </c>
      <c r="BU113" s="228">
        <f t="shared" si="68"/>
        <v>8486.9294850000006</v>
      </c>
      <c r="BV113" s="228">
        <v>8487</v>
      </c>
      <c r="BW113" s="228">
        <f t="shared" si="69"/>
        <v>-7.0514999999431893E-2</v>
      </c>
      <c r="BX113" s="229">
        <f t="shared" si="60"/>
        <v>1091.5709999999999</v>
      </c>
      <c r="BY113" s="230">
        <f t="shared" si="61"/>
        <v>288.00037499999996</v>
      </c>
      <c r="BZ113" s="227">
        <v>0</v>
      </c>
      <c r="CA113" s="227"/>
      <c r="CB113" s="231">
        <f t="shared" si="62"/>
        <v>1379.571375</v>
      </c>
      <c r="CC113" s="231">
        <f t="shared" si="63"/>
        <v>10940.566484999999</v>
      </c>
      <c r="CD113" s="232">
        <f t="shared" si="64"/>
        <v>375</v>
      </c>
      <c r="CE113" s="216">
        <f t="shared" si="70"/>
        <v>11315.566484999999</v>
      </c>
    </row>
    <row r="114" spans="1:83" ht="21.95" customHeight="1" x14ac:dyDescent="0.2">
      <c r="A114" s="206">
        <v>101</v>
      </c>
      <c r="B114" s="207" t="s">
        <v>690</v>
      </c>
      <c r="C114" s="207" t="s">
        <v>691</v>
      </c>
      <c r="D114" s="233" t="s">
        <v>676</v>
      </c>
      <c r="E114" s="272" t="s">
        <v>1107</v>
      </c>
      <c r="F114" s="272" t="s">
        <v>719</v>
      </c>
      <c r="G114" s="208" t="s">
        <v>65</v>
      </c>
      <c r="H114" s="208" t="s">
        <v>692</v>
      </c>
      <c r="I114" s="209">
        <v>110042460908</v>
      </c>
      <c r="J114" s="208" t="s">
        <v>219</v>
      </c>
      <c r="K114" s="208">
        <v>1</v>
      </c>
      <c r="L114" s="210">
        <v>0</v>
      </c>
      <c r="M114" s="208">
        <v>1</v>
      </c>
      <c r="N114" s="208">
        <v>1</v>
      </c>
      <c r="O114" s="208">
        <v>1</v>
      </c>
      <c r="P114" s="208">
        <v>1</v>
      </c>
      <c r="Q114" s="208">
        <v>1</v>
      </c>
      <c r="R114" s="208">
        <v>1</v>
      </c>
      <c r="S114" s="208">
        <v>0</v>
      </c>
      <c r="T114" s="208">
        <v>1</v>
      </c>
      <c r="U114" s="208">
        <v>1</v>
      </c>
      <c r="V114" s="208">
        <v>0</v>
      </c>
      <c r="W114" s="208">
        <v>1</v>
      </c>
      <c r="X114" s="208">
        <v>1</v>
      </c>
      <c r="Y114" s="208">
        <v>1</v>
      </c>
      <c r="Z114" s="208">
        <v>0</v>
      </c>
      <c r="AA114" s="208">
        <v>0</v>
      </c>
      <c r="AB114" s="208">
        <v>1</v>
      </c>
      <c r="AC114" s="208">
        <v>0</v>
      </c>
      <c r="AD114" s="208">
        <v>1</v>
      </c>
      <c r="AE114" s="208">
        <v>0</v>
      </c>
      <c r="AF114" s="208">
        <v>1</v>
      </c>
      <c r="AG114" s="208">
        <v>0</v>
      </c>
      <c r="AH114" s="208">
        <v>1</v>
      </c>
      <c r="AI114" s="208">
        <v>1</v>
      </c>
      <c r="AJ114" s="208">
        <v>1</v>
      </c>
      <c r="AK114" s="208">
        <v>0</v>
      </c>
      <c r="AL114" s="208">
        <v>1</v>
      </c>
      <c r="AM114" s="211">
        <v>26</v>
      </c>
      <c r="AN114" s="212">
        <f t="shared" si="72"/>
        <v>19</v>
      </c>
      <c r="AO114" s="211">
        <f t="shared" si="73"/>
        <v>0</v>
      </c>
      <c r="AP114" s="211">
        <f t="shared" si="74"/>
        <v>0</v>
      </c>
      <c r="AQ114" s="211">
        <f t="shared" si="75"/>
        <v>0</v>
      </c>
      <c r="AR114" s="211">
        <f t="shared" si="76"/>
        <v>9</v>
      </c>
      <c r="AS114" s="211">
        <f t="shared" si="77"/>
        <v>0</v>
      </c>
      <c r="AT114" s="213">
        <f t="shared" si="71"/>
        <v>19</v>
      </c>
      <c r="AU114" s="273">
        <v>0</v>
      </c>
      <c r="AV114" s="214">
        <v>11035.96</v>
      </c>
      <c r="AW114" s="215">
        <v>3518.32</v>
      </c>
      <c r="AX114" s="214">
        <v>0</v>
      </c>
      <c r="AY114" s="214">
        <v>0</v>
      </c>
      <c r="AZ114" s="214">
        <v>0</v>
      </c>
      <c r="BA114" s="216">
        <f t="shared" si="42"/>
        <v>14554.279999999999</v>
      </c>
      <c r="BB114" s="217">
        <f t="shared" si="49"/>
        <v>8064.74</v>
      </c>
      <c r="BC114" s="217">
        <f t="shared" si="50"/>
        <v>2571.08</v>
      </c>
      <c r="BD114" s="218">
        <v>0</v>
      </c>
      <c r="BE114" s="219">
        <f t="shared" si="51"/>
        <v>0</v>
      </c>
      <c r="BF114" s="219">
        <f t="shared" si="52"/>
        <v>0</v>
      </c>
      <c r="BG114" s="220">
        <f t="shared" si="53"/>
        <v>885.96380599999998</v>
      </c>
      <c r="BH114" s="221">
        <f t="shared" si="65"/>
        <v>531.80999999999995</v>
      </c>
      <c r="BI114" s="222">
        <f t="shared" si="54"/>
        <v>57</v>
      </c>
      <c r="BJ114" s="223">
        <f t="shared" si="66"/>
        <v>0</v>
      </c>
      <c r="BK114" s="216">
        <f t="shared" si="55"/>
        <v>10635.82</v>
      </c>
      <c r="BL114" s="216">
        <f t="shared" si="56"/>
        <v>12110.593805999999</v>
      </c>
      <c r="BM114" s="224">
        <f t="shared" si="57"/>
        <v>84.184724999999986</v>
      </c>
      <c r="BN114" s="225">
        <f t="shared" si="58"/>
        <v>1276.2983999999999</v>
      </c>
      <c r="BO114" s="226">
        <f t="shared" si="59"/>
        <v>0</v>
      </c>
      <c r="BP114" s="227"/>
      <c r="BQ114" s="214"/>
      <c r="BR114" s="214">
        <v>0</v>
      </c>
      <c r="BS114" s="228">
        <v>0</v>
      </c>
      <c r="BT114" s="228">
        <f t="shared" si="67"/>
        <v>1360.483125</v>
      </c>
      <c r="BU114" s="228">
        <f t="shared" si="68"/>
        <v>10750.110680999998</v>
      </c>
      <c r="BV114" s="228">
        <v>10750</v>
      </c>
      <c r="BW114" s="228">
        <f t="shared" si="69"/>
        <v>0.11068099999829428</v>
      </c>
      <c r="BX114" s="229">
        <f t="shared" si="60"/>
        <v>1382.6566</v>
      </c>
      <c r="BY114" s="230">
        <f t="shared" si="61"/>
        <v>364.80047500000001</v>
      </c>
      <c r="BZ114" s="227">
        <v>0</v>
      </c>
      <c r="CA114" s="227"/>
      <c r="CB114" s="231">
        <f t="shared" si="62"/>
        <v>1747.457075</v>
      </c>
      <c r="CC114" s="231">
        <f t="shared" si="63"/>
        <v>13858.050880999999</v>
      </c>
      <c r="CD114" s="232">
        <f t="shared" si="64"/>
        <v>475</v>
      </c>
      <c r="CE114" s="216">
        <f t="shared" si="70"/>
        <v>14333.050880999999</v>
      </c>
    </row>
    <row r="115" spans="1:83" ht="21.95" customHeight="1" x14ac:dyDescent="0.2">
      <c r="A115" s="206">
        <v>102</v>
      </c>
      <c r="B115" s="207" t="s">
        <v>693</v>
      </c>
      <c r="C115" s="207" t="s">
        <v>694</v>
      </c>
      <c r="D115" s="233" t="s">
        <v>669</v>
      </c>
      <c r="E115" s="272" t="s">
        <v>1108</v>
      </c>
      <c r="F115" s="272" t="s">
        <v>1109</v>
      </c>
      <c r="G115" s="208" t="s">
        <v>223</v>
      </c>
      <c r="H115" s="208" t="s">
        <v>457</v>
      </c>
      <c r="I115" s="209">
        <v>36430780936</v>
      </c>
      <c r="J115" s="208" t="s">
        <v>385</v>
      </c>
      <c r="K115" s="208">
        <v>0</v>
      </c>
      <c r="L115" s="210">
        <v>0</v>
      </c>
      <c r="M115" s="208">
        <v>1</v>
      </c>
      <c r="N115" s="208">
        <v>1</v>
      </c>
      <c r="O115" s="208">
        <v>0</v>
      </c>
      <c r="P115" s="208">
        <v>0</v>
      </c>
      <c r="Q115" s="208">
        <v>0</v>
      </c>
      <c r="R115" s="208">
        <v>0</v>
      </c>
      <c r="S115" s="208">
        <v>0</v>
      </c>
      <c r="T115" s="208">
        <v>0</v>
      </c>
      <c r="U115" s="208">
        <v>0</v>
      </c>
      <c r="V115" s="208">
        <v>1</v>
      </c>
      <c r="W115" s="208">
        <v>1</v>
      </c>
      <c r="X115" s="208">
        <v>1</v>
      </c>
      <c r="Y115" s="208">
        <v>1</v>
      </c>
      <c r="Z115" s="208">
        <v>0</v>
      </c>
      <c r="AA115" s="208">
        <v>1</v>
      </c>
      <c r="AB115" s="208">
        <v>1</v>
      </c>
      <c r="AC115" s="208">
        <v>1</v>
      </c>
      <c r="AD115" s="208">
        <v>0</v>
      </c>
      <c r="AE115" s="208">
        <v>1</v>
      </c>
      <c r="AF115" s="208">
        <v>1</v>
      </c>
      <c r="AG115" s="208">
        <v>0</v>
      </c>
      <c r="AH115" s="208">
        <v>1</v>
      </c>
      <c r="AI115" s="208">
        <v>1</v>
      </c>
      <c r="AJ115" s="208">
        <v>1</v>
      </c>
      <c r="AK115" s="208">
        <v>1</v>
      </c>
      <c r="AL115" s="208">
        <v>1</v>
      </c>
      <c r="AM115" s="211">
        <v>26</v>
      </c>
      <c r="AN115" s="212">
        <f t="shared" si="72"/>
        <v>16</v>
      </c>
      <c r="AO115" s="211">
        <f t="shared" si="73"/>
        <v>0</v>
      </c>
      <c r="AP115" s="211">
        <f t="shared" si="74"/>
        <v>0</v>
      </c>
      <c r="AQ115" s="211">
        <f t="shared" si="75"/>
        <v>0</v>
      </c>
      <c r="AR115" s="211">
        <f t="shared" si="76"/>
        <v>12</v>
      </c>
      <c r="AS115" s="211">
        <f t="shared" si="77"/>
        <v>0</v>
      </c>
      <c r="AT115" s="213">
        <f t="shared" si="71"/>
        <v>16</v>
      </c>
      <c r="AU115" s="273">
        <v>0</v>
      </c>
      <c r="AV115" s="214">
        <v>11035.96</v>
      </c>
      <c r="AW115" s="215">
        <v>3518.32</v>
      </c>
      <c r="AX115" s="214">
        <v>0</v>
      </c>
      <c r="AY115" s="214">
        <v>0</v>
      </c>
      <c r="AZ115" s="214">
        <v>0</v>
      </c>
      <c r="BA115" s="216">
        <f t="shared" si="42"/>
        <v>14554.279999999999</v>
      </c>
      <c r="BB115" s="217">
        <f t="shared" si="49"/>
        <v>6791.36</v>
      </c>
      <c r="BC115" s="217">
        <f t="shared" si="50"/>
        <v>2165.12</v>
      </c>
      <c r="BD115" s="218">
        <v>0</v>
      </c>
      <c r="BE115" s="219">
        <f t="shared" si="51"/>
        <v>0</v>
      </c>
      <c r="BF115" s="219">
        <f t="shared" si="52"/>
        <v>0</v>
      </c>
      <c r="BG115" s="220">
        <f t="shared" si="53"/>
        <v>746.07478399999991</v>
      </c>
      <c r="BH115" s="221">
        <f t="shared" si="65"/>
        <v>447.84</v>
      </c>
      <c r="BI115" s="222">
        <f t="shared" si="54"/>
        <v>48</v>
      </c>
      <c r="BJ115" s="223">
        <f t="shared" si="66"/>
        <v>0</v>
      </c>
      <c r="BK115" s="216">
        <f t="shared" si="55"/>
        <v>8956.48</v>
      </c>
      <c r="BL115" s="216">
        <f t="shared" si="56"/>
        <v>10198.394784</v>
      </c>
      <c r="BM115" s="224">
        <f t="shared" si="57"/>
        <v>70.892399999999995</v>
      </c>
      <c r="BN115" s="225">
        <f t="shared" si="58"/>
        <v>1074.7775999999999</v>
      </c>
      <c r="BO115" s="226">
        <f t="shared" si="59"/>
        <v>0</v>
      </c>
      <c r="BP115" s="227"/>
      <c r="BQ115" s="214"/>
      <c r="BR115" s="214">
        <v>0</v>
      </c>
      <c r="BS115" s="228">
        <v>0</v>
      </c>
      <c r="BT115" s="228">
        <f t="shared" si="67"/>
        <v>1145.6699999999998</v>
      </c>
      <c r="BU115" s="228">
        <f t="shared" si="68"/>
        <v>9052.724784</v>
      </c>
      <c r="BV115" s="228">
        <v>9053</v>
      </c>
      <c r="BW115" s="228">
        <f t="shared" si="69"/>
        <v>-0.27521600000000035</v>
      </c>
      <c r="BX115" s="229">
        <f t="shared" si="60"/>
        <v>1164.3424</v>
      </c>
      <c r="BY115" s="230">
        <f t="shared" si="61"/>
        <v>307.2004</v>
      </c>
      <c r="BZ115" s="227">
        <v>0</v>
      </c>
      <c r="CA115" s="227"/>
      <c r="CB115" s="231">
        <f t="shared" si="62"/>
        <v>1471.5427999999999</v>
      </c>
      <c r="CC115" s="231">
        <f t="shared" si="63"/>
        <v>11669.937583999999</v>
      </c>
      <c r="CD115" s="232">
        <f t="shared" si="64"/>
        <v>400</v>
      </c>
      <c r="CE115" s="216">
        <f t="shared" si="70"/>
        <v>12069.937583999999</v>
      </c>
    </row>
    <row r="116" spans="1:83" ht="21.95" customHeight="1" x14ac:dyDescent="0.2">
      <c r="A116" s="206">
        <v>103</v>
      </c>
      <c r="B116" s="207" t="s">
        <v>696</v>
      </c>
      <c r="C116" s="207" t="s">
        <v>697</v>
      </c>
      <c r="D116" s="233" t="s">
        <v>698</v>
      </c>
      <c r="E116" s="272" t="s">
        <v>1110</v>
      </c>
      <c r="F116" s="272" t="s">
        <v>720</v>
      </c>
      <c r="G116" s="208" t="s">
        <v>223</v>
      </c>
      <c r="H116" s="208" t="s">
        <v>699</v>
      </c>
      <c r="I116" s="209">
        <v>64102348650</v>
      </c>
      <c r="J116" s="208" t="s">
        <v>700</v>
      </c>
      <c r="K116" s="208">
        <v>0</v>
      </c>
      <c r="L116" s="210">
        <v>0</v>
      </c>
      <c r="M116" s="208">
        <v>0</v>
      </c>
      <c r="N116" s="208">
        <v>0</v>
      </c>
      <c r="O116" s="208">
        <v>1</v>
      </c>
      <c r="P116" s="208">
        <v>1</v>
      </c>
      <c r="Q116" s="208">
        <v>1</v>
      </c>
      <c r="R116" s="208">
        <v>1</v>
      </c>
      <c r="S116" s="208">
        <v>0</v>
      </c>
      <c r="T116" s="208">
        <v>1</v>
      </c>
      <c r="U116" s="208">
        <v>1</v>
      </c>
      <c r="V116" s="208">
        <v>0</v>
      </c>
      <c r="W116" s="208">
        <v>1</v>
      </c>
      <c r="X116" s="208">
        <v>1</v>
      </c>
      <c r="Y116" s="208">
        <v>0</v>
      </c>
      <c r="Z116" s="208">
        <v>0</v>
      </c>
      <c r="AA116" s="208">
        <v>0</v>
      </c>
      <c r="AB116" s="208">
        <v>0</v>
      </c>
      <c r="AC116" s="208">
        <v>1</v>
      </c>
      <c r="AD116" s="208">
        <v>0</v>
      </c>
      <c r="AE116" s="208">
        <v>0</v>
      </c>
      <c r="AF116" s="208">
        <v>0</v>
      </c>
      <c r="AG116" s="208">
        <v>0</v>
      </c>
      <c r="AH116" s="208">
        <v>0</v>
      </c>
      <c r="AI116" s="208">
        <v>1</v>
      </c>
      <c r="AJ116" s="208">
        <v>1</v>
      </c>
      <c r="AK116" s="208">
        <v>1</v>
      </c>
      <c r="AL116" s="208">
        <v>1</v>
      </c>
      <c r="AM116" s="211">
        <v>26</v>
      </c>
      <c r="AN116" s="212">
        <f t="shared" si="72"/>
        <v>13</v>
      </c>
      <c r="AO116" s="211">
        <f t="shared" si="73"/>
        <v>0</v>
      </c>
      <c r="AP116" s="211">
        <f t="shared" si="74"/>
        <v>0</v>
      </c>
      <c r="AQ116" s="211">
        <f t="shared" si="75"/>
        <v>0</v>
      </c>
      <c r="AR116" s="211">
        <f t="shared" si="76"/>
        <v>15</v>
      </c>
      <c r="AS116" s="211">
        <f t="shared" si="77"/>
        <v>0</v>
      </c>
      <c r="AT116" s="213">
        <f t="shared" si="71"/>
        <v>13</v>
      </c>
      <c r="AU116" s="273">
        <v>0</v>
      </c>
      <c r="AV116" s="214">
        <v>11035.96</v>
      </c>
      <c r="AW116" s="215">
        <v>3518.32</v>
      </c>
      <c r="AX116" s="214">
        <v>0</v>
      </c>
      <c r="AY116" s="214">
        <v>0</v>
      </c>
      <c r="AZ116" s="214">
        <v>0</v>
      </c>
      <c r="BA116" s="216">
        <f t="shared" si="42"/>
        <v>14554.279999999999</v>
      </c>
      <c r="BB116" s="217">
        <f t="shared" si="49"/>
        <v>5517.98</v>
      </c>
      <c r="BC116" s="217">
        <f t="shared" si="50"/>
        <v>1759.1599999999999</v>
      </c>
      <c r="BD116" s="218">
        <v>0</v>
      </c>
      <c r="BE116" s="219">
        <f t="shared" si="51"/>
        <v>0</v>
      </c>
      <c r="BF116" s="219">
        <f t="shared" si="52"/>
        <v>0</v>
      </c>
      <c r="BG116" s="220">
        <f t="shared" si="53"/>
        <v>606.18576199999995</v>
      </c>
      <c r="BH116" s="221">
        <f t="shared" si="65"/>
        <v>363.87</v>
      </c>
      <c r="BI116" s="222">
        <f t="shared" si="54"/>
        <v>39</v>
      </c>
      <c r="BJ116" s="223">
        <f t="shared" si="66"/>
        <v>0</v>
      </c>
      <c r="BK116" s="216">
        <f t="shared" si="55"/>
        <v>7277.1399999999994</v>
      </c>
      <c r="BL116" s="216">
        <f t="shared" si="56"/>
        <v>8286.1957619999994</v>
      </c>
      <c r="BM116" s="224">
        <f t="shared" si="57"/>
        <v>57.60007499999999</v>
      </c>
      <c r="BN116" s="225">
        <f t="shared" si="58"/>
        <v>873.25679999999988</v>
      </c>
      <c r="BO116" s="226">
        <f t="shared" si="59"/>
        <v>0</v>
      </c>
      <c r="BP116" s="227"/>
      <c r="BQ116" s="214"/>
      <c r="BR116" s="214">
        <v>0</v>
      </c>
      <c r="BS116" s="228">
        <v>0</v>
      </c>
      <c r="BT116" s="228">
        <f t="shared" si="67"/>
        <v>930.85687499999983</v>
      </c>
      <c r="BU116" s="228">
        <f t="shared" si="68"/>
        <v>7355.3388869999999</v>
      </c>
      <c r="BV116" s="228">
        <v>7355</v>
      </c>
      <c r="BW116" s="228">
        <f t="shared" si="69"/>
        <v>0.33888699999988603</v>
      </c>
      <c r="BX116" s="229">
        <f t="shared" si="60"/>
        <v>946.02819999999997</v>
      </c>
      <c r="BY116" s="230">
        <f t="shared" si="61"/>
        <v>249.600325</v>
      </c>
      <c r="BZ116" s="227">
        <v>0</v>
      </c>
      <c r="CA116" s="227"/>
      <c r="CB116" s="231">
        <f t="shared" si="62"/>
        <v>1195.6285250000001</v>
      </c>
      <c r="CC116" s="231">
        <f t="shared" si="63"/>
        <v>9481.8242869999995</v>
      </c>
      <c r="CD116" s="232">
        <f t="shared" si="64"/>
        <v>325</v>
      </c>
      <c r="CE116" s="216">
        <f t="shared" si="70"/>
        <v>9806.8242869999995</v>
      </c>
    </row>
    <row r="117" spans="1:83" ht="21.95" customHeight="1" x14ac:dyDescent="0.2">
      <c r="A117" s="206">
        <v>104</v>
      </c>
      <c r="B117" s="207" t="s">
        <v>701</v>
      </c>
      <c r="C117" s="207" t="s">
        <v>702</v>
      </c>
      <c r="D117" s="233" t="s">
        <v>698</v>
      </c>
      <c r="E117" s="272" t="s">
        <v>1111</v>
      </c>
      <c r="F117" s="272" t="s">
        <v>721</v>
      </c>
      <c r="G117" s="208" t="s">
        <v>223</v>
      </c>
      <c r="H117" s="208" t="s">
        <v>686</v>
      </c>
      <c r="I117" s="209">
        <v>64150263483</v>
      </c>
      <c r="J117" s="208" t="s">
        <v>687</v>
      </c>
      <c r="K117" s="208">
        <v>1</v>
      </c>
      <c r="L117" s="210">
        <v>0</v>
      </c>
      <c r="M117" s="208">
        <v>1</v>
      </c>
      <c r="N117" s="208">
        <v>1</v>
      </c>
      <c r="O117" s="208">
        <v>1</v>
      </c>
      <c r="P117" s="208">
        <v>1</v>
      </c>
      <c r="Q117" s="208">
        <v>1</v>
      </c>
      <c r="R117" s="208">
        <v>1</v>
      </c>
      <c r="S117" s="208">
        <v>0</v>
      </c>
      <c r="T117" s="208">
        <v>0</v>
      </c>
      <c r="U117" s="208">
        <v>1</v>
      </c>
      <c r="V117" s="208">
        <v>1</v>
      </c>
      <c r="W117" s="208">
        <v>1</v>
      </c>
      <c r="X117" s="208">
        <v>1</v>
      </c>
      <c r="Y117" s="208">
        <v>0</v>
      </c>
      <c r="Z117" s="208">
        <v>0</v>
      </c>
      <c r="AA117" s="208">
        <v>0</v>
      </c>
      <c r="AB117" s="208">
        <v>1</v>
      </c>
      <c r="AC117" s="208">
        <v>0</v>
      </c>
      <c r="AD117" s="208">
        <v>1</v>
      </c>
      <c r="AE117" s="208">
        <v>0</v>
      </c>
      <c r="AF117" s="208">
        <v>0</v>
      </c>
      <c r="AG117" s="208">
        <v>0</v>
      </c>
      <c r="AH117" s="208">
        <v>1</v>
      </c>
      <c r="AI117" s="208">
        <v>1</v>
      </c>
      <c r="AJ117" s="208">
        <v>1</v>
      </c>
      <c r="AK117" s="208">
        <v>1</v>
      </c>
      <c r="AL117" s="208">
        <v>1</v>
      </c>
      <c r="AM117" s="211">
        <v>26</v>
      </c>
      <c r="AN117" s="212">
        <f t="shared" si="72"/>
        <v>18</v>
      </c>
      <c r="AO117" s="211">
        <f t="shared" si="73"/>
        <v>0</v>
      </c>
      <c r="AP117" s="211">
        <f t="shared" si="74"/>
        <v>0</v>
      </c>
      <c r="AQ117" s="211">
        <f t="shared" si="75"/>
        <v>0</v>
      </c>
      <c r="AR117" s="211">
        <f t="shared" si="76"/>
        <v>10</v>
      </c>
      <c r="AS117" s="211">
        <f t="shared" si="77"/>
        <v>0</v>
      </c>
      <c r="AT117" s="213">
        <f t="shared" si="71"/>
        <v>18</v>
      </c>
      <c r="AU117" s="273">
        <v>0</v>
      </c>
      <c r="AV117" s="214">
        <v>11035.96</v>
      </c>
      <c r="AW117" s="215">
        <v>3518.32</v>
      </c>
      <c r="AX117" s="214">
        <v>0</v>
      </c>
      <c r="AY117" s="214">
        <v>0</v>
      </c>
      <c r="AZ117" s="214">
        <v>0</v>
      </c>
      <c r="BA117" s="216">
        <f t="shared" si="42"/>
        <v>14554.279999999999</v>
      </c>
      <c r="BB117" s="217">
        <f t="shared" si="49"/>
        <v>7640.28</v>
      </c>
      <c r="BC117" s="217">
        <f t="shared" si="50"/>
        <v>2435.7599999999998</v>
      </c>
      <c r="BD117" s="218">
        <v>0</v>
      </c>
      <c r="BE117" s="219">
        <f t="shared" si="51"/>
        <v>0</v>
      </c>
      <c r="BF117" s="219">
        <f t="shared" si="52"/>
        <v>0</v>
      </c>
      <c r="BG117" s="220">
        <f t="shared" si="53"/>
        <v>839.33413199999995</v>
      </c>
      <c r="BH117" s="221">
        <f t="shared" si="65"/>
        <v>503.82</v>
      </c>
      <c r="BI117" s="222">
        <f t="shared" si="54"/>
        <v>54</v>
      </c>
      <c r="BJ117" s="223">
        <f t="shared" si="66"/>
        <v>0</v>
      </c>
      <c r="BK117" s="216">
        <f t="shared" si="55"/>
        <v>10076.039999999999</v>
      </c>
      <c r="BL117" s="216">
        <f t="shared" si="56"/>
        <v>11473.194131999999</v>
      </c>
      <c r="BM117" s="224">
        <f t="shared" si="57"/>
        <v>79.753949999999989</v>
      </c>
      <c r="BN117" s="225">
        <f t="shared" si="58"/>
        <v>1209.1247999999998</v>
      </c>
      <c r="BO117" s="226">
        <f t="shared" si="59"/>
        <v>0</v>
      </c>
      <c r="BP117" s="227"/>
      <c r="BQ117" s="214"/>
      <c r="BR117" s="214">
        <v>0</v>
      </c>
      <c r="BS117" s="228">
        <v>0</v>
      </c>
      <c r="BT117" s="228">
        <f t="shared" si="67"/>
        <v>1288.8787499999999</v>
      </c>
      <c r="BU117" s="228">
        <f t="shared" si="68"/>
        <v>10184.315381999999</v>
      </c>
      <c r="BV117" s="228">
        <v>10184</v>
      </c>
      <c r="BW117" s="228">
        <f t="shared" si="69"/>
        <v>0.31538199999886274</v>
      </c>
      <c r="BX117" s="229">
        <f t="shared" si="60"/>
        <v>1309.8851999999999</v>
      </c>
      <c r="BY117" s="230">
        <f t="shared" si="61"/>
        <v>345.60044999999997</v>
      </c>
      <c r="BZ117" s="227">
        <v>0</v>
      </c>
      <c r="CA117" s="227"/>
      <c r="CB117" s="231">
        <f t="shared" si="62"/>
        <v>1655.4856499999999</v>
      </c>
      <c r="CC117" s="231">
        <f t="shared" si="63"/>
        <v>13128.679781999999</v>
      </c>
      <c r="CD117" s="232">
        <f t="shared" si="64"/>
        <v>450</v>
      </c>
      <c r="CE117" s="216">
        <f t="shared" si="70"/>
        <v>13578.679781999999</v>
      </c>
    </row>
    <row r="118" spans="1:83" ht="21.95" customHeight="1" x14ac:dyDescent="0.2">
      <c r="A118" s="206">
        <v>105</v>
      </c>
      <c r="B118" s="207" t="s">
        <v>723</v>
      </c>
      <c r="C118" s="207" t="s">
        <v>724</v>
      </c>
      <c r="D118" s="233" t="s">
        <v>722</v>
      </c>
      <c r="E118" s="272" t="s">
        <v>1112</v>
      </c>
      <c r="F118" s="272" t="s">
        <v>725</v>
      </c>
      <c r="G118" s="208" t="s">
        <v>223</v>
      </c>
      <c r="H118" s="208" t="s">
        <v>695</v>
      </c>
      <c r="I118" s="209">
        <v>64131691151</v>
      </c>
      <c r="J118" s="208" t="s">
        <v>219</v>
      </c>
      <c r="K118" s="208">
        <v>1</v>
      </c>
      <c r="L118" s="210">
        <v>0</v>
      </c>
      <c r="M118" s="208">
        <v>1</v>
      </c>
      <c r="N118" s="208">
        <v>1</v>
      </c>
      <c r="O118" s="208">
        <v>0</v>
      </c>
      <c r="P118" s="208">
        <v>1</v>
      </c>
      <c r="Q118" s="208">
        <v>1</v>
      </c>
      <c r="R118" s="208">
        <v>1</v>
      </c>
      <c r="S118" s="208">
        <v>0</v>
      </c>
      <c r="T118" s="208">
        <v>1</v>
      </c>
      <c r="U118" s="208">
        <v>0</v>
      </c>
      <c r="V118" s="208">
        <v>1</v>
      </c>
      <c r="W118" s="208">
        <v>1</v>
      </c>
      <c r="X118" s="208">
        <v>0</v>
      </c>
      <c r="Y118" s="208">
        <v>0</v>
      </c>
      <c r="Z118" s="208">
        <v>0</v>
      </c>
      <c r="AA118" s="208">
        <v>1</v>
      </c>
      <c r="AB118" s="208">
        <v>1</v>
      </c>
      <c r="AC118" s="208">
        <v>0</v>
      </c>
      <c r="AD118" s="208">
        <v>1</v>
      </c>
      <c r="AE118" s="208">
        <v>0</v>
      </c>
      <c r="AF118" s="208">
        <v>1</v>
      </c>
      <c r="AG118" s="208">
        <v>0</v>
      </c>
      <c r="AH118" s="208">
        <v>1</v>
      </c>
      <c r="AI118" s="208">
        <v>1</v>
      </c>
      <c r="AJ118" s="208">
        <v>1</v>
      </c>
      <c r="AK118" s="208">
        <v>1</v>
      </c>
      <c r="AL118" s="208">
        <v>1</v>
      </c>
      <c r="AM118" s="211">
        <v>26</v>
      </c>
      <c r="AN118" s="212">
        <f t="shared" si="72"/>
        <v>18</v>
      </c>
      <c r="AO118" s="211">
        <f t="shared" si="73"/>
        <v>0</v>
      </c>
      <c r="AP118" s="211">
        <f t="shared" si="74"/>
        <v>0</v>
      </c>
      <c r="AQ118" s="211">
        <f t="shared" si="75"/>
        <v>0</v>
      </c>
      <c r="AR118" s="211">
        <f t="shared" si="76"/>
        <v>10</v>
      </c>
      <c r="AS118" s="211">
        <f t="shared" si="77"/>
        <v>0</v>
      </c>
      <c r="AT118" s="213">
        <f t="shared" si="71"/>
        <v>18</v>
      </c>
      <c r="AU118" s="273">
        <v>0</v>
      </c>
      <c r="AV118" s="214">
        <v>11035.96</v>
      </c>
      <c r="AW118" s="215">
        <v>3518.32</v>
      </c>
      <c r="AX118" s="214">
        <v>0</v>
      </c>
      <c r="AY118" s="214">
        <v>0</v>
      </c>
      <c r="AZ118" s="214">
        <v>0</v>
      </c>
      <c r="BA118" s="216">
        <f t="shared" si="42"/>
        <v>14554.279999999999</v>
      </c>
      <c r="BB118" s="217">
        <f t="shared" si="49"/>
        <v>7640.28</v>
      </c>
      <c r="BC118" s="217">
        <f t="shared" si="50"/>
        <v>2435.7599999999998</v>
      </c>
      <c r="BD118" s="218">
        <v>0</v>
      </c>
      <c r="BE118" s="219">
        <f t="shared" si="51"/>
        <v>0</v>
      </c>
      <c r="BF118" s="219">
        <f t="shared" si="52"/>
        <v>0</v>
      </c>
      <c r="BG118" s="220">
        <f t="shared" si="53"/>
        <v>839.33413199999995</v>
      </c>
      <c r="BH118" s="221">
        <f t="shared" si="65"/>
        <v>503.82</v>
      </c>
      <c r="BI118" s="222">
        <f t="shared" si="54"/>
        <v>54</v>
      </c>
      <c r="BJ118" s="223">
        <f t="shared" si="66"/>
        <v>0</v>
      </c>
      <c r="BK118" s="216">
        <f t="shared" si="55"/>
        <v>10076.039999999999</v>
      </c>
      <c r="BL118" s="216">
        <f t="shared" si="56"/>
        <v>11473.194131999999</v>
      </c>
      <c r="BM118" s="224">
        <f t="shared" si="57"/>
        <v>79.753949999999989</v>
      </c>
      <c r="BN118" s="225">
        <f t="shared" si="58"/>
        <v>1209.1247999999998</v>
      </c>
      <c r="BO118" s="226">
        <f t="shared" si="59"/>
        <v>0</v>
      </c>
      <c r="BP118" s="227"/>
      <c r="BQ118" s="214"/>
      <c r="BR118" s="214">
        <v>0</v>
      </c>
      <c r="BS118" s="228">
        <v>0</v>
      </c>
      <c r="BT118" s="228">
        <f t="shared" si="67"/>
        <v>1288.8787499999999</v>
      </c>
      <c r="BU118" s="228">
        <f t="shared" si="68"/>
        <v>10184.315381999999</v>
      </c>
      <c r="BV118" s="228">
        <v>10184</v>
      </c>
      <c r="BW118" s="228">
        <f t="shared" si="69"/>
        <v>0.31538199999886274</v>
      </c>
      <c r="BX118" s="229">
        <f t="shared" si="60"/>
        <v>1309.8851999999999</v>
      </c>
      <c r="BY118" s="230">
        <f t="shared" si="61"/>
        <v>345.60044999999997</v>
      </c>
      <c r="BZ118" s="227">
        <v>0</v>
      </c>
      <c r="CA118" s="227"/>
      <c r="CB118" s="231">
        <f t="shared" si="62"/>
        <v>1655.4856499999999</v>
      </c>
      <c r="CC118" s="231">
        <f t="shared" si="63"/>
        <v>13128.679781999999</v>
      </c>
      <c r="CD118" s="232">
        <f t="shared" si="64"/>
        <v>450</v>
      </c>
      <c r="CE118" s="216">
        <f t="shared" si="70"/>
        <v>13578.679781999999</v>
      </c>
    </row>
    <row r="119" spans="1:83" ht="21.95" customHeight="1" x14ac:dyDescent="0.2">
      <c r="A119" s="206">
        <v>106</v>
      </c>
      <c r="B119" s="207" t="s">
        <v>727</v>
      </c>
      <c r="C119" s="207" t="s">
        <v>728</v>
      </c>
      <c r="D119" s="233" t="s">
        <v>729</v>
      </c>
      <c r="E119" s="272" t="s">
        <v>1113</v>
      </c>
      <c r="F119" s="272" t="s">
        <v>730</v>
      </c>
      <c r="G119" s="208" t="s">
        <v>223</v>
      </c>
      <c r="H119" s="208" t="s">
        <v>703</v>
      </c>
      <c r="I119" s="209">
        <v>32497947729</v>
      </c>
      <c r="J119" s="208" t="s">
        <v>731</v>
      </c>
      <c r="K119" s="208">
        <v>1</v>
      </c>
      <c r="L119" s="210">
        <v>0</v>
      </c>
      <c r="M119" s="208">
        <v>1</v>
      </c>
      <c r="N119" s="208">
        <v>1</v>
      </c>
      <c r="O119" s="208">
        <v>1</v>
      </c>
      <c r="P119" s="208">
        <v>1</v>
      </c>
      <c r="Q119" s="208">
        <v>1</v>
      </c>
      <c r="R119" s="208">
        <v>1</v>
      </c>
      <c r="S119" s="208">
        <v>0</v>
      </c>
      <c r="T119" s="208">
        <v>1</v>
      </c>
      <c r="U119" s="208">
        <v>1</v>
      </c>
      <c r="V119" s="208">
        <v>1</v>
      </c>
      <c r="W119" s="208">
        <v>1</v>
      </c>
      <c r="X119" s="208">
        <v>0</v>
      </c>
      <c r="Y119" s="208">
        <v>0</v>
      </c>
      <c r="Z119" s="208">
        <v>0</v>
      </c>
      <c r="AA119" s="208">
        <v>0</v>
      </c>
      <c r="AB119" s="208">
        <v>1</v>
      </c>
      <c r="AC119" s="208">
        <v>0</v>
      </c>
      <c r="AD119" s="208">
        <v>1</v>
      </c>
      <c r="AE119" s="208">
        <v>1</v>
      </c>
      <c r="AF119" s="208">
        <v>1</v>
      </c>
      <c r="AG119" s="208">
        <v>0</v>
      </c>
      <c r="AH119" s="208">
        <v>1</v>
      </c>
      <c r="AI119" s="208">
        <v>0</v>
      </c>
      <c r="AJ119" s="208">
        <v>1</v>
      </c>
      <c r="AK119" s="208">
        <v>1</v>
      </c>
      <c r="AL119" s="208">
        <v>1</v>
      </c>
      <c r="AM119" s="211">
        <v>26</v>
      </c>
      <c r="AN119" s="212">
        <f t="shared" si="72"/>
        <v>19</v>
      </c>
      <c r="AO119" s="211">
        <f t="shared" si="73"/>
        <v>0</v>
      </c>
      <c r="AP119" s="211">
        <f t="shared" si="74"/>
        <v>0</v>
      </c>
      <c r="AQ119" s="211">
        <f t="shared" si="75"/>
        <v>0</v>
      </c>
      <c r="AR119" s="211">
        <f t="shared" si="76"/>
        <v>9</v>
      </c>
      <c r="AS119" s="211">
        <f t="shared" si="77"/>
        <v>0</v>
      </c>
      <c r="AT119" s="213">
        <f t="shared" si="71"/>
        <v>19</v>
      </c>
      <c r="AU119" s="273">
        <v>0</v>
      </c>
      <c r="AV119" s="214">
        <v>11035.96</v>
      </c>
      <c r="AW119" s="215">
        <v>3518.32</v>
      </c>
      <c r="AX119" s="214">
        <v>0</v>
      </c>
      <c r="AY119" s="214">
        <v>0</v>
      </c>
      <c r="AZ119" s="214">
        <v>0</v>
      </c>
      <c r="BA119" s="216">
        <f t="shared" si="42"/>
        <v>14554.279999999999</v>
      </c>
      <c r="BB119" s="217">
        <f t="shared" si="49"/>
        <v>8064.74</v>
      </c>
      <c r="BC119" s="217">
        <f t="shared" si="50"/>
        <v>2571.08</v>
      </c>
      <c r="BD119" s="218">
        <v>0</v>
      </c>
      <c r="BE119" s="219">
        <f t="shared" si="51"/>
        <v>0</v>
      </c>
      <c r="BF119" s="219">
        <f t="shared" si="52"/>
        <v>0</v>
      </c>
      <c r="BG119" s="220">
        <f t="shared" si="53"/>
        <v>885.96380599999998</v>
      </c>
      <c r="BH119" s="221">
        <f t="shared" si="65"/>
        <v>531.80999999999995</v>
      </c>
      <c r="BI119" s="222">
        <f t="shared" si="54"/>
        <v>57</v>
      </c>
      <c r="BJ119" s="223">
        <f t="shared" si="66"/>
        <v>0</v>
      </c>
      <c r="BK119" s="216">
        <f t="shared" si="55"/>
        <v>10635.82</v>
      </c>
      <c r="BL119" s="216">
        <f t="shared" si="56"/>
        <v>12110.593805999999</v>
      </c>
      <c r="BM119" s="224">
        <f t="shared" si="57"/>
        <v>84.184724999999986</v>
      </c>
      <c r="BN119" s="225">
        <f t="shared" si="58"/>
        <v>1276.2983999999999</v>
      </c>
      <c r="BO119" s="226">
        <f t="shared" si="59"/>
        <v>0</v>
      </c>
      <c r="BP119" s="227"/>
      <c r="BQ119" s="214"/>
      <c r="BR119" s="214">
        <v>0</v>
      </c>
      <c r="BS119" s="228">
        <v>0</v>
      </c>
      <c r="BT119" s="228">
        <f t="shared" si="67"/>
        <v>1360.483125</v>
      </c>
      <c r="BU119" s="228">
        <f t="shared" si="68"/>
        <v>10750.110680999998</v>
      </c>
      <c r="BV119" s="228">
        <v>10750</v>
      </c>
      <c r="BW119" s="228">
        <f t="shared" si="69"/>
        <v>0.11068099999829428</v>
      </c>
      <c r="BX119" s="229">
        <f t="shared" si="60"/>
        <v>1382.6566</v>
      </c>
      <c r="BY119" s="230">
        <f t="shared" si="61"/>
        <v>364.80047500000001</v>
      </c>
      <c r="BZ119" s="227">
        <v>0</v>
      </c>
      <c r="CA119" s="227"/>
      <c r="CB119" s="231">
        <f t="shared" si="62"/>
        <v>1747.457075</v>
      </c>
      <c r="CC119" s="231">
        <f t="shared" si="63"/>
        <v>13858.050880999999</v>
      </c>
      <c r="CD119" s="232">
        <f t="shared" si="64"/>
        <v>475</v>
      </c>
      <c r="CE119" s="216">
        <f t="shared" si="70"/>
        <v>14333.050880999999</v>
      </c>
    </row>
    <row r="120" spans="1:83" ht="21.95" customHeight="1" x14ac:dyDescent="0.2">
      <c r="A120" s="206">
        <v>107</v>
      </c>
      <c r="B120" s="207" t="s">
        <v>732</v>
      </c>
      <c r="C120" s="207" t="s">
        <v>733</v>
      </c>
      <c r="D120" s="233" t="s">
        <v>726</v>
      </c>
      <c r="E120" s="272" t="s">
        <v>1114</v>
      </c>
      <c r="F120" s="272" t="s">
        <v>734</v>
      </c>
      <c r="G120" s="208" t="s">
        <v>338</v>
      </c>
      <c r="H120" s="208" t="s">
        <v>136</v>
      </c>
      <c r="I120" s="209">
        <v>12147100010924</v>
      </c>
      <c r="J120" s="208" t="s">
        <v>454</v>
      </c>
      <c r="K120" s="208">
        <v>1</v>
      </c>
      <c r="L120" s="210">
        <v>0</v>
      </c>
      <c r="M120" s="208">
        <v>1</v>
      </c>
      <c r="N120" s="208">
        <v>1</v>
      </c>
      <c r="O120" s="208">
        <v>1</v>
      </c>
      <c r="P120" s="208">
        <v>1</v>
      </c>
      <c r="Q120" s="208">
        <v>1</v>
      </c>
      <c r="R120" s="208">
        <v>1</v>
      </c>
      <c r="S120" s="208">
        <v>0</v>
      </c>
      <c r="T120" s="208">
        <v>1</v>
      </c>
      <c r="U120" s="208">
        <v>1</v>
      </c>
      <c r="V120" s="208">
        <v>0</v>
      </c>
      <c r="W120" s="208">
        <v>1</v>
      </c>
      <c r="X120" s="208">
        <v>1</v>
      </c>
      <c r="Y120" s="208">
        <v>0</v>
      </c>
      <c r="Z120" s="208">
        <v>0</v>
      </c>
      <c r="AA120" s="208">
        <v>0</v>
      </c>
      <c r="AB120" s="208">
        <v>0</v>
      </c>
      <c r="AC120" s="208">
        <v>1</v>
      </c>
      <c r="AD120" s="208">
        <v>0</v>
      </c>
      <c r="AE120" s="208">
        <v>0</v>
      </c>
      <c r="AF120" s="208">
        <v>1</v>
      </c>
      <c r="AG120" s="208">
        <v>0</v>
      </c>
      <c r="AH120" s="208">
        <v>0</v>
      </c>
      <c r="AI120" s="208">
        <v>1</v>
      </c>
      <c r="AJ120" s="208">
        <v>1</v>
      </c>
      <c r="AK120" s="208">
        <v>1</v>
      </c>
      <c r="AL120" s="208">
        <v>0</v>
      </c>
      <c r="AM120" s="211">
        <v>26</v>
      </c>
      <c r="AN120" s="212">
        <f t="shared" si="72"/>
        <v>16</v>
      </c>
      <c r="AO120" s="211">
        <f t="shared" si="73"/>
        <v>0</v>
      </c>
      <c r="AP120" s="211">
        <f t="shared" si="74"/>
        <v>0</v>
      </c>
      <c r="AQ120" s="211">
        <f t="shared" si="75"/>
        <v>0</v>
      </c>
      <c r="AR120" s="211">
        <f t="shared" si="76"/>
        <v>12</v>
      </c>
      <c r="AS120" s="211">
        <f t="shared" si="77"/>
        <v>0</v>
      </c>
      <c r="AT120" s="213">
        <f t="shared" si="71"/>
        <v>16</v>
      </c>
      <c r="AU120" s="273">
        <v>0</v>
      </c>
      <c r="AV120" s="214">
        <v>11035.96</v>
      </c>
      <c r="AW120" s="215">
        <v>3518.32</v>
      </c>
      <c r="AX120" s="214">
        <v>0</v>
      </c>
      <c r="AY120" s="214">
        <v>0</v>
      </c>
      <c r="AZ120" s="214">
        <v>0</v>
      </c>
      <c r="BA120" s="216">
        <f t="shared" si="42"/>
        <v>14554.279999999999</v>
      </c>
      <c r="BB120" s="217">
        <f t="shared" si="49"/>
        <v>6791.36</v>
      </c>
      <c r="BC120" s="217">
        <f t="shared" si="50"/>
        <v>2165.12</v>
      </c>
      <c r="BD120" s="218">
        <v>0</v>
      </c>
      <c r="BE120" s="219">
        <f t="shared" si="51"/>
        <v>0</v>
      </c>
      <c r="BF120" s="219">
        <f t="shared" si="52"/>
        <v>0</v>
      </c>
      <c r="BG120" s="220">
        <f t="shared" si="53"/>
        <v>746.07478399999991</v>
      </c>
      <c r="BH120" s="221">
        <f t="shared" si="65"/>
        <v>447.84</v>
      </c>
      <c r="BI120" s="222">
        <f t="shared" si="54"/>
        <v>48</v>
      </c>
      <c r="BJ120" s="223">
        <f t="shared" si="66"/>
        <v>0</v>
      </c>
      <c r="BK120" s="216">
        <f t="shared" si="55"/>
        <v>8956.48</v>
      </c>
      <c r="BL120" s="216">
        <f t="shared" si="56"/>
        <v>10198.394784</v>
      </c>
      <c r="BM120" s="224">
        <f t="shared" si="57"/>
        <v>70.892399999999995</v>
      </c>
      <c r="BN120" s="225">
        <f t="shared" si="58"/>
        <v>1074.7775999999999</v>
      </c>
      <c r="BO120" s="226">
        <f t="shared" si="59"/>
        <v>0</v>
      </c>
      <c r="BP120" s="227"/>
      <c r="BQ120" s="214"/>
      <c r="BR120" s="214">
        <v>0</v>
      </c>
      <c r="BS120" s="228">
        <v>0</v>
      </c>
      <c r="BT120" s="228">
        <f t="shared" si="67"/>
        <v>1145.6699999999998</v>
      </c>
      <c r="BU120" s="228">
        <f t="shared" si="68"/>
        <v>9052.724784</v>
      </c>
      <c r="BV120" s="228">
        <v>9053</v>
      </c>
      <c r="BW120" s="228">
        <f t="shared" si="69"/>
        <v>-0.27521600000000035</v>
      </c>
      <c r="BX120" s="229">
        <f t="shared" si="60"/>
        <v>1164.3424</v>
      </c>
      <c r="BY120" s="230">
        <f t="shared" si="61"/>
        <v>307.2004</v>
      </c>
      <c r="BZ120" s="227">
        <v>0</v>
      </c>
      <c r="CA120" s="227"/>
      <c r="CB120" s="231">
        <f t="shared" si="62"/>
        <v>1471.5427999999999</v>
      </c>
      <c r="CC120" s="231">
        <f t="shared" si="63"/>
        <v>11669.937583999999</v>
      </c>
      <c r="CD120" s="232">
        <f t="shared" si="64"/>
        <v>400</v>
      </c>
      <c r="CE120" s="216">
        <f t="shared" si="70"/>
        <v>12069.937583999999</v>
      </c>
    </row>
    <row r="121" spans="1:83" ht="21.95" customHeight="1" x14ac:dyDescent="0.2">
      <c r="A121" s="206">
        <v>108</v>
      </c>
      <c r="B121" s="207" t="s">
        <v>735</v>
      </c>
      <c r="C121" s="207" t="s">
        <v>736</v>
      </c>
      <c r="D121" s="233" t="s">
        <v>737</v>
      </c>
      <c r="E121" s="272" t="s">
        <v>1115</v>
      </c>
      <c r="F121" s="272" t="s">
        <v>738</v>
      </c>
      <c r="G121" s="208" t="s">
        <v>223</v>
      </c>
      <c r="H121" s="208" t="s">
        <v>705</v>
      </c>
      <c r="I121" s="209">
        <v>41331256032</v>
      </c>
      <c r="J121" s="208" t="s">
        <v>739</v>
      </c>
      <c r="K121" s="208">
        <v>1</v>
      </c>
      <c r="L121" s="210">
        <v>0</v>
      </c>
      <c r="M121" s="208">
        <v>1</v>
      </c>
      <c r="N121" s="208">
        <v>1</v>
      </c>
      <c r="O121" s="208">
        <v>1</v>
      </c>
      <c r="P121" s="208">
        <v>1</v>
      </c>
      <c r="Q121" s="208">
        <v>0</v>
      </c>
      <c r="R121" s="208">
        <v>0</v>
      </c>
      <c r="S121" s="208">
        <v>0</v>
      </c>
      <c r="T121" s="208">
        <v>0</v>
      </c>
      <c r="U121" s="208">
        <v>0</v>
      </c>
      <c r="V121" s="208">
        <v>1</v>
      </c>
      <c r="W121" s="208">
        <v>1</v>
      </c>
      <c r="X121" s="208">
        <v>1</v>
      </c>
      <c r="Y121" s="208">
        <v>1</v>
      </c>
      <c r="Z121" s="208">
        <v>0</v>
      </c>
      <c r="AA121" s="208">
        <v>1</v>
      </c>
      <c r="AB121" s="208">
        <v>1</v>
      </c>
      <c r="AC121" s="208">
        <v>1</v>
      </c>
      <c r="AD121" s="208">
        <v>1</v>
      </c>
      <c r="AE121" s="208">
        <v>1</v>
      </c>
      <c r="AF121" s="208">
        <v>1</v>
      </c>
      <c r="AG121" s="208">
        <v>0</v>
      </c>
      <c r="AH121" s="208">
        <v>1</v>
      </c>
      <c r="AI121" s="208">
        <v>1</v>
      </c>
      <c r="AJ121" s="208">
        <v>1</v>
      </c>
      <c r="AK121" s="208">
        <v>1</v>
      </c>
      <c r="AL121" s="208">
        <v>1</v>
      </c>
      <c r="AM121" s="211">
        <v>26</v>
      </c>
      <c r="AN121" s="212">
        <f t="shared" si="72"/>
        <v>20</v>
      </c>
      <c r="AO121" s="211">
        <f t="shared" si="73"/>
        <v>0</v>
      </c>
      <c r="AP121" s="211">
        <f t="shared" si="74"/>
        <v>0</v>
      </c>
      <c r="AQ121" s="211">
        <f t="shared" si="75"/>
        <v>0</v>
      </c>
      <c r="AR121" s="211">
        <f t="shared" si="76"/>
        <v>8</v>
      </c>
      <c r="AS121" s="211">
        <f t="shared" si="77"/>
        <v>0</v>
      </c>
      <c r="AT121" s="213">
        <f t="shared" si="71"/>
        <v>20</v>
      </c>
      <c r="AU121" s="273">
        <v>0</v>
      </c>
      <c r="AV121" s="214">
        <v>11035.96</v>
      </c>
      <c r="AW121" s="215">
        <v>3518.32</v>
      </c>
      <c r="AX121" s="214">
        <v>0</v>
      </c>
      <c r="AY121" s="214">
        <v>0</v>
      </c>
      <c r="AZ121" s="214">
        <v>0</v>
      </c>
      <c r="BA121" s="216">
        <f t="shared" si="42"/>
        <v>14554.279999999999</v>
      </c>
      <c r="BB121" s="217">
        <f t="shared" si="49"/>
        <v>8489.1999999999989</v>
      </c>
      <c r="BC121" s="217">
        <f t="shared" si="50"/>
        <v>2706.3999999999996</v>
      </c>
      <c r="BD121" s="218">
        <v>0</v>
      </c>
      <c r="BE121" s="219">
        <f t="shared" si="51"/>
        <v>0</v>
      </c>
      <c r="BF121" s="219">
        <f t="shared" si="52"/>
        <v>0</v>
      </c>
      <c r="BG121" s="220">
        <f t="shared" si="53"/>
        <v>932.59347999999989</v>
      </c>
      <c r="BH121" s="221">
        <f t="shared" si="65"/>
        <v>559.79999999999995</v>
      </c>
      <c r="BI121" s="222">
        <f t="shared" si="54"/>
        <v>60</v>
      </c>
      <c r="BJ121" s="223">
        <f t="shared" si="66"/>
        <v>0</v>
      </c>
      <c r="BK121" s="216">
        <f t="shared" si="55"/>
        <v>11195.599999999999</v>
      </c>
      <c r="BL121" s="216">
        <f t="shared" si="56"/>
        <v>12747.993479999997</v>
      </c>
      <c r="BM121" s="224">
        <f t="shared" si="57"/>
        <v>88.615499999999983</v>
      </c>
      <c r="BN121" s="225">
        <f t="shared" si="58"/>
        <v>1343.4719999999998</v>
      </c>
      <c r="BO121" s="226">
        <f t="shared" si="59"/>
        <v>0</v>
      </c>
      <c r="BP121" s="227"/>
      <c r="BQ121" s="214"/>
      <c r="BR121" s="214">
        <v>0</v>
      </c>
      <c r="BS121" s="228">
        <v>0</v>
      </c>
      <c r="BT121" s="228">
        <f t="shared" si="67"/>
        <v>1432.0874999999996</v>
      </c>
      <c r="BU121" s="228">
        <f t="shared" si="68"/>
        <v>11315.905979999998</v>
      </c>
      <c r="BV121" s="228">
        <v>11316</v>
      </c>
      <c r="BW121" s="228">
        <f t="shared" si="69"/>
        <v>-9.4020000002274173E-2</v>
      </c>
      <c r="BX121" s="229">
        <f t="shared" si="60"/>
        <v>1455.4279999999999</v>
      </c>
      <c r="BY121" s="230">
        <f t="shared" si="61"/>
        <v>384.00049999999993</v>
      </c>
      <c r="BZ121" s="227">
        <v>0</v>
      </c>
      <c r="CA121" s="227"/>
      <c r="CB121" s="231">
        <f t="shared" si="62"/>
        <v>1839.4284999999998</v>
      </c>
      <c r="CC121" s="231">
        <f t="shared" si="63"/>
        <v>14587.421979999997</v>
      </c>
      <c r="CD121" s="232">
        <f t="shared" si="64"/>
        <v>500</v>
      </c>
      <c r="CE121" s="216">
        <f t="shared" si="70"/>
        <v>15087.421979999997</v>
      </c>
    </row>
    <row r="122" spans="1:83" ht="21.95" customHeight="1" x14ac:dyDescent="0.2">
      <c r="A122" s="206">
        <v>109</v>
      </c>
      <c r="B122" s="207" t="s">
        <v>756</v>
      </c>
      <c r="C122" s="207" t="s">
        <v>757</v>
      </c>
      <c r="D122" s="233" t="s">
        <v>737</v>
      </c>
      <c r="E122" s="272" t="s">
        <v>1116</v>
      </c>
      <c r="F122" s="272" t="s">
        <v>758</v>
      </c>
      <c r="G122" s="208" t="s">
        <v>64</v>
      </c>
      <c r="H122" s="208" t="s">
        <v>141</v>
      </c>
      <c r="I122" s="209" t="s">
        <v>759</v>
      </c>
      <c r="J122" s="208" t="s">
        <v>219</v>
      </c>
      <c r="K122" s="208">
        <v>0</v>
      </c>
      <c r="L122" s="210">
        <v>0</v>
      </c>
      <c r="M122" s="208">
        <v>0</v>
      </c>
      <c r="N122" s="208">
        <v>0</v>
      </c>
      <c r="O122" s="208">
        <v>0</v>
      </c>
      <c r="P122" s="208">
        <v>0</v>
      </c>
      <c r="Q122" s="208">
        <v>0</v>
      </c>
      <c r="R122" s="208">
        <v>0</v>
      </c>
      <c r="S122" s="208">
        <v>0</v>
      </c>
      <c r="T122" s="208">
        <v>1</v>
      </c>
      <c r="U122" s="208">
        <v>1</v>
      </c>
      <c r="V122" s="208">
        <v>1</v>
      </c>
      <c r="W122" s="208">
        <v>1</v>
      </c>
      <c r="X122" s="208">
        <v>0</v>
      </c>
      <c r="Y122" s="208">
        <v>0</v>
      </c>
      <c r="Z122" s="208">
        <v>0</v>
      </c>
      <c r="AA122" s="208">
        <v>0</v>
      </c>
      <c r="AB122" s="208">
        <v>0</v>
      </c>
      <c r="AC122" s="208">
        <v>0</v>
      </c>
      <c r="AD122" s="208">
        <v>0</v>
      </c>
      <c r="AE122" s="208">
        <v>1</v>
      </c>
      <c r="AF122" s="208">
        <v>0</v>
      </c>
      <c r="AG122" s="208">
        <v>0</v>
      </c>
      <c r="AH122" s="208">
        <v>0</v>
      </c>
      <c r="AI122" s="208">
        <v>0</v>
      </c>
      <c r="AJ122" s="208">
        <v>0</v>
      </c>
      <c r="AK122" s="208">
        <v>0</v>
      </c>
      <c r="AL122" s="208">
        <v>0</v>
      </c>
      <c r="AM122" s="211">
        <v>26</v>
      </c>
      <c r="AN122" s="212">
        <f t="shared" si="72"/>
        <v>5</v>
      </c>
      <c r="AO122" s="211">
        <f t="shared" si="73"/>
        <v>0</v>
      </c>
      <c r="AP122" s="211">
        <f t="shared" si="74"/>
        <v>0</v>
      </c>
      <c r="AQ122" s="211">
        <f t="shared" si="75"/>
        <v>0</v>
      </c>
      <c r="AR122" s="211">
        <f t="shared" si="76"/>
        <v>23</v>
      </c>
      <c r="AS122" s="211">
        <f t="shared" si="77"/>
        <v>0</v>
      </c>
      <c r="AT122" s="213">
        <f t="shared" si="71"/>
        <v>5</v>
      </c>
      <c r="AU122" s="273">
        <v>0</v>
      </c>
      <c r="AV122" s="214">
        <v>11035.96</v>
      </c>
      <c r="AW122" s="215">
        <v>3518.32</v>
      </c>
      <c r="AX122" s="214">
        <v>0</v>
      </c>
      <c r="AY122" s="214">
        <v>0</v>
      </c>
      <c r="AZ122" s="214">
        <v>0</v>
      </c>
      <c r="BA122" s="216">
        <f t="shared" si="42"/>
        <v>14554.279999999999</v>
      </c>
      <c r="BB122" s="217">
        <f t="shared" si="49"/>
        <v>2122.2999999999997</v>
      </c>
      <c r="BC122" s="217">
        <f t="shared" si="50"/>
        <v>676.59999999999991</v>
      </c>
      <c r="BD122" s="218">
        <v>0</v>
      </c>
      <c r="BE122" s="219">
        <f t="shared" si="51"/>
        <v>0</v>
      </c>
      <c r="BF122" s="219">
        <f t="shared" si="52"/>
        <v>0</v>
      </c>
      <c r="BG122" s="220">
        <f t="shared" si="53"/>
        <v>233.14836999999997</v>
      </c>
      <c r="BH122" s="221">
        <f t="shared" si="65"/>
        <v>139.94999999999999</v>
      </c>
      <c r="BI122" s="222">
        <f t="shared" si="54"/>
        <v>15</v>
      </c>
      <c r="BJ122" s="223">
        <f t="shared" si="66"/>
        <v>0</v>
      </c>
      <c r="BK122" s="216">
        <f t="shared" si="55"/>
        <v>2798.8999999999996</v>
      </c>
      <c r="BL122" s="216">
        <f t="shared" si="56"/>
        <v>3186.9983699999993</v>
      </c>
      <c r="BM122" s="224">
        <f t="shared" si="57"/>
        <v>22.153874999999996</v>
      </c>
      <c r="BN122" s="225">
        <f t="shared" si="58"/>
        <v>335.86799999999994</v>
      </c>
      <c r="BO122" s="226">
        <f t="shared" si="59"/>
        <v>0</v>
      </c>
      <c r="BP122" s="227"/>
      <c r="BQ122" s="214"/>
      <c r="BR122" s="214">
        <v>0</v>
      </c>
      <c r="BS122" s="228">
        <v>0</v>
      </c>
      <c r="BT122" s="228">
        <f t="shared" si="67"/>
        <v>358.02187499999991</v>
      </c>
      <c r="BU122" s="228">
        <f t="shared" si="68"/>
        <v>2828.9764949999994</v>
      </c>
      <c r="BV122" s="228">
        <v>2829</v>
      </c>
      <c r="BW122" s="228">
        <f t="shared" si="69"/>
        <v>-2.3505000000568543E-2</v>
      </c>
      <c r="BX122" s="229">
        <f t="shared" si="60"/>
        <v>363.85699999999997</v>
      </c>
      <c r="BY122" s="230">
        <f t="shared" si="61"/>
        <v>96.000124999999983</v>
      </c>
      <c r="BZ122" s="227">
        <v>0</v>
      </c>
      <c r="CA122" s="227"/>
      <c r="CB122" s="231">
        <f t="shared" si="62"/>
        <v>459.85712499999994</v>
      </c>
      <c r="CC122" s="231">
        <f t="shared" si="63"/>
        <v>3646.8554949999993</v>
      </c>
      <c r="CD122" s="232">
        <f t="shared" si="64"/>
        <v>125</v>
      </c>
      <c r="CE122" s="216">
        <f t="shared" si="70"/>
        <v>3771.8554949999993</v>
      </c>
    </row>
    <row r="123" spans="1:83" ht="21.95" customHeight="1" x14ac:dyDescent="0.2">
      <c r="A123" s="206">
        <v>110</v>
      </c>
      <c r="B123" s="207" t="s">
        <v>740</v>
      </c>
      <c r="C123" s="207" t="s">
        <v>741</v>
      </c>
      <c r="D123" s="233" t="s">
        <v>742</v>
      </c>
      <c r="E123" s="272" t="s">
        <v>1117</v>
      </c>
      <c r="F123" s="272" t="s">
        <v>1118</v>
      </c>
      <c r="G123" s="208" t="s">
        <v>65</v>
      </c>
      <c r="H123" s="208" t="s">
        <v>743</v>
      </c>
      <c r="I123" s="209" t="s">
        <v>744</v>
      </c>
      <c r="J123" s="208" t="s">
        <v>745</v>
      </c>
      <c r="K123" s="208">
        <v>1</v>
      </c>
      <c r="L123" s="210">
        <v>0</v>
      </c>
      <c r="M123" s="208">
        <v>1</v>
      </c>
      <c r="N123" s="208">
        <v>1</v>
      </c>
      <c r="O123" s="208">
        <v>1</v>
      </c>
      <c r="P123" s="208">
        <v>1</v>
      </c>
      <c r="Q123" s="208">
        <v>1</v>
      </c>
      <c r="R123" s="208">
        <v>1</v>
      </c>
      <c r="S123" s="208">
        <v>0</v>
      </c>
      <c r="T123" s="208">
        <v>1</v>
      </c>
      <c r="U123" s="208">
        <v>1</v>
      </c>
      <c r="V123" s="208">
        <v>1</v>
      </c>
      <c r="W123" s="208">
        <v>1</v>
      </c>
      <c r="X123" s="208">
        <v>1</v>
      </c>
      <c r="Y123" s="208">
        <v>0</v>
      </c>
      <c r="Z123" s="208">
        <v>0</v>
      </c>
      <c r="AA123" s="208">
        <v>1</v>
      </c>
      <c r="AB123" s="208">
        <v>1</v>
      </c>
      <c r="AC123" s="208">
        <v>0</v>
      </c>
      <c r="AD123" s="208">
        <v>1</v>
      </c>
      <c r="AE123" s="208">
        <v>0</v>
      </c>
      <c r="AF123" s="208">
        <v>1</v>
      </c>
      <c r="AG123" s="208">
        <v>0</v>
      </c>
      <c r="AH123" s="208">
        <v>1</v>
      </c>
      <c r="AI123" s="208">
        <v>1</v>
      </c>
      <c r="AJ123" s="208">
        <v>0</v>
      </c>
      <c r="AK123" s="208">
        <v>1</v>
      </c>
      <c r="AL123" s="208">
        <v>1</v>
      </c>
      <c r="AM123" s="211">
        <v>26</v>
      </c>
      <c r="AN123" s="212">
        <f t="shared" si="72"/>
        <v>20</v>
      </c>
      <c r="AO123" s="211">
        <f t="shared" si="73"/>
        <v>0</v>
      </c>
      <c r="AP123" s="211">
        <f t="shared" si="74"/>
        <v>0</v>
      </c>
      <c r="AQ123" s="211">
        <f t="shared" si="75"/>
        <v>0</v>
      </c>
      <c r="AR123" s="211">
        <f t="shared" si="76"/>
        <v>8</v>
      </c>
      <c r="AS123" s="211">
        <f t="shared" si="77"/>
        <v>0</v>
      </c>
      <c r="AT123" s="213">
        <f t="shared" si="71"/>
        <v>20</v>
      </c>
      <c r="AU123" s="273">
        <v>0</v>
      </c>
      <c r="AV123" s="214">
        <v>11035.96</v>
      </c>
      <c r="AW123" s="215">
        <v>3518.32</v>
      </c>
      <c r="AX123" s="214">
        <v>0</v>
      </c>
      <c r="AY123" s="214">
        <v>0</v>
      </c>
      <c r="AZ123" s="214">
        <v>0</v>
      </c>
      <c r="BA123" s="216">
        <f t="shared" si="42"/>
        <v>14554.279999999999</v>
      </c>
      <c r="BB123" s="217">
        <f t="shared" si="49"/>
        <v>8489.1999999999989</v>
      </c>
      <c r="BC123" s="217">
        <f t="shared" si="50"/>
        <v>2706.3999999999996</v>
      </c>
      <c r="BD123" s="218">
        <v>0</v>
      </c>
      <c r="BE123" s="219">
        <f t="shared" si="51"/>
        <v>0</v>
      </c>
      <c r="BF123" s="219">
        <f t="shared" si="52"/>
        <v>0</v>
      </c>
      <c r="BG123" s="220">
        <f t="shared" si="53"/>
        <v>932.59347999999989</v>
      </c>
      <c r="BH123" s="221">
        <f t="shared" si="65"/>
        <v>559.79999999999995</v>
      </c>
      <c r="BI123" s="222">
        <f t="shared" si="54"/>
        <v>60</v>
      </c>
      <c r="BJ123" s="223">
        <f t="shared" si="66"/>
        <v>0</v>
      </c>
      <c r="BK123" s="216">
        <f t="shared" si="55"/>
        <v>11195.599999999999</v>
      </c>
      <c r="BL123" s="216">
        <f t="shared" si="56"/>
        <v>12747.993479999997</v>
      </c>
      <c r="BM123" s="224">
        <f t="shared" si="57"/>
        <v>88.615499999999983</v>
      </c>
      <c r="BN123" s="225">
        <f t="shared" si="58"/>
        <v>1343.4719999999998</v>
      </c>
      <c r="BO123" s="226">
        <f t="shared" si="59"/>
        <v>0</v>
      </c>
      <c r="BP123" s="227"/>
      <c r="BQ123" s="214"/>
      <c r="BR123" s="214">
        <v>0</v>
      </c>
      <c r="BS123" s="228">
        <v>0</v>
      </c>
      <c r="BT123" s="228">
        <f t="shared" si="67"/>
        <v>1432.0874999999996</v>
      </c>
      <c r="BU123" s="228">
        <f t="shared" si="68"/>
        <v>11315.905979999998</v>
      </c>
      <c r="BV123" s="228">
        <v>11316</v>
      </c>
      <c r="BW123" s="228">
        <f t="shared" si="69"/>
        <v>-9.4020000002274173E-2</v>
      </c>
      <c r="BX123" s="229">
        <f t="shared" si="60"/>
        <v>1455.4279999999999</v>
      </c>
      <c r="BY123" s="230">
        <f t="shared" si="61"/>
        <v>384.00049999999993</v>
      </c>
      <c r="BZ123" s="227">
        <v>0</v>
      </c>
      <c r="CA123" s="227"/>
      <c r="CB123" s="231">
        <f t="shared" si="62"/>
        <v>1839.4284999999998</v>
      </c>
      <c r="CC123" s="231">
        <f t="shared" si="63"/>
        <v>14587.421979999997</v>
      </c>
      <c r="CD123" s="232">
        <f t="shared" si="64"/>
        <v>500</v>
      </c>
      <c r="CE123" s="216">
        <f t="shared" si="70"/>
        <v>15087.421979999997</v>
      </c>
    </row>
    <row r="124" spans="1:83" ht="21.95" customHeight="1" x14ac:dyDescent="0.2">
      <c r="A124" s="206">
        <v>111</v>
      </c>
      <c r="B124" s="207" t="s">
        <v>748</v>
      </c>
      <c r="C124" s="207" t="s">
        <v>749</v>
      </c>
      <c r="D124" s="233" t="s">
        <v>746</v>
      </c>
      <c r="E124" s="272" t="s">
        <v>1119</v>
      </c>
      <c r="F124" s="272" t="s">
        <v>750</v>
      </c>
      <c r="G124" s="208" t="s">
        <v>65</v>
      </c>
      <c r="H124" s="208" t="s">
        <v>747</v>
      </c>
      <c r="I124" s="209">
        <v>110175155833</v>
      </c>
      <c r="J124" s="208" t="s">
        <v>219</v>
      </c>
      <c r="K124" s="208">
        <v>1</v>
      </c>
      <c r="L124" s="210">
        <v>0</v>
      </c>
      <c r="M124" s="208">
        <v>1</v>
      </c>
      <c r="N124" s="208">
        <v>1</v>
      </c>
      <c r="O124" s="208">
        <v>1</v>
      </c>
      <c r="P124" s="208">
        <v>1</v>
      </c>
      <c r="Q124" s="208">
        <v>1</v>
      </c>
      <c r="R124" s="208">
        <v>1</v>
      </c>
      <c r="S124" s="208">
        <v>0</v>
      </c>
      <c r="T124" s="208">
        <v>1</v>
      </c>
      <c r="U124" s="208">
        <v>1</v>
      </c>
      <c r="V124" s="208">
        <v>0</v>
      </c>
      <c r="W124" s="208">
        <v>1</v>
      </c>
      <c r="X124" s="208">
        <v>1</v>
      </c>
      <c r="Y124" s="208">
        <v>1</v>
      </c>
      <c r="Z124" s="208">
        <v>0</v>
      </c>
      <c r="AA124" s="208">
        <v>1</v>
      </c>
      <c r="AB124" s="208">
        <v>0</v>
      </c>
      <c r="AC124" s="208">
        <v>0</v>
      </c>
      <c r="AD124" s="208">
        <v>1</v>
      </c>
      <c r="AE124" s="208">
        <v>0</v>
      </c>
      <c r="AF124" s="208">
        <v>1</v>
      </c>
      <c r="AG124" s="208">
        <v>0</v>
      </c>
      <c r="AH124" s="208">
        <v>1</v>
      </c>
      <c r="AI124" s="208">
        <v>1</v>
      </c>
      <c r="AJ124" s="208">
        <v>1</v>
      </c>
      <c r="AK124" s="208">
        <v>1</v>
      </c>
      <c r="AL124" s="208">
        <v>1</v>
      </c>
      <c r="AM124" s="211">
        <v>26</v>
      </c>
      <c r="AN124" s="212">
        <f t="shared" si="72"/>
        <v>20</v>
      </c>
      <c r="AO124" s="211">
        <f t="shared" si="73"/>
        <v>0</v>
      </c>
      <c r="AP124" s="211">
        <f t="shared" si="74"/>
        <v>0</v>
      </c>
      <c r="AQ124" s="211">
        <f t="shared" si="75"/>
        <v>0</v>
      </c>
      <c r="AR124" s="211">
        <f t="shared" si="76"/>
        <v>8</v>
      </c>
      <c r="AS124" s="211">
        <f t="shared" si="77"/>
        <v>0</v>
      </c>
      <c r="AT124" s="213">
        <f t="shared" si="71"/>
        <v>20</v>
      </c>
      <c r="AU124" s="273">
        <v>0</v>
      </c>
      <c r="AV124" s="214">
        <v>11035.96</v>
      </c>
      <c r="AW124" s="215">
        <v>3518.32</v>
      </c>
      <c r="AX124" s="214">
        <v>0</v>
      </c>
      <c r="AY124" s="214">
        <v>0</v>
      </c>
      <c r="AZ124" s="214">
        <v>0</v>
      </c>
      <c r="BA124" s="216">
        <f t="shared" si="42"/>
        <v>14554.279999999999</v>
      </c>
      <c r="BB124" s="217">
        <f t="shared" si="49"/>
        <v>8489.1999999999989</v>
      </c>
      <c r="BC124" s="217">
        <f t="shared" si="50"/>
        <v>2706.3999999999996</v>
      </c>
      <c r="BD124" s="218">
        <v>0</v>
      </c>
      <c r="BE124" s="219">
        <f t="shared" si="51"/>
        <v>0</v>
      </c>
      <c r="BF124" s="219">
        <f t="shared" si="52"/>
        <v>0</v>
      </c>
      <c r="BG124" s="220">
        <f t="shared" si="53"/>
        <v>932.59347999999989</v>
      </c>
      <c r="BH124" s="221">
        <f t="shared" si="65"/>
        <v>559.79999999999995</v>
      </c>
      <c r="BI124" s="222">
        <f t="shared" si="54"/>
        <v>60</v>
      </c>
      <c r="BJ124" s="223">
        <f t="shared" si="66"/>
        <v>0</v>
      </c>
      <c r="BK124" s="216">
        <f t="shared" si="55"/>
        <v>11195.599999999999</v>
      </c>
      <c r="BL124" s="216">
        <f t="shared" si="56"/>
        <v>12747.993479999997</v>
      </c>
      <c r="BM124" s="224">
        <f t="shared" si="57"/>
        <v>88.615499999999983</v>
      </c>
      <c r="BN124" s="225">
        <f t="shared" si="58"/>
        <v>1343.4719999999998</v>
      </c>
      <c r="BO124" s="226">
        <f t="shared" si="59"/>
        <v>0</v>
      </c>
      <c r="BP124" s="227"/>
      <c r="BQ124" s="214"/>
      <c r="BR124" s="214">
        <v>0</v>
      </c>
      <c r="BS124" s="228">
        <v>0</v>
      </c>
      <c r="BT124" s="228">
        <f t="shared" si="67"/>
        <v>1432.0874999999996</v>
      </c>
      <c r="BU124" s="228">
        <f t="shared" si="68"/>
        <v>11315.905979999998</v>
      </c>
      <c r="BV124" s="228">
        <v>11316</v>
      </c>
      <c r="BW124" s="228">
        <f t="shared" si="69"/>
        <v>-9.4020000002274173E-2</v>
      </c>
      <c r="BX124" s="229">
        <f t="shared" si="60"/>
        <v>1455.4279999999999</v>
      </c>
      <c r="BY124" s="230">
        <f t="shared" si="61"/>
        <v>384.00049999999993</v>
      </c>
      <c r="BZ124" s="227">
        <v>0</v>
      </c>
      <c r="CA124" s="227"/>
      <c r="CB124" s="231">
        <f t="shared" si="62"/>
        <v>1839.4284999999998</v>
      </c>
      <c r="CC124" s="231">
        <f t="shared" si="63"/>
        <v>14587.421979999997</v>
      </c>
      <c r="CD124" s="232">
        <f t="shared" si="64"/>
        <v>500</v>
      </c>
      <c r="CE124" s="216">
        <f t="shared" si="70"/>
        <v>15087.421979999997</v>
      </c>
    </row>
    <row r="125" spans="1:83" ht="21.95" customHeight="1" x14ac:dyDescent="0.2">
      <c r="A125" s="206">
        <v>112</v>
      </c>
      <c r="B125" s="207" t="s">
        <v>751</v>
      </c>
      <c r="C125" s="207" t="s">
        <v>752</v>
      </c>
      <c r="D125" s="233" t="s">
        <v>753</v>
      </c>
      <c r="E125" s="272" t="s">
        <v>1120</v>
      </c>
      <c r="F125" s="272" t="s">
        <v>1121</v>
      </c>
      <c r="G125" s="208" t="s">
        <v>65</v>
      </c>
      <c r="H125" s="208" t="s">
        <v>754</v>
      </c>
      <c r="I125" s="209" t="s">
        <v>755</v>
      </c>
      <c r="J125" s="208" t="s">
        <v>232</v>
      </c>
      <c r="K125" s="208">
        <v>1</v>
      </c>
      <c r="L125" s="210">
        <v>0</v>
      </c>
      <c r="M125" s="208">
        <v>1</v>
      </c>
      <c r="N125" s="208">
        <v>1</v>
      </c>
      <c r="O125" s="208">
        <v>1</v>
      </c>
      <c r="P125" s="208">
        <v>1</v>
      </c>
      <c r="Q125" s="208">
        <v>1</v>
      </c>
      <c r="R125" s="208">
        <v>0</v>
      </c>
      <c r="S125" s="208">
        <v>0</v>
      </c>
      <c r="T125" s="208">
        <v>0</v>
      </c>
      <c r="U125" s="208">
        <v>0</v>
      </c>
      <c r="V125" s="208">
        <v>0</v>
      </c>
      <c r="W125" s="208">
        <v>0</v>
      </c>
      <c r="X125" s="208">
        <v>0</v>
      </c>
      <c r="Y125" s="208">
        <v>0</v>
      </c>
      <c r="Z125" s="208">
        <v>0</v>
      </c>
      <c r="AA125" s="208">
        <v>0</v>
      </c>
      <c r="AB125" s="208">
        <v>0</v>
      </c>
      <c r="AC125" s="208">
        <v>0</v>
      </c>
      <c r="AD125" s="208">
        <v>0</v>
      </c>
      <c r="AE125" s="208">
        <v>0</v>
      </c>
      <c r="AF125" s="208">
        <v>0</v>
      </c>
      <c r="AG125" s="208">
        <v>0</v>
      </c>
      <c r="AH125" s="208">
        <v>0</v>
      </c>
      <c r="AI125" s="208">
        <v>0</v>
      </c>
      <c r="AJ125" s="208">
        <v>0</v>
      </c>
      <c r="AK125" s="208">
        <v>0</v>
      </c>
      <c r="AL125" s="208">
        <v>0</v>
      </c>
      <c r="AM125" s="211">
        <v>26</v>
      </c>
      <c r="AN125" s="212">
        <f t="shared" si="72"/>
        <v>6</v>
      </c>
      <c r="AO125" s="211">
        <f t="shared" si="73"/>
        <v>0</v>
      </c>
      <c r="AP125" s="211">
        <f t="shared" si="74"/>
        <v>0</v>
      </c>
      <c r="AQ125" s="211">
        <f t="shared" si="75"/>
        <v>0</v>
      </c>
      <c r="AR125" s="211">
        <f t="shared" si="76"/>
        <v>22</v>
      </c>
      <c r="AS125" s="211">
        <f t="shared" si="77"/>
        <v>0</v>
      </c>
      <c r="AT125" s="213">
        <f t="shared" si="71"/>
        <v>6</v>
      </c>
      <c r="AU125" s="273">
        <v>0</v>
      </c>
      <c r="AV125" s="214">
        <v>11035.96</v>
      </c>
      <c r="AW125" s="215">
        <v>3518.32</v>
      </c>
      <c r="AX125" s="214">
        <v>0</v>
      </c>
      <c r="AY125" s="214">
        <v>0</v>
      </c>
      <c r="AZ125" s="214">
        <v>0</v>
      </c>
      <c r="BA125" s="216">
        <f t="shared" si="42"/>
        <v>14554.279999999999</v>
      </c>
      <c r="BB125" s="217">
        <f t="shared" si="49"/>
        <v>2546.7599999999998</v>
      </c>
      <c r="BC125" s="217">
        <f t="shared" si="50"/>
        <v>811.92</v>
      </c>
      <c r="BD125" s="218">
        <v>0</v>
      </c>
      <c r="BE125" s="219">
        <f t="shared" si="51"/>
        <v>0</v>
      </c>
      <c r="BF125" s="219">
        <f t="shared" si="52"/>
        <v>0</v>
      </c>
      <c r="BG125" s="220">
        <f t="shared" si="53"/>
        <v>279.77804399999997</v>
      </c>
      <c r="BH125" s="221">
        <f t="shared" si="65"/>
        <v>167.94</v>
      </c>
      <c r="BI125" s="222">
        <f t="shared" si="54"/>
        <v>18</v>
      </c>
      <c r="BJ125" s="223">
        <f t="shared" si="66"/>
        <v>0</v>
      </c>
      <c r="BK125" s="216">
        <f t="shared" si="55"/>
        <v>3358.68</v>
      </c>
      <c r="BL125" s="216">
        <f t="shared" si="56"/>
        <v>3824.398044</v>
      </c>
      <c r="BM125" s="224">
        <f t="shared" si="57"/>
        <v>26.58465</v>
      </c>
      <c r="BN125" s="225">
        <f t="shared" si="58"/>
        <v>403.04159999999996</v>
      </c>
      <c r="BO125" s="226">
        <f t="shared" si="59"/>
        <v>0</v>
      </c>
      <c r="BP125" s="227"/>
      <c r="BQ125" s="214"/>
      <c r="BR125" s="214">
        <v>0</v>
      </c>
      <c r="BS125" s="228">
        <v>0</v>
      </c>
      <c r="BT125" s="228">
        <f t="shared" si="67"/>
        <v>429.62624999999997</v>
      </c>
      <c r="BU125" s="228">
        <f t="shared" si="68"/>
        <v>3394.7717940000002</v>
      </c>
      <c r="BV125" s="228">
        <v>3395</v>
      </c>
      <c r="BW125" s="228">
        <f t="shared" si="69"/>
        <v>-0.22820599999977276</v>
      </c>
      <c r="BX125" s="229">
        <f t="shared" si="60"/>
        <v>436.62839999999994</v>
      </c>
      <c r="BY125" s="230">
        <f t="shared" si="61"/>
        <v>115.20014999999999</v>
      </c>
      <c r="BZ125" s="227">
        <v>0</v>
      </c>
      <c r="CA125" s="227"/>
      <c r="CB125" s="231">
        <f t="shared" si="62"/>
        <v>551.82854999999995</v>
      </c>
      <c r="CC125" s="231">
        <f t="shared" si="63"/>
        <v>4376.2265939999997</v>
      </c>
      <c r="CD125" s="232">
        <f t="shared" si="64"/>
        <v>150</v>
      </c>
      <c r="CE125" s="216">
        <f t="shared" si="70"/>
        <v>4526.2265939999997</v>
      </c>
    </row>
    <row r="126" spans="1:83" ht="21.95" customHeight="1" x14ac:dyDescent="0.2">
      <c r="A126" s="206">
        <v>113</v>
      </c>
      <c r="B126" s="207" t="s">
        <v>792</v>
      </c>
      <c r="C126" s="207" t="s">
        <v>793</v>
      </c>
      <c r="D126" s="233" t="s">
        <v>794</v>
      </c>
      <c r="E126" s="272" t="s">
        <v>1122</v>
      </c>
      <c r="F126" s="272" t="s">
        <v>1123</v>
      </c>
      <c r="G126" s="208" t="s">
        <v>65</v>
      </c>
      <c r="H126" s="208" t="s">
        <v>131</v>
      </c>
      <c r="I126" s="209">
        <v>110031747581</v>
      </c>
      <c r="J126" s="208" t="s">
        <v>219</v>
      </c>
      <c r="K126" s="208">
        <v>0</v>
      </c>
      <c r="L126" s="210">
        <v>0</v>
      </c>
      <c r="M126" s="208">
        <v>0</v>
      </c>
      <c r="N126" s="208">
        <v>0</v>
      </c>
      <c r="O126" s="208">
        <v>0</v>
      </c>
      <c r="P126" s="208">
        <v>0</v>
      </c>
      <c r="Q126" s="208">
        <v>0</v>
      </c>
      <c r="R126" s="208">
        <v>0</v>
      </c>
      <c r="S126" s="208">
        <v>0</v>
      </c>
      <c r="T126" s="208">
        <v>0</v>
      </c>
      <c r="U126" s="208">
        <v>0</v>
      </c>
      <c r="V126" s="208">
        <v>0</v>
      </c>
      <c r="W126" s="208">
        <v>0</v>
      </c>
      <c r="X126" s="208">
        <v>0</v>
      </c>
      <c r="Y126" s="208">
        <v>0</v>
      </c>
      <c r="Z126" s="208">
        <v>0</v>
      </c>
      <c r="AA126" s="208">
        <v>0</v>
      </c>
      <c r="AB126" s="208">
        <v>1</v>
      </c>
      <c r="AC126" s="208">
        <v>0</v>
      </c>
      <c r="AD126" s="208">
        <v>0</v>
      </c>
      <c r="AE126" s="208">
        <v>0</v>
      </c>
      <c r="AF126" s="208">
        <v>0</v>
      </c>
      <c r="AG126" s="208">
        <v>0</v>
      </c>
      <c r="AH126" s="208">
        <v>0</v>
      </c>
      <c r="AI126" s="208">
        <v>0</v>
      </c>
      <c r="AJ126" s="208">
        <v>0</v>
      </c>
      <c r="AK126" s="208">
        <v>0</v>
      </c>
      <c r="AL126" s="208">
        <v>0</v>
      </c>
      <c r="AM126" s="211">
        <v>26</v>
      </c>
      <c r="AN126" s="212">
        <f t="shared" si="72"/>
        <v>1</v>
      </c>
      <c r="AO126" s="211">
        <f t="shared" si="73"/>
        <v>0</v>
      </c>
      <c r="AP126" s="211">
        <f t="shared" si="74"/>
        <v>0</v>
      </c>
      <c r="AQ126" s="211">
        <f t="shared" si="75"/>
        <v>0</v>
      </c>
      <c r="AR126" s="211">
        <f t="shared" si="76"/>
        <v>27</v>
      </c>
      <c r="AS126" s="211">
        <f t="shared" si="77"/>
        <v>0</v>
      </c>
      <c r="AT126" s="213">
        <f t="shared" si="71"/>
        <v>1</v>
      </c>
      <c r="AU126" s="273">
        <v>0</v>
      </c>
      <c r="AV126" s="214">
        <v>11035.96</v>
      </c>
      <c r="AW126" s="215">
        <v>3518.32</v>
      </c>
      <c r="AX126" s="214">
        <v>0</v>
      </c>
      <c r="AY126" s="214">
        <v>0</v>
      </c>
      <c r="AZ126" s="214">
        <v>0</v>
      </c>
      <c r="BA126" s="216">
        <f t="shared" si="42"/>
        <v>14554.279999999999</v>
      </c>
      <c r="BB126" s="217">
        <f t="shared" si="49"/>
        <v>424.46</v>
      </c>
      <c r="BC126" s="217">
        <f t="shared" si="50"/>
        <v>135.32</v>
      </c>
      <c r="BD126" s="218">
        <v>0</v>
      </c>
      <c r="BE126" s="219">
        <f t="shared" si="51"/>
        <v>0</v>
      </c>
      <c r="BF126" s="219">
        <f t="shared" si="52"/>
        <v>0</v>
      </c>
      <c r="BG126" s="220">
        <f t="shared" si="53"/>
        <v>46.629673999999994</v>
      </c>
      <c r="BH126" s="221">
        <f t="shared" si="65"/>
        <v>27.99</v>
      </c>
      <c r="BI126" s="222">
        <f t="shared" si="54"/>
        <v>3</v>
      </c>
      <c r="BJ126" s="223">
        <f t="shared" si="66"/>
        <v>0</v>
      </c>
      <c r="BK126" s="216">
        <f t="shared" si="55"/>
        <v>559.78</v>
      </c>
      <c r="BL126" s="216">
        <f t="shared" si="56"/>
        <v>637.399674</v>
      </c>
      <c r="BM126" s="224">
        <f t="shared" si="57"/>
        <v>4.4307749999999997</v>
      </c>
      <c r="BN126" s="225">
        <f t="shared" si="58"/>
        <v>67.173599999999993</v>
      </c>
      <c r="BO126" s="226">
        <f t="shared" si="59"/>
        <v>0</v>
      </c>
      <c r="BP126" s="227"/>
      <c r="BQ126" s="214"/>
      <c r="BR126" s="214">
        <v>0</v>
      </c>
      <c r="BS126" s="228">
        <v>0</v>
      </c>
      <c r="BT126" s="228">
        <f t="shared" si="67"/>
        <v>71.60437499999999</v>
      </c>
      <c r="BU126" s="228">
        <f t="shared" si="68"/>
        <v>565.795299</v>
      </c>
      <c r="BV126" s="228">
        <v>566</v>
      </c>
      <c r="BW126" s="228">
        <f t="shared" si="69"/>
        <v>-0.20470100000000002</v>
      </c>
      <c r="BX126" s="229">
        <f t="shared" si="60"/>
        <v>72.7714</v>
      </c>
      <c r="BY126" s="230">
        <f t="shared" si="61"/>
        <v>19.200025</v>
      </c>
      <c r="BZ126" s="227">
        <v>0</v>
      </c>
      <c r="CA126" s="227"/>
      <c r="CB126" s="231">
        <f t="shared" si="62"/>
        <v>91.971424999999996</v>
      </c>
      <c r="CC126" s="231">
        <f t="shared" si="63"/>
        <v>729.37109899999996</v>
      </c>
      <c r="CD126" s="232">
        <f t="shared" si="64"/>
        <v>25</v>
      </c>
      <c r="CE126" s="216">
        <f t="shared" si="70"/>
        <v>754.37109899999996</v>
      </c>
    </row>
    <row r="127" spans="1:83" ht="21.95" customHeight="1" x14ac:dyDescent="0.2">
      <c r="A127" s="206">
        <v>114</v>
      </c>
      <c r="B127" s="207" t="s">
        <v>795</v>
      </c>
      <c r="C127" s="207" t="s">
        <v>796</v>
      </c>
      <c r="D127" s="233" t="s">
        <v>797</v>
      </c>
      <c r="E127" s="272" t="s">
        <v>1124</v>
      </c>
      <c r="F127" s="272" t="s">
        <v>1125</v>
      </c>
      <c r="G127" s="208" t="s">
        <v>64</v>
      </c>
      <c r="H127" s="208" t="s">
        <v>126</v>
      </c>
      <c r="I127" s="209" t="s">
        <v>798</v>
      </c>
      <c r="J127" s="208" t="s">
        <v>219</v>
      </c>
      <c r="K127" s="208">
        <v>1</v>
      </c>
      <c r="L127" s="210">
        <v>0</v>
      </c>
      <c r="M127" s="208">
        <v>1</v>
      </c>
      <c r="N127" s="208">
        <v>1</v>
      </c>
      <c r="O127" s="208">
        <v>1</v>
      </c>
      <c r="P127" s="208">
        <v>1</v>
      </c>
      <c r="Q127" s="208">
        <v>0</v>
      </c>
      <c r="R127" s="208">
        <v>0</v>
      </c>
      <c r="S127" s="208">
        <v>0</v>
      </c>
      <c r="T127" s="208">
        <v>0</v>
      </c>
      <c r="U127" s="208">
        <v>1</v>
      </c>
      <c r="V127" s="208">
        <v>1</v>
      </c>
      <c r="W127" s="208">
        <v>1</v>
      </c>
      <c r="X127" s="208">
        <v>0</v>
      </c>
      <c r="Y127" s="208">
        <v>1</v>
      </c>
      <c r="Z127" s="208">
        <v>0</v>
      </c>
      <c r="AA127" s="208">
        <v>0</v>
      </c>
      <c r="AB127" s="208">
        <v>0</v>
      </c>
      <c r="AC127" s="208">
        <v>0</v>
      </c>
      <c r="AD127" s="208">
        <v>0</v>
      </c>
      <c r="AE127" s="208">
        <v>0</v>
      </c>
      <c r="AF127" s="208">
        <v>0</v>
      </c>
      <c r="AG127" s="208">
        <v>0</v>
      </c>
      <c r="AH127" s="208">
        <v>1</v>
      </c>
      <c r="AI127" s="208">
        <v>0</v>
      </c>
      <c r="AJ127" s="208">
        <v>0</v>
      </c>
      <c r="AK127" s="208">
        <v>0</v>
      </c>
      <c r="AL127" s="208">
        <v>0</v>
      </c>
      <c r="AM127" s="211">
        <v>26</v>
      </c>
      <c r="AN127" s="212">
        <f t="shared" si="72"/>
        <v>10</v>
      </c>
      <c r="AO127" s="211">
        <f t="shared" si="73"/>
        <v>0</v>
      </c>
      <c r="AP127" s="211">
        <f t="shared" si="74"/>
        <v>0</v>
      </c>
      <c r="AQ127" s="211">
        <f t="shared" si="75"/>
        <v>0</v>
      </c>
      <c r="AR127" s="211">
        <f t="shared" si="76"/>
        <v>18</v>
      </c>
      <c r="AS127" s="211">
        <f t="shared" si="77"/>
        <v>0</v>
      </c>
      <c r="AT127" s="213">
        <f t="shared" si="71"/>
        <v>10</v>
      </c>
      <c r="AU127" s="273">
        <v>0</v>
      </c>
      <c r="AV127" s="214">
        <v>11035.96</v>
      </c>
      <c r="AW127" s="215">
        <v>3518.32</v>
      </c>
      <c r="AX127" s="214">
        <v>0</v>
      </c>
      <c r="AY127" s="214">
        <v>0</v>
      </c>
      <c r="AZ127" s="214">
        <v>0</v>
      </c>
      <c r="BA127" s="216">
        <f t="shared" si="42"/>
        <v>14554.279999999999</v>
      </c>
      <c r="BB127" s="217">
        <f t="shared" si="49"/>
        <v>4244.5999999999995</v>
      </c>
      <c r="BC127" s="217">
        <f t="shared" si="50"/>
        <v>1353.1999999999998</v>
      </c>
      <c r="BD127" s="218">
        <v>0</v>
      </c>
      <c r="BE127" s="219">
        <f t="shared" si="51"/>
        <v>0</v>
      </c>
      <c r="BF127" s="219">
        <f t="shared" si="52"/>
        <v>0</v>
      </c>
      <c r="BG127" s="220">
        <f t="shared" si="53"/>
        <v>466.29673999999994</v>
      </c>
      <c r="BH127" s="221">
        <f t="shared" si="65"/>
        <v>279.89999999999998</v>
      </c>
      <c r="BI127" s="222">
        <f t="shared" si="54"/>
        <v>30</v>
      </c>
      <c r="BJ127" s="223">
        <f t="shared" si="66"/>
        <v>0</v>
      </c>
      <c r="BK127" s="216">
        <f t="shared" si="55"/>
        <v>5597.7999999999993</v>
      </c>
      <c r="BL127" s="216">
        <f t="shared" si="56"/>
        <v>6373.9967399999987</v>
      </c>
      <c r="BM127" s="224">
        <f t="shared" si="57"/>
        <v>44.307749999999992</v>
      </c>
      <c r="BN127" s="225">
        <f t="shared" si="58"/>
        <v>671.73599999999988</v>
      </c>
      <c r="BO127" s="226">
        <f t="shared" si="59"/>
        <v>0</v>
      </c>
      <c r="BP127" s="227"/>
      <c r="BQ127" s="214"/>
      <c r="BR127" s="214">
        <v>0</v>
      </c>
      <c r="BS127" s="228">
        <v>0</v>
      </c>
      <c r="BT127" s="228">
        <f t="shared" si="67"/>
        <v>716.04374999999982</v>
      </c>
      <c r="BU127" s="228">
        <f t="shared" si="68"/>
        <v>5657.9529899999989</v>
      </c>
      <c r="BV127" s="228">
        <v>5658</v>
      </c>
      <c r="BW127" s="228">
        <f t="shared" si="69"/>
        <v>-4.7010000001137087E-2</v>
      </c>
      <c r="BX127" s="229">
        <f t="shared" si="60"/>
        <v>727.71399999999994</v>
      </c>
      <c r="BY127" s="230">
        <f t="shared" si="61"/>
        <v>192.00024999999997</v>
      </c>
      <c r="BZ127" s="227">
        <v>0</v>
      </c>
      <c r="CA127" s="227"/>
      <c r="CB127" s="231">
        <f t="shared" si="62"/>
        <v>919.71424999999988</v>
      </c>
      <c r="CC127" s="231">
        <f t="shared" si="63"/>
        <v>7293.7109899999987</v>
      </c>
      <c r="CD127" s="232">
        <f t="shared" si="64"/>
        <v>250</v>
      </c>
      <c r="CE127" s="216">
        <f t="shared" si="70"/>
        <v>7543.7109899999987</v>
      </c>
    </row>
    <row r="128" spans="1:83" ht="21.95" customHeight="1" x14ac:dyDescent="0.2">
      <c r="A128" s="206">
        <v>115</v>
      </c>
      <c r="B128" s="207" t="s">
        <v>799</v>
      </c>
      <c r="C128" s="207" t="s">
        <v>800</v>
      </c>
      <c r="D128" s="233" t="s">
        <v>801</v>
      </c>
      <c r="E128" s="272" t="s">
        <v>1126</v>
      </c>
      <c r="F128" s="272" t="s">
        <v>1127</v>
      </c>
      <c r="G128" s="208" t="s">
        <v>239</v>
      </c>
      <c r="H128" s="208" t="s">
        <v>802</v>
      </c>
      <c r="I128" s="209" t="s">
        <v>803</v>
      </c>
      <c r="J128" s="208" t="s">
        <v>804</v>
      </c>
      <c r="K128" s="208">
        <v>1</v>
      </c>
      <c r="L128" s="210">
        <v>0</v>
      </c>
      <c r="M128" s="208">
        <v>1</v>
      </c>
      <c r="N128" s="208">
        <v>1</v>
      </c>
      <c r="O128" s="208">
        <v>1</v>
      </c>
      <c r="P128" s="208">
        <v>0</v>
      </c>
      <c r="Q128" s="208">
        <v>0</v>
      </c>
      <c r="R128" s="208">
        <v>1</v>
      </c>
      <c r="S128" s="208">
        <v>0</v>
      </c>
      <c r="T128" s="208">
        <v>0</v>
      </c>
      <c r="U128" s="208">
        <v>0</v>
      </c>
      <c r="V128" s="208">
        <v>1</v>
      </c>
      <c r="W128" s="208">
        <v>1</v>
      </c>
      <c r="X128" s="208">
        <v>0</v>
      </c>
      <c r="Y128" s="208">
        <v>0</v>
      </c>
      <c r="Z128" s="208">
        <v>0</v>
      </c>
      <c r="AA128" s="208">
        <v>0</v>
      </c>
      <c r="AB128" s="208">
        <v>0</v>
      </c>
      <c r="AC128" s="208">
        <v>0</v>
      </c>
      <c r="AD128" s="208">
        <v>1</v>
      </c>
      <c r="AE128" s="208">
        <v>0</v>
      </c>
      <c r="AF128" s="208">
        <v>1</v>
      </c>
      <c r="AG128" s="208">
        <v>0</v>
      </c>
      <c r="AH128" s="208">
        <v>0</v>
      </c>
      <c r="AI128" s="208">
        <v>1</v>
      </c>
      <c r="AJ128" s="208">
        <v>1</v>
      </c>
      <c r="AK128" s="208">
        <v>1</v>
      </c>
      <c r="AL128" s="208">
        <v>0</v>
      </c>
      <c r="AM128" s="211">
        <v>26</v>
      </c>
      <c r="AN128" s="212">
        <f t="shared" si="72"/>
        <v>12</v>
      </c>
      <c r="AO128" s="211">
        <f t="shared" si="73"/>
        <v>0</v>
      </c>
      <c r="AP128" s="211">
        <f t="shared" si="74"/>
        <v>0</v>
      </c>
      <c r="AQ128" s="211">
        <f t="shared" si="75"/>
        <v>0</v>
      </c>
      <c r="AR128" s="211">
        <f t="shared" si="76"/>
        <v>16</v>
      </c>
      <c r="AS128" s="211">
        <f t="shared" si="77"/>
        <v>0</v>
      </c>
      <c r="AT128" s="213">
        <f t="shared" si="71"/>
        <v>12</v>
      </c>
      <c r="AU128" s="273">
        <v>0</v>
      </c>
      <c r="AV128" s="214">
        <v>11035.96</v>
      </c>
      <c r="AW128" s="215">
        <v>3518.32</v>
      </c>
      <c r="AX128" s="214">
        <v>0</v>
      </c>
      <c r="AY128" s="214">
        <v>0</v>
      </c>
      <c r="AZ128" s="214">
        <v>0</v>
      </c>
      <c r="BA128" s="216">
        <f t="shared" si="42"/>
        <v>14554.279999999999</v>
      </c>
      <c r="BB128" s="217">
        <f t="shared" si="49"/>
        <v>5093.5199999999995</v>
      </c>
      <c r="BC128" s="217">
        <f t="shared" si="50"/>
        <v>1623.84</v>
      </c>
      <c r="BD128" s="218">
        <v>0</v>
      </c>
      <c r="BE128" s="219">
        <f t="shared" si="51"/>
        <v>0</v>
      </c>
      <c r="BF128" s="219">
        <f t="shared" si="52"/>
        <v>0</v>
      </c>
      <c r="BG128" s="220">
        <f t="shared" si="53"/>
        <v>559.55608799999993</v>
      </c>
      <c r="BH128" s="221">
        <f t="shared" si="65"/>
        <v>335.88</v>
      </c>
      <c r="BI128" s="222">
        <f t="shared" si="54"/>
        <v>36</v>
      </c>
      <c r="BJ128" s="223">
        <f t="shared" si="66"/>
        <v>0</v>
      </c>
      <c r="BK128" s="216">
        <f t="shared" si="55"/>
        <v>6717.36</v>
      </c>
      <c r="BL128" s="216">
        <f t="shared" si="56"/>
        <v>7648.7960880000001</v>
      </c>
      <c r="BM128" s="224">
        <f t="shared" si="57"/>
        <v>53.1693</v>
      </c>
      <c r="BN128" s="225">
        <f t="shared" si="58"/>
        <v>806.08319999999992</v>
      </c>
      <c r="BO128" s="226">
        <f t="shared" si="59"/>
        <v>0</v>
      </c>
      <c r="BP128" s="227"/>
      <c r="BQ128" s="214"/>
      <c r="BR128" s="214">
        <v>0</v>
      </c>
      <c r="BS128" s="228">
        <v>0</v>
      </c>
      <c r="BT128" s="228">
        <f t="shared" si="67"/>
        <v>859.25249999999994</v>
      </c>
      <c r="BU128" s="228">
        <f t="shared" si="68"/>
        <v>6789.5435880000005</v>
      </c>
      <c r="BV128" s="228">
        <v>6790</v>
      </c>
      <c r="BW128" s="228">
        <f t="shared" si="69"/>
        <v>-0.45641199999954551</v>
      </c>
      <c r="BX128" s="229">
        <f t="shared" si="60"/>
        <v>873.25679999999988</v>
      </c>
      <c r="BY128" s="230">
        <f t="shared" si="61"/>
        <v>230.40029999999999</v>
      </c>
      <c r="BZ128" s="227">
        <v>0</v>
      </c>
      <c r="CA128" s="227"/>
      <c r="CB128" s="231">
        <f t="shared" si="62"/>
        <v>1103.6570999999999</v>
      </c>
      <c r="CC128" s="231">
        <f t="shared" si="63"/>
        <v>8752.4531879999995</v>
      </c>
      <c r="CD128" s="232">
        <f t="shared" si="64"/>
        <v>300</v>
      </c>
      <c r="CE128" s="216">
        <f t="shared" si="70"/>
        <v>9052.4531879999995</v>
      </c>
    </row>
    <row r="129" spans="1:83" ht="21.95" customHeight="1" x14ac:dyDescent="0.2">
      <c r="A129" s="206">
        <v>116</v>
      </c>
      <c r="B129" s="207" t="s">
        <v>805</v>
      </c>
      <c r="C129" s="207" t="s">
        <v>806</v>
      </c>
      <c r="D129" s="233" t="s">
        <v>801</v>
      </c>
      <c r="E129" s="272" t="s">
        <v>1128</v>
      </c>
      <c r="F129" s="272" t="s">
        <v>1129</v>
      </c>
      <c r="G129" s="208" t="s">
        <v>223</v>
      </c>
      <c r="H129" s="208" t="s">
        <v>807</v>
      </c>
      <c r="I129" s="209">
        <v>42888033421</v>
      </c>
      <c r="J129" s="208" t="s">
        <v>219</v>
      </c>
      <c r="K129" s="208">
        <v>1</v>
      </c>
      <c r="L129" s="210">
        <v>0</v>
      </c>
      <c r="M129" s="208">
        <v>1</v>
      </c>
      <c r="N129" s="208">
        <v>1</v>
      </c>
      <c r="O129" s="208">
        <v>1</v>
      </c>
      <c r="P129" s="208">
        <v>1</v>
      </c>
      <c r="Q129" s="208">
        <v>1</v>
      </c>
      <c r="R129" s="208">
        <v>1</v>
      </c>
      <c r="S129" s="208">
        <v>0</v>
      </c>
      <c r="T129" s="208">
        <v>1</v>
      </c>
      <c r="U129" s="208">
        <v>1</v>
      </c>
      <c r="V129" s="208">
        <v>1</v>
      </c>
      <c r="W129" s="208">
        <v>1</v>
      </c>
      <c r="X129" s="208">
        <v>1</v>
      </c>
      <c r="Y129" s="208">
        <v>1</v>
      </c>
      <c r="Z129" s="208">
        <v>0</v>
      </c>
      <c r="AA129" s="208">
        <v>1</v>
      </c>
      <c r="AB129" s="208">
        <v>1</v>
      </c>
      <c r="AC129" s="208">
        <v>1</v>
      </c>
      <c r="AD129" s="208">
        <v>1</v>
      </c>
      <c r="AE129" s="208">
        <v>0</v>
      </c>
      <c r="AF129" s="208">
        <v>1</v>
      </c>
      <c r="AG129" s="208">
        <v>0</v>
      </c>
      <c r="AH129" s="208">
        <v>1</v>
      </c>
      <c r="AI129" s="208">
        <v>1</v>
      </c>
      <c r="AJ129" s="208">
        <v>1</v>
      </c>
      <c r="AK129" s="208">
        <v>1</v>
      </c>
      <c r="AL129" s="208">
        <v>1</v>
      </c>
      <c r="AM129" s="211">
        <v>26</v>
      </c>
      <c r="AN129" s="212">
        <f t="shared" si="72"/>
        <v>23</v>
      </c>
      <c r="AO129" s="211">
        <f t="shared" si="73"/>
        <v>0</v>
      </c>
      <c r="AP129" s="211">
        <f t="shared" si="74"/>
        <v>0</v>
      </c>
      <c r="AQ129" s="211">
        <f t="shared" si="75"/>
        <v>0</v>
      </c>
      <c r="AR129" s="211">
        <f t="shared" si="76"/>
        <v>5</v>
      </c>
      <c r="AS129" s="211">
        <f t="shared" si="77"/>
        <v>0</v>
      </c>
      <c r="AT129" s="213">
        <f t="shared" si="71"/>
        <v>23</v>
      </c>
      <c r="AU129" s="273">
        <v>0</v>
      </c>
      <c r="AV129" s="214">
        <v>11035.96</v>
      </c>
      <c r="AW129" s="215">
        <v>3518.32</v>
      </c>
      <c r="AX129" s="214">
        <v>0</v>
      </c>
      <c r="AY129" s="214">
        <v>0</v>
      </c>
      <c r="AZ129" s="214">
        <v>0</v>
      </c>
      <c r="BA129" s="216">
        <f t="shared" si="42"/>
        <v>14554.279999999999</v>
      </c>
      <c r="BB129" s="217">
        <f t="shared" si="49"/>
        <v>9762.58</v>
      </c>
      <c r="BC129" s="217">
        <f t="shared" si="50"/>
        <v>3112.3599999999997</v>
      </c>
      <c r="BD129" s="218">
        <v>0</v>
      </c>
      <c r="BE129" s="219">
        <f t="shared" si="51"/>
        <v>0</v>
      </c>
      <c r="BF129" s="219">
        <f t="shared" si="52"/>
        <v>0</v>
      </c>
      <c r="BG129" s="220">
        <f t="shared" si="53"/>
        <v>1072.4825019999998</v>
      </c>
      <c r="BH129" s="221">
        <f t="shared" si="65"/>
        <v>643.77</v>
      </c>
      <c r="BI129" s="222">
        <f t="shared" si="54"/>
        <v>69</v>
      </c>
      <c r="BJ129" s="223">
        <f t="shared" si="66"/>
        <v>0</v>
      </c>
      <c r="BK129" s="216">
        <f t="shared" si="55"/>
        <v>12874.939999999999</v>
      </c>
      <c r="BL129" s="216">
        <f t="shared" si="56"/>
        <v>14660.192501999998</v>
      </c>
      <c r="BM129" s="224">
        <f t="shared" si="57"/>
        <v>101.90782499999999</v>
      </c>
      <c r="BN129" s="225">
        <f t="shared" si="58"/>
        <v>1544.9927999999998</v>
      </c>
      <c r="BO129" s="226">
        <f t="shared" si="59"/>
        <v>0</v>
      </c>
      <c r="BP129" s="227"/>
      <c r="BQ129" s="214"/>
      <c r="BR129" s="214">
        <v>0</v>
      </c>
      <c r="BS129" s="228">
        <v>0</v>
      </c>
      <c r="BT129" s="228">
        <f t="shared" si="67"/>
        <v>1646.9006249999998</v>
      </c>
      <c r="BU129" s="228">
        <f t="shared" si="68"/>
        <v>13013.291876999998</v>
      </c>
      <c r="BV129" s="228">
        <v>13013</v>
      </c>
      <c r="BW129" s="228">
        <f t="shared" si="69"/>
        <v>0.29187699999783945</v>
      </c>
      <c r="BX129" s="229">
        <f t="shared" si="60"/>
        <v>1673.7421999999997</v>
      </c>
      <c r="BY129" s="230">
        <f t="shared" si="61"/>
        <v>441.60057499999999</v>
      </c>
      <c r="BZ129" s="227">
        <v>0</v>
      </c>
      <c r="CA129" s="227"/>
      <c r="CB129" s="231">
        <f t="shared" si="62"/>
        <v>2115.3427749999996</v>
      </c>
      <c r="CC129" s="231">
        <f t="shared" si="63"/>
        <v>16775.535276999999</v>
      </c>
      <c r="CD129" s="232">
        <f t="shared" si="64"/>
        <v>575</v>
      </c>
      <c r="CE129" s="216">
        <f t="shared" si="70"/>
        <v>17350.535276999999</v>
      </c>
    </row>
    <row r="130" spans="1:83" ht="21.95" customHeight="1" x14ac:dyDescent="0.2">
      <c r="A130" s="206">
        <v>117</v>
      </c>
      <c r="B130" s="207" t="s">
        <v>808</v>
      </c>
      <c r="C130" s="207" t="s">
        <v>809</v>
      </c>
      <c r="D130" s="233" t="s">
        <v>810</v>
      </c>
      <c r="E130" s="272" t="s">
        <v>1130</v>
      </c>
      <c r="F130" s="272" t="s">
        <v>1131</v>
      </c>
      <c r="G130" s="208" t="s">
        <v>64</v>
      </c>
      <c r="H130" s="208" t="s">
        <v>141</v>
      </c>
      <c r="I130" s="209" t="s">
        <v>811</v>
      </c>
      <c r="J130" s="208" t="s">
        <v>219</v>
      </c>
      <c r="K130" s="208">
        <v>1</v>
      </c>
      <c r="L130" s="210">
        <v>0</v>
      </c>
      <c r="M130" s="208">
        <v>1</v>
      </c>
      <c r="N130" s="208">
        <v>1</v>
      </c>
      <c r="O130" s="208">
        <v>1</v>
      </c>
      <c r="P130" s="208">
        <v>1</v>
      </c>
      <c r="Q130" s="208">
        <v>1</v>
      </c>
      <c r="R130" s="208">
        <v>1</v>
      </c>
      <c r="S130" s="208">
        <v>0</v>
      </c>
      <c r="T130" s="208">
        <v>1</v>
      </c>
      <c r="U130" s="208">
        <v>0</v>
      </c>
      <c r="V130" s="208">
        <v>1</v>
      </c>
      <c r="W130" s="208">
        <v>1</v>
      </c>
      <c r="X130" s="208">
        <v>0</v>
      </c>
      <c r="Y130" s="208">
        <v>0</v>
      </c>
      <c r="Z130" s="208">
        <v>0</v>
      </c>
      <c r="AA130" s="208">
        <v>1</v>
      </c>
      <c r="AB130" s="208">
        <v>0</v>
      </c>
      <c r="AC130" s="208">
        <v>0</v>
      </c>
      <c r="AD130" s="208">
        <v>0</v>
      </c>
      <c r="AE130" s="208">
        <v>1</v>
      </c>
      <c r="AF130" s="208">
        <v>0</v>
      </c>
      <c r="AG130" s="208">
        <v>0</v>
      </c>
      <c r="AH130" s="208">
        <v>1</v>
      </c>
      <c r="AI130" s="208">
        <v>1</v>
      </c>
      <c r="AJ130" s="208">
        <v>1</v>
      </c>
      <c r="AK130" s="208">
        <v>0</v>
      </c>
      <c r="AL130" s="208">
        <v>1</v>
      </c>
      <c r="AM130" s="211">
        <v>26</v>
      </c>
      <c r="AN130" s="212">
        <f t="shared" si="72"/>
        <v>16</v>
      </c>
      <c r="AO130" s="211">
        <f t="shared" si="73"/>
        <v>0</v>
      </c>
      <c r="AP130" s="211">
        <f t="shared" si="74"/>
        <v>0</v>
      </c>
      <c r="AQ130" s="211">
        <f t="shared" si="75"/>
        <v>0</v>
      </c>
      <c r="AR130" s="211">
        <f t="shared" si="76"/>
        <v>12</v>
      </c>
      <c r="AS130" s="211">
        <f t="shared" si="77"/>
        <v>0</v>
      </c>
      <c r="AT130" s="213">
        <f t="shared" si="71"/>
        <v>16</v>
      </c>
      <c r="AU130" s="273">
        <v>0</v>
      </c>
      <c r="AV130" s="214">
        <v>11035.96</v>
      </c>
      <c r="AW130" s="215">
        <v>3518.32</v>
      </c>
      <c r="AX130" s="214">
        <v>0</v>
      </c>
      <c r="AY130" s="214">
        <v>0</v>
      </c>
      <c r="AZ130" s="214">
        <v>0</v>
      </c>
      <c r="BA130" s="216">
        <f t="shared" ref="BA130:BA131" si="78">SUM(AV130:AZ130)</f>
        <v>14554.279999999999</v>
      </c>
      <c r="BB130" s="217">
        <f t="shared" si="49"/>
        <v>6791.36</v>
      </c>
      <c r="BC130" s="217">
        <f t="shared" si="50"/>
        <v>2165.12</v>
      </c>
      <c r="BD130" s="218">
        <v>0</v>
      </c>
      <c r="BE130" s="219">
        <f t="shared" si="51"/>
        <v>0</v>
      </c>
      <c r="BF130" s="219">
        <f t="shared" si="52"/>
        <v>0</v>
      </c>
      <c r="BG130" s="220">
        <f t="shared" si="53"/>
        <v>746.07478399999991</v>
      </c>
      <c r="BH130" s="221">
        <f t="shared" si="65"/>
        <v>447.84</v>
      </c>
      <c r="BI130" s="222">
        <f t="shared" si="54"/>
        <v>48</v>
      </c>
      <c r="BJ130" s="223">
        <f t="shared" si="66"/>
        <v>0</v>
      </c>
      <c r="BK130" s="216">
        <f t="shared" si="55"/>
        <v>8956.48</v>
      </c>
      <c r="BL130" s="216">
        <f t="shared" si="56"/>
        <v>10198.394784</v>
      </c>
      <c r="BM130" s="224">
        <f t="shared" si="57"/>
        <v>70.892399999999995</v>
      </c>
      <c r="BN130" s="225">
        <f t="shared" si="58"/>
        <v>1074.7775999999999</v>
      </c>
      <c r="BO130" s="226">
        <f t="shared" si="59"/>
        <v>0</v>
      </c>
      <c r="BP130" s="227"/>
      <c r="BQ130" s="214"/>
      <c r="BR130" s="214">
        <v>0</v>
      </c>
      <c r="BS130" s="228">
        <v>0</v>
      </c>
      <c r="BT130" s="228">
        <f t="shared" si="67"/>
        <v>1145.6699999999998</v>
      </c>
      <c r="BU130" s="228">
        <f t="shared" si="68"/>
        <v>9052.724784</v>
      </c>
      <c r="BV130" s="228">
        <v>8678</v>
      </c>
      <c r="BW130" s="228">
        <f t="shared" si="69"/>
        <v>374.724784</v>
      </c>
      <c r="BX130" s="229">
        <f t="shared" si="60"/>
        <v>1164.3424</v>
      </c>
      <c r="BY130" s="230">
        <f t="shared" si="61"/>
        <v>307.2004</v>
      </c>
      <c r="BZ130" s="227">
        <v>0</v>
      </c>
      <c r="CA130" s="227"/>
      <c r="CB130" s="231">
        <f t="shared" si="62"/>
        <v>1471.5427999999999</v>
      </c>
      <c r="CC130" s="231">
        <f t="shared" si="63"/>
        <v>11669.937583999999</v>
      </c>
      <c r="CD130" s="232">
        <f t="shared" si="64"/>
        <v>400</v>
      </c>
      <c r="CE130" s="216">
        <f t="shared" si="70"/>
        <v>12069.937583999999</v>
      </c>
    </row>
    <row r="131" spans="1:83" ht="21.95" customHeight="1" x14ac:dyDescent="0.2">
      <c r="A131" s="206">
        <v>118</v>
      </c>
      <c r="B131" s="207" t="s">
        <v>812</v>
      </c>
      <c r="C131" s="207" t="s">
        <v>813</v>
      </c>
      <c r="D131" s="233" t="s">
        <v>814</v>
      </c>
      <c r="E131" s="272" t="s">
        <v>1132</v>
      </c>
      <c r="F131" s="272" t="s">
        <v>1133</v>
      </c>
      <c r="G131" s="208" t="s">
        <v>240</v>
      </c>
      <c r="H131" s="208" t="s">
        <v>815</v>
      </c>
      <c r="I131" s="209">
        <v>12165100012562</v>
      </c>
      <c r="J131" s="208" t="s">
        <v>816</v>
      </c>
      <c r="K131" s="208">
        <v>1</v>
      </c>
      <c r="L131" s="210">
        <v>0</v>
      </c>
      <c r="M131" s="208">
        <v>1</v>
      </c>
      <c r="N131" s="208">
        <v>1</v>
      </c>
      <c r="O131" s="208">
        <v>0</v>
      </c>
      <c r="P131" s="208">
        <v>1</v>
      </c>
      <c r="Q131" s="208">
        <v>1</v>
      </c>
      <c r="R131" s="208">
        <v>1</v>
      </c>
      <c r="S131" s="208">
        <v>0</v>
      </c>
      <c r="T131" s="208">
        <v>1</v>
      </c>
      <c r="U131" s="208">
        <v>1</v>
      </c>
      <c r="V131" s="208">
        <v>1</v>
      </c>
      <c r="W131" s="208">
        <v>1</v>
      </c>
      <c r="X131" s="208">
        <v>1</v>
      </c>
      <c r="Y131" s="208">
        <v>0</v>
      </c>
      <c r="Z131" s="208">
        <v>0</v>
      </c>
      <c r="AA131" s="208">
        <v>1</v>
      </c>
      <c r="AB131" s="208">
        <v>1</v>
      </c>
      <c r="AC131" s="208">
        <v>1</v>
      </c>
      <c r="AD131" s="208">
        <v>0</v>
      </c>
      <c r="AE131" s="208">
        <v>1</v>
      </c>
      <c r="AF131" s="208">
        <v>1</v>
      </c>
      <c r="AG131" s="208">
        <v>0</v>
      </c>
      <c r="AH131" s="208">
        <v>0</v>
      </c>
      <c r="AI131" s="208">
        <v>1</v>
      </c>
      <c r="AJ131" s="208">
        <v>1</v>
      </c>
      <c r="AK131" s="208">
        <v>0</v>
      </c>
      <c r="AL131" s="208">
        <v>1</v>
      </c>
      <c r="AM131" s="211">
        <v>26</v>
      </c>
      <c r="AN131" s="212">
        <f t="shared" si="72"/>
        <v>19</v>
      </c>
      <c r="AO131" s="211">
        <f t="shared" si="73"/>
        <v>0</v>
      </c>
      <c r="AP131" s="211">
        <f t="shared" si="74"/>
        <v>0</v>
      </c>
      <c r="AQ131" s="211">
        <f t="shared" si="75"/>
        <v>0</v>
      </c>
      <c r="AR131" s="211">
        <f t="shared" si="76"/>
        <v>9</v>
      </c>
      <c r="AS131" s="211">
        <f t="shared" si="77"/>
        <v>0</v>
      </c>
      <c r="AT131" s="213">
        <f t="shared" si="71"/>
        <v>19</v>
      </c>
      <c r="AU131" s="273">
        <v>0</v>
      </c>
      <c r="AV131" s="214">
        <v>11035.96</v>
      </c>
      <c r="AW131" s="215">
        <v>3518.32</v>
      </c>
      <c r="AX131" s="214">
        <v>0</v>
      </c>
      <c r="AY131" s="214">
        <v>0</v>
      </c>
      <c r="AZ131" s="214">
        <v>0</v>
      </c>
      <c r="BA131" s="216">
        <f t="shared" si="78"/>
        <v>14554.279999999999</v>
      </c>
      <c r="BB131" s="217">
        <f t="shared" si="49"/>
        <v>8064.74</v>
      </c>
      <c r="BC131" s="217">
        <f t="shared" si="50"/>
        <v>2571.08</v>
      </c>
      <c r="BD131" s="218">
        <v>0</v>
      </c>
      <c r="BE131" s="219">
        <f t="shared" si="51"/>
        <v>0</v>
      </c>
      <c r="BF131" s="219">
        <f t="shared" si="52"/>
        <v>0</v>
      </c>
      <c r="BG131" s="220">
        <f t="shared" si="53"/>
        <v>885.96380599999998</v>
      </c>
      <c r="BH131" s="221">
        <f t="shared" si="65"/>
        <v>531.80999999999995</v>
      </c>
      <c r="BI131" s="222">
        <f t="shared" si="54"/>
        <v>57</v>
      </c>
      <c r="BJ131" s="223">
        <f t="shared" si="66"/>
        <v>0</v>
      </c>
      <c r="BK131" s="216">
        <f t="shared" si="55"/>
        <v>10635.82</v>
      </c>
      <c r="BL131" s="216">
        <f t="shared" si="56"/>
        <v>12110.593805999999</v>
      </c>
      <c r="BM131" s="224">
        <f t="shared" si="57"/>
        <v>84.184724999999986</v>
      </c>
      <c r="BN131" s="225">
        <f t="shared" si="58"/>
        <v>1276.2983999999999</v>
      </c>
      <c r="BO131" s="226">
        <f t="shared" si="59"/>
        <v>0</v>
      </c>
      <c r="BP131" s="227"/>
      <c r="BQ131" s="214"/>
      <c r="BR131" s="214">
        <v>0</v>
      </c>
      <c r="BS131" s="228">
        <v>0</v>
      </c>
      <c r="BT131" s="228">
        <f t="shared" si="67"/>
        <v>1360.483125</v>
      </c>
      <c r="BU131" s="228">
        <f t="shared" si="68"/>
        <v>10750.110680999998</v>
      </c>
      <c r="BV131" s="228">
        <v>9975</v>
      </c>
      <c r="BW131" s="228">
        <f t="shared" si="69"/>
        <v>775.11068099999829</v>
      </c>
      <c r="BX131" s="229">
        <f t="shared" si="60"/>
        <v>1382.6566</v>
      </c>
      <c r="BY131" s="230">
        <f t="shared" si="61"/>
        <v>364.80047500000001</v>
      </c>
      <c r="BZ131" s="227">
        <v>0</v>
      </c>
      <c r="CA131" s="227"/>
      <c r="CB131" s="231">
        <f t="shared" si="62"/>
        <v>1747.457075</v>
      </c>
      <c r="CC131" s="231">
        <f t="shared" si="63"/>
        <v>13858.050880999999</v>
      </c>
      <c r="CD131" s="232">
        <f t="shared" si="64"/>
        <v>475</v>
      </c>
      <c r="CE131" s="216">
        <f t="shared" si="70"/>
        <v>14333.050880999999</v>
      </c>
    </row>
    <row r="132" spans="1:83" ht="21.95" customHeight="1" x14ac:dyDescent="0.2">
      <c r="A132" s="206">
        <v>119</v>
      </c>
      <c r="B132" s="207" t="s">
        <v>837</v>
      </c>
      <c r="C132" s="207" t="s">
        <v>838</v>
      </c>
      <c r="D132" s="233" t="s">
        <v>836</v>
      </c>
      <c r="E132" s="272" t="s">
        <v>1134</v>
      </c>
      <c r="F132" s="272" t="s">
        <v>1135</v>
      </c>
      <c r="G132" s="208" t="s">
        <v>340</v>
      </c>
      <c r="H132" s="208" t="s">
        <v>839</v>
      </c>
      <c r="I132" s="209">
        <v>6847240319</v>
      </c>
      <c r="J132" s="208" t="s">
        <v>840</v>
      </c>
      <c r="K132" s="208">
        <v>1</v>
      </c>
      <c r="L132" s="210">
        <v>0</v>
      </c>
      <c r="M132" s="208">
        <v>1</v>
      </c>
      <c r="N132" s="208">
        <v>0</v>
      </c>
      <c r="O132" s="208">
        <v>1</v>
      </c>
      <c r="P132" s="208">
        <v>0</v>
      </c>
      <c r="Q132" s="208">
        <v>1</v>
      </c>
      <c r="R132" s="208">
        <v>0.5</v>
      </c>
      <c r="S132" s="208">
        <v>0</v>
      </c>
      <c r="T132" s="208">
        <v>1</v>
      </c>
      <c r="U132" s="208">
        <v>1</v>
      </c>
      <c r="V132" s="208">
        <v>1</v>
      </c>
      <c r="W132" s="208">
        <v>1</v>
      </c>
      <c r="X132" s="208">
        <v>1</v>
      </c>
      <c r="Y132" s="208">
        <v>0</v>
      </c>
      <c r="Z132" s="208">
        <v>0</v>
      </c>
      <c r="AA132" s="208">
        <v>0</v>
      </c>
      <c r="AB132" s="208">
        <v>0</v>
      </c>
      <c r="AC132" s="208">
        <v>1</v>
      </c>
      <c r="AD132" s="208">
        <v>0</v>
      </c>
      <c r="AE132" s="208">
        <v>1</v>
      </c>
      <c r="AF132" s="208">
        <v>0</v>
      </c>
      <c r="AG132" s="208">
        <v>0</v>
      </c>
      <c r="AH132" s="208">
        <v>1</v>
      </c>
      <c r="AI132" s="208">
        <v>1</v>
      </c>
      <c r="AJ132" s="208">
        <v>1</v>
      </c>
      <c r="AK132" s="208">
        <v>1</v>
      </c>
      <c r="AL132" s="208">
        <v>0</v>
      </c>
      <c r="AM132" s="211">
        <v>26</v>
      </c>
      <c r="AN132" s="212">
        <f t="shared" si="72"/>
        <v>15.5</v>
      </c>
      <c r="AO132" s="211">
        <f t="shared" si="73"/>
        <v>0</v>
      </c>
      <c r="AP132" s="211">
        <f t="shared" si="74"/>
        <v>0</v>
      </c>
      <c r="AQ132" s="211">
        <f t="shared" si="75"/>
        <v>0</v>
      </c>
      <c r="AR132" s="211">
        <f t="shared" si="76"/>
        <v>12</v>
      </c>
      <c r="AS132" s="211">
        <f t="shared" si="77"/>
        <v>0</v>
      </c>
      <c r="AT132" s="213">
        <f t="shared" si="71"/>
        <v>15.5</v>
      </c>
      <c r="AU132" s="273">
        <v>0</v>
      </c>
      <c r="AV132" s="214">
        <v>11035.96</v>
      </c>
      <c r="AW132" s="215">
        <v>3518.32</v>
      </c>
      <c r="AX132" s="214">
        <v>0</v>
      </c>
      <c r="AY132" s="214">
        <v>0</v>
      </c>
      <c r="AZ132" s="214">
        <v>0</v>
      </c>
      <c r="BA132" s="216">
        <f t="shared" ref="BA132:BA185" si="79">SUM(AV132:AZ132)</f>
        <v>14554.279999999999</v>
      </c>
      <c r="BB132" s="217">
        <f t="shared" si="49"/>
        <v>6579.13</v>
      </c>
      <c r="BC132" s="217">
        <f t="shared" si="50"/>
        <v>2097.46</v>
      </c>
      <c r="BD132" s="218">
        <v>0</v>
      </c>
      <c r="BE132" s="219">
        <f t="shared" si="51"/>
        <v>0</v>
      </c>
      <c r="BF132" s="219">
        <f t="shared" si="52"/>
        <v>0</v>
      </c>
      <c r="BG132" s="220">
        <f t="shared" si="53"/>
        <v>722.75994700000001</v>
      </c>
      <c r="BH132" s="221">
        <f t="shared" si="65"/>
        <v>433.84499999999997</v>
      </c>
      <c r="BI132" s="222">
        <f t="shared" si="54"/>
        <v>46.5</v>
      </c>
      <c r="BJ132" s="223">
        <f t="shared" si="66"/>
        <v>0</v>
      </c>
      <c r="BK132" s="216">
        <f t="shared" si="55"/>
        <v>8676.59</v>
      </c>
      <c r="BL132" s="216">
        <f t="shared" si="56"/>
        <v>9879.694947</v>
      </c>
      <c r="BM132" s="224">
        <f t="shared" si="57"/>
        <v>68.677012499999989</v>
      </c>
      <c r="BN132" s="225">
        <f t="shared" si="58"/>
        <v>1041.1908000000001</v>
      </c>
      <c r="BO132" s="226">
        <f t="shared" si="59"/>
        <v>0</v>
      </c>
      <c r="BP132" s="227"/>
      <c r="BQ132" s="214"/>
      <c r="BR132" s="214">
        <v>0</v>
      </c>
      <c r="BS132" s="228">
        <v>0</v>
      </c>
      <c r="BT132" s="228">
        <f t="shared" si="67"/>
        <v>1109.8678125000001</v>
      </c>
      <c r="BU132" s="228">
        <f t="shared" si="68"/>
        <v>8769.8271344999994</v>
      </c>
      <c r="BV132" s="228">
        <v>7995</v>
      </c>
      <c r="BW132" s="228">
        <f t="shared" si="69"/>
        <v>774.82713449999937</v>
      </c>
      <c r="BX132" s="229">
        <f t="shared" si="60"/>
        <v>1127.9567</v>
      </c>
      <c r="BY132" s="230">
        <f t="shared" si="61"/>
        <v>297.60038750000001</v>
      </c>
      <c r="BZ132" s="227">
        <v>0</v>
      </c>
      <c r="CA132" s="227"/>
      <c r="CB132" s="231">
        <f t="shared" si="62"/>
        <v>1425.5570874999999</v>
      </c>
      <c r="CC132" s="231">
        <f t="shared" si="63"/>
        <v>11305.252034499999</v>
      </c>
      <c r="CD132" s="232">
        <f t="shared" si="64"/>
        <v>387.5</v>
      </c>
      <c r="CE132" s="216">
        <f t="shared" si="70"/>
        <v>11692.752034499999</v>
      </c>
    </row>
    <row r="133" spans="1:83" ht="21.95" customHeight="1" x14ac:dyDescent="0.2">
      <c r="A133" s="206">
        <v>120</v>
      </c>
      <c r="B133" s="207" t="s">
        <v>841</v>
      </c>
      <c r="C133" s="207" t="s">
        <v>842</v>
      </c>
      <c r="D133" s="233" t="s">
        <v>843</v>
      </c>
      <c r="E133" s="272" t="s">
        <v>1136</v>
      </c>
      <c r="F133" s="272" t="s">
        <v>1137</v>
      </c>
      <c r="G133" s="208" t="s">
        <v>223</v>
      </c>
      <c r="H133" s="208" t="s">
        <v>129</v>
      </c>
      <c r="I133" s="209">
        <v>37807105584</v>
      </c>
      <c r="J133" s="208" t="s">
        <v>219</v>
      </c>
      <c r="K133" s="208">
        <v>1</v>
      </c>
      <c r="L133" s="210">
        <v>0</v>
      </c>
      <c r="M133" s="208">
        <v>0</v>
      </c>
      <c r="N133" s="208">
        <v>0</v>
      </c>
      <c r="O133" s="208">
        <v>1</v>
      </c>
      <c r="P133" s="208">
        <v>0</v>
      </c>
      <c r="Q133" s="208">
        <v>1</v>
      </c>
      <c r="R133" s="208">
        <v>1</v>
      </c>
      <c r="S133" s="208">
        <v>0</v>
      </c>
      <c r="T133" s="208">
        <v>1</v>
      </c>
      <c r="U133" s="208">
        <v>0</v>
      </c>
      <c r="V133" s="208">
        <v>1</v>
      </c>
      <c r="W133" s="208">
        <v>0</v>
      </c>
      <c r="X133" s="208">
        <v>0</v>
      </c>
      <c r="Y133" s="208">
        <v>0</v>
      </c>
      <c r="Z133" s="208">
        <v>0</v>
      </c>
      <c r="AA133" s="208">
        <v>0</v>
      </c>
      <c r="AB133" s="208">
        <v>1</v>
      </c>
      <c r="AC133" s="208">
        <v>1</v>
      </c>
      <c r="AD133" s="208">
        <v>0</v>
      </c>
      <c r="AE133" s="208">
        <v>0</v>
      </c>
      <c r="AF133" s="208">
        <v>0</v>
      </c>
      <c r="AG133" s="208">
        <v>0</v>
      </c>
      <c r="AH133" s="208">
        <v>1</v>
      </c>
      <c r="AI133" s="208">
        <v>1</v>
      </c>
      <c r="AJ133" s="208">
        <v>0</v>
      </c>
      <c r="AK133" s="208">
        <v>1</v>
      </c>
      <c r="AL133" s="208">
        <v>1</v>
      </c>
      <c r="AM133" s="211">
        <v>26</v>
      </c>
      <c r="AN133" s="212">
        <f t="shared" si="72"/>
        <v>12</v>
      </c>
      <c r="AO133" s="211">
        <f t="shared" si="73"/>
        <v>0</v>
      </c>
      <c r="AP133" s="211">
        <f t="shared" si="74"/>
        <v>0</v>
      </c>
      <c r="AQ133" s="211">
        <f t="shared" si="75"/>
        <v>0</v>
      </c>
      <c r="AR133" s="211">
        <f t="shared" si="76"/>
        <v>16</v>
      </c>
      <c r="AS133" s="211">
        <f t="shared" si="77"/>
        <v>0</v>
      </c>
      <c r="AT133" s="213">
        <f t="shared" si="71"/>
        <v>12</v>
      </c>
      <c r="AU133" s="273">
        <v>0</v>
      </c>
      <c r="AV133" s="214">
        <v>11035.96</v>
      </c>
      <c r="AW133" s="215">
        <v>3518.32</v>
      </c>
      <c r="AX133" s="214">
        <v>0</v>
      </c>
      <c r="AY133" s="214">
        <v>0</v>
      </c>
      <c r="AZ133" s="214">
        <v>0</v>
      </c>
      <c r="BA133" s="216">
        <f t="shared" si="79"/>
        <v>14554.279999999999</v>
      </c>
      <c r="BB133" s="217">
        <f t="shared" si="49"/>
        <v>5093.5199999999995</v>
      </c>
      <c r="BC133" s="217">
        <f t="shared" si="50"/>
        <v>1623.84</v>
      </c>
      <c r="BD133" s="218">
        <v>0</v>
      </c>
      <c r="BE133" s="219">
        <f t="shared" si="51"/>
        <v>0</v>
      </c>
      <c r="BF133" s="219">
        <f t="shared" si="52"/>
        <v>0</v>
      </c>
      <c r="BG133" s="220">
        <f t="shared" si="53"/>
        <v>559.55608799999993</v>
      </c>
      <c r="BH133" s="221">
        <f t="shared" si="65"/>
        <v>335.88</v>
      </c>
      <c r="BI133" s="222">
        <f t="shared" si="54"/>
        <v>36</v>
      </c>
      <c r="BJ133" s="223">
        <f t="shared" si="66"/>
        <v>0</v>
      </c>
      <c r="BK133" s="216">
        <f t="shared" si="55"/>
        <v>6717.36</v>
      </c>
      <c r="BL133" s="216">
        <f t="shared" si="56"/>
        <v>7648.7960880000001</v>
      </c>
      <c r="BM133" s="224">
        <f t="shared" si="57"/>
        <v>53.1693</v>
      </c>
      <c r="BN133" s="225">
        <f t="shared" si="58"/>
        <v>806.08319999999992</v>
      </c>
      <c r="BO133" s="226">
        <f t="shared" si="59"/>
        <v>0</v>
      </c>
      <c r="BP133" s="227"/>
      <c r="BQ133" s="214"/>
      <c r="BR133" s="214">
        <v>0</v>
      </c>
      <c r="BS133" s="228">
        <v>0</v>
      </c>
      <c r="BT133" s="228">
        <f t="shared" si="67"/>
        <v>859.25249999999994</v>
      </c>
      <c r="BU133" s="228">
        <f t="shared" si="68"/>
        <v>6789.5435880000005</v>
      </c>
      <c r="BV133" s="228">
        <v>6015</v>
      </c>
      <c r="BW133" s="228">
        <f t="shared" si="69"/>
        <v>774.54358800000045</v>
      </c>
      <c r="BX133" s="229">
        <f t="shared" si="60"/>
        <v>873.25679999999988</v>
      </c>
      <c r="BY133" s="230">
        <f t="shared" si="61"/>
        <v>230.40029999999999</v>
      </c>
      <c r="BZ133" s="227">
        <v>0</v>
      </c>
      <c r="CA133" s="227"/>
      <c r="CB133" s="231">
        <f t="shared" si="62"/>
        <v>1103.6570999999999</v>
      </c>
      <c r="CC133" s="231">
        <f t="shared" si="63"/>
        <v>8752.4531879999995</v>
      </c>
      <c r="CD133" s="232">
        <f t="shared" si="64"/>
        <v>300</v>
      </c>
      <c r="CE133" s="216">
        <f t="shared" si="70"/>
        <v>9052.4531879999995</v>
      </c>
    </row>
    <row r="134" spans="1:83" ht="21.95" customHeight="1" x14ac:dyDescent="0.2">
      <c r="A134" s="206">
        <v>121</v>
      </c>
      <c r="B134" s="207" t="s">
        <v>844</v>
      </c>
      <c r="C134" s="207" t="s">
        <v>845</v>
      </c>
      <c r="D134" s="233" t="s">
        <v>846</v>
      </c>
      <c r="E134" s="272" t="s">
        <v>1138</v>
      </c>
      <c r="F134" s="272" t="s">
        <v>1139</v>
      </c>
      <c r="G134" s="208" t="s">
        <v>223</v>
      </c>
      <c r="H134" s="208" t="s">
        <v>138</v>
      </c>
      <c r="I134" s="209">
        <v>43236431065</v>
      </c>
      <c r="J134" s="208" t="s">
        <v>227</v>
      </c>
      <c r="K134" s="208">
        <v>1</v>
      </c>
      <c r="L134" s="210">
        <v>0</v>
      </c>
      <c r="M134" s="208">
        <v>1</v>
      </c>
      <c r="N134" s="208">
        <v>1</v>
      </c>
      <c r="O134" s="208">
        <v>1</v>
      </c>
      <c r="P134" s="208">
        <v>0</v>
      </c>
      <c r="Q134" s="208">
        <v>1</v>
      </c>
      <c r="R134" s="208">
        <v>1</v>
      </c>
      <c r="S134" s="208">
        <v>0</v>
      </c>
      <c r="T134" s="208">
        <v>1</v>
      </c>
      <c r="U134" s="208">
        <v>1</v>
      </c>
      <c r="V134" s="208">
        <v>1</v>
      </c>
      <c r="W134" s="208">
        <v>1</v>
      </c>
      <c r="X134" s="208">
        <v>1</v>
      </c>
      <c r="Y134" s="208">
        <v>1</v>
      </c>
      <c r="Z134" s="208">
        <v>0</v>
      </c>
      <c r="AA134" s="208">
        <v>1</v>
      </c>
      <c r="AB134" s="208">
        <v>1</v>
      </c>
      <c r="AC134" s="208">
        <v>1</v>
      </c>
      <c r="AD134" s="208">
        <v>0</v>
      </c>
      <c r="AE134" s="208">
        <v>1</v>
      </c>
      <c r="AF134" s="208">
        <v>1</v>
      </c>
      <c r="AG134" s="208">
        <v>0</v>
      </c>
      <c r="AH134" s="208">
        <v>1</v>
      </c>
      <c r="AI134" s="208">
        <v>0</v>
      </c>
      <c r="AJ134" s="208">
        <v>0</v>
      </c>
      <c r="AK134" s="208">
        <v>0</v>
      </c>
      <c r="AL134" s="208">
        <v>1</v>
      </c>
      <c r="AM134" s="211">
        <v>26</v>
      </c>
      <c r="AN134" s="212">
        <f t="shared" si="72"/>
        <v>19</v>
      </c>
      <c r="AO134" s="211">
        <f t="shared" si="73"/>
        <v>0</v>
      </c>
      <c r="AP134" s="211">
        <f t="shared" si="74"/>
        <v>0</v>
      </c>
      <c r="AQ134" s="211">
        <f t="shared" si="75"/>
        <v>0</v>
      </c>
      <c r="AR134" s="211">
        <f t="shared" si="76"/>
        <v>9</v>
      </c>
      <c r="AS134" s="211">
        <f t="shared" si="77"/>
        <v>0</v>
      </c>
      <c r="AT134" s="213">
        <f t="shared" si="71"/>
        <v>19</v>
      </c>
      <c r="AU134" s="273">
        <v>0</v>
      </c>
      <c r="AV134" s="214">
        <v>11035.96</v>
      </c>
      <c r="AW134" s="215">
        <v>3518.32</v>
      </c>
      <c r="AX134" s="214">
        <v>0</v>
      </c>
      <c r="AY134" s="214">
        <v>0</v>
      </c>
      <c r="AZ134" s="214">
        <v>0</v>
      </c>
      <c r="BA134" s="216">
        <f t="shared" si="79"/>
        <v>14554.279999999999</v>
      </c>
      <c r="BB134" s="217">
        <f t="shared" si="49"/>
        <v>8064.74</v>
      </c>
      <c r="BC134" s="217">
        <f t="shared" si="50"/>
        <v>2571.08</v>
      </c>
      <c r="BD134" s="218">
        <v>0</v>
      </c>
      <c r="BE134" s="219">
        <f t="shared" si="51"/>
        <v>0</v>
      </c>
      <c r="BF134" s="219">
        <f t="shared" si="52"/>
        <v>0</v>
      </c>
      <c r="BG134" s="220">
        <f t="shared" si="53"/>
        <v>885.96380599999998</v>
      </c>
      <c r="BH134" s="221">
        <f t="shared" si="65"/>
        <v>531.80999999999995</v>
      </c>
      <c r="BI134" s="222">
        <f t="shared" si="54"/>
        <v>57</v>
      </c>
      <c r="BJ134" s="223">
        <f t="shared" si="66"/>
        <v>0</v>
      </c>
      <c r="BK134" s="216">
        <f t="shared" si="55"/>
        <v>10635.82</v>
      </c>
      <c r="BL134" s="216">
        <f t="shared" si="56"/>
        <v>12110.593805999999</v>
      </c>
      <c r="BM134" s="224">
        <f t="shared" si="57"/>
        <v>84.184724999999986</v>
      </c>
      <c r="BN134" s="225">
        <f t="shared" si="58"/>
        <v>1276.2983999999999</v>
      </c>
      <c r="BO134" s="226">
        <f t="shared" si="59"/>
        <v>0</v>
      </c>
      <c r="BP134" s="227"/>
      <c r="BQ134" s="214"/>
      <c r="BR134" s="214">
        <v>0</v>
      </c>
      <c r="BS134" s="228">
        <v>0</v>
      </c>
      <c r="BT134" s="228">
        <f t="shared" si="67"/>
        <v>1360.483125</v>
      </c>
      <c r="BU134" s="228">
        <f t="shared" si="68"/>
        <v>10750.110680999998</v>
      </c>
      <c r="BV134" s="228">
        <v>9597</v>
      </c>
      <c r="BW134" s="228">
        <f t="shared" si="69"/>
        <v>1153.1106809999983</v>
      </c>
      <c r="BX134" s="229">
        <f t="shared" si="60"/>
        <v>1382.6566</v>
      </c>
      <c r="BY134" s="230">
        <f t="shared" si="61"/>
        <v>364.80047500000001</v>
      </c>
      <c r="BZ134" s="227">
        <v>0</v>
      </c>
      <c r="CA134" s="227"/>
      <c r="CB134" s="231">
        <f t="shared" si="62"/>
        <v>1747.457075</v>
      </c>
      <c r="CC134" s="231">
        <f t="shared" si="63"/>
        <v>13858.050880999999</v>
      </c>
      <c r="CD134" s="232">
        <f t="shared" si="64"/>
        <v>475</v>
      </c>
      <c r="CE134" s="216">
        <f t="shared" si="70"/>
        <v>14333.050880999999</v>
      </c>
    </row>
    <row r="135" spans="1:83" ht="21.95" customHeight="1" x14ac:dyDescent="0.2">
      <c r="A135" s="206">
        <v>122</v>
      </c>
      <c r="B135" s="207" t="s">
        <v>847</v>
      </c>
      <c r="C135" s="207" t="s">
        <v>848</v>
      </c>
      <c r="D135" s="233" t="s">
        <v>849</v>
      </c>
      <c r="E135" s="272" t="s">
        <v>1140</v>
      </c>
      <c r="F135" s="272" t="s">
        <v>1141</v>
      </c>
      <c r="G135" s="208" t="s">
        <v>223</v>
      </c>
      <c r="H135" s="208" t="s">
        <v>819</v>
      </c>
      <c r="I135" s="209">
        <v>64154958201</v>
      </c>
      <c r="J135" s="208" t="s">
        <v>850</v>
      </c>
      <c r="K135" s="208">
        <v>0</v>
      </c>
      <c r="L135" s="210">
        <v>0</v>
      </c>
      <c r="M135" s="208">
        <v>1</v>
      </c>
      <c r="N135" s="208">
        <v>1</v>
      </c>
      <c r="O135" s="208">
        <v>1</v>
      </c>
      <c r="P135" s="208">
        <v>1</v>
      </c>
      <c r="Q135" s="208">
        <v>1</v>
      </c>
      <c r="R135" s="208">
        <v>0</v>
      </c>
      <c r="S135" s="208">
        <v>0</v>
      </c>
      <c r="T135" s="208">
        <v>0.93958333333333333</v>
      </c>
      <c r="U135" s="208">
        <v>1</v>
      </c>
      <c r="V135" s="208">
        <v>1</v>
      </c>
      <c r="W135" s="208">
        <v>1</v>
      </c>
      <c r="X135" s="208">
        <v>0</v>
      </c>
      <c r="Y135" s="208">
        <v>1</v>
      </c>
      <c r="Z135" s="208">
        <v>0</v>
      </c>
      <c r="AA135" s="208">
        <v>1</v>
      </c>
      <c r="AB135" s="208">
        <v>1</v>
      </c>
      <c r="AC135" s="208">
        <v>0</v>
      </c>
      <c r="AD135" s="208">
        <v>0</v>
      </c>
      <c r="AE135" s="208">
        <v>1</v>
      </c>
      <c r="AF135" s="208">
        <v>1</v>
      </c>
      <c r="AG135" s="208">
        <v>0</v>
      </c>
      <c r="AH135" s="208">
        <v>1</v>
      </c>
      <c r="AI135" s="208">
        <v>0</v>
      </c>
      <c r="AJ135" s="208">
        <v>1</v>
      </c>
      <c r="AK135" s="208">
        <v>1</v>
      </c>
      <c r="AL135" s="208">
        <v>1</v>
      </c>
      <c r="AM135" s="211">
        <v>26</v>
      </c>
      <c r="AN135" s="212">
        <f t="shared" si="72"/>
        <v>17.939583333333331</v>
      </c>
      <c r="AO135" s="211">
        <f t="shared" si="73"/>
        <v>0</v>
      </c>
      <c r="AP135" s="211">
        <f t="shared" si="74"/>
        <v>0</v>
      </c>
      <c r="AQ135" s="211">
        <f t="shared" si="75"/>
        <v>0</v>
      </c>
      <c r="AR135" s="211">
        <f t="shared" si="76"/>
        <v>10</v>
      </c>
      <c r="AS135" s="211">
        <f t="shared" si="77"/>
        <v>0</v>
      </c>
      <c r="AT135" s="213">
        <f t="shared" si="71"/>
        <v>17.939583333333331</v>
      </c>
      <c r="AU135" s="273">
        <v>0</v>
      </c>
      <c r="AV135" s="214">
        <v>11035.96</v>
      </c>
      <c r="AW135" s="215">
        <v>3518.32</v>
      </c>
      <c r="AX135" s="214">
        <v>0</v>
      </c>
      <c r="AY135" s="214">
        <v>0</v>
      </c>
      <c r="AZ135" s="214">
        <v>0</v>
      </c>
      <c r="BA135" s="216">
        <f t="shared" si="79"/>
        <v>14554.279999999999</v>
      </c>
      <c r="BB135" s="217">
        <f t="shared" si="49"/>
        <v>7614.6355416666656</v>
      </c>
      <c r="BC135" s="217">
        <f t="shared" si="50"/>
        <v>2427.5844166666661</v>
      </c>
      <c r="BD135" s="218">
        <v>0</v>
      </c>
      <c r="BE135" s="219">
        <f t="shared" si="51"/>
        <v>0</v>
      </c>
      <c r="BF135" s="219">
        <f t="shared" si="52"/>
        <v>0</v>
      </c>
      <c r="BG135" s="220">
        <f t="shared" si="53"/>
        <v>836.51692252916644</v>
      </c>
      <c r="BH135" s="221">
        <f t="shared" si="65"/>
        <v>502.12893749999989</v>
      </c>
      <c r="BI135" s="222">
        <f t="shared" si="54"/>
        <v>53.818749999999994</v>
      </c>
      <c r="BJ135" s="223">
        <f t="shared" si="66"/>
        <v>0</v>
      </c>
      <c r="BK135" s="216">
        <f t="shared" si="55"/>
        <v>10042.219958333331</v>
      </c>
      <c r="BL135" s="216">
        <f t="shared" si="56"/>
        <v>11434.684568362498</v>
      </c>
      <c r="BM135" s="224">
        <f t="shared" si="57"/>
        <v>79.486257343749983</v>
      </c>
      <c r="BN135" s="225">
        <f t="shared" si="58"/>
        <v>1205.0663949999996</v>
      </c>
      <c r="BO135" s="226">
        <f t="shared" si="59"/>
        <v>0</v>
      </c>
      <c r="BP135" s="227"/>
      <c r="BQ135" s="214"/>
      <c r="BR135" s="214">
        <v>0</v>
      </c>
      <c r="BS135" s="228">
        <v>0</v>
      </c>
      <c r="BT135" s="228">
        <f t="shared" si="67"/>
        <v>1284.5526523437495</v>
      </c>
      <c r="BU135" s="228">
        <f t="shared" si="68"/>
        <v>10150.131916018749</v>
      </c>
      <c r="BV135" s="228">
        <v>9375</v>
      </c>
      <c r="BW135" s="228">
        <f t="shared" si="69"/>
        <v>775.1319160187486</v>
      </c>
      <c r="BX135" s="229">
        <f t="shared" si="60"/>
        <v>1305.488594583333</v>
      </c>
      <c r="BY135" s="230">
        <f t="shared" si="61"/>
        <v>344.44044848958328</v>
      </c>
      <c r="BZ135" s="227">
        <v>0</v>
      </c>
      <c r="CA135" s="227"/>
      <c r="CB135" s="231">
        <f t="shared" si="62"/>
        <v>1649.9290430729163</v>
      </c>
      <c r="CC135" s="231">
        <f t="shared" si="63"/>
        <v>13084.613611435414</v>
      </c>
      <c r="CD135" s="232">
        <f t="shared" si="64"/>
        <v>448.48958333333326</v>
      </c>
      <c r="CE135" s="216">
        <f t="shared" si="70"/>
        <v>13533.103194768748</v>
      </c>
    </row>
    <row r="136" spans="1:83" ht="21.95" customHeight="1" x14ac:dyDescent="0.2">
      <c r="A136" s="206">
        <v>123</v>
      </c>
      <c r="B136" s="207" t="s">
        <v>851</v>
      </c>
      <c r="C136" s="207" t="s">
        <v>852</v>
      </c>
      <c r="D136" s="233" t="s">
        <v>843</v>
      </c>
      <c r="E136" s="272" t="s">
        <v>1142</v>
      </c>
      <c r="F136" s="272" t="s">
        <v>1143</v>
      </c>
      <c r="G136" s="208" t="s">
        <v>223</v>
      </c>
      <c r="H136" s="208" t="s">
        <v>121</v>
      </c>
      <c r="I136" s="209">
        <v>64105033599</v>
      </c>
      <c r="J136" s="208" t="s">
        <v>219</v>
      </c>
      <c r="K136" s="208">
        <v>1</v>
      </c>
      <c r="L136" s="210">
        <v>0</v>
      </c>
      <c r="M136" s="208">
        <v>1</v>
      </c>
      <c r="N136" s="208">
        <v>1</v>
      </c>
      <c r="O136" s="208">
        <v>1</v>
      </c>
      <c r="P136" s="208">
        <v>1</v>
      </c>
      <c r="Q136" s="208">
        <v>1</v>
      </c>
      <c r="R136" s="208">
        <v>1</v>
      </c>
      <c r="S136" s="208">
        <v>0</v>
      </c>
      <c r="T136" s="208">
        <v>1</v>
      </c>
      <c r="U136" s="208">
        <v>1</v>
      </c>
      <c r="V136" s="208">
        <v>1</v>
      </c>
      <c r="W136" s="208">
        <v>1</v>
      </c>
      <c r="X136" s="208">
        <v>1</v>
      </c>
      <c r="Y136" s="208">
        <v>1</v>
      </c>
      <c r="Z136" s="208">
        <v>0</v>
      </c>
      <c r="AA136" s="208">
        <v>0</v>
      </c>
      <c r="AB136" s="208">
        <v>1</v>
      </c>
      <c r="AC136" s="208">
        <v>0</v>
      </c>
      <c r="AD136" s="208">
        <v>1</v>
      </c>
      <c r="AE136" s="208">
        <v>0</v>
      </c>
      <c r="AF136" s="208">
        <v>0</v>
      </c>
      <c r="AG136" s="208">
        <v>0</v>
      </c>
      <c r="AH136" s="208">
        <v>0.90625</v>
      </c>
      <c r="AI136" s="208">
        <v>1</v>
      </c>
      <c r="AJ136" s="208">
        <v>1</v>
      </c>
      <c r="AK136" s="208">
        <v>1</v>
      </c>
      <c r="AL136" s="208">
        <v>1</v>
      </c>
      <c r="AM136" s="211">
        <v>26</v>
      </c>
      <c r="AN136" s="212">
        <f t="shared" si="72"/>
        <v>19.90625</v>
      </c>
      <c r="AO136" s="211">
        <f t="shared" si="73"/>
        <v>0</v>
      </c>
      <c r="AP136" s="211">
        <f t="shared" si="74"/>
        <v>0</v>
      </c>
      <c r="AQ136" s="211">
        <f t="shared" si="75"/>
        <v>0</v>
      </c>
      <c r="AR136" s="211">
        <f t="shared" si="76"/>
        <v>8</v>
      </c>
      <c r="AS136" s="211">
        <f t="shared" si="77"/>
        <v>0</v>
      </c>
      <c r="AT136" s="213">
        <f t="shared" ref="AT136:AT187" si="80">SUM(AQ136+AP136+AN136+AS136)</f>
        <v>19.90625</v>
      </c>
      <c r="AU136" s="273">
        <v>0</v>
      </c>
      <c r="AV136" s="214">
        <v>11035.96</v>
      </c>
      <c r="AW136" s="215">
        <v>3518.32</v>
      </c>
      <c r="AX136" s="214">
        <v>0</v>
      </c>
      <c r="AY136" s="214">
        <v>0</v>
      </c>
      <c r="AZ136" s="214">
        <v>0</v>
      </c>
      <c r="BA136" s="216">
        <f t="shared" si="79"/>
        <v>14554.279999999999</v>
      </c>
      <c r="BB136" s="217">
        <f t="shared" si="49"/>
        <v>8449.4068749999988</v>
      </c>
      <c r="BC136" s="217">
        <f t="shared" si="50"/>
        <v>2693.7137499999999</v>
      </c>
      <c r="BD136" s="218">
        <v>0</v>
      </c>
      <c r="BE136" s="219">
        <f t="shared" si="51"/>
        <v>0</v>
      </c>
      <c r="BF136" s="219">
        <f t="shared" si="52"/>
        <v>0</v>
      </c>
      <c r="BG136" s="220">
        <f t="shared" si="53"/>
        <v>928.22194806249991</v>
      </c>
      <c r="BH136" s="221">
        <f t="shared" si="65"/>
        <v>557.17593749999992</v>
      </c>
      <c r="BI136" s="222">
        <f t="shared" si="54"/>
        <v>59.71875</v>
      </c>
      <c r="BJ136" s="223">
        <f t="shared" si="66"/>
        <v>0</v>
      </c>
      <c r="BK136" s="216">
        <f t="shared" si="55"/>
        <v>11143.120625</v>
      </c>
      <c r="BL136" s="216">
        <f t="shared" si="56"/>
        <v>12688.237260562499</v>
      </c>
      <c r="BM136" s="224">
        <f t="shared" si="57"/>
        <v>88.200114843750001</v>
      </c>
      <c r="BN136" s="225">
        <f t="shared" si="58"/>
        <v>1337.1744749999998</v>
      </c>
      <c r="BO136" s="226">
        <f t="shared" si="59"/>
        <v>0</v>
      </c>
      <c r="BP136" s="227"/>
      <c r="BQ136" s="214"/>
      <c r="BR136" s="214">
        <v>0</v>
      </c>
      <c r="BS136" s="228">
        <v>0</v>
      </c>
      <c r="BT136" s="228">
        <f t="shared" si="67"/>
        <v>1425.3745898437498</v>
      </c>
      <c r="BU136" s="228">
        <f t="shared" si="68"/>
        <v>11262.862670718749</v>
      </c>
      <c r="BV136" s="228">
        <v>10088</v>
      </c>
      <c r="BW136" s="228">
        <f t="shared" si="69"/>
        <v>1174.8626707187486</v>
      </c>
      <c r="BX136" s="229">
        <f t="shared" si="60"/>
        <v>1448.6056812499999</v>
      </c>
      <c r="BY136" s="230">
        <f t="shared" si="61"/>
        <v>382.20049765624998</v>
      </c>
      <c r="BZ136" s="227">
        <v>0</v>
      </c>
      <c r="CA136" s="227"/>
      <c r="CB136" s="231">
        <f t="shared" si="62"/>
        <v>1830.8061789062499</v>
      </c>
      <c r="CC136" s="231">
        <f t="shared" si="63"/>
        <v>14519.043439468749</v>
      </c>
      <c r="CD136" s="232">
        <f t="shared" si="64"/>
        <v>497.65625</v>
      </c>
      <c r="CE136" s="216">
        <f t="shared" si="70"/>
        <v>15016.699689468749</v>
      </c>
    </row>
    <row r="137" spans="1:83" ht="21.95" customHeight="1" x14ac:dyDescent="0.2">
      <c r="A137" s="206">
        <v>124</v>
      </c>
      <c r="B137" s="207" t="s">
        <v>853</v>
      </c>
      <c r="C137" s="207" t="s">
        <v>854</v>
      </c>
      <c r="D137" s="233" t="s">
        <v>855</v>
      </c>
      <c r="E137" s="272" t="s">
        <v>1144</v>
      </c>
      <c r="F137" s="272" t="s">
        <v>1145</v>
      </c>
      <c r="G137" s="208" t="s">
        <v>65</v>
      </c>
      <c r="H137" s="208" t="s">
        <v>135</v>
      </c>
      <c r="I137" s="209">
        <v>110223344971</v>
      </c>
      <c r="J137" s="208" t="s">
        <v>229</v>
      </c>
      <c r="K137" s="208">
        <v>1</v>
      </c>
      <c r="L137" s="210">
        <v>0</v>
      </c>
      <c r="M137" s="208">
        <v>1</v>
      </c>
      <c r="N137" s="208">
        <v>1</v>
      </c>
      <c r="O137" s="208">
        <v>1</v>
      </c>
      <c r="P137" s="208">
        <v>1</v>
      </c>
      <c r="Q137" s="208">
        <v>1</v>
      </c>
      <c r="R137" s="208">
        <v>1</v>
      </c>
      <c r="S137" s="208">
        <v>0</v>
      </c>
      <c r="T137" s="208">
        <v>1</v>
      </c>
      <c r="U137" s="208">
        <v>1</v>
      </c>
      <c r="V137" s="208">
        <v>1</v>
      </c>
      <c r="W137" s="208">
        <v>1</v>
      </c>
      <c r="X137" s="208">
        <v>1</v>
      </c>
      <c r="Y137" s="208">
        <v>1</v>
      </c>
      <c r="Z137" s="208">
        <v>0</v>
      </c>
      <c r="AA137" s="208">
        <v>0</v>
      </c>
      <c r="AB137" s="208">
        <v>1</v>
      </c>
      <c r="AC137" s="208">
        <v>0</v>
      </c>
      <c r="AD137" s="208">
        <v>1</v>
      </c>
      <c r="AE137" s="208">
        <v>0</v>
      </c>
      <c r="AF137" s="208">
        <v>0</v>
      </c>
      <c r="AG137" s="208">
        <v>0</v>
      </c>
      <c r="AH137" s="208">
        <v>1</v>
      </c>
      <c r="AI137" s="208">
        <v>1</v>
      </c>
      <c r="AJ137" s="208">
        <v>1</v>
      </c>
      <c r="AK137" s="208">
        <v>1</v>
      </c>
      <c r="AL137" s="208">
        <v>1</v>
      </c>
      <c r="AM137" s="211">
        <v>26</v>
      </c>
      <c r="AN137" s="212">
        <f t="shared" si="72"/>
        <v>20</v>
      </c>
      <c r="AO137" s="211">
        <f t="shared" si="73"/>
        <v>0</v>
      </c>
      <c r="AP137" s="211">
        <f t="shared" si="74"/>
        <v>0</v>
      </c>
      <c r="AQ137" s="211">
        <f t="shared" si="75"/>
        <v>0</v>
      </c>
      <c r="AR137" s="211">
        <f t="shared" si="76"/>
        <v>8</v>
      </c>
      <c r="AS137" s="211">
        <f t="shared" si="77"/>
        <v>0</v>
      </c>
      <c r="AT137" s="213">
        <f t="shared" si="80"/>
        <v>20</v>
      </c>
      <c r="AU137" s="273">
        <v>0</v>
      </c>
      <c r="AV137" s="214">
        <v>11035.96</v>
      </c>
      <c r="AW137" s="215">
        <v>3518.32</v>
      </c>
      <c r="AX137" s="214">
        <v>0</v>
      </c>
      <c r="AY137" s="214">
        <v>0</v>
      </c>
      <c r="AZ137" s="214">
        <v>0</v>
      </c>
      <c r="BA137" s="216">
        <f t="shared" si="79"/>
        <v>14554.279999999999</v>
      </c>
      <c r="BB137" s="217">
        <f t="shared" si="49"/>
        <v>8489.1999999999989</v>
      </c>
      <c r="BC137" s="217">
        <f t="shared" si="50"/>
        <v>2706.3999999999996</v>
      </c>
      <c r="BD137" s="218">
        <v>0</v>
      </c>
      <c r="BE137" s="219">
        <f t="shared" si="51"/>
        <v>0</v>
      </c>
      <c r="BF137" s="219">
        <f t="shared" si="52"/>
        <v>0</v>
      </c>
      <c r="BG137" s="220">
        <f t="shared" si="53"/>
        <v>932.59347999999989</v>
      </c>
      <c r="BH137" s="221">
        <f t="shared" si="65"/>
        <v>559.79999999999995</v>
      </c>
      <c r="BI137" s="222">
        <f t="shared" si="54"/>
        <v>60</v>
      </c>
      <c r="BJ137" s="223">
        <f t="shared" si="66"/>
        <v>0</v>
      </c>
      <c r="BK137" s="216">
        <f t="shared" si="55"/>
        <v>11195.599999999999</v>
      </c>
      <c r="BL137" s="216">
        <f t="shared" si="56"/>
        <v>12747.993479999997</v>
      </c>
      <c r="BM137" s="224">
        <f t="shared" si="57"/>
        <v>88.615499999999983</v>
      </c>
      <c r="BN137" s="225">
        <f t="shared" si="58"/>
        <v>1343.4719999999998</v>
      </c>
      <c r="BO137" s="226">
        <f t="shared" si="59"/>
        <v>0</v>
      </c>
      <c r="BP137" s="227"/>
      <c r="BQ137" s="214"/>
      <c r="BR137" s="214">
        <v>0</v>
      </c>
      <c r="BS137" s="228">
        <v>0</v>
      </c>
      <c r="BT137" s="228">
        <f t="shared" si="67"/>
        <v>1432.0874999999996</v>
      </c>
      <c r="BU137" s="228">
        <f t="shared" si="68"/>
        <v>11315.905979999998</v>
      </c>
      <c r="BV137" s="228">
        <v>10541</v>
      </c>
      <c r="BW137" s="228">
        <f t="shared" si="69"/>
        <v>774.90597999999773</v>
      </c>
      <c r="BX137" s="229">
        <f t="shared" si="60"/>
        <v>1455.4279999999999</v>
      </c>
      <c r="BY137" s="230">
        <f t="shared" si="61"/>
        <v>384.00049999999993</v>
      </c>
      <c r="BZ137" s="227">
        <v>0</v>
      </c>
      <c r="CA137" s="227"/>
      <c r="CB137" s="231">
        <f t="shared" si="62"/>
        <v>1839.4284999999998</v>
      </c>
      <c r="CC137" s="231">
        <f t="shared" si="63"/>
        <v>14587.421979999997</v>
      </c>
      <c r="CD137" s="232">
        <f t="shared" si="64"/>
        <v>500</v>
      </c>
      <c r="CE137" s="216">
        <f t="shared" si="70"/>
        <v>15087.421979999997</v>
      </c>
    </row>
    <row r="138" spans="1:83" ht="21.95" customHeight="1" x14ac:dyDescent="0.2">
      <c r="A138" s="206">
        <v>125</v>
      </c>
      <c r="B138" s="207" t="s">
        <v>856</v>
      </c>
      <c r="C138" s="207" t="s">
        <v>857</v>
      </c>
      <c r="D138" s="233" t="s">
        <v>858</v>
      </c>
      <c r="E138" s="272" t="s">
        <v>1146</v>
      </c>
      <c r="F138" s="272" t="s">
        <v>1147</v>
      </c>
      <c r="G138" s="208" t="s">
        <v>223</v>
      </c>
      <c r="H138" s="208" t="s">
        <v>121</v>
      </c>
      <c r="I138" s="209">
        <v>64126900967</v>
      </c>
      <c r="J138" s="208" t="s">
        <v>219</v>
      </c>
      <c r="K138" s="208">
        <v>1</v>
      </c>
      <c r="L138" s="210">
        <v>0</v>
      </c>
      <c r="M138" s="208">
        <v>0</v>
      </c>
      <c r="N138" s="208">
        <v>1</v>
      </c>
      <c r="O138" s="208">
        <v>1</v>
      </c>
      <c r="P138" s="208">
        <v>1</v>
      </c>
      <c r="Q138" s="208">
        <v>1</v>
      </c>
      <c r="R138" s="208">
        <v>1</v>
      </c>
      <c r="S138" s="208">
        <v>0</v>
      </c>
      <c r="T138" s="208">
        <v>0</v>
      </c>
      <c r="U138" s="208">
        <v>1</v>
      </c>
      <c r="V138" s="208">
        <v>1</v>
      </c>
      <c r="W138" s="208">
        <v>1</v>
      </c>
      <c r="X138" s="208">
        <v>0</v>
      </c>
      <c r="Y138" s="208">
        <v>0</v>
      </c>
      <c r="Z138" s="208">
        <v>0</v>
      </c>
      <c r="AA138" s="208">
        <v>0</v>
      </c>
      <c r="AB138" s="208">
        <v>0</v>
      </c>
      <c r="AC138" s="208">
        <v>1</v>
      </c>
      <c r="AD138" s="208">
        <v>0</v>
      </c>
      <c r="AE138" s="208">
        <v>0</v>
      </c>
      <c r="AF138" s="208">
        <v>0</v>
      </c>
      <c r="AG138" s="208">
        <v>0</v>
      </c>
      <c r="AH138" s="208">
        <v>0</v>
      </c>
      <c r="AI138" s="208">
        <v>0</v>
      </c>
      <c r="AJ138" s="208">
        <v>0</v>
      </c>
      <c r="AK138" s="208">
        <v>0</v>
      </c>
      <c r="AL138" s="208">
        <v>0</v>
      </c>
      <c r="AM138" s="211">
        <v>26</v>
      </c>
      <c r="AN138" s="212">
        <f t="shared" si="72"/>
        <v>10</v>
      </c>
      <c r="AO138" s="211">
        <f t="shared" si="73"/>
        <v>0</v>
      </c>
      <c r="AP138" s="211">
        <f t="shared" si="74"/>
        <v>0</v>
      </c>
      <c r="AQ138" s="211">
        <f t="shared" si="75"/>
        <v>0</v>
      </c>
      <c r="AR138" s="211">
        <f t="shared" si="76"/>
        <v>18</v>
      </c>
      <c r="AS138" s="211">
        <f t="shared" si="77"/>
        <v>0</v>
      </c>
      <c r="AT138" s="213">
        <f t="shared" si="80"/>
        <v>10</v>
      </c>
      <c r="AU138" s="273">
        <v>0</v>
      </c>
      <c r="AV138" s="214">
        <v>11035.96</v>
      </c>
      <c r="AW138" s="215">
        <v>3518.32</v>
      </c>
      <c r="AX138" s="214">
        <v>0</v>
      </c>
      <c r="AY138" s="214">
        <v>0</v>
      </c>
      <c r="AZ138" s="214">
        <v>0</v>
      </c>
      <c r="BA138" s="216">
        <f t="shared" si="79"/>
        <v>14554.279999999999</v>
      </c>
      <c r="BB138" s="217">
        <f t="shared" si="49"/>
        <v>4244.5999999999995</v>
      </c>
      <c r="BC138" s="217">
        <f t="shared" si="50"/>
        <v>1353.1999999999998</v>
      </c>
      <c r="BD138" s="218">
        <v>0</v>
      </c>
      <c r="BE138" s="219">
        <f t="shared" si="51"/>
        <v>0</v>
      </c>
      <c r="BF138" s="219">
        <f t="shared" si="52"/>
        <v>0</v>
      </c>
      <c r="BG138" s="220">
        <f t="shared" si="53"/>
        <v>466.29673999999994</v>
      </c>
      <c r="BH138" s="221">
        <f t="shared" si="65"/>
        <v>279.89999999999998</v>
      </c>
      <c r="BI138" s="222">
        <f t="shared" si="54"/>
        <v>30</v>
      </c>
      <c r="BJ138" s="223">
        <f t="shared" si="66"/>
        <v>0</v>
      </c>
      <c r="BK138" s="216">
        <f t="shared" si="55"/>
        <v>5597.7999999999993</v>
      </c>
      <c r="BL138" s="216">
        <f t="shared" si="56"/>
        <v>6373.9967399999987</v>
      </c>
      <c r="BM138" s="224">
        <f t="shared" si="57"/>
        <v>44.307749999999992</v>
      </c>
      <c r="BN138" s="225">
        <f t="shared" si="58"/>
        <v>671.73599999999988</v>
      </c>
      <c r="BO138" s="226">
        <f t="shared" si="59"/>
        <v>0</v>
      </c>
      <c r="BP138" s="227"/>
      <c r="BQ138" s="214"/>
      <c r="BR138" s="214">
        <v>0</v>
      </c>
      <c r="BS138" s="228">
        <v>0</v>
      </c>
      <c r="BT138" s="228">
        <f t="shared" si="67"/>
        <v>716.04374999999982</v>
      </c>
      <c r="BU138" s="228">
        <f t="shared" si="68"/>
        <v>5657.9529899999989</v>
      </c>
      <c r="BV138" s="228">
        <v>5658</v>
      </c>
      <c r="BW138" s="228">
        <f t="shared" si="69"/>
        <v>-4.7010000001137087E-2</v>
      </c>
      <c r="BX138" s="229">
        <f t="shared" si="60"/>
        <v>727.71399999999994</v>
      </c>
      <c r="BY138" s="230">
        <f t="shared" si="61"/>
        <v>192.00024999999997</v>
      </c>
      <c r="BZ138" s="227">
        <v>0</v>
      </c>
      <c r="CA138" s="227"/>
      <c r="CB138" s="231">
        <f t="shared" si="62"/>
        <v>919.71424999999988</v>
      </c>
      <c r="CC138" s="231">
        <f t="shared" si="63"/>
        <v>7293.7109899999987</v>
      </c>
      <c r="CD138" s="232">
        <f t="shared" si="64"/>
        <v>250</v>
      </c>
      <c r="CE138" s="216">
        <f t="shared" si="70"/>
        <v>7543.7109899999987</v>
      </c>
    </row>
    <row r="139" spans="1:83" ht="21.95" customHeight="1" x14ac:dyDescent="0.2">
      <c r="A139" s="206">
        <v>126</v>
      </c>
      <c r="B139" s="207" t="s">
        <v>859</v>
      </c>
      <c r="C139" s="207" t="s">
        <v>860</v>
      </c>
      <c r="D139" s="233" t="s">
        <v>861</v>
      </c>
      <c r="E139" s="272" t="s">
        <v>1148</v>
      </c>
      <c r="F139" s="272" t="s">
        <v>1149</v>
      </c>
      <c r="G139" s="208" t="s">
        <v>65</v>
      </c>
      <c r="H139" s="208" t="s">
        <v>862</v>
      </c>
      <c r="I139" s="209">
        <v>1866108015910</v>
      </c>
      <c r="J139" s="208" t="s">
        <v>863</v>
      </c>
      <c r="K139" s="208">
        <v>1</v>
      </c>
      <c r="L139" s="210">
        <v>0</v>
      </c>
      <c r="M139" s="208">
        <v>1</v>
      </c>
      <c r="N139" s="208">
        <v>1</v>
      </c>
      <c r="O139" s="208">
        <v>1</v>
      </c>
      <c r="P139" s="208">
        <v>1</v>
      </c>
      <c r="Q139" s="208">
        <v>1</v>
      </c>
      <c r="R139" s="208">
        <v>1</v>
      </c>
      <c r="S139" s="208">
        <v>0</v>
      </c>
      <c r="T139" s="208">
        <v>1</v>
      </c>
      <c r="U139" s="208">
        <v>1</v>
      </c>
      <c r="V139" s="208">
        <v>1</v>
      </c>
      <c r="W139" s="208">
        <v>1</v>
      </c>
      <c r="X139" s="208">
        <v>1</v>
      </c>
      <c r="Y139" s="208">
        <v>1</v>
      </c>
      <c r="Z139" s="208">
        <v>0</v>
      </c>
      <c r="AA139" s="208">
        <v>1</v>
      </c>
      <c r="AB139" s="208">
        <v>1</v>
      </c>
      <c r="AC139" s="208">
        <v>1</v>
      </c>
      <c r="AD139" s="208">
        <v>1</v>
      </c>
      <c r="AE139" s="208">
        <v>1</v>
      </c>
      <c r="AF139" s="208">
        <v>1</v>
      </c>
      <c r="AG139" s="208">
        <v>0</v>
      </c>
      <c r="AH139" s="208">
        <v>1</v>
      </c>
      <c r="AI139" s="208">
        <v>1</v>
      </c>
      <c r="AJ139" s="208">
        <v>1</v>
      </c>
      <c r="AK139" s="208">
        <v>1</v>
      </c>
      <c r="AL139" s="208">
        <v>1</v>
      </c>
      <c r="AM139" s="211">
        <v>26</v>
      </c>
      <c r="AN139" s="212">
        <f t="shared" si="72"/>
        <v>24</v>
      </c>
      <c r="AO139" s="211">
        <f t="shared" si="73"/>
        <v>0</v>
      </c>
      <c r="AP139" s="211">
        <f t="shared" si="74"/>
        <v>0</v>
      </c>
      <c r="AQ139" s="211">
        <f t="shared" si="75"/>
        <v>0</v>
      </c>
      <c r="AR139" s="211">
        <f t="shared" si="76"/>
        <v>4</v>
      </c>
      <c r="AS139" s="211">
        <f t="shared" si="77"/>
        <v>0</v>
      </c>
      <c r="AT139" s="213">
        <f t="shared" si="80"/>
        <v>24</v>
      </c>
      <c r="AU139" s="273">
        <v>0</v>
      </c>
      <c r="AV139" s="214">
        <v>11035.96</v>
      </c>
      <c r="AW139" s="215">
        <v>3518.32</v>
      </c>
      <c r="AX139" s="214">
        <v>0</v>
      </c>
      <c r="AY139" s="214">
        <v>0</v>
      </c>
      <c r="AZ139" s="214">
        <v>0</v>
      </c>
      <c r="BA139" s="216">
        <f t="shared" si="79"/>
        <v>14554.279999999999</v>
      </c>
      <c r="BB139" s="217">
        <f t="shared" si="49"/>
        <v>10187.039999999999</v>
      </c>
      <c r="BC139" s="217">
        <f t="shared" si="50"/>
        <v>3247.68</v>
      </c>
      <c r="BD139" s="218">
        <v>0</v>
      </c>
      <c r="BE139" s="219">
        <f t="shared" si="51"/>
        <v>0</v>
      </c>
      <c r="BF139" s="219">
        <f t="shared" si="52"/>
        <v>0</v>
      </c>
      <c r="BG139" s="220">
        <f t="shared" si="53"/>
        <v>1119.1121759999999</v>
      </c>
      <c r="BH139" s="221">
        <f t="shared" si="65"/>
        <v>671.76</v>
      </c>
      <c r="BI139" s="222">
        <f t="shared" si="54"/>
        <v>72</v>
      </c>
      <c r="BJ139" s="223">
        <f t="shared" si="66"/>
        <v>0</v>
      </c>
      <c r="BK139" s="216">
        <f t="shared" si="55"/>
        <v>13434.72</v>
      </c>
      <c r="BL139" s="216">
        <f t="shared" si="56"/>
        <v>15297.592176</v>
      </c>
      <c r="BM139" s="224">
        <f t="shared" si="57"/>
        <v>106.3386</v>
      </c>
      <c r="BN139" s="225">
        <f t="shared" si="58"/>
        <v>1612.1663999999998</v>
      </c>
      <c r="BO139" s="226">
        <f t="shared" si="59"/>
        <v>0</v>
      </c>
      <c r="BP139" s="227"/>
      <c r="BQ139" s="214"/>
      <c r="BR139" s="214">
        <v>0</v>
      </c>
      <c r="BS139" s="228">
        <v>0</v>
      </c>
      <c r="BT139" s="228">
        <f t="shared" si="67"/>
        <v>1718.5049999999999</v>
      </c>
      <c r="BU139" s="228">
        <f t="shared" si="68"/>
        <v>13579.087176000001</v>
      </c>
      <c r="BV139" s="228">
        <v>13579</v>
      </c>
      <c r="BW139" s="228">
        <f t="shared" si="69"/>
        <v>8.7176000000908971E-2</v>
      </c>
      <c r="BX139" s="229">
        <f t="shared" si="60"/>
        <v>1746.5135999999998</v>
      </c>
      <c r="BY139" s="230">
        <f t="shared" si="61"/>
        <v>460.80059999999997</v>
      </c>
      <c r="BZ139" s="227">
        <v>0</v>
      </c>
      <c r="CA139" s="227"/>
      <c r="CB139" s="231">
        <f t="shared" si="62"/>
        <v>2207.3141999999998</v>
      </c>
      <c r="CC139" s="231">
        <f t="shared" si="63"/>
        <v>17504.906375999999</v>
      </c>
      <c r="CD139" s="232">
        <f t="shared" si="64"/>
        <v>600</v>
      </c>
      <c r="CE139" s="216">
        <f t="shared" si="70"/>
        <v>18104.906375999999</v>
      </c>
    </row>
    <row r="140" spans="1:83" ht="21.95" customHeight="1" x14ac:dyDescent="0.2">
      <c r="A140" s="206">
        <v>127</v>
      </c>
      <c r="B140" s="207" t="s">
        <v>865</v>
      </c>
      <c r="C140" s="207" t="s">
        <v>866</v>
      </c>
      <c r="D140" s="233" t="s">
        <v>867</v>
      </c>
      <c r="E140" s="272" t="s">
        <v>1150</v>
      </c>
      <c r="F140" s="272" t="s">
        <v>1151</v>
      </c>
      <c r="G140" s="208" t="s">
        <v>384</v>
      </c>
      <c r="H140" s="208" t="s">
        <v>143</v>
      </c>
      <c r="I140" s="209" t="s">
        <v>868</v>
      </c>
      <c r="J140" s="208" t="s">
        <v>238</v>
      </c>
      <c r="K140" s="208">
        <v>1</v>
      </c>
      <c r="L140" s="210">
        <v>0</v>
      </c>
      <c r="M140" s="208">
        <v>1</v>
      </c>
      <c r="N140" s="208">
        <v>1</v>
      </c>
      <c r="O140" s="208">
        <v>1</v>
      </c>
      <c r="P140" s="208">
        <v>0</v>
      </c>
      <c r="Q140" s="208">
        <v>0</v>
      </c>
      <c r="R140" s="208">
        <v>0</v>
      </c>
      <c r="S140" s="208">
        <v>0</v>
      </c>
      <c r="T140" s="208">
        <v>0</v>
      </c>
      <c r="U140" s="208">
        <v>0</v>
      </c>
      <c r="V140" s="208">
        <v>0</v>
      </c>
      <c r="W140" s="208">
        <v>0</v>
      </c>
      <c r="X140" s="208">
        <v>0</v>
      </c>
      <c r="Y140" s="208">
        <v>0</v>
      </c>
      <c r="Z140" s="208">
        <v>0</v>
      </c>
      <c r="AA140" s="208">
        <v>0</v>
      </c>
      <c r="AB140" s="208">
        <v>0</v>
      </c>
      <c r="AC140" s="208">
        <v>0</v>
      </c>
      <c r="AD140" s="208">
        <v>0</v>
      </c>
      <c r="AE140" s="208">
        <v>0</v>
      </c>
      <c r="AF140" s="208">
        <v>0</v>
      </c>
      <c r="AG140" s="208">
        <v>0</v>
      </c>
      <c r="AH140" s="208">
        <v>0</v>
      </c>
      <c r="AI140" s="208">
        <v>0</v>
      </c>
      <c r="AJ140" s="208">
        <v>0</v>
      </c>
      <c r="AK140" s="208">
        <v>0</v>
      </c>
      <c r="AL140" s="208">
        <v>0</v>
      </c>
      <c r="AM140" s="211">
        <v>26</v>
      </c>
      <c r="AN140" s="212">
        <f t="shared" si="72"/>
        <v>4</v>
      </c>
      <c r="AO140" s="211">
        <f t="shared" si="73"/>
        <v>0</v>
      </c>
      <c r="AP140" s="211">
        <f t="shared" si="74"/>
        <v>0</v>
      </c>
      <c r="AQ140" s="211">
        <f t="shared" si="75"/>
        <v>0</v>
      </c>
      <c r="AR140" s="211">
        <f t="shared" si="76"/>
        <v>24</v>
      </c>
      <c r="AS140" s="211">
        <f t="shared" si="77"/>
        <v>0</v>
      </c>
      <c r="AT140" s="213">
        <f t="shared" si="80"/>
        <v>4</v>
      </c>
      <c r="AU140" s="273">
        <v>0</v>
      </c>
      <c r="AV140" s="214">
        <v>11035.96</v>
      </c>
      <c r="AW140" s="215">
        <v>3518.32</v>
      </c>
      <c r="AX140" s="214">
        <v>0</v>
      </c>
      <c r="AY140" s="214">
        <v>0</v>
      </c>
      <c r="AZ140" s="214">
        <v>0</v>
      </c>
      <c r="BA140" s="216">
        <f t="shared" si="79"/>
        <v>14554.279999999999</v>
      </c>
      <c r="BB140" s="217">
        <f t="shared" si="49"/>
        <v>1697.84</v>
      </c>
      <c r="BC140" s="217">
        <f t="shared" si="50"/>
        <v>541.28</v>
      </c>
      <c r="BD140" s="218">
        <v>0</v>
      </c>
      <c r="BE140" s="219">
        <f t="shared" si="51"/>
        <v>0</v>
      </c>
      <c r="BF140" s="219">
        <f t="shared" si="52"/>
        <v>0</v>
      </c>
      <c r="BG140" s="220">
        <f t="shared" si="53"/>
        <v>186.51869599999998</v>
      </c>
      <c r="BH140" s="221">
        <f t="shared" si="65"/>
        <v>111.96</v>
      </c>
      <c r="BI140" s="222">
        <f t="shared" si="54"/>
        <v>12</v>
      </c>
      <c r="BJ140" s="223">
        <f t="shared" si="66"/>
        <v>0</v>
      </c>
      <c r="BK140" s="216">
        <f t="shared" si="55"/>
        <v>2239.12</v>
      </c>
      <c r="BL140" s="216">
        <f t="shared" si="56"/>
        <v>2549.598696</v>
      </c>
      <c r="BM140" s="224">
        <f t="shared" si="57"/>
        <v>17.723099999999999</v>
      </c>
      <c r="BN140" s="225">
        <f t="shared" si="58"/>
        <v>268.69439999999997</v>
      </c>
      <c r="BO140" s="226">
        <f t="shared" si="59"/>
        <v>0</v>
      </c>
      <c r="BP140" s="227"/>
      <c r="BQ140" s="214"/>
      <c r="BR140" s="214">
        <v>0</v>
      </c>
      <c r="BS140" s="228">
        <v>0</v>
      </c>
      <c r="BT140" s="228">
        <f t="shared" si="67"/>
        <v>286.41749999999996</v>
      </c>
      <c r="BU140" s="228">
        <f t="shared" si="68"/>
        <v>2263.181196</v>
      </c>
      <c r="BV140" s="228">
        <v>2263</v>
      </c>
      <c r="BW140" s="228">
        <f t="shared" si="69"/>
        <v>0.18119599999999991</v>
      </c>
      <c r="BX140" s="229">
        <f t="shared" si="60"/>
        <v>291.0856</v>
      </c>
      <c r="BY140" s="230">
        <f t="shared" si="61"/>
        <v>76.8001</v>
      </c>
      <c r="BZ140" s="227">
        <v>0</v>
      </c>
      <c r="CA140" s="227"/>
      <c r="CB140" s="231">
        <f t="shared" si="62"/>
        <v>367.88569999999999</v>
      </c>
      <c r="CC140" s="231">
        <f t="shared" si="63"/>
        <v>2917.4843959999998</v>
      </c>
      <c r="CD140" s="232">
        <f t="shared" si="64"/>
        <v>100</v>
      </c>
      <c r="CE140" s="216">
        <f t="shared" si="70"/>
        <v>3017.4843959999998</v>
      </c>
    </row>
    <row r="141" spans="1:83" ht="21.95" customHeight="1" x14ac:dyDescent="0.2">
      <c r="A141" s="206">
        <v>128</v>
      </c>
      <c r="B141" s="207" t="s">
        <v>869</v>
      </c>
      <c r="C141" s="207" t="s">
        <v>870</v>
      </c>
      <c r="D141" s="233" t="s">
        <v>871</v>
      </c>
      <c r="E141" s="272" t="s">
        <v>1152</v>
      </c>
      <c r="F141" s="272" t="s">
        <v>1153</v>
      </c>
      <c r="G141" s="208" t="s">
        <v>64</v>
      </c>
      <c r="H141" s="208" t="s">
        <v>122</v>
      </c>
      <c r="I141" s="209" t="s">
        <v>883</v>
      </c>
      <c r="J141" s="208" t="s">
        <v>219</v>
      </c>
      <c r="K141" s="208">
        <v>0</v>
      </c>
      <c r="L141" s="210">
        <v>0</v>
      </c>
      <c r="M141" s="208">
        <v>0</v>
      </c>
      <c r="N141" s="208">
        <v>0</v>
      </c>
      <c r="O141" s="208">
        <v>1</v>
      </c>
      <c r="P141" s="208">
        <v>1</v>
      </c>
      <c r="Q141" s="208">
        <v>1</v>
      </c>
      <c r="R141" s="208">
        <v>0</v>
      </c>
      <c r="S141" s="208">
        <v>0</v>
      </c>
      <c r="T141" s="208">
        <v>1</v>
      </c>
      <c r="U141" s="208">
        <v>0</v>
      </c>
      <c r="V141" s="208">
        <v>0</v>
      </c>
      <c r="W141" s="208">
        <v>0</v>
      </c>
      <c r="X141" s="208">
        <v>0</v>
      </c>
      <c r="Y141" s="208">
        <v>0</v>
      </c>
      <c r="Z141" s="208">
        <v>0</v>
      </c>
      <c r="AA141" s="208">
        <v>0</v>
      </c>
      <c r="AB141" s="208">
        <v>0</v>
      </c>
      <c r="AC141" s="208">
        <v>0</v>
      </c>
      <c r="AD141" s="208">
        <v>0</v>
      </c>
      <c r="AE141" s="208">
        <v>0</v>
      </c>
      <c r="AF141" s="208">
        <v>0</v>
      </c>
      <c r="AG141" s="208">
        <v>0</v>
      </c>
      <c r="AH141" s="208">
        <v>0</v>
      </c>
      <c r="AI141" s="208">
        <v>0</v>
      </c>
      <c r="AJ141" s="208">
        <v>0</v>
      </c>
      <c r="AK141" s="208">
        <v>0</v>
      </c>
      <c r="AL141" s="208">
        <v>0</v>
      </c>
      <c r="AM141" s="211">
        <v>26</v>
      </c>
      <c r="AN141" s="212">
        <f t="shared" si="72"/>
        <v>4</v>
      </c>
      <c r="AO141" s="211">
        <f t="shared" si="73"/>
        <v>0</v>
      </c>
      <c r="AP141" s="211">
        <f t="shared" si="74"/>
        <v>0</v>
      </c>
      <c r="AQ141" s="211">
        <f t="shared" si="75"/>
        <v>0</v>
      </c>
      <c r="AR141" s="211">
        <f t="shared" si="76"/>
        <v>24</v>
      </c>
      <c r="AS141" s="211">
        <f t="shared" si="77"/>
        <v>0</v>
      </c>
      <c r="AT141" s="213">
        <f t="shared" si="80"/>
        <v>4</v>
      </c>
      <c r="AU141" s="273">
        <v>0</v>
      </c>
      <c r="AV141" s="214">
        <v>11035.96</v>
      </c>
      <c r="AW141" s="215">
        <v>3518.32</v>
      </c>
      <c r="AX141" s="214">
        <v>0</v>
      </c>
      <c r="AY141" s="214">
        <v>0</v>
      </c>
      <c r="AZ141" s="214">
        <v>0</v>
      </c>
      <c r="BA141" s="216">
        <f t="shared" si="79"/>
        <v>14554.279999999999</v>
      </c>
      <c r="BB141" s="217">
        <f t="shared" si="49"/>
        <v>1697.84</v>
      </c>
      <c r="BC141" s="217">
        <f t="shared" si="50"/>
        <v>541.28</v>
      </c>
      <c r="BD141" s="218">
        <v>0</v>
      </c>
      <c r="BE141" s="219">
        <f t="shared" si="51"/>
        <v>0</v>
      </c>
      <c r="BF141" s="219">
        <f t="shared" si="52"/>
        <v>0</v>
      </c>
      <c r="BG141" s="220">
        <f t="shared" si="53"/>
        <v>186.51869599999998</v>
      </c>
      <c r="BH141" s="221">
        <f t="shared" si="65"/>
        <v>111.96</v>
      </c>
      <c r="BI141" s="222">
        <f t="shared" si="54"/>
        <v>12</v>
      </c>
      <c r="BJ141" s="223">
        <f t="shared" si="66"/>
        <v>0</v>
      </c>
      <c r="BK141" s="216">
        <f t="shared" si="55"/>
        <v>2239.12</v>
      </c>
      <c r="BL141" s="216">
        <f t="shared" si="56"/>
        <v>2549.598696</v>
      </c>
      <c r="BM141" s="224">
        <f t="shared" si="57"/>
        <v>17.723099999999999</v>
      </c>
      <c r="BN141" s="225">
        <f t="shared" si="58"/>
        <v>268.69439999999997</v>
      </c>
      <c r="BO141" s="226">
        <f t="shared" si="59"/>
        <v>0</v>
      </c>
      <c r="BP141" s="227"/>
      <c r="BQ141" s="214"/>
      <c r="BR141" s="214">
        <v>0</v>
      </c>
      <c r="BS141" s="228">
        <v>0</v>
      </c>
      <c r="BT141" s="228">
        <f t="shared" si="67"/>
        <v>286.41749999999996</v>
      </c>
      <c r="BU141" s="228">
        <f t="shared" si="68"/>
        <v>2263.181196</v>
      </c>
      <c r="BV141" s="228">
        <v>2263</v>
      </c>
      <c r="BW141" s="228">
        <f t="shared" si="69"/>
        <v>0.18119599999999991</v>
      </c>
      <c r="BX141" s="229">
        <f t="shared" si="60"/>
        <v>291.0856</v>
      </c>
      <c r="BY141" s="230">
        <f t="shared" si="61"/>
        <v>76.8001</v>
      </c>
      <c r="BZ141" s="227">
        <v>0</v>
      </c>
      <c r="CA141" s="227"/>
      <c r="CB141" s="231">
        <f t="shared" si="62"/>
        <v>367.88569999999999</v>
      </c>
      <c r="CC141" s="231">
        <f t="shared" si="63"/>
        <v>2917.4843959999998</v>
      </c>
      <c r="CD141" s="232">
        <f t="shared" si="64"/>
        <v>100</v>
      </c>
      <c r="CE141" s="216">
        <f t="shared" si="70"/>
        <v>3017.4843959999998</v>
      </c>
    </row>
    <row r="142" spans="1:83" ht="21.95" customHeight="1" x14ac:dyDescent="0.2">
      <c r="A142" s="206">
        <v>129</v>
      </c>
      <c r="B142" s="207" t="s">
        <v>872</v>
      </c>
      <c r="C142" s="207" t="s">
        <v>873</v>
      </c>
      <c r="D142" s="233" t="s">
        <v>843</v>
      </c>
      <c r="E142" s="272" t="s">
        <v>1154</v>
      </c>
      <c r="F142" s="272" t="s">
        <v>1155</v>
      </c>
      <c r="G142" s="208" t="s">
        <v>64</v>
      </c>
      <c r="H142" s="208" t="s">
        <v>140</v>
      </c>
      <c r="I142" s="209" t="s">
        <v>864</v>
      </c>
      <c r="J142" s="208" t="s">
        <v>219</v>
      </c>
      <c r="K142" s="208">
        <v>1</v>
      </c>
      <c r="L142" s="210">
        <v>0</v>
      </c>
      <c r="M142" s="208">
        <v>0</v>
      </c>
      <c r="N142" s="208">
        <v>0</v>
      </c>
      <c r="O142" s="208">
        <v>0</v>
      </c>
      <c r="P142" s="208">
        <v>0</v>
      </c>
      <c r="Q142" s="208">
        <v>0</v>
      </c>
      <c r="R142" s="208">
        <v>0</v>
      </c>
      <c r="S142" s="208">
        <v>0</v>
      </c>
      <c r="T142" s="208">
        <v>0</v>
      </c>
      <c r="U142" s="208">
        <v>0</v>
      </c>
      <c r="V142" s="208">
        <v>0</v>
      </c>
      <c r="W142" s="208">
        <v>0</v>
      </c>
      <c r="X142" s="208">
        <v>0</v>
      </c>
      <c r="Y142" s="208">
        <v>0</v>
      </c>
      <c r="Z142" s="208">
        <v>0</v>
      </c>
      <c r="AA142" s="208">
        <v>0</v>
      </c>
      <c r="AB142" s="208">
        <v>0</v>
      </c>
      <c r="AC142" s="208">
        <v>0</v>
      </c>
      <c r="AD142" s="208">
        <v>0</v>
      </c>
      <c r="AE142" s="208">
        <v>0</v>
      </c>
      <c r="AF142" s="208">
        <v>0</v>
      </c>
      <c r="AG142" s="208">
        <v>0</v>
      </c>
      <c r="AH142" s="208">
        <v>0</v>
      </c>
      <c r="AI142" s="208">
        <v>0</v>
      </c>
      <c r="AJ142" s="208">
        <v>0</v>
      </c>
      <c r="AK142" s="208">
        <v>0</v>
      </c>
      <c r="AL142" s="208">
        <v>0</v>
      </c>
      <c r="AM142" s="211">
        <v>26</v>
      </c>
      <c r="AN142" s="212">
        <f t="shared" ref="AN142:AN173" si="81">SUM(K142:AL142)</f>
        <v>1</v>
      </c>
      <c r="AO142" s="211">
        <f t="shared" ref="AO142:AO173" si="82">COUNTIF(K142:AL142,"W/O")</f>
        <v>0</v>
      </c>
      <c r="AP142" s="211">
        <f t="shared" ref="AP142:AP173" si="83">COUNTIF(J142:AL142,"N/H")</f>
        <v>0</v>
      </c>
      <c r="AQ142" s="211">
        <f t="shared" ref="AQ142:AQ173" si="84">COUNTIF(K142:AL142,"F/H")</f>
        <v>0</v>
      </c>
      <c r="AR142" s="211">
        <f t="shared" ref="AR142:AR173" si="85">COUNTIF(K142:AL142,"0")</f>
        <v>27</v>
      </c>
      <c r="AS142" s="211">
        <f t="shared" ref="AS142:AS173" si="86">COUNTIF(K142:AL142,"PA")/2</f>
        <v>0</v>
      </c>
      <c r="AT142" s="213">
        <f t="shared" si="80"/>
        <v>1</v>
      </c>
      <c r="AU142" s="273">
        <v>0</v>
      </c>
      <c r="AV142" s="214">
        <v>11035.96</v>
      </c>
      <c r="AW142" s="215">
        <v>3518.32</v>
      </c>
      <c r="AX142" s="214">
        <v>0</v>
      </c>
      <c r="AY142" s="214">
        <v>0</v>
      </c>
      <c r="AZ142" s="214">
        <v>0</v>
      </c>
      <c r="BA142" s="216">
        <f t="shared" si="79"/>
        <v>14554.279999999999</v>
      </c>
      <c r="BB142" s="217">
        <f t="shared" ref="BB142:BB187" si="87">AV142/AM142*AT142</f>
        <v>424.46</v>
      </c>
      <c r="BC142" s="217">
        <f t="shared" ref="BC142:BC187" si="88">AW142/AM142*AT142</f>
        <v>135.32</v>
      </c>
      <c r="BD142" s="218">
        <v>0</v>
      </c>
      <c r="BE142" s="219">
        <f t="shared" ref="BE142:BE187" si="89">+AY142*AT142</f>
        <v>0</v>
      </c>
      <c r="BF142" s="219">
        <f t="shared" ref="BF142:BF187" si="90">+AZ142*AT142</f>
        <v>0</v>
      </c>
      <c r="BG142" s="220">
        <f t="shared" ref="BG142:BG187" si="91">(BB142+BC142)*8.33%</f>
        <v>46.629673999999994</v>
      </c>
      <c r="BH142" s="221">
        <f t="shared" si="65"/>
        <v>27.99</v>
      </c>
      <c r="BI142" s="222">
        <f t="shared" ref="BI142:BI187" si="92">3*AN142</f>
        <v>3</v>
      </c>
      <c r="BJ142" s="223">
        <f t="shared" si="66"/>
        <v>0</v>
      </c>
      <c r="BK142" s="216">
        <f t="shared" ref="BK142:BK187" si="93">BB142+BC142+BD142</f>
        <v>559.78</v>
      </c>
      <c r="BL142" s="216">
        <f t="shared" ref="BL142:BL187" si="94">SUM(BB142:BJ142)</f>
        <v>637.399674</v>
      </c>
      <c r="BM142" s="224">
        <f t="shared" ref="BM142:BM187" si="95">(BL142-BG142)*0.75%</f>
        <v>4.4307749999999997</v>
      </c>
      <c r="BN142" s="225">
        <f t="shared" ref="BN142:BN187" si="96">BK142*12%</f>
        <v>67.173599999999993</v>
      </c>
      <c r="BO142" s="226">
        <f t="shared" ref="BO142:BO187" si="97">IF(BL142&lt;=24999,0,IF(BL142&gt;=24999,200,))</f>
        <v>0</v>
      </c>
      <c r="BP142" s="227"/>
      <c r="BQ142" s="214"/>
      <c r="BR142" s="214">
        <v>0</v>
      </c>
      <c r="BS142" s="228">
        <v>0</v>
      </c>
      <c r="BT142" s="228">
        <f t="shared" si="67"/>
        <v>71.60437499999999</v>
      </c>
      <c r="BU142" s="228">
        <f t="shared" si="68"/>
        <v>565.795299</v>
      </c>
      <c r="BV142" s="228">
        <v>566</v>
      </c>
      <c r="BW142" s="228">
        <f t="shared" si="69"/>
        <v>-0.20470100000000002</v>
      </c>
      <c r="BX142" s="229">
        <f t="shared" ref="BX142:BX187" si="98">BK142*13/100</f>
        <v>72.7714</v>
      </c>
      <c r="BY142" s="230">
        <f t="shared" ref="BY142:BY187" si="99">(BL142-BG142)*3.25%</f>
        <v>19.200025</v>
      </c>
      <c r="BZ142" s="227">
        <v>0</v>
      </c>
      <c r="CA142" s="227"/>
      <c r="CB142" s="231">
        <f t="shared" ref="CB142:CB187" si="100">SUM(BX142:BZ142)</f>
        <v>91.971424999999996</v>
      </c>
      <c r="CC142" s="231">
        <f t="shared" ref="CC142:CC187" si="101">BL142+CB142</f>
        <v>729.37109899999996</v>
      </c>
      <c r="CD142" s="232">
        <f t="shared" ref="CD142:CD187" si="102">25*AN142</f>
        <v>25</v>
      </c>
      <c r="CE142" s="216">
        <f t="shared" si="70"/>
        <v>754.37109899999996</v>
      </c>
    </row>
    <row r="143" spans="1:83" ht="21.95" customHeight="1" x14ac:dyDescent="0.2">
      <c r="A143" s="206">
        <v>130</v>
      </c>
      <c r="B143" s="207" t="s">
        <v>874</v>
      </c>
      <c r="C143" s="207" t="s">
        <v>875</v>
      </c>
      <c r="D143" s="233" t="s">
        <v>867</v>
      </c>
      <c r="E143" s="272" t="s">
        <v>1156</v>
      </c>
      <c r="F143" s="234">
        <v>102058331307</v>
      </c>
      <c r="G143" s="208" t="s">
        <v>65</v>
      </c>
      <c r="H143" s="208" t="s">
        <v>747</v>
      </c>
      <c r="I143" s="209">
        <v>2603108007165</v>
      </c>
      <c r="J143" s="208" t="s">
        <v>219</v>
      </c>
      <c r="K143" s="208">
        <v>1</v>
      </c>
      <c r="L143" s="210">
        <v>0</v>
      </c>
      <c r="M143" s="208">
        <v>1</v>
      </c>
      <c r="N143" s="208">
        <v>1</v>
      </c>
      <c r="O143" s="208">
        <v>1</v>
      </c>
      <c r="P143" s="208">
        <v>1</v>
      </c>
      <c r="Q143" s="208">
        <v>1</v>
      </c>
      <c r="R143" s="208">
        <v>0</v>
      </c>
      <c r="S143" s="208">
        <v>0</v>
      </c>
      <c r="T143" s="208">
        <v>0</v>
      </c>
      <c r="U143" s="208">
        <v>1</v>
      </c>
      <c r="V143" s="208">
        <v>1</v>
      </c>
      <c r="W143" s="208">
        <v>0</v>
      </c>
      <c r="X143" s="208">
        <v>1</v>
      </c>
      <c r="Y143" s="208">
        <v>0</v>
      </c>
      <c r="Z143" s="208">
        <v>0</v>
      </c>
      <c r="AA143" s="208">
        <v>0</v>
      </c>
      <c r="AB143" s="208">
        <v>0</v>
      </c>
      <c r="AC143" s="208">
        <v>0</v>
      </c>
      <c r="AD143" s="208">
        <v>0</v>
      </c>
      <c r="AE143" s="208">
        <v>0</v>
      </c>
      <c r="AF143" s="208">
        <v>0</v>
      </c>
      <c r="AG143" s="208">
        <v>0</v>
      </c>
      <c r="AH143" s="208">
        <v>0</v>
      </c>
      <c r="AI143" s="208">
        <v>0</v>
      </c>
      <c r="AJ143" s="208">
        <v>0</v>
      </c>
      <c r="AK143" s="208">
        <v>0</v>
      </c>
      <c r="AL143" s="208">
        <v>0</v>
      </c>
      <c r="AM143" s="211">
        <v>26</v>
      </c>
      <c r="AN143" s="212">
        <f t="shared" si="81"/>
        <v>9</v>
      </c>
      <c r="AO143" s="211">
        <f t="shared" si="82"/>
        <v>0</v>
      </c>
      <c r="AP143" s="211">
        <f t="shared" si="83"/>
        <v>0</v>
      </c>
      <c r="AQ143" s="211">
        <f t="shared" si="84"/>
        <v>0</v>
      </c>
      <c r="AR143" s="211">
        <f t="shared" si="85"/>
        <v>19</v>
      </c>
      <c r="AS143" s="211">
        <f t="shared" si="86"/>
        <v>0</v>
      </c>
      <c r="AT143" s="213">
        <f t="shared" si="80"/>
        <v>9</v>
      </c>
      <c r="AU143" s="273">
        <v>0</v>
      </c>
      <c r="AV143" s="214">
        <v>11035.96</v>
      </c>
      <c r="AW143" s="215">
        <v>3518.32</v>
      </c>
      <c r="AX143" s="214">
        <v>0</v>
      </c>
      <c r="AY143" s="214">
        <v>0</v>
      </c>
      <c r="AZ143" s="214">
        <v>0</v>
      </c>
      <c r="BA143" s="216">
        <f t="shared" si="79"/>
        <v>14554.279999999999</v>
      </c>
      <c r="BB143" s="217">
        <f t="shared" si="87"/>
        <v>3820.14</v>
      </c>
      <c r="BC143" s="217">
        <f t="shared" si="88"/>
        <v>1217.8799999999999</v>
      </c>
      <c r="BD143" s="218">
        <v>0</v>
      </c>
      <c r="BE143" s="219">
        <f t="shared" si="89"/>
        <v>0</v>
      </c>
      <c r="BF143" s="219">
        <f t="shared" si="90"/>
        <v>0</v>
      </c>
      <c r="BG143" s="220">
        <f t="shared" si="91"/>
        <v>419.66706599999998</v>
      </c>
      <c r="BH143" s="221">
        <f t="shared" ref="BH143:BH185" si="103">27.99*AT143</f>
        <v>251.91</v>
      </c>
      <c r="BI143" s="222">
        <f t="shared" si="92"/>
        <v>27</v>
      </c>
      <c r="BJ143" s="223">
        <f t="shared" ref="BJ143:BJ186" si="104">139.94*AU143</f>
        <v>0</v>
      </c>
      <c r="BK143" s="216">
        <f t="shared" si="93"/>
        <v>5038.0199999999995</v>
      </c>
      <c r="BL143" s="216">
        <f t="shared" si="94"/>
        <v>5736.5970659999994</v>
      </c>
      <c r="BM143" s="224">
        <f t="shared" si="95"/>
        <v>39.876974999999995</v>
      </c>
      <c r="BN143" s="225">
        <f t="shared" si="96"/>
        <v>604.56239999999991</v>
      </c>
      <c r="BO143" s="226">
        <f t="shared" si="97"/>
        <v>0</v>
      </c>
      <c r="BP143" s="227"/>
      <c r="BQ143" s="214"/>
      <c r="BR143" s="214">
        <v>0</v>
      </c>
      <c r="BS143" s="228">
        <v>0</v>
      </c>
      <c r="BT143" s="228">
        <f t="shared" ref="BT143:BT185" si="105">SUM(BM143:BS143)</f>
        <v>644.43937499999993</v>
      </c>
      <c r="BU143" s="228">
        <f t="shared" ref="BU143:BU185" si="106">BL143-BT143</f>
        <v>5092.1576909999994</v>
      </c>
      <c r="BV143" s="228">
        <v>5092</v>
      </c>
      <c r="BW143" s="228">
        <f t="shared" ref="BW143:BW190" si="107">BU143-BV143</f>
        <v>0.15769099999943137</v>
      </c>
      <c r="BX143" s="229">
        <f t="shared" si="98"/>
        <v>654.94259999999997</v>
      </c>
      <c r="BY143" s="230">
        <f t="shared" si="99"/>
        <v>172.80022499999998</v>
      </c>
      <c r="BZ143" s="227">
        <v>0</v>
      </c>
      <c r="CA143" s="227"/>
      <c r="CB143" s="231">
        <f t="shared" si="100"/>
        <v>827.74282499999993</v>
      </c>
      <c r="CC143" s="231">
        <f t="shared" si="101"/>
        <v>6564.3398909999996</v>
      </c>
      <c r="CD143" s="232">
        <f t="shared" si="102"/>
        <v>225</v>
      </c>
      <c r="CE143" s="216">
        <f t="shared" ref="CE143:CE187" si="108">CD143+CC143+CA143</f>
        <v>6789.3398909999996</v>
      </c>
    </row>
    <row r="144" spans="1:83" ht="21.95" customHeight="1" x14ac:dyDescent="0.2">
      <c r="A144" s="206">
        <v>131</v>
      </c>
      <c r="B144" s="207" t="s">
        <v>876</v>
      </c>
      <c r="C144" s="207" t="s">
        <v>877</v>
      </c>
      <c r="D144" s="233" t="s">
        <v>843</v>
      </c>
      <c r="E144" s="272" t="s">
        <v>1157</v>
      </c>
      <c r="F144" s="272" t="s">
        <v>1158</v>
      </c>
      <c r="G144" s="208" t="s">
        <v>223</v>
      </c>
      <c r="H144" s="208" t="s">
        <v>121</v>
      </c>
      <c r="I144" s="209">
        <v>64102537250</v>
      </c>
      <c r="J144" s="208" t="s">
        <v>219</v>
      </c>
      <c r="K144" s="208">
        <v>1</v>
      </c>
      <c r="L144" s="210">
        <v>0</v>
      </c>
      <c r="M144" s="208">
        <v>1</v>
      </c>
      <c r="N144" s="208">
        <v>1</v>
      </c>
      <c r="O144" s="208">
        <v>1</v>
      </c>
      <c r="P144" s="208">
        <v>1</v>
      </c>
      <c r="Q144" s="208">
        <v>1</v>
      </c>
      <c r="R144" s="208">
        <v>1</v>
      </c>
      <c r="S144" s="208">
        <v>0</v>
      </c>
      <c r="T144" s="208">
        <v>1</v>
      </c>
      <c r="U144" s="208">
        <v>1</v>
      </c>
      <c r="V144" s="208">
        <v>1</v>
      </c>
      <c r="W144" s="208">
        <v>1</v>
      </c>
      <c r="X144" s="208">
        <v>1</v>
      </c>
      <c r="Y144" s="208">
        <v>0</v>
      </c>
      <c r="Z144" s="208">
        <v>0</v>
      </c>
      <c r="AA144" s="208">
        <v>1</v>
      </c>
      <c r="AB144" s="208">
        <v>0</v>
      </c>
      <c r="AC144" s="208">
        <v>0</v>
      </c>
      <c r="AD144" s="208">
        <v>1</v>
      </c>
      <c r="AE144" s="208">
        <v>0</v>
      </c>
      <c r="AF144" s="208">
        <v>1</v>
      </c>
      <c r="AG144" s="208">
        <v>0</v>
      </c>
      <c r="AH144" s="208">
        <v>1</v>
      </c>
      <c r="AI144" s="208">
        <v>1</v>
      </c>
      <c r="AJ144" s="208">
        <v>0</v>
      </c>
      <c r="AK144" s="208">
        <v>1</v>
      </c>
      <c r="AL144" s="208">
        <v>0</v>
      </c>
      <c r="AM144" s="211">
        <v>26</v>
      </c>
      <c r="AN144" s="212">
        <f t="shared" si="81"/>
        <v>18</v>
      </c>
      <c r="AO144" s="211">
        <f t="shared" si="82"/>
        <v>0</v>
      </c>
      <c r="AP144" s="211">
        <f t="shared" si="83"/>
        <v>0</v>
      </c>
      <c r="AQ144" s="211">
        <f t="shared" si="84"/>
        <v>0</v>
      </c>
      <c r="AR144" s="211">
        <f t="shared" si="85"/>
        <v>10</v>
      </c>
      <c r="AS144" s="211">
        <f t="shared" si="86"/>
        <v>0</v>
      </c>
      <c r="AT144" s="213">
        <f t="shared" si="80"/>
        <v>18</v>
      </c>
      <c r="AU144" s="273">
        <v>0</v>
      </c>
      <c r="AV144" s="214">
        <v>11035.96</v>
      </c>
      <c r="AW144" s="215">
        <v>3518.32</v>
      </c>
      <c r="AX144" s="214">
        <v>0</v>
      </c>
      <c r="AY144" s="214">
        <v>0</v>
      </c>
      <c r="AZ144" s="214">
        <v>0</v>
      </c>
      <c r="BA144" s="216">
        <f t="shared" si="79"/>
        <v>14554.279999999999</v>
      </c>
      <c r="BB144" s="217">
        <f t="shared" si="87"/>
        <v>7640.28</v>
      </c>
      <c r="BC144" s="217">
        <f t="shared" si="88"/>
        <v>2435.7599999999998</v>
      </c>
      <c r="BD144" s="218">
        <v>0</v>
      </c>
      <c r="BE144" s="219">
        <f t="shared" si="89"/>
        <v>0</v>
      </c>
      <c r="BF144" s="219">
        <f t="shared" si="90"/>
        <v>0</v>
      </c>
      <c r="BG144" s="220">
        <f t="shared" si="91"/>
        <v>839.33413199999995</v>
      </c>
      <c r="BH144" s="221">
        <f t="shared" si="103"/>
        <v>503.82</v>
      </c>
      <c r="BI144" s="222">
        <f t="shared" si="92"/>
        <v>54</v>
      </c>
      <c r="BJ144" s="223">
        <f t="shared" si="104"/>
        <v>0</v>
      </c>
      <c r="BK144" s="216">
        <f t="shared" si="93"/>
        <v>10076.039999999999</v>
      </c>
      <c r="BL144" s="216">
        <f t="shared" si="94"/>
        <v>11473.194131999999</v>
      </c>
      <c r="BM144" s="224">
        <f t="shared" si="95"/>
        <v>79.753949999999989</v>
      </c>
      <c r="BN144" s="225">
        <f t="shared" si="96"/>
        <v>1209.1247999999998</v>
      </c>
      <c r="BO144" s="226">
        <f t="shared" si="97"/>
        <v>0</v>
      </c>
      <c r="BP144" s="227"/>
      <c r="BQ144" s="214"/>
      <c r="BR144" s="214">
        <v>0</v>
      </c>
      <c r="BS144" s="228">
        <v>0</v>
      </c>
      <c r="BT144" s="228">
        <f t="shared" si="105"/>
        <v>1288.8787499999999</v>
      </c>
      <c r="BU144" s="228">
        <f t="shared" si="106"/>
        <v>10184.315381999999</v>
      </c>
      <c r="BV144" s="228">
        <v>9409</v>
      </c>
      <c r="BW144" s="228">
        <f t="shared" si="107"/>
        <v>775.31538199999886</v>
      </c>
      <c r="BX144" s="229">
        <f t="shared" si="98"/>
        <v>1309.8851999999999</v>
      </c>
      <c r="BY144" s="230">
        <f t="shared" si="99"/>
        <v>345.60044999999997</v>
      </c>
      <c r="BZ144" s="227">
        <v>0</v>
      </c>
      <c r="CA144" s="227"/>
      <c r="CB144" s="231">
        <f t="shared" si="100"/>
        <v>1655.4856499999999</v>
      </c>
      <c r="CC144" s="231">
        <f t="shared" si="101"/>
        <v>13128.679781999999</v>
      </c>
      <c r="CD144" s="232">
        <f t="shared" si="102"/>
        <v>450</v>
      </c>
      <c r="CE144" s="216">
        <f t="shared" si="108"/>
        <v>13578.679781999999</v>
      </c>
    </row>
    <row r="145" spans="1:83" ht="21.95" customHeight="1" x14ac:dyDescent="0.2">
      <c r="A145" s="206">
        <v>132</v>
      </c>
      <c r="B145" s="207" t="s">
        <v>878</v>
      </c>
      <c r="C145" s="207" t="s">
        <v>879</v>
      </c>
      <c r="D145" s="233" t="s">
        <v>880</v>
      </c>
      <c r="E145" s="272" t="s">
        <v>1159</v>
      </c>
      <c r="F145" s="272" t="s">
        <v>1160</v>
      </c>
      <c r="G145" s="208" t="s">
        <v>223</v>
      </c>
      <c r="H145" s="208" t="s">
        <v>881</v>
      </c>
      <c r="I145" s="209">
        <v>35098963037</v>
      </c>
      <c r="J145" s="208" t="s">
        <v>882</v>
      </c>
      <c r="K145" s="208">
        <v>1</v>
      </c>
      <c r="L145" s="210">
        <v>0</v>
      </c>
      <c r="M145" s="208">
        <v>1</v>
      </c>
      <c r="N145" s="208">
        <v>1</v>
      </c>
      <c r="O145" s="208">
        <v>1</v>
      </c>
      <c r="P145" s="208">
        <v>0</v>
      </c>
      <c r="Q145" s="208">
        <v>1</v>
      </c>
      <c r="R145" s="208">
        <v>1</v>
      </c>
      <c r="S145" s="208">
        <v>0</v>
      </c>
      <c r="T145" s="208">
        <v>0</v>
      </c>
      <c r="U145" s="208">
        <v>0</v>
      </c>
      <c r="V145" s="208">
        <v>0</v>
      </c>
      <c r="W145" s="208">
        <v>0</v>
      </c>
      <c r="X145" s="208">
        <v>0</v>
      </c>
      <c r="Y145" s="208">
        <v>0</v>
      </c>
      <c r="Z145" s="208">
        <v>0</v>
      </c>
      <c r="AA145" s="208">
        <v>0</v>
      </c>
      <c r="AB145" s="208">
        <v>0</v>
      </c>
      <c r="AC145" s="208">
        <v>0</v>
      </c>
      <c r="AD145" s="208">
        <v>0</v>
      </c>
      <c r="AE145" s="208">
        <v>0</v>
      </c>
      <c r="AF145" s="208">
        <v>0</v>
      </c>
      <c r="AG145" s="208">
        <v>0</v>
      </c>
      <c r="AH145" s="208">
        <v>0</v>
      </c>
      <c r="AI145" s="208">
        <v>0</v>
      </c>
      <c r="AJ145" s="208">
        <v>0</v>
      </c>
      <c r="AK145" s="208">
        <v>0</v>
      </c>
      <c r="AL145" s="208">
        <v>0</v>
      </c>
      <c r="AM145" s="211">
        <v>26</v>
      </c>
      <c r="AN145" s="212">
        <f t="shared" si="81"/>
        <v>6</v>
      </c>
      <c r="AO145" s="211">
        <f t="shared" si="82"/>
        <v>0</v>
      </c>
      <c r="AP145" s="211">
        <f t="shared" si="83"/>
        <v>0</v>
      </c>
      <c r="AQ145" s="211">
        <f t="shared" si="84"/>
        <v>0</v>
      </c>
      <c r="AR145" s="211">
        <f t="shared" si="85"/>
        <v>22</v>
      </c>
      <c r="AS145" s="211">
        <f t="shared" si="86"/>
        <v>0</v>
      </c>
      <c r="AT145" s="213">
        <f t="shared" si="80"/>
        <v>6</v>
      </c>
      <c r="AU145" s="273">
        <v>0</v>
      </c>
      <c r="AV145" s="214">
        <v>11035.96</v>
      </c>
      <c r="AW145" s="215">
        <v>3518.32</v>
      </c>
      <c r="AX145" s="214">
        <v>0</v>
      </c>
      <c r="AY145" s="214">
        <v>0</v>
      </c>
      <c r="AZ145" s="214">
        <v>0</v>
      </c>
      <c r="BA145" s="216">
        <f t="shared" si="79"/>
        <v>14554.279999999999</v>
      </c>
      <c r="BB145" s="217">
        <f t="shared" si="87"/>
        <v>2546.7599999999998</v>
      </c>
      <c r="BC145" s="217">
        <f t="shared" si="88"/>
        <v>811.92</v>
      </c>
      <c r="BD145" s="218">
        <v>0</v>
      </c>
      <c r="BE145" s="219">
        <f t="shared" si="89"/>
        <v>0</v>
      </c>
      <c r="BF145" s="219">
        <f t="shared" si="90"/>
        <v>0</v>
      </c>
      <c r="BG145" s="220">
        <f t="shared" si="91"/>
        <v>279.77804399999997</v>
      </c>
      <c r="BH145" s="221">
        <f t="shared" si="103"/>
        <v>167.94</v>
      </c>
      <c r="BI145" s="222">
        <f t="shared" si="92"/>
        <v>18</v>
      </c>
      <c r="BJ145" s="223">
        <f t="shared" si="104"/>
        <v>0</v>
      </c>
      <c r="BK145" s="216">
        <f t="shared" si="93"/>
        <v>3358.68</v>
      </c>
      <c r="BL145" s="216">
        <f t="shared" si="94"/>
        <v>3824.398044</v>
      </c>
      <c r="BM145" s="224">
        <f t="shared" si="95"/>
        <v>26.58465</v>
      </c>
      <c r="BN145" s="225">
        <f t="shared" si="96"/>
        <v>403.04159999999996</v>
      </c>
      <c r="BO145" s="226">
        <f t="shared" si="97"/>
        <v>0</v>
      </c>
      <c r="BP145" s="227"/>
      <c r="BQ145" s="214"/>
      <c r="BR145" s="214">
        <v>0</v>
      </c>
      <c r="BS145" s="228">
        <v>0</v>
      </c>
      <c r="BT145" s="228">
        <f t="shared" si="105"/>
        <v>429.62624999999997</v>
      </c>
      <c r="BU145" s="228">
        <f t="shared" si="106"/>
        <v>3394.7717940000002</v>
      </c>
      <c r="BV145" s="228">
        <v>3395</v>
      </c>
      <c r="BW145" s="228">
        <f t="shared" si="107"/>
        <v>-0.22820599999977276</v>
      </c>
      <c r="BX145" s="229">
        <f t="shared" si="98"/>
        <v>436.62839999999994</v>
      </c>
      <c r="BY145" s="230">
        <f t="shared" si="99"/>
        <v>115.20014999999999</v>
      </c>
      <c r="BZ145" s="227">
        <v>0</v>
      </c>
      <c r="CA145" s="227"/>
      <c r="CB145" s="231">
        <f t="shared" si="100"/>
        <v>551.82854999999995</v>
      </c>
      <c r="CC145" s="231">
        <f t="shared" si="101"/>
        <v>4376.2265939999997</v>
      </c>
      <c r="CD145" s="232">
        <f t="shared" si="102"/>
        <v>150</v>
      </c>
      <c r="CE145" s="216">
        <f t="shared" si="108"/>
        <v>4526.2265939999997</v>
      </c>
    </row>
    <row r="146" spans="1:83" ht="21.95" customHeight="1" x14ac:dyDescent="0.2">
      <c r="A146" s="206">
        <v>133</v>
      </c>
      <c r="B146" s="207" t="s">
        <v>1161</v>
      </c>
      <c r="C146" s="207" t="s">
        <v>1162</v>
      </c>
      <c r="D146" s="233" t="s">
        <v>1163</v>
      </c>
      <c r="E146" s="272" t="s">
        <v>1164</v>
      </c>
      <c r="F146" s="272" t="s">
        <v>1165</v>
      </c>
      <c r="G146" s="208" t="s">
        <v>65</v>
      </c>
      <c r="H146" s="208" t="s">
        <v>230</v>
      </c>
      <c r="I146" s="209" t="s">
        <v>1166</v>
      </c>
      <c r="J146" s="208" t="s">
        <v>231</v>
      </c>
      <c r="K146" s="208">
        <v>0</v>
      </c>
      <c r="L146" s="210">
        <v>0</v>
      </c>
      <c r="M146" s="208">
        <v>0</v>
      </c>
      <c r="N146" s="208">
        <v>0.95416666666666672</v>
      </c>
      <c r="O146" s="208">
        <v>1</v>
      </c>
      <c r="P146" s="208">
        <v>1</v>
      </c>
      <c r="Q146" s="208">
        <v>0</v>
      </c>
      <c r="R146" s="208">
        <v>1</v>
      </c>
      <c r="S146" s="208">
        <v>0</v>
      </c>
      <c r="T146" s="208">
        <v>1</v>
      </c>
      <c r="U146" s="208">
        <v>1</v>
      </c>
      <c r="V146" s="208">
        <v>1</v>
      </c>
      <c r="W146" s="208">
        <v>1</v>
      </c>
      <c r="X146" s="208">
        <v>1</v>
      </c>
      <c r="Y146" s="208">
        <v>0</v>
      </c>
      <c r="Z146" s="208">
        <v>0</v>
      </c>
      <c r="AA146" s="208">
        <v>1</v>
      </c>
      <c r="AB146" s="208">
        <v>1</v>
      </c>
      <c r="AC146" s="208">
        <v>1</v>
      </c>
      <c r="AD146" s="208">
        <v>0</v>
      </c>
      <c r="AE146" s="208">
        <v>1</v>
      </c>
      <c r="AF146" s="208">
        <v>1</v>
      </c>
      <c r="AG146" s="208">
        <v>0</v>
      </c>
      <c r="AH146" s="208">
        <v>1</v>
      </c>
      <c r="AI146" s="208">
        <v>0</v>
      </c>
      <c r="AJ146" s="208">
        <v>1</v>
      </c>
      <c r="AK146" s="208">
        <v>0</v>
      </c>
      <c r="AL146" s="208">
        <v>0</v>
      </c>
      <c r="AM146" s="211">
        <v>26</v>
      </c>
      <c r="AN146" s="212">
        <f t="shared" si="81"/>
        <v>15.954166666666666</v>
      </c>
      <c r="AO146" s="211">
        <f t="shared" si="82"/>
        <v>0</v>
      </c>
      <c r="AP146" s="211">
        <f t="shared" si="83"/>
        <v>0</v>
      </c>
      <c r="AQ146" s="211">
        <f t="shared" si="84"/>
        <v>0</v>
      </c>
      <c r="AR146" s="211">
        <f t="shared" si="85"/>
        <v>12</v>
      </c>
      <c r="AS146" s="211">
        <f t="shared" si="86"/>
        <v>0</v>
      </c>
      <c r="AT146" s="213">
        <f t="shared" ref="AT146:AT185" si="109">SUM(AQ146+AP146+AN146+AS146)</f>
        <v>15.954166666666666</v>
      </c>
      <c r="AU146" s="273">
        <v>0</v>
      </c>
      <c r="AV146" s="214">
        <v>11035.96</v>
      </c>
      <c r="AW146" s="215">
        <v>3518.32</v>
      </c>
      <c r="AX146" s="214">
        <v>0</v>
      </c>
      <c r="AY146" s="214">
        <v>0</v>
      </c>
      <c r="AZ146" s="214">
        <v>0</v>
      </c>
      <c r="BA146" s="216">
        <f t="shared" si="79"/>
        <v>14554.279999999999</v>
      </c>
      <c r="BB146" s="217">
        <f t="shared" si="87"/>
        <v>6771.9055833333323</v>
      </c>
      <c r="BC146" s="217">
        <f t="shared" si="88"/>
        <v>2158.917833333333</v>
      </c>
      <c r="BD146" s="218">
        <v>0</v>
      </c>
      <c r="BE146" s="219">
        <f t="shared" si="89"/>
        <v>0</v>
      </c>
      <c r="BF146" s="219">
        <f t="shared" si="90"/>
        <v>0</v>
      </c>
      <c r="BG146" s="220">
        <f t="shared" si="91"/>
        <v>743.93759060833327</v>
      </c>
      <c r="BH146" s="221">
        <f t="shared" si="103"/>
        <v>446.55712499999993</v>
      </c>
      <c r="BI146" s="222">
        <f t="shared" si="92"/>
        <v>47.862499999999997</v>
      </c>
      <c r="BJ146" s="223">
        <f t="shared" si="104"/>
        <v>0</v>
      </c>
      <c r="BK146" s="216">
        <f t="shared" si="93"/>
        <v>8930.8234166666662</v>
      </c>
      <c r="BL146" s="216">
        <f t="shared" si="94"/>
        <v>10169.180632274998</v>
      </c>
      <c r="BM146" s="224">
        <f t="shared" si="95"/>
        <v>70.689322812499981</v>
      </c>
      <c r="BN146" s="225">
        <f t="shared" si="96"/>
        <v>1071.6988099999999</v>
      </c>
      <c r="BO146" s="226">
        <f t="shared" si="97"/>
        <v>0</v>
      </c>
      <c r="BP146" s="227"/>
      <c r="BQ146" s="214"/>
      <c r="BR146" s="214">
        <v>0</v>
      </c>
      <c r="BS146" s="228">
        <v>0</v>
      </c>
      <c r="BT146" s="228">
        <f t="shared" si="105"/>
        <v>1142.3881328124999</v>
      </c>
      <c r="BU146" s="228">
        <f t="shared" si="106"/>
        <v>9026.7924994624991</v>
      </c>
      <c r="BV146" s="228">
        <v>9027</v>
      </c>
      <c r="BW146" s="228">
        <f t="shared" si="107"/>
        <v>-0.20750053750089137</v>
      </c>
      <c r="BX146" s="229">
        <f t="shared" si="98"/>
        <v>1161.0070441666667</v>
      </c>
      <c r="BY146" s="230">
        <f t="shared" si="99"/>
        <v>306.32039885416663</v>
      </c>
      <c r="BZ146" s="227">
        <v>0</v>
      </c>
      <c r="CA146" s="227"/>
      <c r="CB146" s="231">
        <f t="shared" si="100"/>
        <v>1467.3274430208332</v>
      </c>
      <c r="CC146" s="231">
        <f t="shared" si="101"/>
        <v>11636.508075295831</v>
      </c>
      <c r="CD146" s="232">
        <f t="shared" si="102"/>
        <v>398.85416666666663</v>
      </c>
      <c r="CE146" s="216">
        <f t="shared" si="108"/>
        <v>12035.362241962497</v>
      </c>
    </row>
    <row r="147" spans="1:83" ht="21.95" customHeight="1" x14ac:dyDescent="0.2">
      <c r="A147" s="206">
        <v>134</v>
      </c>
      <c r="B147" s="207" t="s">
        <v>1167</v>
      </c>
      <c r="C147" s="207" t="s">
        <v>900</v>
      </c>
      <c r="D147" s="233" t="s">
        <v>1168</v>
      </c>
      <c r="E147" s="272" t="s">
        <v>1169</v>
      </c>
      <c r="F147" s="272" t="s">
        <v>1170</v>
      </c>
      <c r="G147" s="208" t="s">
        <v>64</v>
      </c>
      <c r="H147" s="208" t="s">
        <v>122</v>
      </c>
      <c r="I147" s="209" t="s">
        <v>1171</v>
      </c>
      <c r="J147" s="208" t="s">
        <v>229</v>
      </c>
      <c r="K147" s="208">
        <v>1</v>
      </c>
      <c r="L147" s="210">
        <v>0</v>
      </c>
      <c r="M147" s="208">
        <v>1</v>
      </c>
      <c r="N147" s="208">
        <v>1</v>
      </c>
      <c r="O147" s="208">
        <v>1</v>
      </c>
      <c r="P147" s="208">
        <v>1</v>
      </c>
      <c r="Q147" s="208">
        <v>1</v>
      </c>
      <c r="R147" s="208">
        <v>1</v>
      </c>
      <c r="S147" s="208">
        <v>0</v>
      </c>
      <c r="T147" s="208">
        <v>1</v>
      </c>
      <c r="U147" s="208">
        <v>1</v>
      </c>
      <c r="V147" s="208">
        <v>1</v>
      </c>
      <c r="W147" s="208">
        <v>1</v>
      </c>
      <c r="X147" s="208">
        <v>1</v>
      </c>
      <c r="Y147" s="208">
        <v>1</v>
      </c>
      <c r="Z147" s="208">
        <v>0</v>
      </c>
      <c r="AA147" s="208">
        <v>1</v>
      </c>
      <c r="AB147" s="208">
        <v>1</v>
      </c>
      <c r="AC147" s="208">
        <v>1</v>
      </c>
      <c r="AD147" s="208">
        <v>1</v>
      </c>
      <c r="AE147" s="208">
        <v>1</v>
      </c>
      <c r="AF147" s="208">
        <v>1</v>
      </c>
      <c r="AG147" s="208">
        <v>0</v>
      </c>
      <c r="AH147" s="208">
        <v>1</v>
      </c>
      <c r="AI147" s="208">
        <v>1</v>
      </c>
      <c r="AJ147" s="208">
        <v>1</v>
      </c>
      <c r="AK147" s="208">
        <v>0.97916666666666663</v>
      </c>
      <c r="AL147" s="208">
        <v>1</v>
      </c>
      <c r="AM147" s="211">
        <v>26</v>
      </c>
      <c r="AN147" s="212">
        <f t="shared" si="81"/>
        <v>23.979166666666668</v>
      </c>
      <c r="AO147" s="211">
        <f t="shared" si="82"/>
        <v>0</v>
      </c>
      <c r="AP147" s="211">
        <f t="shared" si="83"/>
        <v>0</v>
      </c>
      <c r="AQ147" s="211">
        <f t="shared" si="84"/>
        <v>0</v>
      </c>
      <c r="AR147" s="211">
        <f t="shared" si="85"/>
        <v>4</v>
      </c>
      <c r="AS147" s="211">
        <f t="shared" si="86"/>
        <v>0</v>
      </c>
      <c r="AT147" s="213">
        <f t="shared" si="109"/>
        <v>23.979166666666668</v>
      </c>
      <c r="AU147" s="273">
        <v>24</v>
      </c>
      <c r="AV147" s="214">
        <v>11035.96</v>
      </c>
      <c r="AW147" s="215">
        <v>3518.32</v>
      </c>
      <c r="AX147" s="214">
        <v>0</v>
      </c>
      <c r="AY147" s="214">
        <v>0</v>
      </c>
      <c r="AZ147" s="214">
        <v>0</v>
      </c>
      <c r="BA147" s="216">
        <f t="shared" si="79"/>
        <v>14554.279999999999</v>
      </c>
      <c r="BB147" s="217">
        <f t="shared" si="87"/>
        <v>10178.197083333333</v>
      </c>
      <c r="BC147" s="217">
        <f t="shared" si="88"/>
        <v>3244.8608333333332</v>
      </c>
      <c r="BD147" s="218">
        <v>0</v>
      </c>
      <c r="BE147" s="219">
        <f t="shared" si="89"/>
        <v>0</v>
      </c>
      <c r="BF147" s="219">
        <f t="shared" si="90"/>
        <v>0</v>
      </c>
      <c r="BG147" s="220">
        <f t="shared" si="91"/>
        <v>1118.1407244583331</v>
      </c>
      <c r="BH147" s="221">
        <f t="shared" si="103"/>
        <v>671.176875</v>
      </c>
      <c r="BI147" s="222">
        <f t="shared" si="92"/>
        <v>71.9375</v>
      </c>
      <c r="BJ147" s="223">
        <f t="shared" si="104"/>
        <v>3358.56</v>
      </c>
      <c r="BK147" s="216">
        <f t="shared" si="93"/>
        <v>13423.057916666665</v>
      </c>
      <c r="BL147" s="216">
        <f t="shared" si="94"/>
        <v>18642.873016124999</v>
      </c>
      <c r="BM147" s="224">
        <f t="shared" si="95"/>
        <v>131.43549218749999</v>
      </c>
      <c r="BN147" s="225">
        <f t="shared" si="96"/>
        <v>1610.7669499999997</v>
      </c>
      <c r="BO147" s="226">
        <f t="shared" si="97"/>
        <v>0</v>
      </c>
      <c r="BP147" s="227"/>
      <c r="BQ147" s="214"/>
      <c r="BR147" s="214">
        <v>0</v>
      </c>
      <c r="BS147" s="228">
        <v>0</v>
      </c>
      <c r="BT147" s="228">
        <f t="shared" si="105"/>
        <v>1742.2024421874996</v>
      </c>
      <c r="BU147" s="228">
        <f t="shared" si="106"/>
        <v>16900.670573937499</v>
      </c>
      <c r="BV147" s="228">
        <v>16526</v>
      </c>
      <c r="BW147" s="228">
        <f t="shared" si="107"/>
        <v>374.67057393749928</v>
      </c>
      <c r="BX147" s="229">
        <f t="shared" si="98"/>
        <v>1744.9975291666665</v>
      </c>
      <c r="BY147" s="230">
        <f t="shared" si="99"/>
        <v>569.55379947916674</v>
      </c>
      <c r="BZ147" s="227">
        <v>0</v>
      </c>
      <c r="CA147" s="227"/>
      <c r="CB147" s="231">
        <f t="shared" si="100"/>
        <v>2314.5513286458331</v>
      </c>
      <c r="CC147" s="231">
        <f t="shared" si="101"/>
        <v>20957.424344770832</v>
      </c>
      <c r="CD147" s="232">
        <f t="shared" si="102"/>
        <v>599.47916666666674</v>
      </c>
      <c r="CE147" s="216">
        <f t="shared" si="108"/>
        <v>21556.9035114375</v>
      </c>
    </row>
    <row r="148" spans="1:83" ht="21.95" customHeight="1" x14ac:dyDescent="0.2">
      <c r="A148" s="206">
        <v>135</v>
      </c>
      <c r="B148" s="207" t="s">
        <v>1172</v>
      </c>
      <c r="C148" s="207" t="s">
        <v>1173</v>
      </c>
      <c r="D148" s="233" t="s">
        <v>1168</v>
      </c>
      <c r="E148" s="272" t="s">
        <v>1174</v>
      </c>
      <c r="F148" s="272" t="s">
        <v>1175</v>
      </c>
      <c r="G148" s="208" t="s">
        <v>223</v>
      </c>
      <c r="H148" s="208" t="s">
        <v>305</v>
      </c>
      <c r="I148" s="209">
        <v>39122986788</v>
      </c>
      <c r="J148" s="208" t="s">
        <v>219</v>
      </c>
      <c r="K148" s="208">
        <v>1</v>
      </c>
      <c r="L148" s="210">
        <v>1</v>
      </c>
      <c r="M148" s="208">
        <v>1</v>
      </c>
      <c r="N148" s="208">
        <v>1</v>
      </c>
      <c r="O148" s="208">
        <v>1</v>
      </c>
      <c r="P148" s="208">
        <v>0</v>
      </c>
      <c r="Q148" s="208">
        <v>0.70833333333333337</v>
      </c>
      <c r="R148" s="208">
        <v>1</v>
      </c>
      <c r="S148" s="208">
        <v>1</v>
      </c>
      <c r="T148" s="208">
        <v>1</v>
      </c>
      <c r="U148" s="208">
        <v>1</v>
      </c>
      <c r="V148" s="208">
        <v>1</v>
      </c>
      <c r="W148" s="208">
        <v>0</v>
      </c>
      <c r="X148" s="208">
        <v>1</v>
      </c>
      <c r="Y148" s="208">
        <v>0.8125</v>
      </c>
      <c r="Z148" s="208">
        <v>1</v>
      </c>
      <c r="AA148" s="208">
        <v>1</v>
      </c>
      <c r="AB148" s="208">
        <v>0</v>
      </c>
      <c r="AC148" s="208">
        <v>1</v>
      </c>
      <c r="AD148" s="208">
        <v>0</v>
      </c>
      <c r="AE148" s="208">
        <v>1</v>
      </c>
      <c r="AF148" s="208">
        <v>1</v>
      </c>
      <c r="AG148" s="208">
        <v>1</v>
      </c>
      <c r="AH148" s="208">
        <v>0</v>
      </c>
      <c r="AI148" s="208">
        <v>0</v>
      </c>
      <c r="AJ148" s="208">
        <v>0</v>
      </c>
      <c r="AK148" s="208">
        <v>0</v>
      </c>
      <c r="AL148" s="208">
        <v>1</v>
      </c>
      <c r="AM148" s="211">
        <v>26</v>
      </c>
      <c r="AN148" s="212">
        <f t="shared" si="81"/>
        <v>19.520833333333332</v>
      </c>
      <c r="AO148" s="211">
        <f t="shared" si="82"/>
        <v>0</v>
      </c>
      <c r="AP148" s="211">
        <f t="shared" si="83"/>
        <v>0</v>
      </c>
      <c r="AQ148" s="211">
        <f t="shared" si="84"/>
        <v>0</v>
      </c>
      <c r="AR148" s="211">
        <f t="shared" si="85"/>
        <v>8</v>
      </c>
      <c r="AS148" s="211">
        <f t="shared" si="86"/>
        <v>0</v>
      </c>
      <c r="AT148" s="213">
        <f t="shared" si="109"/>
        <v>19.520833333333332</v>
      </c>
      <c r="AU148" s="273">
        <f>0.69*8</f>
        <v>5.52</v>
      </c>
      <c r="AV148" s="214">
        <v>11035.96</v>
      </c>
      <c r="AW148" s="215">
        <v>3518.32</v>
      </c>
      <c r="AX148" s="214">
        <v>0</v>
      </c>
      <c r="AY148" s="214">
        <v>0</v>
      </c>
      <c r="AZ148" s="214">
        <v>0</v>
      </c>
      <c r="BA148" s="216">
        <f t="shared" si="79"/>
        <v>14554.279999999999</v>
      </c>
      <c r="BB148" s="217">
        <f t="shared" si="87"/>
        <v>8285.8129166666658</v>
      </c>
      <c r="BC148" s="217">
        <f t="shared" si="88"/>
        <v>2641.5591666666664</v>
      </c>
      <c r="BD148" s="218">
        <v>0</v>
      </c>
      <c r="BE148" s="219">
        <f t="shared" si="89"/>
        <v>0</v>
      </c>
      <c r="BF148" s="219">
        <f t="shared" si="90"/>
        <v>0</v>
      </c>
      <c r="BG148" s="220">
        <f t="shared" si="91"/>
        <v>910.2500945416665</v>
      </c>
      <c r="BH148" s="221">
        <f t="shared" si="103"/>
        <v>546.38812499999995</v>
      </c>
      <c r="BI148" s="222">
        <f t="shared" si="92"/>
        <v>58.5625</v>
      </c>
      <c r="BJ148" s="223">
        <f t="shared" si="104"/>
        <v>772.46879999999987</v>
      </c>
      <c r="BK148" s="216">
        <f t="shared" si="93"/>
        <v>10927.372083333332</v>
      </c>
      <c r="BL148" s="216">
        <f t="shared" si="94"/>
        <v>13215.041602874999</v>
      </c>
      <c r="BM148" s="224">
        <f t="shared" si="95"/>
        <v>92.285936312499985</v>
      </c>
      <c r="BN148" s="225">
        <f t="shared" si="96"/>
        <v>1311.2846499999998</v>
      </c>
      <c r="BO148" s="226">
        <f t="shared" si="97"/>
        <v>0</v>
      </c>
      <c r="BP148" s="227"/>
      <c r="BQ148" s="214"/>
      <c r="BR148" s="214">
        <v>0</v>
      </c>
      <c r="BS148" s="228">
        <v>0</v>
      </c>
      <c r="BT148" s="228">
        <f t="shared" si="105"/>
        <v>1403.5705863124999</v>
      </c>
      <c r="BU148" s="228">
        <f t="shared" si="106"/>
        <v>11811.471016562498</v>
      </c>
      <c r="BV148" s="228">
        <v>11061</v>
      </c>
      <c r="BW148" s="228">
        <f t="shared" si="107"/>
        <v>750.47101656249833</v>
      </c>
      <c r="BX148" s="229">
        <f t="shared" si="98"/>
        <v>1420.5583708333331</v>
      </c>
      <c r="BY148" s="230">
        <f t="shared" si="99"/>
        <v>399.9057240208333</v>
      </c>
      <c r="BZ148" s="227">
        <v>0</v>
      </c>
      <c r="CA148" s="227"/>
      <c r="CB148" s="231">
        <f t="shared" si="100"/>
        <v>1820.4640948541664</v>
      </c>
      <c r="CC148" s="231">
        <f t="shared" si="101"/>
        <v>15035.505697729164</v>
      </c>
      <c r="CD148" s="232">
        <f t="shared" si="102"/>
        <v>488.02083333333331</v>
      </c>
      <c r="CE148" s="216">
        <f t="shared" si="108"/>
        <v>15523.526531062498</v>
      </c>
    </row>
    <row r="149" spans="1:83" ht="21.95" customHeight="1" x14ac:dyDescent="0.2">
      <c r="A149" s="206">
        <v>136</v>
      </c>
      <c r="B149" s="207" t="s">
        <v>1176</v>
      </c>
      <c r="C149" s="207" t="s">
        <v>1177</v>
      </c>
      <c r="D149" s="233" t="s">
        <v>1168</v>
      </c>
      <c r="E149" s="272" t="s">
        <v>1178</v>
      </c>
      <c r="F149" s="272" t="s">
        <v>1179</v>
      </c>
      <c r="G149" s="208" t="s">
        <v>64</v>
      </c>
      <c r="H149" s="208" t="s">
        <v>1180</v>
      </c>
      <c r="I149" s="209" t="s">
        <v>1181</v>
      </c>
      <c r="J149" s="208" t="s">
        <v>1182</v>
      </c>
      <c r="K149" s="208">
        <v>1</v>
      </c>
      <c r="L149" s="210">
        <v>0</v>
      </c>
      <c r="M149" s="208">
        <v>1</v>
      </c>
      <c r="N149" s="208">
        <v>1</v>
      </c>
      <c r="O149" s="208">
        <v>1</v>
      </c>
      <c r="P149" s="208">
        <v>1</v>
      </c>
      <c r="Q149" s="208">
        <v>1</v>
      </c>
      <c r="R149" s="208">
        <v>1</v>
      </c>
      <c r="S149" s="208">
        <v>0</v>
      </c>
      <c r="T149" s="208">
        <v>1</v>
      </c>
      <c r="U149" s="208">
        <v>1</v>
      </c>
      <c r="V149" s="208">
        <v>1</v>
      </c>
      <c r="W149" s="208">
        <v>1</v>
      </c>
      <c r="X149" s="208">
        <v>1</v>
      </c>
      <c r="Y149" s="208">
        <v>0.89166666666666672</v>
      </c>
      <c r="Z149" s="208">
        <v>0</v>
      </c>
      <c r="AA149" s="208">
        <v>0</v>
      </c>
      <c r="AB149" s="208">
        <v>1</v>
      </c>
      <c r="AC149" s="208">
        <v>1</v>
      </c>
      <c r="AD149" s="208">
        <v>1</v>
      </c>
      <c r="AE149" s="208">
        <v>1</v>
      </c>
      <c r="AF149" s="208">
        <v>1</v>
      </c>
      <c r="AG149" s="208">
        <v>0</v>
      </c>
      <c r="AH149" s="208">
        <v>1</v>
      </c>
      <c r="AI149" s="208">
        <v>1</v>
      </c>
      <c r="AJ149" s="208">
        <v>1</v>
      </c>
      <c r="AK149" s="208">
        <v>1</v>
      </c>
      <c r="AL149" s="208">
        <v>1</v>
      </c>
      <c r="AM149" s="211">
        <v>26</v>
      </c>
      <c r="AN149" s="212">
        <f t="shared" si="81"/>
        <v>22.891666666666666</v>
      </c>
      <c r="AO149" s="211">
        <f t="shared" si="82"/>
        <v>0</v>
      </c>
      <c r="AP149" s="211">
        <f t="shared" si="83"/>
        <v>0</v>
      </c>
      <c r="AQ149" s="211">
        <f t="shared" si="84"/>
        <v>0</v>
      </c>
      <c r="AR149" s="211">
        <f t="shared" si="85"/>
        <v>5</v>
      </c>
      <c r="AS149" s="211">
        <f t="shared" si="86"/>
        <v>0</v>
      </c>
      <c r="AT149" s="213">
        <f t="shared" si="109"/>
        <v>22.891666666666666</v>
      </c>
      <c r="AU149" s="273">
        <v>0</v>
      </c>
      <c r="AV149" s="214">
        <v>11035.96</v>
      </c>
      <c r="AW149" s="215">
        <v>3518.32</v>
      </c>
      <c r="AX149" s="214">
        <v>0</v>
      </c>
      <c r="AY149" s="214">
        <v>0</v>
      </c>
      <c r="AZ149" s="214">
        <v>0</v>
      </c>
      <c r="BA149" s="216">
        <f t="shared" si="79"/>
        <v>14554.279999999999</v>
      </c>
      <c r="BB149" s="217">
        <f t="shared" si="87"/>
        <v>9716.5968333333331</v>
      </c>
      <c r="BC149" s="217">
        <f t="shared" si="88"/>
        <v>3097.7003333333332</v>
      </c>
      <c r="BD149" s="218">
        <v>0</v>
      </c>
      <c r="BE149" s="219">
        <f t="shared" si="89"/>
        <v>0</v>
      </c>
      <c r="BF149" s="219">
        <f t="shared" si="90"/>
        <v>0</v>
      </c>
      <c r="BG149" s="220">
        <f t="shared" si="91"/>
        <v>1067.4309539833334</v>
      </c>
      <c r="BH149" s="221">
        <f t="shared" si="103"/>
        <v>640.73774999999989</v>
      </c>
      <c r="BI149" s="222">
        <f t="shared" si="92"/>
        <v>68.674999999999997</v>
      </c>
      <c r="BJ149" s="223">
        <f t="shared" si="104"/>
        <v>0</v>
      </c>
      <c r="BK149" s="216">
        <f t="shared" si="93"/>
        <v>12814.297166666667</v>
      </c>
      <c r="BL149" s="216">
        <f t="shared" si="94"/>
        <v>14591.140870650001</v>
      </c>
      <c r="BM149" s="224">
        <f t="shared" si="95"/>
        <v>101.427824375</v>
      </c>
      <c r="BN149" s="225">
        <f t="shared" si="96"/>
        <v>1537.7156600000001</v>
      </c>
      <c r="BO149" s="226">
        <f t="shared" si="97"/>
        <v>0</v>
      </c>
      <c r="BP149" s="227"/>
      <c r="BQ149" s="214"/>
      <c r="BR149" s="214">
        <v>0</v>
      </c>
      <c r="BS149" s="228">
        <v>0</v>
      </c>
      <c r="BT149" s="228">
        <f t="shared" si="105"/>
        <v>1639.1434843750001</v>
      </c>
      <c r="BU149" s="228">
        <f t="shared" si="106"/>
        <v>12951.997386275001</v>
      </c>
      <c r="BV149" s="228">
        <v>12177</v>
      </c>
      <c r="BW149" s="228">
        <f t="shared" si="107"/>
        <v>774.99738627500119</v>
      </c>
      <c r="BX149" s="229">
        <f t="shared" si="98"/>
        <v>1665.8586316666667</v>
      </c>
      <c r="BY149" s="230">
        <f t="shared" si="99"/>
        <v>439.52057229166667</v>
      </c>
      <c r="BZ149" s="227">
        <v>0</v>
      </c>
      <c r="CA149" s="227"/>
      <c r="CB149" s="231">
        <f t="shared" si="100"/>
        <v>2105.3792039583332</v>
      </c>
      <c r="CC149" s="231">
        <f t="shared" si="101"/>
        <v>16696.520074608336</v>
      </c>
      <c r="CD149" s="232">
        <f t="shared" si="102"/>
        <v>572.29166666666663</v>
      </c>
      <c r="CE149" s="216">
        <f t="shared" si="108"/>
        <v>17268.811741275003</v>
      </c>
    </row>
    <row r="150" spans="1:83" ht="21.95" customHeight="1" x14ac:dyDescent="0.2">
      <c r="A150" s="206">
        <v>137</v>
      </c>
      <c r="B150" s="207" t="s">
        <v>1183</v>
      </c>
      <c r="C150" s="207" t="s">
        <v>905</v>
      </c>
      <c r="D150" s="233" t="s">
        <v>1184</v>
      </c>
      <c r="E150" s="272" t="s">
        <v>1185</v>
      </c>
      <c r="F150" s="272" t="s">
        <v>1186</v>
      </c>
      <c r="G150" s="208" t="s">
        <v>223</v>
      </c>
      <c r="H150" s="208" t="s">
        <v>818</v>
      </c>
      <c r="I150" s="209">
        <v>30970842495</v>
      </c>
      <c r="J150" s="208" t="s">
        <v>219</v>
      </c>
      <c r="K150" s="208">
        <v>0</v>
      </c>
      <c r="L150" s="210">
        <v>0</v>
      </c>
      <c r="M150" s="208">
        <v>1</v>
      </c>
      <c r="N150" s="208">
        <v>0</v>
      </c>
      <c r="O150" s="208">
        <v>1</v>
      </c>
      <c r="P150" s="208">
        <v>1</v>
      </c>
      <c r="Q150" s="208">
        <v>1</v>
      </c>
      <c r="R150" s="208">
        <v>1</v>
      </c>
      <c r="S150" s="208">
        <v>0</v>
      </c>
      <c r="T150" s="208">
        <v>1</v>
      </c>
      <c r="U150" s="208">
        <v>0</v>
      </c>
      <c r="V150" s="208">
        <v>1</v>
      </c>
      <c r="W150" s="208">
        <v>1</v>
      </c>
      <c r="X150" s="208">
        <v>1</v>
      </c>
      <c r="Y150" s="208">
        <v>1</v>
      </c>
      <c r="Z150" s="208">
        <v>0</v>
      </c>
      <c r="AA150" s="208">
        <v>1</v>
      </c>
      <c r="AB150" s="208">
        <v>0</v>
      </c>
      <c r="AC150" s="208">
        <v>1</v>
      </c>
      <c r="AD150" s="208">
        <v>0</v>
      </c>
      <c r="AE150" s="208">
        <v>1</v>
      </c>
      <c r="AF150" s="208">
        <v>1</v>
      </c>
      <c r="AG150" s="208">
        <v>0</v>
      </c>
      <c r="AH150" s="208">
        <v>1</v>
      </c>
      <c r="AI150" s="208">
        <v>0</v>
      </c>
      <c r="AJ150" s="208">
        <v>1</v>
      </c>
      <c r="AK150" s="208">
        <v>1</v>
      </c>
      <c r="AL150" s="208">
        <v>1</v>
      </c>
      <c r="AM150" s="211">
        <v>26</v>
      </c>
      <c r="AN150" s="212">
        <f t="shared" si="81"/>
        <v>18</v>
      </c>
      <c r="AO150" s="211">
        <f t="shared" si="82"/>
        <v>0</v>
      </c>
      <c r="AP150" s="211">
        <f t="shared" si="83"/>
        <v>0</v>
      </c>
      <c r="AQ150" s="211">
        <f t="shared" si="84"/>
        <v>0</v>
      </c>
      <c r="AR150" s="211">
        <f t="shared" si="85"/>
        <v>10</v>
      </c>
      <c r="AS150" s="211">
        <f t="shared" si="86"/>
        <v>0</v>
      </c>
      <c r="AT150" s="213">
        <f t="shared" si="109"/>
        <v>18</v>
      </c>
      <c r="AU150" s="273">
        <v>0</v>
      </c>
      <c r="AV150" s="214">
        <v>11035.96</v>
      </c>
      <c r="AW150" s="215">
        <v>3518.32</v>
      </c>
      <c r="AX150" s="214">
        <v>0</v>
      </c>
      <c r="AY150" s="214">
        <v>0</v>
      </c>
      <c r="AZ150" s="214">
        <v>0</v>
      </c>
      <c r="BA150" s="216">
        <f t="shared" si="79"/>
        <v>14554.279999999999</v>
      </c>
      <c r="BB150" s="217">
        <f t="shared" si="87"/>
        <v>7640.28</v>
      </c>
      <c r="BC150" s="217">
        <f t="shared" si="88"/>
        <v>2435.7599999999998</v>
      </c>
      <c r="BD150" s="218">
        <v>0</v>
      </c>
      <c r="BE150" s="219">
        <f t="shared" si="89"/>
        <v>0</v>
      </c>
      <c r="BF150" s="219">
        <f t="shared" si="90"/>
        <v>0</v>
      </c>
      <c r="BG150" s="220">
        <f t="shared" si="91"/>
        <v>839.33413199999995</v>
      </c>
      <c r="BH150" s="221">
        <f t="shared" si="103"/>
        <v>503.82</v>
      </c>
      <c r="BI150" s="222">
        <f t="shared" si="92"/>
        <v>54</v>
      </c>
      <c r="BJ150" s="223">
        <f t="shared" si="104"/>
        <v>0</v>
      </c>
      <c r="BK150" s="216">
        <f t="shared" si="93"/>
        <v>10076.039999999999</v>
      </c>
      <c r="BL150" s="216">
        <f t="shared" si="94"/>
        <v>11473.194131999999</v>
      </c>
      <c r="BM150" s="224">
        <f t="shared" si="95"/>
        <v>79.753949999999989</v>
      </c>
      <c r="BN150" s="225">
        <f t="shared" si="96"/>
        <v>1209.1247999999998</v>
      </c>
      <c r="BO150" s="226">
        <f t="shared" si="97"/>
        <v>0</v>
      </c>
      <c r="BP150" s="227"/>
      <c r="BQ150" s="214"/>
      <c r="BR150" s="214">
        <v>0</v>
      </c>
      <c r="BS150" s="228">
        <v>0</v>
      </c>
      <c r="BT150" s="228">
        <f t="shared" si="105"/>
        <v>1288.8787499999999</v>
      </c>
      <c r="BU150" s="228">
        <f t="shared" si="106"/>
        <v>10184.315381999999</v>
      </c>
      <c r="BV150" s="228">
        <v>9809</v>
      </c>
      <c r="BW150" s="228">
        <f t="shared" si="107"/>
        <v>375.31538199999886</v>
      </c>
      <c r="BX150" s="229">
        <f t="shared" si="98"/>
        <v>1309.8851999999999</v>
      </c>
      <c r="BY150" s="230">
        <f t="shared" si="99"/>
        <v>345.60044999999997</v>
      </c>
      <c r="BZ150" s="227">
        <v>0</v>
      </c>
      <c r="CA150" s="227"/>
      <c r="CB150" s="231">
        <f t="shared" si="100"/>
        <v>1655.4856499999999</v>
      </c>
      <c r="CC150" s="231">
        <f t="shared" si="101"/>
        <v>13128.679781999999</v>
      </c>
      <c r="CD150" s="232">
        <f t="shared" si="102"/>
        <v>450</v>
      </c>
      <c r="CE150" s="216">
        <f t="shared" si="108"/>
        <v>13578.679781999999</v>
      </c>
    </row>
    <row r="151" spans="1:83" ht="21.95" customHeight="1" x14ac:dyDescent="0.2">
      <c r="A151" s="206">
        <v>138</v>
      </c>
      <c r="B151" s="207" t="s">
        <v>1187</v>
      </c>
      <c r="C151" s="207" t="s">
        <v>908</v>
      </c>
      <c r="D151" s="233" t="s">
        <v>1188</v>
      </c>
      <c r="E151" s="272" t="s">
        <v>1189</v>
      </c>
      <c r="F151" s="272" t="s">
        <v>1190</v>
      </c>
      <c r="G151" s="208" t="s">
        <v>223</v>
      </c>
      <c r="H151" s="208" t="s">
        <v>138</v>
      </c>
      <c r="I151" s="209">
        <v>64101717472</v>
      </c>
      <c r="J151" s="208" t="s">
        <v>227</v>
      </c>
      <c r="K151" s="208">
        <v>0</v>
      </c>
      <c r="L151" s="210">
        <v>0</v>
      </c>
      <c r="M151" s="208">
        <v>0</v>
      </c>
      <c r="N151" s="208">
        <v>0</v>
      </c>
      <c r="O151" s="208">
        <v>0</v>
      </c>
      <c r="P151" s="208">
        <v>0</v>
      </c>
      <c r="Q151" s="208">
        <v>1</v>
      </c>
      <c r="R151" s="208">
        <v>1</v>
      </c>
      <c r="S151" s="208">
        <v>0</v>
      </c>
      <c r="T151" s="208">
        <v>0</v>
      </c>
      <c r="U151" s="208">
        <v>1</v>
      </c>
      <c r="V151" s="208">
        <v>1</v>
      </c>
      <c r="W151" s="208">
        <v>1</v>
      </c>
      <c r="X151" s="208">
        <v>1</v>
      </c>
      <c r="Y151" s="208">
        <v>1</v>
      </c>
      <c r="Z151" s="208">
        <v>0</v>
      </c>
      <c r="AA151" s="208">
        <v>1</v>
      </c>
      <c r="AB151" s="208">
        <v>0</v>
      </c>
      <c r="AC151" s="208">
        <v>1</v>
      </c>
      <c r="AD151" s="208">
        <v>0</v>
      </c>
      <c r="AE151" s="208">
        <v>1</v>
      </c>
      <c r="AF151" s="208">
        <v>1</v>
      </c>
      <c r="AG151" s="208">
        <v>0</v>
      </c>
      <c r="AH151" s="208">
        <v>1</v>
      </c>
      <c r="AI151" s="208">
        <v>1</v>
      </c>
      <c r="AJ151" s="208">
        <v>0</v>
      </c>
      <c r="AK151" s="208">
        <v>1</v>
      </c>
      <c r="AL151" s="208">
        <v>1</v>
      </c>
      <c r="AM151" s="211">
        <v>26</v>
      </c>
      <c r="AN151" s="212">
        <f t="shared" si="81"/>
        <v>15</v>
      </c>
      <c r="AO151" s="211">
        <f t="shared" si="82"/>
        <v>0</v>
      </c>
      <c r="AP151" s="211">
        <f t="shared" si="83"/>
        <v>0</v>
      </c>
      <c r="AQ151" s="211">
        <f t="shared" si="84"/>
        <v>0</v>
      </c>
      <c r="AR151" s="211">
        <f t="shared" si="85"/>
        <v>13</v>
      </c>
      <c r="AS151" s="211">
        <f t="shared" si="86"/>
        <v>0</v>
      </c>
      <c r="AT151" s="213">
        <f t="shared" si="109"/>
        <v>15</v>
      </c>
      <c r="AU151" s="273">
        <v>0</v>
      </c>
      <c r="AV151" s="214">
        <v>11035.96</v>
      </c>
      <c r="AW151" s="215">
        <v>3518.32</v>
      </c>
      <c r="AX151" s="214">
        <v>0</v>
      </c>
      <c r="AY151" s="214">
        <v>0</v>
      </c>
      <c r="AZ151" s="214">
        <v>0</v>
      </c>
      <c r="BA151" s="216">
        <f t="shared" si="79"/>
        <v>14554.279999999999</v>
      </c>
      <c r="BB151" s="217">
        <f t="shared" si="87"/>
        <v>6366.9</v>
      </c>
      <c r="BC151" s="217">
        <f t="shared" si="88"/>
        <v>2029.8</v>
      </c>
      <c r="BD151" s="218">
        <v>0</v>
      </c>
      <c r="BE151" s="219">
        <f t="shared" si="89"/>
        <v>0</v>
      </c>
      <c r="BF151" s="219">
        <f t="shared" si="90"/>
        <v>0</v>
      </c>
      <c r="BG151" s="220">
        <f t="shared" si="91"/>
        <v>699.44510999999989</v>
      </c>
      <c r="BH151" s="221">
        <f t="shared" si="103"/>
        <v>419.84999999999997</v>
      </c>
      <c r="BI151" s="222">
        <f t="shared" si="92"/>
        <v>45</v>
      </c>
      <c r="BJ151" s="223">
        <f t="shared" si="104"/>
        <v>0</v>
      </c>
      <c r="BK151" s="216">
        <f t="shared" si="93"/>
        <v>8396.6999999999989</v>
      </c>
      <c r="BL151" s="216">
        <f t="shared" si="94"/>
        <v>9560.9951099999998</v>
      </c>
      <c r="BM151" s="224">
        <f t="shared" si="95"/>
        <v>66.461624999999998</v>
      </c>
      <c r="BN151" s="225">
        <f t="shared" si="96"/>
        <v>1007.6039999999998</v>
      </c>
      <c r="BO151" s="226">
        <f t="shared" si="97"/>
        <v>0</v>
      </c>
      <c r="BP151" s="227"/>
      <c r="BQ151" s="214"/>
      <c r="BR151" s="214">
        <v>0</v>
      </c>
      <c r="BS151" s="228">
        <v>0</v>
      </c>
      <c r="BT151" s="228">
        <f t="shared" si="105"/>
        <v>1074.0656249999997</v>
      </c>
      <c r="BU151" s="228">
        <f t="shared" si="106"/>
        <v>8486.9294850000006</v>
      </c>
      <c r="BV151" s="228">
        <v>8112</v>
      </c>
      <c r="BW151" s="228">
        <f t="shared" si="107"/>
        <v>374.92948500000057</v>
      </c>
      <c r="BX151" s="229">
        <f t="shared" si="98"/>
        <v>1091.5709999999999</v>
      </c>
      <c r="BY151" s="230">
        <f t="shared" si="99"/>
        <v>288.00037499999996</v>
      </c>
      <c r="BZ151" s="227">
        <v>0</v>
      </c>
      <c r="CA151" s="227"/>
      <c r="CB151" s="231">
        <f t="shared" si="100"/>
        <v>1379.571375</v>
      </c>
      <c r="CC151" s="231">
        <f t="shared" si="101"/>
        <v>10940.566484999999</v>
      </c>
      <c r="CD151" s="232">
        <f t="shared" si="102"/>
        <v>375</v>
      </c>
      <c r="CE151" s="216">
        <f t="shared" si="108"/>
        <v>11315.566484999999</v>
      </c>
    </row>
    <row r="152" spans="1:83" ht="21.95" customHeight="1" x14ac:dyDescent="0.2">
      <c r="A152" s="206">
        <v>139</v>
      </c>
      <c r="B152" s="207" t="s">
        <v>1191</v>
      </c>
      <c r="C152" s="207" t="s">
        <v>1192</v>
      </c>
      <c r="D152" s="233" t="s">
        <v>1184</v>
      </c>
      <c r="E152" s="272" t="s">
        <v>1193</v>
      </c>
      <c r="F152" s="272" t="s">
        <v>1194</v>
      </c>
      <c r="G152" s="208" t="s">
        <v>312</v>
      </c>
      <c r="H152" s="208" t="s">
        <v>548</v>
      </c>
      <c r="I152" s="209">
        <v>74000100026807</v>
      </c>
      <c r="J152" s="208" t="s">
        <v>219</v>
      </c>
      <c r="K152" s="208">
        <v>0</v>
      </c>
      <c r="L152" s="210">
        <v>0</v>
      </c>
      <c r="M152" s="208">
        <v>1</v>
      </c>
      <c r="N152" s="208">
        <v>1</v>
      </c>
      <c r="O152" s="208">
        <v>1</v>
      </c>
      <c r="P152" s="208">
        <v>1</v>
      </c>
      <c r="Q152" s="208">
        <v>0</v>
      </c>
      <c r="R152" s="208">
        <v>1</v>
      </c>
      <c r="S152" s="208">
        <v>0</v>
      </c>
      <c r="T152" s="208">
        <v>1</v>
      </c>
      <c r="U152" s="208">
        <v>1</v>
      </c>
      <c r="V152" s="208">
        <v>1</v>
      </c>
      <c r="W152" s="208">
        <v>1</v>
      </c>
      <c r="X152" s="208">
        <v>1</v>
      </c>
      <c r="Y152" s="208">
        <v>1</v>
      </c>
      <c r="Z152" s="208">
        <v>0</v>
      </c>
      <c r="AA152" s="208">
        <v>1</v>
      </c>
      <c r="AB152" s="208">
        <v>0</v>
      </c>
      <c r="AC152" s="208">
        <v>1</v>
      </c>
      <c r="AD152" s="208">
        <v>0</v>
      </c>
      <c r="AE152" s="208">
        <v>1</v>
      </c>
      <c r="AF152" s="208">
        <v>1</v>
      </c>
      <c r="AG152" s="208">
        <v>0</v>
      </c>
      <c r="AH152" s="208">
        <v>0</v>
      </c>
      <c r="AI152" s="208">
        <v>1</v>
      </c>
      <c r="AJ152" s="208">
        <v>1</v>
      </c>
      <c r="AK152" s="208">
        <v>1</v>
      </c>
      <c r="AL152" s="208">
        <v>1</v>
      </c>
      <c r="AM152" s="211">
        <v>26</v>
      </c>
      <c r="AN152" s="212">
        <f t="shared" si="81"/>
        <v>19</v>
      </c>
      <c r="AO152" s="211">
        <f t="shared" si="82"/>
        <v>0</v>
      </c>
      <c r="AP152" s="211">
        <f t="shared" si="83"/>
        <v>0</v>
      </c>
      <c r="AQ152" s="211">
        <f t="shared" si="84"/>
        <v>0</v>
      </c>
      <c r="AR152" s="211">
        <f t="shared" si="85"/>
        <v>9</v>
      </c>
      <c r="AS152" s="211">
        <f t="shared" si="86"/>
        <v>0</v>
      </c>
      <c r="AT152" s="213">
        <f t="shared" si="109"/>
        <v>19</v>
      </c>
      <c r="AU152" s="273">
        <v>0</v>
      </c>
      <c r="AV152" s="214">
        <v>11035.96</v>
      </c>
      <c r="AW152" s="215">
        <v>3518.32</v>
      </c>
      <c r="AX152" s="214">
        <v>0</v>
      </c>
      <c r="AY152" s="214">
        <v>0</v>
      </c>
      <c r="AZ152" s="214">
        <v>0</v>
      </c>
      <c r="BA152" s="216">
        <f t="shared" si="79"/>
        <v>14554.279999999999</v>
      </c>
      <c r="BB152" s="217">
        <f t="shared" si="87"/>
        <v>8064.74</v>
      </c>
      <c r="BC152" s="217">
        <f t="shared" si="88"/>
        <v>2571.08</v>
      </c>
      <c r="BD152" s="218">
        <v>0</v>
      </c>
      <c r="BE152" s="219">
        <f t="shared" si="89"/>
        <v>0</v>
      </c>
      <c r="BF152" s="219">
        <f t="shared" si="90"/>
        <v>0</v>
      </c>
      <c r="BG152" s="220">
        <f t="shared" si="91"/>
        <v>885.96380599999998</v>
      </c>
      <c r="BH152" s="221">
        <f t="shared" si="103"/>
        <v>531.80999999999995</v>
      </c>
      <c r="BI152" s="222">
        <f t="shared" si="92"/>
        <v>57</v>
      </c>
      <c r="BJ152" s="223">
        <f t="shared" si="104"/>
        <v>0</v>
      </c>
      <c r="BK152" s="216">
        <f t="shared" si="93"/>
        <v>10635.82</v>
      </c>
      <c r="BL152" s="216">
        <f t="shared" si="94"/>
        <v>12110.593805999999</v>
      </c>
      <c r="BM152" s="224">
        <f t="shared" si="95"/>
        <v>84.184724999999986</v>
      </c>
      <c r="BN152" s="225">
        <f t="shared" si="96"/>
        <v>1276.2983999999999</v>
      </c>
      <c r="BO152" s="226">
        <f t="shared" si="97"/>
        <v>0</v>
      </c>
      <c r="BP152" s="227"/>
      <c r="BQ152" s="214"/>
      <c r="BR152" s="214">
        <v>0</v>
      </c>
      <c r="BS152" s="228">
        <v>0</v>
      </c>
      <c r="BT152" s="228">
        <f t="shared" si="105"/>
        <v>1360.483125</v>
      </c>
      <c r="BU152" s="228">
        <f t="shared" si="106"/>
        <v>10750.110680999998</v>
      </c>
      <c r="BV152" s="228">
        <v>10375</v>
      </c>
      <c r="BW152" s="228">
        <f t="shared" si="107"/>
        <v>375.11068099999829</v>
      </c>
      <c r="BX152" s="229">
        <f t="shared" si="98"/>
        <v>1382.6566</v>
      </c>
      <c r="BY152" s="230">
        <f t="shared" si="99"/>
        <v>364.80047500000001</v>
      </c>
      <c r="BZ152" s="227">
        <v>0</v>
      </c>
      <c r="CA152" s="227"/>
      <c r="CB152" s="231">
        <f t="shared" si="100"/>
        <v>1747.457075</v>
      </c>
      <c r="CC152" s="231">
        <f t="shared" si="101"/>
        <v>13858.050880999999</v>
      </c>
      <c r="CD152" s="232">
        <f t="shared" si="102"/>
        <v>475</v>
      </c>
      <c r="CE152" s="216">
        <f t="shared" si="108"/>
        <v>14333.050880999999</v>
      </c>
    </row>
    <row r="153" spans="1:83" ht="21.95" customHeight="1" x14ac:dyDescent="0.2">
      <c r="A153" s="206">
        <v>140</v>
      </c>
      <c r="B153" s="207" t="s">
        <v>1195</v>
      </c>
      <c r="C153" s="207" t="s">
        <v>902</v>
      </c>
      <c r="D153" s="233" t="s">
        <v>1184</v>
      </c>
      <c r="E153" s="272" t="s">
        <v>1196</v>
      </c>
      <c r="F153" s="272" t="s">
        <v>1197</v>
      </c>
      <c r="G153" s="208" t="s">
        <v>223</v>
      </c>
      <c r="H153" s="208" t="s">
        <v>127</v>
      </c>
      <c r="I153" s="209">
        <v>64138132752</v>
      </c>
      <c r="J153" s="208" t="s">
        <v>224</v>
      </c>
      <c r="K153" s="208">
        <v>0</v>
      </c>
      <c r="L153" s="210">
        <v>0</v>
      </c>
      <c r="M153" s="208">
        <v>1</v>
      </c>
      <c r="N153" s="208">
        <v>1</v>
      </c>
      <c r="O153" s="208">
        <v>1</v>
      </c>
      <c r="P153" s="208">
        <v>1</v>
      </c>
      <c r="Q153" s="208">
        <v>1</v>
      </c>
      <c r="R153" s="208">
        <v>1</v>
      </c>
      <c r="S153" s="208">
        <v>0</v>
      </c>
      <c r="T153" s="208">
        <v>1</v>
      </c>
      <c r="U153" s="208">
        <v>1</v>
      </c>
      <c r="V153" s="208">
        <v>1</v>
      </c>
      <c r="W153" s="208">
        <v>1</v>
      </c>
      <c r="X153" s="208">
        <v>1</v>
      </c>
      <c r="Y153" s="208">
        <v>0</v>
      </c>
      <c r="Z153" s="208">
        <v>0</v>
      </c>
      <c r="AA153" s="208">
        <v>1</v>
      </c>
      <c r="AB153" s="208">
        <v>0</v>
      </c>
      <c r="AC153" s="208">
        <v>1</v>
      </c>
      <c r="AD153" s="208">
        <v>0</v>
      </c>
      <c r="AE153" s="208">
        <v>1</v>
      </c>
      <c r="AF153" s="208">
        <v>1</v>
      </c>
      <c r="AG153" s="208">
        <v>0</v>
      </c>
      <c r="AH153" s="208">
        <v>0</v>
      </c>
      <c r="AI153" s="208">
        <v>1</v>
      </c>
      <c r="AJ153" s="208">
        <v>1</v>
      </c>
      <c r="AK153" s="208">
        <v>1</v>
      </c>
      <c r="AL153" s="208">
        <v>1</v>
      </c>
      <c r="AM153" s="211">
        <v>26</v>
      </c>
      <c r="AN153" s="212">
        <f t="shared" si="81"/>
        <v>19</v>
      </c>
      <c r="AO153" s="211">
        <f t="shared" si="82"/>
        <v>0</v>
      </c>
      <c r="AP153" s="211">
        <f t="shared" si="83"/>
        <v>0</v>
      </c>
      <c r="AQ153" s="211">
        <f t="shared" si="84"/>
        <v>0</v>
      </c>
      <c r="AR153" s="211">
        <f t="shared" si="85"/>
        <v>9</v>
      </c>
      <c r="AS153" s="211">
        <f t="shared" si="86"/>
        <v>0</v>
      </c>
      <c r="AT153" s="213">
        <f t="shared" si="109"/>
        <v>19</v>
      </c>
      <c r="AU153" s="273">
        <v>0</v>
      </c>
      <c r="AV153" s="214">
        <v>11035.96</v>
      </c>
      <c r="AW153" s="215">
        <v>3518.32</v>
      </c>
      <c r="AX153" s="214">
        <v>0</v>
      </c>
      <c r="AY153" s="214">
        <v>0</v>
      </c>
      <c r="AZ153" s="214">
        <v>0</v>
      </c>
      <c r="BA153" s="216">
        <f t="shared" si="79"/>
        <v>14554.279999999999</v>
      </c>
      <c r="BB153" s="217">
        <f t="shared" si="87"/>
        <v>8064.74</v>
      </c>
      <c r="BC153" s="217">
        <f t="shared" si="88"/>
        <v>2571.08</v>
      </c>
      <c r="BD153" s="218">
        <v>0</v>
      </c>
      <c r="BE153" s="219">
        <f t="shared" si="89"/>
        <v>0</v>
      </c>
      <c r="BF153" s="219">
        <f t="shared" si="90"/>
        <v>0</v>
      </c>
      <c r="BG153" s="220">
        <f t="shared" si="91"/>
        <v>885.96380599999998</v>
      </c>
      <c r="BH153" s="221">
        <f t="shared" si="103"/>
        <v>531.80999999999995</v>
      </c>
      <c r="BI153" s="222">
        <f t="shared" si="92"/>
        <v>57</v>
      </c>
      <c r="BJ153" s="223">
        <f t="shared" si="104"/>
        <v>0</v>
      </c>
      <c r="BK153" s="216">
        <f t="shared" si="93"/>
        <v>10635.82</v>
      </c>
      <c r="BL153" s="216">
        <f t="shared" si="94"/>
        <v>12110.593805999999</v>
      </c>
      <c r="BM153" s="224">
        <f t="shared" si="95"/>
        <v>84.184724999999986</v>
      </c>
      <c r="BN153" s="225">
        <f t="shared" si="96"/>
        <v>1276.2983999999999</v>
      </c>
      <c r="BO153" s="226">
        <f t="shared" si="97"/>
        <v>0</v>
      </c>
      <c r="BP153" s="227"/>
      <c r="BQ153" s="214"/>
      <c r="BR153" s="214">
        <v>0</v>
      </c>
      <c r="BS153" s="228">
        <v>0</v>
      </c>
      <c r="BT153" s="228">
        <f t="shared" si="105"/>
        <v>1360.483125</v>
      </c>
      <c r="BU153" s="228">
        <f t="shared" si="106"/>
        <v>10750.110680999998</v>
      </c>
      <c r="BV153" s="228">
        <v>10375</v>
      </c>
      <c r="BW153" s="228">
        <f t="shared" si="107"/>
        <v>375.11068099999829</v>
      </c>
      <c r="BX153" s="229">
        <f t="shared" si="98"/>
        <v>1382.6566</v>
      </c>
      <c r="BY153" s="230">
        <f t="shared" si="99"/>
        <v>364.80047500000001</v>
      </c>
      <c r="BZ153" s="227">
        <v>0</v>
      </c>
      <c r="CA153" s="227"/>
      <c r="CB153" s="231">
        <f t="shared" si="100"/>
        <v>1747.457075</v>
      </c>
      <c r="CC153" s="231">
        <f t="shared" si="101"/>
        <v>13858.050880999999</v>
      </c>
      <c r="CD153" s="232">
        <f t="shared" si="102"/>
        <v>475</v>
      </c>
      <c r="CE153" s="216">
        <f t="shared" si="108"/>
        <v>14333.050880999999</v>
      </c>
    </row>
    <row r="154" spans="1:83" ht="21.95" customHeight="1" x14ac:dyDescent="0.2">
      <c r="A154" s="206">
        <v>141</v>
      </c>
      <c r="B154" s="207" t="s">
        <v>1198</v>
      </c>
      <c r="C154" s="207" t="s">
        <v>907</v>
      </c>
      <c r="D154" s="233" t="s">
        <v>1184</v>
      </c>
      <c r="E154" s="272" t="s">
        <v>1199</v>
      </c>
      <c r="F154" s="272" t="s">
        <v>1200</v>
      </c>
      <c r="G154" s="208" t="s">
        <v>223</v>
      </c>
      <c r="H154" s="208" t="s">
        <v>703</v>
      </c>
      <c r="I154" s="209">
        <v>31983918421</v>
      </c>
      <c r="J154" s="208" t="s">
        <v>731</v>
      </c>
      <c r="K154" s="208">
        <v>0</v>
      </c>
      <c r="L154" s="210">
        <v>0</v>
      </c>
      <c r="M154" s="208">
        <v>1</v>
      </c>
      <c r="N154" s="208">
        <v>1</v>
      </c>
      <c r="O154" s="208">
        <v>1</v>
      </c>
      <c r="P154" s="208">
        <v>1</v>
      </c>
      <c r="Q154" s="208">
        <v>1</v>
      </c>
      <c r="R154" s="208">
        <v>1</v>
      </c>
      <c r="S154" s="208">
        <v>0</v>
      </c>
      <c r="T154" s="208">
        <v>1</v>
      </c>
      <c r="U154" s="208">
        <v>0</v>
      </c>
      <c r="V154" s="208">
        <v>1</v>
      </c>
      <c r="W154" s="208">
        <v>1</v>
      </c>
      <c r="X154" s="208">
        <v>1</v>
      </c>
      <c r="Y154" s="208">
        <v>1</v>
      </c>
      <c r="Z154" s="208">
        <v>0</v>
      </c>
      <c r="AA154" s="208">
        <v>1</v>
      </c>
      <c r="AB154" s="208">
        <v>1</v>
      </c>
      <c r="AC154" s="208">
        <v>1</v>
      </c>
      <c r="AD154" s="208">
        <v>0</v>
      </c>
      <c r="AE154" s="208">
        <v>1</v>
      </c>
      <c r="AF154" s="208">
        <v>0</v>
      </c>
      <c r="AG154" s="208">
        <v>0</v>
      </c>
      <c r="AH154" s="208">
        <v>0</v>
      </c>
      <c r="AI154" s="208">
        <v>0</v>
      </c>
      <c r="AJ154" s="208">
        <v>0</v>
      </c>
      <c r="AK154" s="208">
        <v>0</v>
      </c>
      <c r="AL154" s="208">
        <v>0</v>
      </c>
      <c r="AM154" s="211">
        <v>26</v>
      </c>
      <c r="AN154" s="212">
        <f t="shared" si="81"/>
        <v>15</v>
      </c>
      <c r="AO154" s="211">
        <f t="shared" si="82"/>
        <v>0</v>
      </c>
      <c r="AP154" s="211">
        <f t="shared" si="83"/>
        <v>0</v>
      </c>
      <c r="AQ154" s="211">
        <f t="shared" si="84"/>
        <v>0</v>
      </c>
      <c r="AR154" s="211">
        <f t="shared" si="85"/>
        <v>13</v>
      </c>
      <c r="AS154" s="211">
        <f t="shared" si="86"/>
        <v>0</v>
      </c>
      <c r="AT154" s="213">
        <f t="shared" si="109"/>
        <v>15</v>
      </c>
      <c r="AU154" s="273">
        <v>0</v>
      </c>
      <c r="AV154" s="214">
        <v>11035.96</v>
      </c>
      <c r="AW154" s="215">
        <v>3518.32</v>
      </c>
      <c r="AX154" s="214">
        <v>0</v>
      </c>
      <c r="AY154" s="214">
        <v>0</v>
      </c>
      <c r="AZ154" s="214">
        <v>0</v>
      </c>
      <c r="BA154" s="216">
        <f t="shared" si="79"/>
        <v>14554.279999999999</v>
      </c>
      <c r="BB154" s="217">
        <f t="shared" si="87"/>
        <v>6366.9</v>
      </c>
      <c r="BC154" s="217">
        <f t="shared" si="88"/>
        <v>2029.8</v>
      </c>
      <c r="BD154" s="218">
        <v>0</v>
      </c>
      <c r="BE154" s="219">
        <f t="shared" si="89"/>
        <v>0</v>
      </c>
      <c r="BF154" s="219">
        <f t="shared" si="90"/>
        <v>0</v>
      </c>
      <c r="BG154" s="220">
        <f t="shared" si="91"/>
        <v>699.44510999999989</v>
      </c>
      <c r="BH154" s="221">
        <f t="shared" si="103"/>
        <v>419.84999999999997</v>
      </c>
      <c r="BI154" s="222">
        <f t="shared" si="92"/>
        <v>45</v>
      </c>
      <c r="BJ154" s="223">
        <f t="shared" si="104"/>
        <v>0</v>
      </c>
      <c r="BK154" s="216">
        <f t="shared" si="93"/>
        <v>8396.6999999999989</v>
      </c>
      <c r="BL154" s="216">
        <f t="shared" si="94"/>
        <v>9560.9951099999998</v>
      </c>
      <c r="BM154" s="224">
        <f t="shared" si="95"/>
        <v>66.461624999999998</v>
      </c>
      <c r="BN154" s="225">
        <f t="shared" si="96"/>
        <v>1007.6039999999998</v>
      </c>
      <c r="BO154" s="226">
        <f t="shared" si="97"/>
        <v>0</v>
      </c>
      <c r="BP154" s="227"/>
      <c r="BQ154" s="214"/>
      <c r="BR154" s="214">
        <v>0</v>
      </c>
      <c r="BS154" s="228">
        <v>0</v>
      </c>
      <c r="BT154" s="228">
        <f t="shared" si="105"/>
        <v>1074.0656249999997</v>
      </c>
      <c r="BU154" s="228">
        <f t="shared" si="106"/>
        <v>8486.9294850000006</v>
      </c>
      <c r="BV154" s="228">
        <v>8112</v>
      </c>
      <c r="BW154" s="228">
        <f t="shared" si="107"/>
        <v>374.92948500000057</v>
      </c>
      <c r="BX154" s="229">
        <f t="shared" si="98"/>
        <v>1091.5709999999999</v>
      </c>
      <c r="BY154" s="230">
        <f t="shared" si="99"/>
        <v>288.00037499999996</v>
      </c>
      <c r="BZ154" s="227">
        <v>0</v>
      </c>
      <c r="CA154" s="227"/>
      <c r="CB154" s="231">
        <f t="shared" si="100"/>
        <v>1379.571375</v>
      </c>
      <c r="CC154" s="231">
        <f t="shared" si="101"/>
        <v>10940.566484999999</v>
      </c>
      <c r="CD154" s="232">
        <f t="shared" si="102"/>
        <v>375</v>
      </c>
      <c r="CE154" s="216">
        <f t="shared" si="108"/>
        <v>11315.566484999999</v>
      </c>
    </row>
    <row r="155" spans="1:83" ht="21.95" customHeight="1" x14ac:dyDescent="0.2">
      <c r="A155" s="206">
        <v>142</v>
      </c>
      <c r="B155" s="207" t="s">
        <v>1201</v>
      </c>
      <c r="C155" s="207" t="s">
        <v>1202</v>
      </c>
      <c r="D155" s="233" t="s">
        <v>1168</v>
      </c>
      <c r="E155" s="272" t="s">
        <v>1203</v>
      </c>
      <c r="F155" s="272" t="s">
        <v>1204</v>
      </c>
      <c r="G155" s="208" t="s">
        <v>64</v>
      </c>
      <c r="H155" s="208" t="s">
        <v>122</v>
      </c>
      <c r="I155" s="209" t="s">
        <v>1205</v>
      </c>
      <c r="J155" s="208" t="s">
        <v>229</v>
      </c>
      <c r="K155" s="208">
        <v>1</v>
      </c>
      <c r="L155" s="210">
        <v>0</v>
      </c>
      <c r="M155" s="208">
        <v>1</v>
      </c>
      <c r="N155" s="208">
        <v>1</v>
      </c>
      <c r="O155" s="208">
        <v>1</v>
      </c>
      <c r="P155" s="208">
        <v>1</v>
      </c>
      <c r="Q155" s="208">
        <v>1</v>
      </c>
      <c r="R155" s="208">
        <v>0</v>
      </c>
      <c r="S155" s="208">
        <v>0</v>
      </c>
      <c r="T155" s="208">
        <v>0</v>
      </c>
      <c r="U155" s="208">
        <v>1</v>
      </c>
      <c r="V155" s="208">
        <v>1</v>
      </c>
      <c r="W155" s="208">
        <v>1</v>
      </c>
      <c r="X155" s="208">
        <v>1</v>
      </c>
      <c r="Y155" s="208">
        <v>1</v>
      </c>
      <c r="Z155" s="208">
        <v>0</v>
      </c>
      <c r="AA155" s="208">
        <v>1</v>
      </c>
      <c r="AB155" s="208">
        <v>1</v>
      </c>
      <c r="AC155" s="208">
        <v>1</v>
      </c>
      <c r="AD155" s="208">
        <v>1</v>
      </c>
      <c r="AE155" s="208">
        <v>1</v>
      </c>
      <c r="AF155" s="208">
        <v>0.9375</v>
      </c>
      <c r="AG155" s="208">
        <v>0</v>
      </c>
      <c r="AH155" s="208">
        <v>1</v>
      </c>
      <c r="AI155" s="208">
        <v>1</v>
      </c>
      <c r="AJ155" s="208">
        <v>0</v>
      </c>
      <c r="AK155" s="208">
        <v>1</v>
      </c>
      <c r="AL155" s="208">
        <v>1</v>
      </c>
      <c r="AM155" s="211">
        <v>26</v>
      </c>
      <c r="AN155" s="212">
        <f t="shared" si="81"/>
        <v>20.9375</v>
      </c>
      <c r="AO155" s="211">
        <f t="shared" si="82"/>
        <v>0</v>
      </c>
      <c r="AP155" s="211">
        <f t="shared" si="83"/>
        <v>0</v>
      </c>
      <c r="AQ155" s="211">
        <f t="shared" si="84"/>
        <v>0</v>
      </c>
      <c r="AR155" s="211">
        <f t="shared" si="85"/>
        <v>7</v>
      </c>
      <c r="AS155" s="211">
        <f t="shared" si="86"/>
        <v>0</v>
      </c>
      <c r="AT155" s="213">
        <f t="shared" si="109"/>
        <v>20.9375</v>
      </c>
      <c r="AU155" s="273">
        <v>0</v>
      </c>
      <c r="AV155" s="214">
        <v>11035.96</v>
      </c>
      <c r="AW155" s="215">
        <v>3518.32</v>
      </c>
      <c r="AX155" s="214">
        <v>0</v>
      </c>
      <c r="AY155" s="214">
        <v>0</v>
      </c>
      <c r="AZ155" s="214">
        <v>0</v>
      </c>
      <c r="BA155" s="216">
        <f t="shared" si="79"/>
        <v>14554.279999999999</v>
      </c>
      <c r="BB155" s="217">
        <f t="shared" si="87"/>
        <v>8887.1312500000004</v>
      </c>
      <c r="BC155" s="217">
        <f t="shared" si="88"/>
        <v>2833.2624999999998</v>
      </c>
      <c r="BD155" s="218">
        <v>0</v>
      </c>
      <c r="BE155" s="219">
        <f t="shared" si="89"/>
        <v>0</v>
      </c>
      <c r="BF155" s="219">
        <f t="shared" si="90"/>
        <v>0</v>
      </c>
      <c r="BG155" s="220">
        <f t="shared" si="91"/>
        <v>976.30879937499992</v>
      </c>
      <c r="BH155" s="221">
        <f t="shared" si="103"/>
        <v>586.04062499999998</v>
      </c>
      <c r="BI155" s="222">
        <f t="shared" si="92"/>
        <v>62.8125</v>
      </c>
      <c r="BJ155" s="223">
        <f t="shared" si="104"/>
        <v>0</v>
      </c>
      <c r="BK155" s="216">
        <f t="shared" si="93"/>
        <v>11720.393749999999</v>
      </c>
      <c r="BL155" s="216">
        <f t="shared" si="94"/>
        <v>13345.555674374998</v>
      </c>
      <c r="BM155" s="224">
        <f t="shared" si="95"/>
        <v>92.769351562499992</v>
      </c>
      <c r="BN155" s="225">
        <f t="shared" si="96"/>
        <v>1406.4472499999999</v>
      </c>
      <c r="BO155" s="226">
        <f t="shared" si="97"/>
        <v>0</v>
      </c>
      <c r="BP155" s="227"/>
      <c r="BQ155" s="214"/>
      <c r="BR155" s="214">
        <v>0</v>
      </c>
      <c r="BS155" s="228">
        <v>0</v>
      </c>
      <c r="BT155" s="228">
        <f t="shared" si="105"/>
        <v>1499.2166015624998</v>
      </c>
      <c r="BU155" s="228">
        <f t="shared" si="106"/>
        <v>11846.339072812498</v>
      </c>
      <c r="BV155" s="228">
        <v>11846</v>
      </c>
      <c r="BW155" s="228">
        <f t="shared" si="107"/>
        <v>0.33907281249776133</v>
      </c>
      <c r="BX155" s="229">
        <f t="shared" si="98"/>
        <v>1523.6511874999999</v>
      </c>
      <c r="BY155" s="230">
        <f t="shared" si="99"/>
        <v>402.00052343749996</v>
      </c>
      <c r="BZ155" s="227">
        <v>0</v>
      </c>
      <c r="CA155" s="227"/>
      <c r="CB155" s="231">
        <f t="shared" si="100"/>
        <v>1925.6517109375</v>
      </c>
      <c r="CC155" s="231">
        <f t="shared" si="101"/>
        <v>15271.207385312498</v>
      </c>
      <c r="CD155" s="232">
        <f t="shared" si="102"/>
        <v>523.4375</v>
      </c>
      <c r="CE155" s="216">
        <f t="shared" si="108"/>
        <v>15794.644885312498</v>
      </c>
    </row>
    <row r="156" spans="1:83" ht="21.95" customHeight="1" x14ac:dyDescent="0.2">
      <c r="A156" s="206">
        <v>143</v>
      </c>
      <c r="B156" s="207" t="s">
        <v>1206</v>
      </c>
      <c r="C156" s="207" t="s">
        <v>1207</v>
      </c>
      <c r="D156" s="233" t="s">
        <v>1168</v>
      </c>
      <c r="E156" s="272" t="s">
        <v>1208</v>
      </c>
      <c r="F156" s="272" t="s">
        <v>1209</v>
      </c>
      <c r="G156" s="208" t="s">
        <v>223</v>
      </c>
      <c r="H156" s="208" t="s">
        <v>127</v>
      </c>
      <c r="I156" s="209">
        <v>64055850822</v>
      </c>
      <c r="J156" s="208" t="s">
        <v>224</v>
      </c>
      <c r="K156" s="208">
        <v>1</v>
      </c>
      <c r="L156" s="210">
        <v>0</v>
      </c>
      <c r="M156" s="208">
        <v>1</v>
      </c>
      <c r="N156" s="208">
        <v>1</v>
      </c>
      <c r="O156" s="208">
        <v>1</v>
      </c>
      <c r="P156" s="208">
        <v>1</v>
      </c>
      <c r="Q156" s="208">
        <v>1</v>
      </c>
      <c r="R156" s="208">
        <v>1</v>
      </c>
      <c r="S156" s="208">
        <v>0</v>
      </c>
      <c r="T156" s="208">
        <v>1</v>
      </c>
      <c r="U156" s="208">
        <v>1</v>
      </c>
      <c r="V156" s="208">
        <v>1</v>
      </c>
      <c r="W156" s="208">
        <v>1</v>
      </c>
      <c r="X156" s="208">
        <v>1</v>
      </c>
      <c r="Y156" s="208">
        <v>1</v>
      </c>
      <c r="Z156" s="208">
        <v>0</v>
      </c>
      <c r="AA156" s="208">
        <v>1</v>
      </c>
      <c r="AB156" s="208">
        <v>1</v>
      </c>
      <c r="AC156" s="208">
        <v>1</v>
      </c>
      <c r="AD156" s="208">
        <v>1</v>
      </c>
      <c r="AE156" s="208">
        <v>1</v>
      </c>
      <c r="AF156" s="208">
        <v>1</v>
      </c>
      <c r="AG156" s="208">
        <v>0</v>
      </c>
      <c r="AH156" s="208">
        <v>1</v>
      </c>
      <c r="AI156" s="208">
        <v>1</v>
      </c>
      <c r="AJ156" s="208">
        <v>1</v>
      </c>
      <c r="AK156" s="208">
        <v>1</v>
      </c>
      <c r="AL156" s="208">
        <v>1</v>
      </c>
      <c r="AM156" s="211">
        <v>26</v>
      </c>
      <c r="AN156" s="212">
        <f t="shared" si="81"/>
        <v>24</v>
      </c>
      <c r="AO156" s="211">
        <f t="shared" si="82"/>
        <v>0</v>
      </c>
      <c r="AP156" s="211">
        <f t="shared" si="83"/>
        <v>0</v>
      </c>
      <c r="AQ156" s="211">
        <f t="shared" si="84"/>
        <v>0</v>
      </c>
      <c r="AR156" s="211">
        <f t="shared" si="85"/>
        <v>4</v>
      </c>
      <c r="AS156" s="211">
        <f t="shared" si="86"/>
        <v>0</v>
      </c>
      <c r="AT156" s="213">
        <f t="shared" si="109"/>
        <v>24</v>
      </c>
      <c r="AU156" s="273">
        <v>8</v>
      </c>
      <c r="AV156" s="214">
        <v>11035.96</v>
      </c>
      <c r="AW156" s="215">
        <v>3518.32</v>
      </c>
      <c r="AX156" s="214">
        <v>0</v>
      </c>
      <c r="AY156" s="214">
        <v>0</v>
      </c>
      <c r="AZ156" s="214">
        <v>0</v>
      </c>
      <c r="BA156" s="216">
        <f t="shared" si="79"/>
        <v>14554.279999999999</v>
      </c>
      <c r="BB156" s="217">
        <f t="shared" si="87"/>
        <v>10187.039999999999</v>
      </c>
      <c r="BC156" s="217">
        <f t="shared" si="88"/>
        <v>3247.68</v>
      </c>
      <c r="BD156" s="218">
        <v>0</v>
      </c>
      <c r="BE156" s="219">
        <f t="shared" si="89"/>
        <v>0</v>
      </c>
      <c r="BF156" s="219">
        <f t="shared" si="90"/>
        <v>0</v>
      </c>
      <c r="BG156" s="220">
        <f t="shared" si="91"/>
        <v>1119.1121759999999</v>
      </c>
      <c r="BH156" s="221">
        <f t="shared" si="103"/>
        <v>671.76</v>
      </c>
      <c r="BI156" s="222">
        <f t="shared" si="92"/>
        <v>72</v>
      </c>
      <c r="BJ156" s="223">
        <f t="shared" si="104"/>
        <v>1119.52</v>
      </c>
      <c r="BK156" s="216">
        <f t="shared" si="93"/>
        <v>13434.72</v>
      </c>
      <c r="BL156" s="216">
        <f t="shared" si="94"/>
        <v>16417.112175999999</v>
      </c>
      <c r="BM156" s="224">
        <f t="shared" si="95"/>
        <v>114.73499999999999</v>
      </c>
      <c r="BN156" s="225">
        <f t="shared" si="96"/>
        <v>1612.1663999999998</v>
      </c>
      <c r="BO156" s="226">
        <f t="shared" si="97"/>
        <v>0</v>
      </c>
      <c r="BP156" s="227"/>
      <c r="BQ156" s="214"/>
      <c r="BR156" s="214">
        <v>0</v>
      </c>
      <c r="BS156" s="228">
        <v>0</v>
      </c>
      <c r="BT156" s="228">
        <f t="shared" si="105"/>
        <v>1726.9013999999997</v>
      </c>
      <c r="BU156" s="228">
        <f t="shared" si="106"/>
        <v>14690.210776</v>
      </c>
      <c r="BV156" s="228">
        <v>14690</v>
      </c>
      <c r="BW156" s="228">
        <f t="shared" si="107"/>
        <v>0.21077599999989616</v>
      </c>
      <c r="BX156" s="229">
        <f t="shared" si="98"/>
        <v>1746.5135999999998</v>
      </c>
      <c r="BY156" s="230">
        <f t="shared" si="99"/>
        <v>497.18499999999995</v>
      </c>
      <c r="BZ156" s="227">
        <v>0</v>
      </c>
      <c r="CA156" s="227"/>
      <c r="CB156" s="231">
        <f t="shared" si="100"/>
        <v>2243.6985999999997</v>
      </c>
      <c r="CC156" s="231">
        <f t="shared" si="101"/>
        <v>18660.810775999998</v>
      </c>
      <c r="CD156" s="232">
        <f t="shared" si="102"/>
        <v>600</v>
      </c>
      <c r="CE156" s="216">
        <f t="shared" si="108"/>
        <v>19260.810775999998</v>
      </c>
    </row>
    <row r="157" spans="1:83" ht="21.95" customHeight="1" x14ac:dyDescent="0.2">
      <c r="A157" s="206">
        <v>144</v>
      </c>
      <c r="B157" s="207" t="s">
        <v>1210</v>
      </c>
      <c r="C157" s="207" t="s">
        <v>1211</v>
      </c>
      <c r="D157" s="233" t="s">
        <v>1168</v>
      </c>
      <c r="E157" s="272" t="s">
        <v>1212</v>
      </c>
      <c r="F157" s="272" t="s">
        <v>1213</v>
      </c>
      <c r="G157" s="208" t="s">
        <v>64</v>
      </c>
      <c r="H157" s="208" t="s">
        <v>122</v>
      </c>
      <c r="I157" s="209" t="s">
        <v>1214</v>
      </c>
      <c r="J157" s="208" t="s">
        <v>229</v>
      </c>
      <c r="K157" s="208">
        <v>1</v>
      </c>
      <c r="L157" s="210">
        <v>0</v>
      </c>
      <c r="M157" s="208">
        <v>1</v>
      </c>
      <c r="N157" s="208">
        <v>1</v>
      </c>
      <c r="O157" s="208">
        <v>1</v>
      </c>
      <c r="P157" s="208">
        <v>1</v>
      </c>
      <c r="Q157" s="208">
        <v>1</v>
      </c>
      <c r="R157" s="208">
        <v>1</v>
      </c>
      <c r="S157" s="208">
        <v>0.5</v>
      </c>
      <c r="T157" s="208">
        <v>0</v>
      </c>
      <c r="U157" s="208">
        <v>1</v>
      </c>
      <c r="V157" s="208">
        <v>1</v>
      </c>
      <c r="W157" s="208">
        <v>1</v>
      </c>
      <c r="X157" s="208">
        <v>1</v>
      </c>
      <c r="Y157" s="208">
        <v>1</v>
      </c>
      <c r="Z157" s="208">
        <v>0</v>
      </c>
      <c r="AA157" s="208">
        <v>1</v>
      </c>
      <c r="AB157" s="208">
        <v>0</v>
      </c>
      <c r="AC157" s="208">
        <v>1</v>
      </c>
      <c r="AD157" s="208">
        <v>1</v>
      </c>
      <c r="AE157" s="208">
        <v>1</v>
      </c>
      <c r="AF157" s="208">
        <v>1</v>
      </c>
      <c r="AG157" s="208">
        <v>0</v>
      </c>
      <c r="AH157" s="208">
        <v>1</v>
      </c>
      <c r="AI157" s="208">
        <v>1</v>
      </c>
      <c r="AJ157" s="208">
        <v>1</v>
      </c>
      <c r="AK157" s="208">
        <v>1</v>
      </c>
      <c r="AL157" s="208">
        <v>1</v>
      </c>
      <c r="AM157" s="211">
        <v>26</v>
      </c>
      <c r="AN157" s="212">
        <f t="shared" si="81"/>
        <v>22.5</v>
      </c>
      <c r="AO157" s="211">
        <f t="shared" si="82"/>
        <v>0</v>
      </c>
      <c r="AP157" s="211">
        <f t="shared" si="83"/>
        <v>0</v>
      </c>
      <c r="AQ157" s="211">
        <f t="shared" si="84"/>
        <v>0</v>
      </c>
      <c r="AR157" s="211">
        <f t="shared" si="85"/>
        <v>5</v>
      </c>
      <c r="AS157" s="211">
        <f t="shared" si="86"/>
        <v>0</v>
      </c>
      <c r="AT157" s="213">
        <f t="shared" si="109"/>
        <v>22.5</v>
      </c>
      <c r="AU157" s="273">
        <v>0</v>
      </c>
      <c r="AV157" s="214">
        <v>11035.96</v>
      </c>
      <c r="AW157" s="215">
        <v>3518.32</v>
      </c>
      <c r="AX157" s="214">
        <v>0</v>
      </c>
      <c r="AY157" s="214">
        <v>0</v>
      </c>
      <c r="AZ157" s="214">
        <v>0</v>
      </c>
      <c r="BA157" s="216">
        <f t="shared" si="79"/>
        <v>14554.279999999999</v>
      </c>
      <c r="BB157" s="217">
        <f t="shared" si="87"/>
        <v>9550.35</v>
      </c>
      <c r="BC157" s="217">
        <f t="shared" si="88"/>
        <v>3044.7</v>
      </c>
      <c r="BD157" s="218">
        <v>0</v>
      </c>
      <c r="BE157" s="219">
        <f t="shared" si="89"/>
        <v>0</v>
      </c>
      <c r="BF157" s="219">
        <f t="shared" si="90"/>
        <v>0</v>
      </c>
      <c r="BG157" s="220">
        <f t="shared" si="91"/>
        <v>1049.1676649999999</v>
      </c>
      <c r="BH157" s="221">
        <f t="shared" si="103"/>
        <v>629.77499999999998</v>
      </c>
      <c r="BI157" s="222">
        <f t="shared" si="92"/>
        <v>67.5</v>
      </c>
      <c r="BJ157" s="223">
        <f t="shared" si="104"/>
        <v>0</v>
      </c>
      <c r="BK157" s="216">
        <f t="shared" si="93"/>
        <v>12595.05</v>
      </c>
      <c r="BL157" s="216">
        <f t="shared" si="94"/>
        <v>14341.492665</v>
      </c>
      <c r="BM157" s="224">
        <f t="shared" si="95"/>
        <v>99.692437499999997</v>
      </c>
      <c r="BN157" s="225">
        <f t="shared" si="96"/>
        <v>1511.4059999999999</v>
      </c>
      <c r="BO157" s="226">
        <f t="shared" si="97"/>
        <v>0</v>
      </c>
      <c r="BP157" s="227"/>
      <c r="BQ157" s="214"/>
      <c r="BR157" s="214">
        <v>0</v>
      </c>
      <c r="BS157" s="228">
        <v>0</v>
      </c>
      <c r="BT157" s="228">
        <f t="shared" si="105"/>
        <v>1611.0984375</v>
      </c>
      <c r="BU157" s="228">
        <f t="shared" si="106"/>
        <v>12730.394227499999</v>
      </c>
      <c r="BV157" s="228">
        <v>12730</v>
      </c>
      <c r="BW157" s="228">
        <f t="shared" si="107"/>
        <v>0.39422749999903317</v>
      </c>
      <c r="BX157" s="229">
        <f t="shared" si="98"/>
        <v>1637.3564999999999</v>
      </c>
      <c r="BY157" s="230">
        <f t="shared" si="99"/>
        <v>432.00056250000006</v>
      </c>
      <c r="BZ157" s="227">
        <v>0</v>
      </c>
      <c r="CA157" s="227"/>
      <c r="CB157" s="231">
        <f t="shared" si="100"/>
        <v>2069.3570624999998</v>
      </c>
      <c r="CC157" s="231">
        <f t="shared" si="101"/>
        <v>16410.849727500001</v>
      </c>
      <c r="CD157" s="232">
        <f t="shared" si="102"/>
        <v>562.5</v>
      </c>
      <c r="CE157" s="216">
        <f t="shared" si="108"/>
        <v>16973.349727500001</v>
      </c>
    </row>
    <row r="158" spans="1:83" ht="21.95" customHeight="1" x14ac:dyDescent="0.2">
      <c r="A158" s="206">
        <v>145</v>
      </c>
      <c r="B158" s="207" t="s">
        <v>1215</v>
      </c>
      <c r="C158" s="207" t="s">
        <v>1216</v>
      </c>
      <c r="D158" s="233" t="s">
        <v>1168</v>
      </c>
      <c r="E158" s="272" t="s">
        <v>1217</v>
      </c>
      <c r="F158" s="272" t="s">
        <v>1218</v>
      </c>
      <c r="G158" s="208" t="s">
        <v>65</v>
      </c>
      <c r="H158" s="208" t="s">
        <v>135</v>
      </c>
      <c r="I158" s="209">
        <v>110042732450</v>
      </c>
      <c r="J158" s="208" t="s">
        <v>229</v>
      </c>
      <c r="K158" s="208">
        <v>1</v>
      </c>
      <c r="L158" s="210">
        <v>0</v>
      </c>
      <c r="M158" s="208">
        <v>1</v>
      </c>
      <c r="N158" s="208">
        <v>1</v>
      </c>
      <c r="O158" s="208">
        <v>1</v>
      </c>
      <c r="P158" s="208">
        <v>1</v>
      </c>
      <c r="Q158" s="208">
        <v>1</v>
      </c>
      <c r="R158" s="208">
        <v>1</v>
      </c>
      <c r="S158" s="208">
        <v>0</v>
      </c>
      <c r="T158" s="208">
        <v>1</v>
      </c>
      <c r="U158" s="208">
        <v>1</v>
      </c>
      <c r="V158" s="208">
        <v>1</v>
      </c>
      <c r="W158" s="208">
        <v>1</v>
      </c>
      <c r="X158" s="208">
        <v>1</v>
      </c>
      <c r="Y158" s="208">
        <v>1</v>
      </c>
      <c r="Z158" s="208">
        <v>0</v>
      </c>
      <c r="AA158" s="208">
        <v>1</v>
      </c>
      <c r="AB158" s="208">
        <v>1</v>
      </c>
      <c r="AC158" s="208">
        <v>1</v>
      </c>
      <c r="AD158" s="208">
        <v>1</v>
      </c>
      <c r="AE158" s="208">
        <v>1</v>
      </c>
      <c r="AF158" s="208">
        <v>1</v>
      </c>
      <c r="AG158" s="208">
        <v>0</v>
      </c>
      <c r="AH158" s="208">
        <v>1</v>
      </c>
      <c r="AI158" s="208">
        <v>1</v>
      </c>
      <c r="AJ158" s="208">
        <v>1</v>
      </c>
      <c r="AK158" s="208">
        <v>1</v>
      </c>
      <c r="AL158" s="208">
        <v>1</v>
      </c>
      <c r="AM158" s="211">
        <v>26</v>
      </c>
      <c r="AN158" s="212">
        <f t="shared" si="81"/>
        <v>24</v>
      </c>
      <c r="AO158" s="211">
        <f t="shared" si="82"/>
        <v>0</v>
      </c>
      <c r="AP158" s="211">
        <f t="shared" si="83"/>
        <v>0</v>
      </c>
      <c r="AQ158" s="211">
        <f t="shared" si="84"/>
        <v>0</v>
      </c>
      <c r="AR158" s="211">
        <f t="shared" si="85"/>
        <v>4</v>
      </c>
      <c r="AS158" s="211">
        <f t="shared" si="86"/>
        <v>0</v>
      </c>
      <c r="AT158" s="213">
        <f t="shared" si="109"/>
        <v>24</v>
      </c>
      <c r="AU158" s="273">
        <v>8</v>
      </c>
      <c r="AV158" s="214">
        <v>11035.96</v>
      </c>
      <c r="AW158" s="215">
        <v>3518.32</v>
      </c>
      <c r="AX158" s="214">
        <v>0</v>
      </c>
      <c r="AY158" s="214">
        <v>0</v>
      </c>
      <c r="AZ158" s="214">
        <v>0</v>
      </c>
      <c r="BA158" s="216">
        <f t="shared" si="79"/>
        <v>14554.279999999999</v>
      </c>
      <c r="BB158" s="217">
        <f t="shared" si="87"/>
        <v>10187.039999999999</v>
      </c>
      <c r="BC158" s="217">
        <f t="shared" si="88"/>
        <v>3247.68</v>
      </c>
      <c r="BD158" s="218">
        <v>0</v>
      </c>
      <c r="BE158" s="219">
        <f t="shared" si="89"/>
        <v>0</v>
      </c>
      <c r="BF158" s="219">
        <f t="shared" si="90"/>
        <v>0</v>
      </c>
      <c r="BG158" s="220">
        <f t="shared" si="91"/>
        <v>1119.1121759999999</v>
      </c>
      <c r="BH158" s="221">
        <f t="shared" si="103"/>
        <v>671.76</v>
      </c>
      <c r="BI158" s="222">
        <f t="shared" si="92"/>
        <v>72</v>
      </c>
      <c r="BJ158" s="223">
        <f t="shared" si="104"/>
        <v>1119.52</v>
      </c>
      <c r="BK158" s="216">
        <f t="shared" si="93"/>
        <v>13434.72</v>
      </c>
      <c r="BL158" s="216">
        <f t="shared" si="94"/>
        <v>16417.112175999999</v>
      </c>
      <c r="BM158" s="224">
        <f t="shared" si="95"/>
        <v>114.73499999999999</v>
      </c>
      <c r="BN158" s="225">
        <f t="shared" si="96"/>
        <v>1612.1663999999998</v>
      </c>
      <c r="BO158" s="226">
        <f t="shared" si="97"/>
        <v>0</v>
      </c>
      <c r="BP158" s="227"/>
      <c r="BQ158" s="214"/>
      <c r="BR158" s="214">
        <v>0</v>
      </c>
      <c r="BS158" s="228">
        <v>0</v>
      </c>
      <c r="BT158" s="228">
        <f t="shared" si="105"/>
        <v>1726.9013999999997</v>
      </c>
      <c r="BU158" s="228">
        <f t="shared" si="106"/>
        <v>14690.210776</v>
      </c>
      <c r="BV158" s="228">
        <v>14690</v>
      </c>
      <c r="BW158" s="228">
        <f t="shared" si="107"/>
        <v>0.21077599999989616</v>
      </c>
      <c r="BX158" s="229">
        <f t="shared" si="98"/>
        <v>1746.5135999999998</v>
      </c>
      <c r="BY158" s="230">
        <f t="shared" si="99"/>
        <v>497.18499999999995</v>
      </c>
      <c r="BZ158" s="227">
        <v>0</v>
      </c>
      <c r="CA158" s="227"/>
      <c r="CB158" s="231">
        <f t="shared" si="100"/>
        <v>2243.6985999999997</v>
      </c>
      <c r="CC158" s="231">
        <f t="shared" si="101"/>
        <v>18660.810775999998</v>
      </c>
      <c r="CD158" s="232">
        <f t="shared" si="102"/>
        <v>600</v>
      </c>
      <c r="CE158" s="216">
        <f t="shared" si="108"/>
        <v>19260.810775999998</v>
      </c>
    </row>
    <row r="159" spans="1:83" ht="21.95" customHeight="1" x14ac:dyDescent="0.2">
      <c r="A159" s="206">
        <v>146</v>
      </c>
      <c r="B159" s="207" t="s">
        <v>1219</v>
      </c>
      <c r="C159" s="207" t="s">
        <v>1220</v>
      </c>
      <c r="D159" s="233" t="s">
        <v>1168</v>
      </c>
      <c r="E159" s="272" t="s">
        <v>1221</v>
      </c>
      <c r="F159" s="272" t="s">
        <v>1222</v>
      </c>
      <c r="G159" s="208" t="s">
        <v>65</v>
      </c>
      <c r="H159" s="208" t="s">
        <v>135</v>
      </c>
      <c r="I159" s="209">
        <v>4733108002633</v>
      </c>
      <c r="J159" s="208" t="s">
        <v>229</v>
      </c>
      <c r="K159" s="208">
        <v>1</v>
      </c>
      <c r="L159" s="210">
        <v>0</v>
      </c>
      <c r="M159" s="208">
        <v>1</v>
      </c>
      <c r="N159" s="208">
        <v>1</v>
      </c>
      <c r="O159" s="208">
        <v>1</v>
      </c>
      <c r="P159" s="208">
        <v>1</v>
      </c>
      <c r="Q159" s="208">
        <v>1</v>
      </c>
      <c r="R159" s="208">
        <v>1</v>
      </c>
      <c r="S159" s="208">
        <v>0</v>
      </c>
      <c r="T159" s="208">
        <v>1</v>
      </c>
      <c r="U159" s="208">
        <v>1</v>
      </c>
      <c r="V159" s="208">
        <v>1</v>
      </c>
      <c r="W159" s="208">
        <v>1</v>
      </c>
      <c r="X159" s="208">
        <v>1</v>
      </c>
      <c r="Y159" s="208">
        <v>1</v>
      </c>
      <c r="Z159" s="208">
        <v>0</v>
      </c>
      <c r="AA159" s="208">
        <v>1</v>
      </c>
      <c r="AB159" s="208">
        <v>1</v>
      </c>
      <c r="AC159" s="208">
        <v>1</v>
      </c>
      <c r="AD159" s="208">
        <v>1</v>
      </c>
      <c r="AE159" s="208">
        <v>1</v>
      </c>
      <c r="AF159" s="208">
        <v>1</v>
      </c>
      <c r="AG159" s="208">
        <v>0</v>
      </c>
      <c r="AH159" s="208">
        <v>1</v>
      </c>
      <c r="AI159" s="208">
        <v>0</v>
      </c>
      <c r="AJ159" s="208">
        <v>1</v>
      </c>
      <c r="AK159" s="208">
        <v>1</v>
      </c>
      <c r="AL159" s="208">
        <v>0.9375</v>
      </c>
      <c r="AM159" s="211">
        <v>26</v>
      </c>
      <c r="AN159" s="212">
        <f t="shared" si="81"/>
        <v>22.9375</v>
      </c>
      <c r="AO159" s="211">
        <f t="shared" si="82"/>
        <v>0</v>
      </c>
      <c r="AP159" s="211">
        <f t="shared" si="83"/>
        <v>0</v>
      </c>
      <c r="AQ159" s="211">
        <f t="shared" si="84"/>
        <v>0</v>
      </c>
      <c r="AR159" s="211">
        <f t="shared" si="85"/>
        <v>5</v>
      </c>
      <c r="AS159" s="211">
        <f t="shared" si="86"/>
        <v>0</v>
      </c>
      <c r="AT159" s="213">
        <f t="shared" si="109"/>
        <v>22.9375</v>
      </c>
      <c r="AU159" s="273">
        <v>8</v>
      </c>
      <c r="AV159" s="214">
        <v>11035.96</v>
      </c>
      <c r="AW159" s="215">
        <v>3518.32</v>
      </c>
      <c r="AX159" s="214">
        <v>0</v>
      </c>
      <c r="AY159" s="214">
        <v>0</v>
      </c>
      <c r="AZ159" s="214">
        <v>0</v>
      </c>
      <c r="BA159" s="216">
        <f t="shared" si="79"/>
        <v>14554.279999999999</v>
      </c>
      <c r="BB159" s="217">
        <f t="shared" si="87"/>
        <v>9736.0512500000004</v>
      </c>
      <c r="BC159" s="217">
        <f t="shared" si="88"/>
        <v>3103.9024999999997</v>
      </c>
      <c r="BD159" s="218">
        <v>0</v>
      </c>
      <c r="BE159" s="219">
        <f t="shared" si="89"/>
        <v>0</v>
      </c>
      <c r="BF159" s="219">
        <f t="shared" si="90"/>
        <v>0</v>
      </c>
      <c r="BG159" s="220">
        <f t="shared" si="91"/>
        <v>1069.5681473750001</v>
      </c>
      <c r="BH159" s="221">
        <f t="shared" si="103"/>
        <v>642.020625</v>
      </c>
      <c r="BI159" s="222">
        <f t="shared" si="92"/>
        <v>68.8125</v>
      </c>
      <c r="BJ159" s="223">
        <f t="shared" si="104"/>
        <v>1119.52</v>
      </c>
      <c r="BK159" s="216">
        <f t="shared" si="93"/>
        <v>12839.953750000001</v>
      </c>
      <c r="BL159" s="216">
        <f t="shared" si="94"/>
        <v>15739.875022375001</v>
      </c>
      <c r="BM159" s="224">
        <f t="shared" si="95"/>
        <v>110.02730156250001</v>
      </c>
      <c r="BN159" s="225">
        <f t="shared" si="96"/>
        <v>1540.7944500000001</v>
      </c>
      <c r="BO159" s="226">
        <f t="shared" si="97"/>
        <v>0</v>
      </c>
      <c r="BP159" s="227"/>
      <c r="BQ159" s="214"/>
      <c r="BR159" s="214">
        <v>0</v>
      </c>
      <c r="BS159" s="228">
        <v>0</v>
      </c>
      <c r="BT159" s="228">
        <f t="shared" si="105"/>
        <v>1650.8217515625001</v>
      </c>
      <c r="BU159" s="228">
        <f t="shared" si="106"/>
        <v>14089.053270812501</v>
      </c>
      <c r="BV159" s="228">
        <v>14089</v>
      </c>
      <c r="BW159" s="228">
        <f t="shared" si="107"/>
        <v>5.3270812501068576E-2</v>
      </c>
      <c r="BX159" s="229">
        <f t="shared" si="98"/>
        <v>1669.1939874999998</v>
      </c>
      <c r="BY159" s="230">
        <f t="shared" si="99"/>
        <v>476.78497343750007</v>
      </c>
      <c r="BZ159" s="227">
        <v>0</v>
      </c>
      <c r="CA159" s="227"/>
      <c r="CB159" s="231">
        <f t="shared" si="100"/>
        <v>2145.9789609374998</v>
      </c>
      <c r="CC159" s="231">
        <f t="shared" si="101"/>
        <v>17885.8539833125</v>
      </c>
      <c r="CD159" s="232">
        <f t="shared" si="102"/>
        <v>573.4375</v>
      </c>
      <c r="CE159" s="216">
        <f t="shared" si="108"/>
        <v>18459.2914833125</v>
      </c>
    </row>
    <row r="160" spans="1:83" ht="21.95" customHeight="1" x14ac:dyDescent="0.2">
      <c r="A160" s="206">
        <v>147</v>
      </c>
      <c r="B160" s="207" t="s">
        <v>1223</v>
      </c>
      <c r="C160" s="207" t="s">
        <v>1224</v>
      </c>
      <c r="D160" s="233" t="s">
        <v>1168</v>
      </c>
      <c r="E160" s="272" t="s">
        <v>1225</v>
      </c>
      <c r="F160" s="272" t="s">
        <v>1226</v>
      </c>
      <c r="G160" s="208" t="s">
        <v>65</v>
      </c>
      <c r="H160" s="208" t="s">
        <v>135</v>
      </c>
      <c r="I160" s="209">
        <v>4733101013414</v>
      </c>
      <c r="J160" s="208" t="s">
        <v>229</v>
      </c>
      <c r="K160" s="208">
        <v>1</v>
      </c>
      <c r="L160" s="210">
        <v>0</v>
      </c>
      <c r="M160" s="208">
        <v>1</v>
      </c>
      <c r="N160" s="208">
        <v>1</v>
      </c>
      <c r="O160" s="208">
        <v>1</v>
      </c>
      <c r="P160" s="208">
        <v>0</v>
      </c>
      <c r="Q160" s="208">
        <v>1</v>
      </c>
      <c r="R160" s="208">
        <v>1</v>
      </c>
      <c r="S160" s="208">
        <v>0</v>
      </c>
      <c r="T160" s="208">
        <v>1</v>
      </c>
      <c r="U160" s="208">
        <v>1</v>
      </c>
      <c r="V160" s="208">
        <v>1</v>
      </c>
      <c r="W160" s="208">
        <v>0</v>
      </c>
      <c r="X160" s="208">
        <v>1</v>
      </c>
      <c r="Y160" s="208">
        <v>1</v>
      </c>
      <c r="Z160" s="208">
        <v>0</v>
      </c>
      <c r="AA160" s="208">
        <v>1</v>
      </c>
      <c r="AB160" s="208">
        <v>1</v>
      </c>
      <c r="AC160" s="208">
        <v>1</v>
      </c>
      <c r="AD160" s="208">
        <v>1</v>
      </c>
      <c r="AE160" s="208">
        <v>1</v>
      </c>
      <c r="AF160" s="208">
        <v>0</v>
      </c>
      <c r="AG160" s="208">
        <v>0</v>
      </c>
      <c r="AH160" s="208">
        <v>1</v>
      </c>
      <c r="AI160" s="208">
        <v>1</v>
      </c>
      <c r="AJ160" s="208">
        <v>1</v>
      </c>
      <c r="AK160" s="208">
        <v>1</v>
      </c>
      <c r="AL160" s="208">
        <v>1</v>
      </c>
      <c r="AM160" s="211">
        <v>26</v>
      </c>
      <c r="AN160" s="212">
        <f t="shared" si="81"/>
        <v>21</v>
      </c>
      <c r="AO160" s="211">
        <f t="shared" si="82"/>
        <v>0</v>
      </c>
      <c r="AP160" s="211">
        <f t="shared" si="83"/>
        <v>0</v>
      </c>
      <c r="AQ160" s="211">
        <f t="shared" si="84"/>
        <v>0</v>
      </c>
      <c r="AR160" s="211">
        <f t="shared" si="85"/>
        <v>7</v>
      </c>
      <c r="AS160" s="211">
        <f t="shared" si="86"/>
        <v>0</v>
      </c>
      <c r="AT160" s="213">
        <f t="shared" si="109"/>
        <v>21</v>
      </c>
      <c r="AU160" s="273">
        <v>0</v>
      </c>
      <c r="AV160" s="214">
        <v>11035.96</v>
      </c>
      <c r="AW160" s="215">
        <v>3518.32</v>
      </c>
      <c r="AX160" s="214">
        <v>0</v>
      </c>
      <c r="AY160" s="214">
        <v>0</v>
      </c>
      <c r="AZ160" s="214">
        <v>0</v>
      </c>
      <c r="BA160" s="216">
        <f t="shared" si="79"/>
        <v>14554.279999999999</v>
      </c>
      <c r="BB160" s="217">
        <f t="shared" si="87"/>
        <v>8913.66</v>
      </c>
      <c r="BC160" s="217">
        <f t="shared" si="88"/>
        <v>2841.72</v>
      </c>
      <c r="BD160" s="218">
        <v>0</v>
      </c>
      <c r="BE160" s="219">
        <f t="shared" si="89"/>
        <v>0</v>
      </c>
      <c r="BF160" s="219">
        <f t="shared" si="90"/>
        <v>0</v>
      </c>
      <c r="BG160" s="220">
        <f t="shared" si="91"/>
        <v>979.22315399999991</v>
      </c>
      <c r="BH160" s="221">
        <f t="shared" si="103"/>
        <v>587.79</v>
      </c>
      <c r="BI160" s="222">
        <f t="shared" si="92"/>
        <v>63</v>
      </c>
      <c r="BJ160" s="223">
        <f t="shared" si="104"/>
        <v>0</v>
      </c>
      <c r="BK160" s="216">
        <f t="shared" si="93"/>
        <v>11755.38</v>
      </c>
      <c r="BL160" s="216">
        <f t="shared" si="94"/>
        <v>13385.393153999998</v>
      </c>
      <c r="BM160" s="224">
        <f t="shared" si="95"/>
        <v>93.04627499999998</v>
      </c>
      <c r="BN160" s="225">
        <f t="shared" si="96"/>
        <v>1410.6455999999998</v>
      </c>
      <c r="BO160" s="226">
        <f t="shared" si="97"/>
        <v>0</v>
      </c>
      <c r="BP160" s="227"/>
      <c r="BQ160" s="214"/>
      <c r="BR160" s="214">
        <v>0</v>
      </c>
      <c r="BS160" s="228">
        <v>0</v>
      </c>
      <c r="BT160" s="228">
        <f t="shared" si="105"/>
        <v>1503.6918749999998</v>
      </c>
      <c r="BU160" s="228">
        <f t="shared" si="106"/>
        <v>11881.701278999997</v>
      </c>
      <c r="BV160" s="228">
        <v>11482</v>
      </c>
      <c r="BW160" s="228">
        <f t="shared" si="107"/>
        <v>399.70127899999716</v>
      </c>
      <c r="BX160" s="229">
        <f t="shared" si="98"/>
        <v>1528.1994</v>
      </c>
      <c r="BY160" s="230">
        <f t="shared" si="99"/>
        <v>403.20052499999997</v>
      </c>
      <c r="BZ160" s="227">
        <v>0</v>
      </c>
      <c r="CA160" s="227"/>
      <c r="CB160" s="231">
        <f t="shared" si="100"/>
        <v>1931.3999249999999</v>
      </c>
      <c r="CC160" s="231">
        <f t="shared" si="101"/>
        <v>15316.793078999997</v>
      </c>
      <c r="CD160" s="232">
        <f t="shared" si="102"/>
        <v>525</v>
      </c>
      <c r="CE160" s="216">
        <f t="shared" si="108"/>
        <v>15841.793078999997</v>
      </c>
    </row>
    <row r="161" spans="1:83" ht="21.95" customHeight="1" x14ac:dyDescent="0.2">
      <c r="A161" s="276" t="s">
        <v>1227</v>
      </c>
      <c r="B161" s="207" t="s">
        <v>1228</v>
      </c>
      <c r="C161" s="207" t="s">
        <v>1229</v>
      </c>
      <c r="D161" s="233" t="s">
        <v>1168</v>
      </c>
      <c r="E161" s="272" t="s">
        <v>1230</v>
      </c>
      <c r="F161" s="272" t="s">
        <v>1231</v>
      </c>
      <c r="G161" s="208" t="s">
        <v>223</v>
      </c>
      <c r="H161" s="208" t="s">
        <v>128</v>
      </c>
      <c r="I161" s="209">
        <v>41539850836</v>
      </c>
      <c r="J161" s="208" t="s">
        <v>229</v>
      </c>
      <c r="K161" s="208">
        <v>1</v>
      </c>
      <c r="L161" s="210">
        <v>0</v>
      </c>
      <c r="M161" s="208">
        <v>1</v>
      </c>
      <c r="N161" s="208">
        <v>1</v>
      </c>
      <c r="O161" s="208">
        <v>1</v>
      </c>
      <c r="P161" s="208">
        <v>0</v>
      </c>
      <c r="Q161" s="208">
        <v>1</v>
      </c>
      <c r="R161" s="208">
        <v>0</v>
      </c>
      <c r="S161" s="208">
        <v>0</v>
      </c>
      <c r="T161" s="208">
        <v>1</v>
      </c>
      <c r="U161" s="208">
        <v>1</v>
      </c>
      <c r="V161" s="208">
        <v>1</v>
      </c>
      <c r="W161" s="208">
        <v>1</v>
      </c>
      <c r="X161" s="208">
        <v>1</v>
      </c>
      <c r="Y161" s="208">
        <v>1</v>
      </c>
      <c r="Z161" s="208">
        <v>0</v>
      </c>
      <c r="AA161" s="208">
        <v>1</v>
      </c>
      <c r="AB161" s="208">
        <v>1</v>
      </c>
      <c r="AC161" s="208">
        <v>1</v>
      </c>
      <c r="AD161" s="208">
        <v>1</v>
      </c>
      <c r="AE161" s="208">
        <v>1</v>
      </c>
      <c r="AF161" s="208">
        <v>0</v>
      </c>
      <c r="AG161" s="208">
        <v>0</v>
      </c>
      <c r="AH161" s="208">
        <v>1</v>
      </c>
      <c r="AI161" s="208">
        <v>1</v>
      </c>
      <c r="AJ161" s="208">
        <v>1</v>
      </c>
      <c r="AK161" s="208">
        <v>1</v>
      </c>
      <c r="AL161" s="208">
        <v>1</v>
      </c>
      <c r="AM161" s="211">
        <v>26</v>
      </c>
      <c r="AN161" s="212">
        <f t="shared" si="81"/>
        <v>21</v>
      </c>
      <c r="AO161" s="211">
        <f t="shared" si="82"/>
        <v>0</v>
      </c>
      <c r="AP161" s="211">
        <f t="shared" si="83"/>
        <v>0</v>
      </c>
      <c r="AQ161" s="211">
        <f t="shared" si="84"/>
        <v>0</v>
      </c>
      <c r="AR161" s="211">
        <f t="shared" si="85"/>
        <v>7</v>
      </c>
      <c r="AS161" s="211">
        <f t="shared" si="86"/>
        <v>0</v>
      </c>
      <c r="AT161" s="213">
        <f t="shared" si="109"/>
        <v>21</v>
      </c>
      <c r="AU161" s="273">
        <v>0</v>
      </c>
      <c r="AV161" s="214">
        <v>11035.96</v>
      </c>
      <c r="AW161" s="215">
        <v>3518.32</v>
      </c>
      <c r="AX161" s="214">
        <v>0</v>
      </c>
      <c r="AY161" s="214">
        <v>0</v>
      </c>
      <c r="AZ161" s="214">
        <v>0</v>
      </c>
      <c r="BA161" s="216">
        <f t="shared" si="79"/>
        <v>14554.279999999999</v>
      </c>
      <c r="BB161" s="217">
        <f t="shared" si="87"/>
        <v>8913.66</v>
      </c>
      <c r="BC161" s="217">
        <f t="shared" si="88"/>
        <v>2841.72</v>
      </c>
      <c r="BD161" s="218">
        <v>0</v>
      </c>
      <c r="BE161" s="219">
        <f t="shared" si="89"/>
        <v>0</v>
      </c>
      <c r="BF161" s="219">
        <f t="shared" si="90"/>
        <v>0</v>
      </c>
      <c r="BG161" s="220">
        <f t="shared" si="91"/>
        <v>979.22315399999991</v>
      </c>
      <c r="BH161" s="221">
        <f t="shared" si="103"/>
        <v>587.79</v>
      </c>
      <c r="BI161" s="222">
        <f t="shared" si="92"/>
        <v>63</v>
      </c>
      <c r="BJ161" s="223">
        <f t="shared" si="104"/>
        <v>0</v>
      </c>
      <c r="BK161" s="216">
        <f t="shared" si="93"/>
        <v>11755.38</v>
      </c>
      <c r="BL161" s="216">
        <f t="shared" si="94"/>
        <v>13385.393153999998</v>
      </c>
      <c r="BM161" s="224">
        <f t="shared" si="95"/>
        <v>93.04627499999998</v>
      </c>
      <c r="BN161" s="225">
        <f t="shared" si="96"/>
        <v>1410.6455999999998</v>
      </c>
      <c r="BO161" s="226">
        <f t="shared" si="97"/>
        <v>0</v>
      </c>
      <c r="BP161" s="227"/>
      <c r="BQ161" s="214"/>
      <c r="BR161" s="214">
        <v>0</v>
      </c>
      <c r="BS161" s="228">
        <v>0</v>
      </c>
      <c r="BT161" s="228">
        <f t="shared" si="105"/>
        <v>1503.6918749999998</v>
      </c>
      <c r="BU161" s="228">
        <f t="shared" si="106"/>
        <v>11881.701278999997</v>
      </c>
      <c r="BV161" s="228">
        <v>11482</v>
      </c>
      <c r="BW161" s="228">
        <f t="shared" si="107"/>
        <v>399.70127899999716</v>
      </c>
      <c r="BX161" s="229">
        <f t="shared" si="98"/>
        <v>1528.1994</v>
      </c>
      <c r="BY161" s="230">
        <f t="shared" si="99"/>
        <v>403.20052499999997</v>
      </c>
      <c r="BZ161" s="227">
        <v>0</v>
      </c>
      <c r="CA161" s="227"/>
      <c r="CB161" s="231">
        <f t="shared" si="100"/>
        <v>1931.3999249999999</v>
      </c>
      <c r="CC161" s="231">
        <f t="shared" si="101"/>
        <v>15316.793078999997</v>
      </c>
      <c r="CD161" s="232">
        <f t="shared" si="102"/>
        <v>525</v>
      </c>
      <c r="CE161" s="216">
        <f t="shared" si="108"/>
        <v>15841.793078999997</v>
      </c>
    </row>
    <row r="162" spans="1:83" ht="21.95" customHeight="1" x14ac:dyDescent="0.2">
      <c r="A162" s="206">
        <v>149</v>
      </c>
      <c r="B162" s="207" t="s">
        <v>1232</v>
      </c>
      <c r="C162" s="207" t="s">
        <v>1233</v>
      </c>
      <c r="D162" s="233" t="s">
        <v>1168</v>
      </c>
      <c r="E162" s="272" t="s">
        <v>1234</v>
      </c>
      <c r="F162" s="272" t="s">
        <v>1235</v>
      </c>
      <c r="G162" s="208" t="s">
        <v>65</v>
      </c>
      <c r="H162" s="208" t="s">
        <v>135</v>
      </c>
      <c r="I162" s="209">
        <v>110108959743</v>
      </c>
      <c r="J162" s="208" t="s">
        <v>229</v>
      </c>
      <c r="K162" s="208">
        <v>0.94166666666666665</v>
      </c>
      <c r="L162" s="210">
        <v>0</v>
      </c>
      <c r="M162" s="208">
        <v>1</v>
      </c>
      <c r="N162" s="208">
        <v>1</v>
      </c>
      <c r="O162" s="208">
        <v>1</v>
      </c>
      <c r="P162" s="208">
        <v>1</v>
      </c>
      <c r="Q162" s="208">
        <v>1</v>
      </c>
      <c r="R162" s="208">
        <v>1</v>
      </c>
      <c r="S162" s="208">
        <v>0</v>
      </c>
      <c r="T162" s="208">
        <v>1</v>
      </c>
      <c r="U162" s="208">
        <v>1</v>
      </c>
      <c r="V162" s="208">
        <v>0.5</v>
      </c>
      <c r="W162" s="208">
        <v>1</v>
      </c>
      <c r="X162" s="208">
        <v>1</v>
      </c>
      <c r="Y162" s="208">
        <v>0</v>
      </c>
      <c r="Z162" s="208">
        <v>0</v>
      </c>
      <c r="AA162" s="208">
        <v>0</v>
      </c>
      <c r="AB162" s="208">
        <v>1</v>
      </c>
      <c r="AC162" s="208">
        <v>1</v>
      </c>
      <c r="AD162" s="208">
        <v>1</v>
      </c>
      <c r="AE162" s="208">
        <v>1</v>
      </c>
      <c r="AF162" s="208">
        <v>1</v>
      </c>
      <c r="AG162" s="208">
        <v>0</v>
      </c>
      <c r="AH162" s="208">
        <v>1</v>
      </c>
      <c r="AI162" s="208">
        <v>1</v>
      </c>
      <c r="AJ162" s="208">
        <v>1</v>
      </c>
      <c r="AK162" s="208">
        <v>1</v>
      </c>
      <c r="AL162" s="208">
        <v>1</v>
      </c>
      <c r="AM162" s="211">
        <v>26</v>
      </c>
      <c r="AN162" s="212">
        <f t="shared" si="81"/>
        <v>21.441666666666666</v>
      </c>
      <c r="AO162" s="211">
        <f t="shared" si="82"/>
        <v>0</v>
      </c>
      <c r="AP162" s="211">
        <f t="shared" si="83"/>
        <v>0</v>
      </c>
      <c r="AQ162" s="211">
        <f t="shared" si="84"/>
        <v>0</v>
      </c>
      <c r="AR162" s="211">
        <f t="shared" si="85"/>
        <v>6</v>
      </c>
      <c r="AS162" s="211">
        <f t="shared" si="86"/>
        <v>0</v>
      </c>
      <c r="AT162" s="213">
        <f t="shared" si="109"/>
        <v>21.441666666666666</v>
      </c>
      <c r="AU162" s="273">
        <v>0</v>
      </c>
      <c r="AV162" s="214">
        <v>11035.96</v>
      </c>
      <c r="AW162" s="215">
        <v>3518.32</v>
      </c>
      <c r="AX162" s="214">
        <v>0</v>
      </c>
      <c r="AY162" s="214">
        <v>0</v>
      </c>
      <c r="AZ162" s="214">
        <v>0</v>
      </c>
      <c r="BA162" s="216">
        <f t="shared" si="79"/>
        <v>14554.279999999999</v>
      </c>
      <c r="BB162" s="217">
        <f t="shared" si="87"/>
        <v>9101.1298333333325</v>
      </c>
      <c r="BC162" s="217">
        <f t="shared" si="88"/>
        <v>2901.4863333333333</v>
      </c>
      <c r="BD162" s="218">
        <v>0</v>
      </c>
      <c r="BE162" s="219">
        <f t="shared" si="89"/>
        <v>0</v>
      </c>
      <c r="BF162" s="219">
        <f t="shared" si="90"/>
        <v>0</v>
      </c>
      <c r="BG162" s="220">
        <f t="shared" si="91"/>
        <v>999.81792668333333</v>
      </c>
      <c r="BH162" s="221">
        <f t="shared" si="103"/>
        <v>600.15224999999998</v>
      </c>
      <c r="BI162" s="222">
        <f t="shared" si="92"/>
        <v>64.325000000000003</v>
      </c>
      <c r="BJ162" s="223">
        <f t="shared" si="104"/>
        <v>0</v>
      </c>
      <c r="BK162" s="216">
        <f t="shared" si="93"/>
        <v>12002.616166666667</v>
      </c>
      <c r="BL162" s="216">
        <f t="shared" si="94"/>
        <v>13666.911343350001</v>
      </c>
      <c r="BM162" s="224">
        <f t="shared" si="95"/>
        <v>95.003200624999991</v>
      </c>
      <c r="BN162" s="225">
        <f t="shared" si="96"/>
        <v>1440.31394</v>
      </c>
      <c r="BO162" s="226">
        <f t="shared" si="97"/>
        <v>0</v>
      </c>
      <c r="BP162" s="227"/>
      <c r="BQ162" s="214"/>
      <c r="BR162" s="214">
        <v>0</v>
      </c>
      <c r="BS162" s="228">
        <v>0</v>
      </c>
      <c r="BT162" s="228">
        <f t="shared" si="105"/>
        <v>1535.3171406250001</v>
      </c>
      <c r="BU162" s="228">
        <f t="shared" si="106"/>
        <v>12131.594202725</v>
      </c>
      <c r="BV162" s="228">
        <v>12132</v>
      </c>
      <c r="BW162" s="228">
        <f t="shared" si="107"/>
        <v>-0.40579727499971341</v>
      </c>
      <c r="BX162" s="229">
        <f t="shared" si="98"/>
        <v>1560.3401016666667</v>
      </c>
      <c r="BY162" s="230">
        <f t="shared" si="99"/>
        <v>411.6805360416667</v>
      </c>
      <c r="BZ162" s="227">
        <v>0</v>
      </c>
      <c r="CA162" s="227"/>
      <c r="CB162" s="231">
        <f t="shared" si="100"/>
        <v>1972.0206377083334</v>
      </c>
      <c r="CC162" s="231">
        <f t="shared" si="101"/>
        <v>15638.931981058335</v>
      </c>
      <c r="CD162" s="232">
        <f t="shared" si="102"/>
        <v>536.04166666666663</v>
      </c>
      <c r="CE162" s="216">
        <f t="shared" si="108"/>
        <v>16174.973647725001</v>
      </c>
    </row>
    <row r="163" spans="1:83" ht="21.95" customHeight="1" x14ac:dyDescent="0.2">
      <c r="A163" s="206">
        <v>150</v>
      </c>
      <c r="B163" s="207" t="s">
        <v>1236</v>
      </c>
      <c r="C163" s="207" t="s">
        <v>1237</v>
      </c>
      <c r="D163" s="233" t="s">
        <v>1168</v>
      </c>
      <c r="E163" s="272" t="s">
        <v>1238</v>
      </c>
      <c r="F163" s="272" t="s">
        <v>1239</v>
      </c>
      <c r="G163" s="208" t="s">
        <v>64</v>
      </c>
      <c r="H163" s="208" t="s">
        <v>122</v>
      </c>
      <c r="I163" s="209" t="s">
        <v>1240</v>
      </c>
      <c r="J163" s="208" t="s">
        <v>229</v>
      </c>
      <c r="K163" s="208">
        <v>1</v>
      </c>
      <c r="L163" s="210">
        <v>0</v>
      </c>
      <c r="M163" s="208">
        <v>1</v>
      </c>
      <c r="N163" s="208">
        <v>1</v>
      </c>
      <c r="O163" s="208">
        <v>1</v>
      </c>
      <c r="P163" s="208">
        <v>1</v>
      </c>
      <c r="Q163" s="208">
        <v>1</v>
      </c>
      <c r="R163" s="208">
        <v>0</v>
      </c>
      <c r="S163" s="208">
        <v>0</v>
      </c>
      <c r="T163" s="208">
        <v>1</v>
      </c>
      <c r="U163" s="208">
        <v>1</v>
      </c>
      <c r="V163" s="208">
        <v>0</v>
      </c>
      <c r="W163" s="208">
        <v>0</v>
      </c>
      <c r="X163" s="208">
        <v>0</v>
      </c>
      <c r="Y163" s="208">
        <v>1</v>
      </c>
      <c r="Z163" s="208">
        <v>0</v>
      </c>
      <c r="AA163" s="208">
        <v>1</v>
      </c>
      <c r="AB163" s="208">
        <v>0</v>
      </c>
      <c r="AC163" s="208">
        <v>1</v>
      </c>
      <c r="AD163" s="208">
        <v>0</v>
      </c>
      <c r="AE163" s="208">
        <v>0</v>
      </c>
      <c r="AF163" s="208">
        <v>1</v>
      </c>
      <c r="AG163" s="208">
        <v>0</v>
      </c>
      <c r="AH163" s="208">
        <v>1</v>
      </c>
      <c r="AI163" s="208">
        <v>1</v>
      </c>
      <c r="AJ163" s="208">
        <v>0</v>
      </c>
      <c r="AK163" s="208">
        <v>1</v>
      </c>
      <c r="AL163" s="208">
        <v>1</v>
      </c>
      <c r="AM163" s="211">
        <v>26</v>
      </c>
      <c r="AN163" s="212">
        <f t="shared" si="81"/>
        <v>16</v>
      </c>
      <c r="AO163" s="211">
        <f t="shared" si="82"/>
        <v>0</v>
      </c>
      <c r="AP163" s="211">
        <f t="shared" si="83"/>
        <v>0</v>
      </c>
      <c r="AQ163" s="211">
        <f t="shared" si="84"/>
        <v>0</v>
      </c>
      <c r="AR163" s="211">
        <f t="shared" si="85"/>
        <v>12</v>
      </c>
      <c r="AS163" s="211">
        <f t="shared" si="86"/>
        <v>0</v>
      </c>
      <c r="AT163" s="213">
        <f t="shared" si="109"/>
        <v>16</v>
      </c>
      <c r="AU163" s="273">
        <v>0</v>
      </c>
      <c r="AV163" s="214">
        <v>11035.96</v>
      </c>
      <c r="AW163" s="215">
        <v>3518.32</v>
      </c>
      <c r="AX163" s="214">
        <v>0</v>
      </c>
      <c r="AY163" s="214">
        <v>0</v>
      </c>
      <c r="AZ163" s="214">
        <v>0</v>
      </c>
      <c r="BA163" s="216">
        <f t="shared" si="79"/>
        <v>14554.279999999999</v>
      </c>
      <c r="BB163" s="217">
        <f t="shared" si="87"/>
        <v>6791.36</v>
      </c>
      <c r="BC163" s="217">
        <f t="shared" si="88"/>
        <v>2165.12</v>
      </c>
      <c r="BD163" s="218">
        <v>0</v>
      </c>
      <c r="BE163" s="219">
        <f t="shared" si="89"/>
        <v>0</v>
      </c>
      <c r="BF163" s="219">
        <f t="shared" si="90"/>
        <v>0</v>
      </c>
      <c r="BG163" s="220">
        <f t="shared" si="91"/>
        <v>746.07478399999991</v>
      </c>
      <c r="BH163" s="221">
        <f t="shared" si="103"/>
        <v>447.84</v>
      </c>
      <c r="BI163" s="222">
        <f t="shared" si="92"/>
        <v>48</v>
      </c>
      <c r="BJ163" s="223">
        <f t="shared" si="104"/>
        <v>0</v>
      </c>
      <c r="BK163" s="216">
        <f t="shared" si="93"/>
        <v>8956.48</v>
      </c>
      <c r="BL163" s="216">
        <f t="shared" si="94"/>
        <v>10198.394784</v>
      </c>
      <c r="BM163" s="224">
        <f t="shared" si="95"/>
        <v>70.892399999999995</v>
      </c>
      <c r="BN163" s="225">
        <f t="shared" si="96"/>
        <v>1074.7775999999999</v>
      </c>
      <c r="BO163" s="226">
        <f t="shared" si="97"/>
        <v>0</v>
      </c>
      <c r="BP163" s="227"/>
      <c r="BQ163" s="214"/>
      <c r="BR163" s="214">
        <v>0</v>
      </c>
      <c r="BS163" s="228">
        <v>0</v>
      </c>
      <c r="BT163" s="228">
        <f t="shared" si="105"/>
        <v>1145.6699999999998</v>
      </c>
      <c r="BU163" s="228">
        <f t="shared" si="106"/>
        <v>9052.724784</v>
      </c>
      <c r="BV163" s="228">
        <v>8278</v>
      </c>
      <c r="BW163" s="228">
        <f t="shared" si="107"/>
        <v>774.724784</v>
      </c>
      <c r="BX163" s="229">
        <f t="shared" si="98"/>
        <v>1164.3424</v>
      </c>
      <c r="BY163" s="230">
        <f t="shared" si="99"/>
        <v>307.2004</v>
      </c>
      <c r="BZ163" s="227">
        <v>0</v>
      </c>
      <c r="CA163" s="227"/>
      <c r="CB163" s="231">
        <f t="shared" si="100"/>
        <v>1471.5427999999999</v>
      </c>
      <c r="CC163" s="231">
        <f t="shared" si="101"/>
        <v>11669.937583999999</v>
      </c>
      <c r="CD163" s="232">
        <f t="shared" si="102"/>
        <v>400</v>
      </c>
      <c r="CE163" s="216">
        <f t="shared" si="108"/>
        <v>12069.937583999999</v>
      </c>
    </row>
    <row r="164" spans="1:83" ht="21.95" customHeight="1" x14ac:dyDescent="0.2">
      <c r="A164" s="206">
        <v>151</v>
      </c>
      <c r="B164" s="207" t="s">
        <v>1241</v>
      </c>
      <c r="C164" s="207" t="s">
        <v>901</v>
      </c>
      <c r="D164" s="233" t="s">
        <v>1168</v>
      </c>
      <c r="E164" s="272" t="s">
        <v>1242</v>
      </c>
      <c r="F164" s="272" t="s">
        <v>1243</v>
      </c>
      <c r="G164" s="208" t="s">
        <v>223</v>
      </c>
      <c r="H164" s="208" t="s">
        <v>819</v>
      </c>
      <c r="I164" s="209">
        <v>64111260151</v>
      </c>
      <c r="J164" s="208" t="s">
        <v>850</v>
      </c>
      <c r="K164" s="208">
        <v>1</v>
      </c>
      <c r="L164" s="210">
        <v>0</v>
      </c>
      <c r="M164" s="208">
        <v>1</v>
      </c>
      <c r="N164" s="208">
        <v>1</v>
      </c>
      <c r="O164" s="208">
        <v>1</v>
      </c>
      <c r="P164" s="208">
        <v>1</v>
      </c>
      <c r="Q164" s="208">
        <v>1</v>
      </c>
      <c r="R164" s="208">
        <v>1</v>
      </c>
      <c r="S164" s="208">
        <v>0</v>
      </c>
      <c r="T164" s="208">
        <v>1</v>
      </c>
      <c r="U164" s="208">
        <v>1</v>
      </c>
      <c r="V164" s="208">
        <v>1</v>
      </c>
      <c r="W164" s="208">
        <v>1</v>
      </c>
      <c r="X164" s="208">
        <v>1</v>
      </c>
      <c r="Y164" s="208">
        <v>0</v>
      </c>
      <c r="Z164" s="208">
        <v>0</v>
      </c>
      <c r="AA164" s="208">
        <v>1</v>
      </c>
      <c r="AB164" s="208">
        <v>1</v>
      </c>
      <c r="AC164" s="208">
        <v>1</v>
      </c>
      <c r="AD164" s="208">
        <v>1</v>
      </c>
      <c r="AE164" s="208">
        <v>1</v>
      </c>
      <c r="AF164" s="208">
        <v>1</v>
      </c>
      <c r="AG164" s="208">
        <v>0</v>
      </c>
      <c r="AH164" s="208">
        <v>1</v>
      </c>
      <c r="AI164" s="208">
        <v>1</v>
      </c>
      <c r="AJ164" s="208">
        <v>1</v>
      </c>
      <c r="AK164" s="208">
        <v>1</v>
      </c>
      <c r="AL164" s="208">
        <v>1</v>
      </c>
      <c r="AM164" s="211">
        <v>26</v>
      </c>
      <c r="AN164" s="212">
        <f t="shared" si="81"/>
        <v>23</v>
      </c>
      <c r="AO164" s="211">
        <f t="shared" si="82"/>
        <v>0</v>
      </c>
      <c r="AP164" s="211">
        <f t="shared" si="83"/>
        <v>0</v>
      </c>
      <c r="AQ164" s="211">
        <f t="shared" si="84"/>
        <v>0</v>
      </c>
      <c r="AR164" s="211">
        <f t="shared" si="85"/>
        <v>5</v>
      </c>
      <c r="AS164" s="211">
        <f t="shared" si="86"/>
        <v>0</v>
      </c>
      <c r="AT164" s="213">
        <f t="shared" si="109"/>
        <v>23</v>
      </c>
      <c r="AU164" s="273">
        <v>8</v>
      </c>
      <c r="AV164" s="214">
        <v>11035.96</v>
      </c>
      <c r="AW164" s="215">
        <v>3518.32</v>
      </c>
      <c r="AX164" s="214">
        <v>0</v>
      </c>
      <c r="AY164" s="214">
        <v>0</v>
      </c>
      <c r="AZ164" s="214">
        <v>0</v>
      </c>
      <c r="BA164" s="216">
        <f t="shared" si="79"/>
        <v>14554.279999999999</v>
      </c>
      <c r="BB164" s="217">
        <f t="shared" si="87"/>
        <v>9762.58</v>
      </c>
      <c r="BC164" s="217">
        <f t="shared" si="88"/>
        <v>3112.3599999999997</v>
      </c>
      <c r="BD164" s="218">
        <v>0</v>
      </c>
      <c r="BE164" s="219">
        <f t="shared" si="89"/>
        <v>0</v>
      </c>
      <c r="BF164" s="219">
        <f t="shared" si="90"/>
        <v>0</v>
      </c>
      <c r="BG164" s="220">
        <f t="shared" si="91"/>
        <v>1072.4825019999998</v>
      </c>
      <c r="BH164" s="221">
        <f t="shared" si="103"/>
        <v>643.77</v>
      </c>
      <c r="BI164" s="222">
        <f t="shared" si="92"/>
        <v>69</v>
      </c>
      <c r="BJ164" s="223">
        <f t="shared" si="104"/>
        <v>1119.52</v>
      </c>
      <c r="BK164" s="216">
        <f t="shared" si="93"/>
        <v>12874.939999999999</v>
      </c>
      <c r="BL164" s="216">
        <f t="shared" si="94"/>
        <v>15779.712501999998</v>
      </c>
      <c r="BM164" s="224">
        <f t="shared" si="95"/>
        <v>110.30422499999999</v>
      </c>
      <c r="BN164" s="225">
        <f t="shared" si="96"/>
        <v>1544.9927999999998</v>
      </c>
      <c r="BO164" s="226">
        <f t="shared" si="97"/>
        <v>0</v>
      </c>
      <c r="BP164" s="227"/>
      <c r="BQ164" s="214"/>
      <c r="BR164" s="214">
        <v>0</v>
      </c>
      <c r="BS164" s="228">
        <v>0</v>
      </c>
      <c r="BT164" s="228">
        <f t="shared" si="105"/>
        <v>1655.2970249999998</v>
      </c>
      <c r="BU164" s="228">
        <f t="shared" si="106"/>
        <v>14124.415476999999</v>
      </c>
      <c r="BV164" s="228">
        <v>13749</v>
      </c>
      <c r="BW164" s="228">
        <f t="shared" si="107"/>
        <v>375.41547699999865</v>
      </c>
      <c r="BX164" s="229">
        <f t="shared" si="98"/>
        <v>1673.7421999999997</v>
      </c>
      <c r="BY164" s="230">
        <f t="shared" si="99"/>
        <v>477.98497500000002</v>
      </c>
      <c r="BZ164" s="227">
        <v>0</v>
      </c>
      <c r="CA164" s="227"/>
      <c r="CB164" s="231">
        <f t="shared" si="100"/>
        <v>2151.7271749999995</v>
      </c>
      <c r="CC164" s="231">
        <f t="shared" si="101"/>
        <v>17931.439676999998</v>
      </c>
      <c r="CD164" s="232">
        <f t="shared" si="102"/>
        <v>575</v>
      </c>
      <c r="CE164" s="216">
        <f t="shared" si="108"/>
        <v>18506.439676999998</v>
      </c>
    </row>
    <row r="165" spans="1:83" ht="21.95" customHeight="1" x14ac:dyDescent="0.2">
      <c r="A165" s="206">
        <v>152</v>
      </c>
      <c r="B165" s="207" t="s">
        <v>1244</v>
      </c>
      <c r="C165" s="207" t="s">
        <v>1245</v>
      </c>
      <c r="D165" s="233" t="s">
        <v>1184</v>
      </c>
      <c r="E165" s="272" t="s">
        <v>1246</v>
      </c>
      <c r="F165" s="272" t="s">
        <v>1247</v>
      </c>
      <c r="G165" s="208" t="s">
        <v>223</v>
      </c>
      <c r="H165" s="208" t="s">
        <v>128</v>
      </c>
      <c r="I165" s="209" t="s">
        <v>1248</v>
      </c>
      <c r="J165" s="208" t="s">
        <v>229</v>
      </c>
      <c r="K165" s="208">
        <v>0</v>
      </c>
      <c r="L165" s="210">
        <v>0</v>
      </c>
      <c r="M165" s="208">
        <v>1</v>
      </c>
      <c r="N165" s="208">
        <v>1</v>
      </c>
      <c r="O165" s="208">
        <v>1</v>
      </c>
      <c r="P165" s="208">
        <v>0</v>
      </c>
      <c r="Q165" s="208">
        <v>0</v>
      </c>
      <c r="R165" s="208">
        <v>1</v>
      </c>
      <c r="S165" s="208">
        <v>0</v>
      </c>
      <c r="T165" s="208">
        <v>0</v>
      </c>
      <c r="U165" s="208">
        <v>1</v>
      </c>
      <c r="V165" s="208">
        <v>1</v>
      </c>
      <c r="W165" s="208">
        <v>1</v>
      </c>
      <c r="X165" s="208">
        <v>1</v>
      </c>
      <c r="Y165" s="208">
        <v>1</v>
      </c>
      <c r="Z165" s="208">
        <v>0</v>
      </c>
      <c r="AA165" s="208">
        <v>0</v>
      </c>
      <c r="AB165" s="208">
        <v>1</v>
      </c>
      <c r="AC165" s="208">
        <v>0</v>
      </c>
      <c r="AD165" s="208">
        <v>1</v>
      </c>
      <c r="AE165" s="208">
        <v>0</v>
      </c>
      <c r="AF165" s="208">
        <v>1</v>
      </c>
      <c r="AG165" s="208">
        <v>0</v>
      </c>
      <c r="AH165" s="208">
        <v>1</v>
      </c>
      <c r="AI165" s="208">
        <v>1</v>
      </c>
      <c r="AJ165" s="208">
        <v>0</v>
      </c>
      <c r="AK165" s="208">
        <v>1</v>
      </c>
      <c r="AL165" s="208">
        <v>1</v>
      </c>
      <c r="AM165" s="211">
        <v>26</v>
      </c>
      <c r="AN165" s="212">
        <f t="shared" si="81"/>
        <v>16</v>
      </c>
      <c r="AO165" s="211">
        <f t="shared" si="82"/>
        <v>0</v>
      </c>
      <c r="AP165" s="211">
        <f t="shared" si="83"/>
        <v>0</v>
      </c>
      <c r="AQ165" s="211">
        <f t="shared" si="84"/>
        <v>0</v>
      </c>
      <c r="AR165" s="211">
        <f t="shared" si="85"/>
        <v>12</v>
      </c>
      <c r="AS165" s="211">
        <f t="shared" si="86"/>
        <v>0</v>
      </c>
      <c r="AT165" s="213">
        <f t="shared" si="109"/>
        <v>16</v>
      </c>
      <c r="AU165" s="273">
        <v>0</v>
      </c>
      <c r="AV165" s="214">
        <v>11035.96</v>
      </c>
      <c r="AW165" s="215">
        <v>3518.32</v>
      </c>
      <c r="AX165" s="214">
        <v>0</v>
      </c>
      <c r="AY165" s="214">
        <v>0</v>
      </c>
      <c r="AZ165" s="214">
        <v>0</v>
      </c>
      <c r="BA165" s="216">
        <f t="shared" si="79"/>
        <v>14554.279999999999</v>
      </c>
      <c r="BB165" s="217">
        <f t="shared" si="87"/>
        <v>6791.36</v>
      </c>
      <c r="BC165" s="217">
        <f t="shared" si="88"/>
        <v>2165.12</v>
      </c>
      <c r="BD165" s="218">
        <v>0</v>
      </c>
      <c r="BE165" s="219">
        <f t="shared" si="89"/>
        <v>0</v>
      </c>
      <c r="BF165" s="219">
        <f t="shared" si="90"/>
        <v>0</v>
      </c>
      <c r="BG165" s="220">
        <f t="shared" si="91"/>
        <v>746.07478399999991</v>
      </c>
      <c r="BH165" s="221">
        <f t="shared" si="103"/>
        <v>447.84</v>
      </c>
      <c r="BI165" s="222">
        <f t="shared" si="92"/>
        <v>48</v>
      </c>
      <c r="BJ165" s="223">
        <f t="shared" si="104"/>
        <v>0</v>
      </c>
      <c r="BK165" s="216">
        <f t="shared" si="93"/>
        <v>8956.48</v>
      </c>
      <c r="BL165" s="216">
        <f t="shared" si="94"/>
        <v>10198.394784</v>
      </c>
      <c r="BM165" s="224">
        <f t="shared" si="95"/>
        <v>70.892399999999995</v>
      </c>
      <c r="BN165" s="225">
        <f t="shared" si="96"/>
        <v>1074.7775999999999</v>
      </c>
      <c r="BO165" s="226">
        <f t="shared" si="97"/>
        <v>0</v>
      </c>
      <c r="BP165" s="227"/>
      <c r="BQ165" s="214"/>
      <c r="BR165" s="214">
        <v>0</v>
      </c>
      <c r="BS165" s="228">
        <v>0</v>
      </c>
      <c r="BT165" s="228">
        <f t="shared" si="105"/>
        <v>1145.6699999999998</v>
      </c>
      <c r="BU165" s="228">
        <f t="shared" si="106"/>
        <v>9052.724784</v>
      </c>
      <c r="BV165" s="228">
        <v>9053</v>
      </c>
      <c r="BW165" s="228">
        <f t="shared" si="107"/>
        <v>-0.27521600000000035</v>
      </c>
      <c r="BX165" s="229">
        <f t="shared" si="98"/>
        <v>1164.3424</v>
      </c>
      <c r="BY165" s="230">
        <f t="shared" si="99"/>
        <v>307.2004</v>
      </c>
      <c r="BZ165" s="227">
        <v>0</v>
      </c>
      <c r="CA165" s="227"/>
      <c r="CB165" s="231">
        <f t="shared" si="100"/>
        <v>1471.5427999999999</v>
      </c>
      <c r="CC165" s="231">
        <f t="shared" si="101"/>
        <v>11669.937583999999</v>
      </c>
      <c r="CD165" s="232">
        <f t="shared" si="102"/>
        <v>400</v>
      </c>
      <c r="CE165" s="216">
        <f t="shared" si="108"/>
        <v>12069.937583999999</v>
      </c>
    </row>
    <row r="166" spans="1:83" ht="21.95" customHeight="1" x14ac:dyDescent="0.2">
      <c r="A166" s="206">
        <v>153</v>
      </c>
      <c r="B166" s="207" t="s">
        <v>1249</v>
      </c>
      <c r="C166" s="207" t="s">
        <v>1250</v>
      </c>
      <c r="D166" s="233" t="s">
        <v>1184</v>
      </c>
      <c r="E166" s="272" t="s">
        <v>1251</v>
      </c>
      <c r="F166" s="272" t="s">
        <v>1252</v>
      </c>
      <c r="G166" s="208" t="s">
        <v>65</v>
      </c>
      <c r="H166" s="208" t="s">
        <v>131</v>
      </c>
      <c r="I166" s="209" t="s">
        <v>1253</v>
      </c>
      <c r="J166" s="208" t="s">
        <v>219</v>
      </c>
      <c r="K166" s="208">
        <v>0</v>
      </c>
      <c r="L166" s="210">
        <v>0</v>
      </c>
      <c r="M166" s="208">
        <v>1</v>
      </c>
      <c r="N166" s="208">
        <v>1</v>
      </c>
      <c r="O166" s="208">
        <v>1</v>
      </c>
      <c r="P166" s="208">
        <v>1</v>
      </c>
      <c r="Q166" s="208">
        <v>1</v>
      </c>
      <c r="R166" s="208">
        <v>1</v>
      </c>
      <c r="S166" s="208">
        <v>0</v>
      </c>
      <c r="T166" s="208">
        <v>1</v>
      </c>
      <c r="U166" s="208">
        <v>1</v>
      </c>
      <c r="V166" s="208">
        <v>1</v>
      </c>
      <c r="W166" s="208">
        <v>1</v>
      </c>
      <c r="X166" s="208">
        <v>1</v>
      </c>
      <c r="Y166" s="208">
        <v>1</v>
      </c>
      <c r="Z166" s="208">
        <v>0</v>
      </c>
      <c r="AA166" s="208">
        <v>0</v>
      </c>
      <c r="AB166" s="208">
        <v>1</v>
      </c>
      <c r="AC166" s="208">
        <v>0</v>
      </c>
      <c r="AD166" s="208">
        <v>0</v>
      </c>
      <c r="AE166" s="208">
        <v>1</v>
      </c>
      <c r="AF166" s="208">
        <v>0</v>
      </c>
      <c r="AG166" s="208">
        <v>0</v>
      </c>
      <c r="AH166" s="208">
        <v>1</v>
      </c>
      <c r="AI166" s="208">
        <v>0</v>
      </c>
      <c r="AJ166" s="208">
        <v>1</v>
      </c>
      <c r="AK166" s="208">
        <v>1</v>
      </c>
      <c r="AL166" s="208">
        <v>1</v>
      </c>
      <c r="AM166" s="211">
        <v>26</v>
      </c>
      <c r="AN166" s="212">
        <f t="shared" si="81"/>
        <v>18</v>
      </c>
      <c r="AO166" s="211">
        <f t="shared" si="82"/>
        <v>0</v>
      </c>
      <c r="AP166" s="211">
        <f t="shared" si="83"/>
        <v>0</v>
      </c>
      <c r="AQ166" s="211">
        <f t="shared" si="84"/>
        <v>0</v>
      </c>
      <c r="AR166" s="211">
        <f t="shared" si="85"/>
        <v>10</v>
      </c>
      <c r="AS166" s="211">
        <f t="shared" si="86"/>
        <v>0</v>
      </c>
      <c r="AT166" s="213">
        <f t="shared" si="109"/>
        <v>18</v>
      </c>
      <c r="AU166" s="273">
        <v>0</v>
      </c>
      <c r="AV166" s="214">
        <v>11035.96</v>
      </c>
      <c r="AW166" s="215">
        <v>3518.32</v>
      </c>
      <c r="AX166" s="214">
        <v>0</v>
      </c>
      <c r="AY166" s="214">
        <v>0</v>
      </c>
      <c r="AZ166" s="214">
        <v>0</v>
      </c>
      <c r="BA166" s="216">
        <f t="shared" si="79"/>
        <v>14554.279999999999</v>
      </c>
      <c r="BB166" s="217">
        <f t="shared" si="87"/>
        <v>7640.28</v>
      </c>
      <c r="BC166" s="217">
        <f t="shared" si="88"/>
        <v>2435.7599999999998</v>
      </c>
      <c r="BD166" s="218">
        <v>0</v>
      </c>
      <c r="BE166" s="219">
        <f t="shared" si="89"/>
        <v>0</v>
      </c>
      <c r="BF166" s="219">
        <f t="shared" si="90"/>
        <v>0</v>
      </c>
      <c r="BG166" s="220">
        <f t="shared" si="91"/>
        <v>839.33413199999995</v>
      </c>
      <c r="BH166" s="221">
        <f t="shared" si="103"/>
        <v>503.82</v>
      </c>
      <c r="BI166" s="222">
        <f t="shared" si="92"/>
        <v>54</v>
      </c>
      <c r="BJ166" s="223">
        <f t="shared" si="104"/>
        <v>0</v>
      </c>
      <c r="BK166" s="216">
        <f t="shared" si="93"/>
        <v>10076.039999999999</v>
      </c>
      <c r="BL166" s="216">
        <f t="shared" si="94"/>
        <v>11473.194131999999</v>
      </c>
      <c r="BM166" s="224">
        <f t="shared" si="95"/>
        <v>79.753949999999989</v>
      </c>
      <c r="BN166" s="225">
        <f t="shared" si="96"/>
        <v>1209.1247999999998</v>
      </c>
      <c r="BO166" s="226">
        <f t="shared" si="97"/>
        <v>0</v>
      </c>
      <c r="BP166" s="227"/>
      <c r="BQ166" s="214"/>
      <c r="BR166" s="214">
        <v>0</v>
      </c>
      <c r="BS166" s="228">
        <v>0</v>
      </c>
      <c r="BT166" s="228">
        <f t="shared" si="105"/>
        <v>1288.8787499999999</v>
      </c>
      <c r="BU166" s="228">
        <f t="shared" si="106"/>
        <v>10184.315381999999</v>
      </c>
      <c r="BV166" s="228">
        <v>10184</v>
      </c>
      <c r="BW166" s="228">
        <f t="shared" si="107"/>
        <v>0.31538199999886274</v>
      </c>
      <c r="BX166" s="229">
        <f t="shared" si="98"/>
        <v>1309.8851999999999</v>
      </c>
      <c r="BY166" s="230">
        <f t="shared" si="99"/>
        <v>345.60044999999997</v>
      </c>
      <c r="BZ166" s="227">
        <v>0</v>
      </c>
      <c r="CA166" s="227"/>
      <c r="CB166" s="231">
        <f t="shared" si="100"/>
        <v>1655.4856499999999</v>
      </c>
      <c r="CC166" s="231">
        <f t="shared" si="101"/>
        <v>13128.679781999999</v>
      </c>
      <c r="CD166" s="232">
        <f t="shared" si="102"/>
        <v>450</v>
      </c>
      <c r="CE166" s="216">
        <f t="shared" si="108"/>
        <v>13578.679781999999</v>
      </c>
    </row>
    <row r="167" spans="1:83" ht="21.95" customHeight="1" x14ac:dyDescent="0.2">
      <c r="A167" s="206">
        <v>154</v>
      </c>
      <c r="B167" s="207" t="s">
        <v>1254</v>
      </c>
      <c r="C167" s="207" t="s">
        <v>1255</v>
      </c>
      <c r="D167" s="233" t="s">
        <v>1184</v>
      </c>
      <c r="E167" s="272" t="s">
        <v>1256</v>
      </c>
      <c r="F167" s="272" t="s">
        <v>1257</v>
      </c>
      <c r="G167" s="208" t="s">
        <v>223</v>
      </c>
      <c r="H167" s="208" t="s">
        <v>699</v>
      </c>
      <c r="I167" s="209">
        <v>64082102852</v>
      </c>
      <c r="J167" s="208" t="s">
        <v>700</v>
      </c>
      <c r="K167" s="208">
        <v>0</v>
      </c>
      <c r="L167" s="210">
        <v>0</v>
      </c>
      <c r="M167" s="208">
        <v>1</v>
      </c>
      <c r="N167" s="208">
        <v>1</v>
      </c>
      <c r="O167" s="208">
        <v>1</v>
      </c>
      <c r="P167" s="208">
        <v>1</v>
      </c>
      <c r="Q167" s="208">
        <v>1</v>
      </c>
      <c r="R167" s="208">
        <v>1</v>
      </c>
      <c r="S167" s="208">
        <v>0</v>
      </c>
      <c r="T167" s="208">
        <v>1</v>
      </c>
      <c r="U167" s="208">
        <v>0</v>
      </c>
      <c r="V167" s="208">
        <v>1</v>
      </c>
      <c r="W167" s="208">
        <v>1</v>
      </c>
      <c r="X167" s="208">
        <v>1</v>
      </c>
      <c r="Y167" s="208">
        <v>0</v>
      </c>
      <c r="Z167" s="208">
        <v>0</v>
      </c>
      <c r="AA167" s="208">
        <v>1</v>
      </c>
      <c r="AB167" s="208">
        <v>1</v>
      </c>
      <c r="AC167" s="208">
        <v>0</v>
      </c>
      <c r="AD167" s="208">
        <v>1</v>
      </c>
      <c r="AE167" s="208">
        <v>0</v>
      </c>
      <c r="AF167" s="208">
        <v>1</v>
      </c>
      <c r="AG167" s="208">
        <v>0</v>
      </c>
      <c r="AH167" s="208">
        <v>1</v>
      </c>
      <c r="AI167" s="208">
        <v>1</v>
      </c>
      <c r="AJ167" s="208">
        <v>0</v>
      </c>
      <c r="AK167" s="208">
        <v>1</v>
      </c>
      <c r="AL167" s="208">
        <v>0.5</v>
      </c>
      <c r="AM167" s="211">
        <v>26</v>
      </c>
      <c r="AN167" s="212">
        <f t="shared" si="81"/>
        <v>17.5</v>
      </c>
      <c r="AO167" s="211">
        <f t="shared" si="82"/>
        <v>0</v>
      </c>
      <c r="AP167" s="211">
        <f t="shared" si="83"/>
        <v>0</v>
      </c>
      <c r="AQ167" s="211">
        <f t="shared" si="84"/>
        <v>0</v>
      </c>
      <c r="AR167" s="211">
        <f t="shared" si="85"/>
        <v>10</v>
      </c>
      <c r="AS167" s="211">
        <f t="shared" si="86"/>
        <v>0</v>
      </c>
      <c r="AT167" s="213">
        <f t="shared" si="109"/>
        <v>17.5</v>
      </c>
      <c r="AU167" s="273">
        <v>0</v>
      </c>
      <c r="AV167" s="214">
        <v>11035.96</v>
      </c>
      <c r="AW167" s="215">
        <v>3518.32</v>
      </c>
      <c r="AX167" s="214">
        <v>0</v>
      </c>
      <c r="AY167" s="214">
        <v>0</v>
      </c>
      <c r="AZ167" s="214">
        <v>0</v>
      </c>
      <c r="BA167" s="216">
        <f t="shared" si="79"/>
        <v>14554.279999999999</v>
      </c>
      <c r="BB167" s="217">
        <f t="shared" si="87"/>
        <v>7428.0499999999993</v>
      </c>
      <c r="BC167" s="217">
        <f t="shared" si="88"/>
        <v>2368.1</v>
      </c>
      <c r="BD167" s="218">
        <v>0</v>
      </c>
      <c r="BE167" s="219">
        <f t="shared" si="89"/>
        <v>0</v>
      </c>
      <c r="BF167" s="219">
        <f t="shared" si="90"/>
        <v>0</v>
      </c>
      <c r="BG167" s="220">
        <f t="shared" si="91"/>
        <v>816.01929499999994</v>
      </c>
      <c r="BH167" s="221">
        <f t="shared" si="103"/>
        <v>489.82499999999999</v>
      </c>
      <c r="BI167" s="222">
        <f t="shared" si="92"/>
        <v>52.5</v>
      </c>
      <c r="BJ167" s="223">
        <f t="shared" si="104"/>
        <v>0</v>
      </c>
      <c r="BK167" s="216">
        <f t="shared" si="93"/>
        <v>9796.15</v>
      </c>
      <c r="BL167" s="216">
        <f t="shared" si="94"/>
        <v>11154.494295</v>
      </c>
      <c r="BM167" s="224">
        <f t="shared" si="95"/>
        <v>77.538562499999998</v>
      </c>
      <c r="BN167" s="225">
        <f t="shared" si="96"/>
        <v>1175.538</v>
      </c>
      <c r="BO167" s="226">
        <f t="shared" si="97"/>
        <v>0</v>
      </c>
      <c r="BP167" s="227"/>
      <c r="BQ167" s="214"/>
      <c r="BR167" s="214">
        <v>0</v>
      </c>
      <c r="BS167" s="228">
        <v>0</v>
      </c>
      <c r="BT167" s="228">
        <f t="shared" si="105"/>
        <v>1253.0765624999999</v>
      </c>
      <c r="BU167" s="228">
        <f t="shared" si="106"/>
        <v>9901.4177325000001</v>
      </c>
      <c r="BV167" s="228">
        <v>9901</v>
      </c>
      <c r="BW167" s="228">
        <f t="shared" si="107"/>
        <v>0.41773250000005646</v>
      </c>
      <c r="BX167" s="229">
        <f t="shared" si="98"/>
        <v>1273.4994999999999</v>
      </c>
      <c r="BY167" s="230">
        <f t="shared" si="99"/>
        <v>336.00043750000003</v>
      </c>
      <c r="BZ167" s="227">
        <v>0</v>
      </c>
      <c r="CA167" s="227"/>
      <c r="CB167" s="231">
        <f t="shared" si="100"/>
        <v>1609.4999375</v>
      </c>
      <c r="CC167" s="231">
        <f t="shared" si="101"/>
        <v>12763.994232500001</v>
      </c>
      <c r="CD167" s="232">
        <f t="shared" si="102"/>
        <v>437.5</v>
      </c>
      <c r="CE167" s="216">
        <f t="shared" si="108"/>
        <v>13201.494232500001</v>
      </c>
    </row>
    <row r="168" spans="1:83" ht="21.95" customHeight="1" x14ac:dyDescent="0.2">
      <c r="A168" s="206">
        <v>155</v>
      </c>
      <c r="B168" s="207" t="s">
        <v>1258</v>
      </c>
      <c r="C168" s="207" t="s">
        <v>1259</v>
      </c>
      <c r="D168" s="233" t="s">
        <v>1184</v>
      </c>
      <c r="E168" s="272" t="s">
        <v>1260</v>
      </c>
      <c r="F168" s="272" t="s">
        <v>1261</v>
      </c>
      <c r="G168" s="208" t="s">
        <v>64</v>
      </c>
      <c r="H168" s="208" t="s">
        <v>817</v>
      </c>
      <c r="I168" s="209" t="s">
        <v>1262</v>
      </c>
      <c r="J168" s="208" t="s">
        <v>227</v>
      </c>
      <c r="K168" s="208">
        <v>0</v>
      </c>
      <c r="L168" s="210">
        <v>0</v>
      </c>
      <c r="M168" s="208">
        <v>1</v>
      </c>
      <c r="N168" s="208">
        <v>1</v>
      </c>
      <c r="O168" s="208">
        <v>1</v>
      </c>
      <c r="P168" s="208">
        <v>1</v>
      </c>
      <c r="Q168" s="208">
        <v>1</v>
      </c>
      <c r="R168" s="208">
        <v>1</v>
      </c>
      <c r="S168" s="208">
        <v>0</v>
      </c>
      <c r="T168" s="208">
        <v>1</v>
      </c>
      <c r="U168" s="208">
        <v>1</v>
      </c>
      <c r="V168" s="208">
        <v>1</v>
      </c>
      <c r="W168" s="208">
        <v>1</v>
      </c>
      <c r="X168" s="208">
        <v>1</v>
      </c>
      <c r="Y168" s="208">
        <v>1</v>
      </c>
      <c r="Z168" s="208">
        <v>0</v>
      </c>
      <c r="AA168" s="208">
        <v>0</v>
      </c>
      <c r="AB168" s="208">
        <v>1</v>
      </c>
      <c r="AC168" s="208">
        <v>0</v>
      </c>
      <c r="AD168" s="208">
        <v>1</v>
      </c>
      <c r="AE168" s="208">
        <v>0</v>
      </c>
      <c r="AF168" s="208">
        <v>1</v>
      </c>
      <c r="AG168" s="208">
        <v>0</v>
      </c>
      <c r="AH168" s="208">
        <v>1</v>
      </c>
      <c r="AI168" s="208">
        <v>1</v>
      </c>
      <c r="AJ168" s="208">
        <v>0</v>
      </c>
      <c r="AK168" s="208">
        <v>1</v>
      </c>
      <c r="AL168" s="208">
        <v>1</v>
      </c>
      <c r="AM168" s="211">
        <v>26</v>
      </c>
      <c r="AN168" s="212">
        <f t="shared" si="81"/>
        <v>19</v>
      </c>
      <c r="AO168" s="211">
        <f t="shared" si="82"/>
        <v>0</v>
      </c>
      <c r="AP168" s="211">
        <f t="shared" si="83"/>
        <v>0</v>
      </c>
      <c r="AQ168" s="211">
        <f t="shared" si="84"/>
        <v>0</v>
      </c>
      <c r="AR168" s="211">
        <f t="shared" si="85"/>
        <v>9</v>
      </c>
      <c r="AS168" s="211">
        <f t="shared" si="86"/>
        <v>0</v>
      </c>
      <c r="AT168" s="213">
        <f t="shared" si="109"/>
        <v>19</v>
      </c>
      <c r="AU168" s="273">
        <v>0</v>
      </c>
      <c r="AV168" s="214">
        <v>11035.96</v>
      </c>
      <c r="AW168" s="215">
        <v>3518.32</v>
      </c>
      <c r="AX168" s="214">
        <v>0</v>
      </c>
      <c r="AY168" s="214">
        <v>0</v>
      </c>
      <c r="AZ168" s="214">
        <v>0</v>
      </c>
      <c r="BA168" s="216">
        <f t="shared" si="79"/>
        <v>14554.279999999999</v>
      </c>
      <c r="BB168" s="217">
        <f t="shared" si="87"/>
        <v>8064.74</v>
      </c>
      <c r="BC168" s="217">
        <f t="shared" si="88"/>
        <v>2571.08</v>
      </c>
      <c r="BD168" s="218">
        <v>0</v>
      </c>
      <c r="BE168" s="219">
        <f t="shared" si="89"/>
        <v>0</v>
      </c>
      <c r="BF168" s="219">
        <f t="shared" si="90"/>
        <v>0</v>
      </c>
      <c r="BG168" s="220">
        <f t="shared" si="91"/>
        <v>885.96380599999998</v>
      </c>
      <c r="BH168" s="221">
        <f t="shared" si="103"/>
        <v>531.80999999999995</v>
      </c>
      <c r="BI168" s="222">
        <f t="shared" si="92"/>
        <v>57</v>
      </c>
      <c r="BJ168" s="223">
        <f t="shared" si="104"/>
        <v>0</v>
      </c>
      <c r="BK168" s="216">
        <f t="shared" si="93"/>
        <v>10635.82</v>
      </c>
      <c r="BL168" s="216">
        <f t="shared" si="94"/>
        <v>12110.593805999999</v>
      </c>
      <c r="BM168" s="224">
        <f t="shared" si="95"/>
        <v>84.184724999999986</v>
      </c>
      <c r="BN168" s="225">
        <f t="shared" si="96"/>
        <v>1276.2983999999999</v>
      </c>
      <c r="BO168" s="226">
        <f t="shared" si="97"/>
        <v>0</v>
      </c>
      <c r="BP168" s="227"/>
      <c r="BQ168" s="214"/>
      <c r="BR168" s="214">
        <v>0</v>
      </c>
      <c r="BS168" s="228">
        <v>0</v>
      </c>
      <c r="BT168" s="228">
        <f t="shared" si="105"/>
        <v>1360.483125</v>
      </c>
      <c r="BU168" s="228">
        <f t="shared" si="106"/>
        <v>10750.110680999998</v>
      </c>
      <c r="BV168" s="228">
        <v>10750</v>
      </c>
      <c r="BW168" s="228">
        <f t="shared" si="107"/>
        <v>0.11068099999829428</v>
      </c>
      <c r="BX168" s="229">
        <f t="shared" si="98"/>
        <v>1382.6566</v>
      </c>
      <c r="BY168" s="230">
        <f t="shared" si="99"/>
        <v>364.80047500000001</v>
      </c>
      <c r="BZ168" s="227">
        <v>0</v>
      </c>
      <c r="CA168" s="227"/>
      <c r="CB168" s="231">
        <f t="shared" si="100"/>
        <v>1747.457075</v>
      </c>
      <c r="CC168" s="231">
        <f t="shared" si="101"/>
        <v>13858.050880999999</v>
      </c>
      <c r="CD168" s="232">
        <f t="shared" si="102"/>
        <v>475</v>
      </c>
      <c r="CE168" s="216">
        <f t="shared" si="108"/>
        <v>14333.050880999999</v>
      </c>
    </row>
    <row r="169" spans="1:83" ht="21.95" customHeight="1" x14ac:dyDescent="0.2">
      <c r="A169" s="206">
        <v>156</v>
      </c>
      <c r="B169" s="207" t="s">
        <v>1263</v>
      </c>
      <c r="C169" s="207" t="s">
        <v>904</v>
      </c>
      <c r="D169" s="233" t="s">
        <v>1184</v>
      </c>
      <c r="E169" s="272" t="s">
        <v>1264</v>
      </c>
      <c r="F169" s="272" t="s">
        <v>1265</v>
      </c>
      <c r="G169" s="208" t="s">
        <v>65</v>
      </c>
      <c r="H169" s="208" t="s">
        <v>230</v>
      </c>
      <c r="I169" s="209" t="s">
        <v>1266</v>
      </c>
      <c r="J169" s="208" t="s">
        <v>231</v>
      </c>
      <c r="K169" s="208">
        <v>0</v>
      </c>
      <c r="L169" s="210">
        <v>0</v>
      </c>
      <c r="M169" s="208">
        <v>1</v>
      </c>
      <c r="N169" s="208">
        <v>1</v>
      </c>
      <c r="O169" s="208">
        <v>0</v>
      </c>
      <c r="P169" s="208">
        <v>0</v>
      </c>
      <c r="Q169" s="208">
        <v>1</v>
      </c>
      <c r="R169" s="208">
        <v>0</v>
      </c>
      <c r="S169" s="208">
        <v>0</v>
      </c>
      <c r="T169" s="208">
        <v>1</v>
      </c>
      <c r="U169" s="208">
        <v>1</v>
      </c>
      <c r="V169" s="208">
        <v>1</v>
      </c>
      <c r="W169" s="208">
        <v>1</v>
      </c>
      <c r="X169" s="208">
        <v>1</v>
      </c>
      <c r="Y169" s="208">
        <v>1</v>
      </c>
      <c r="Z169" s="208">
        <v>0</v>
      </c>
      <c r="AA169" s="208">
        <v>1</v>
      </c>
      <c r="AB169" s="208">
        <v>1</v>
      </c>
      <c r="AC169" s="208">
        <v>1</v>
      </c>
      <c r="AD169" s="208">
        <v>0</v>
      </c>
      <c r="AE169" s="208">
        <v>1</v>
      </c>
      <c r="AF169" s="208">
        <v>1</v>
      </c>
      <c r="AG169" s="208">
        <v>0</v>
      </c>
      <c r="AH169" s="208">
        <v>1</v>
      </c>
      <c r="AI169" s="208">
        <v>1</v>
      </c>
      <c r="AJ169" s="208">
        <v>0</v>
      </c>
      <c r="AK169" s="208">
        <v>1</v>
      </c>
      <c r="AL169" s="208">
        <v>1</v>
      </c>
      <c r="AM169" s="211">
        <v>26</v>
      </c>
      <c r="AN169" s="212">
        <f t="shared" si="81"/>
        <v>18</v>
      </c>
      <c r="AO169" s="211">
        <f t="shared" si="82"/>
        <v>0</v>
      </c>
      <c r="AP169" s="211">
        <f t="shared" si="83"/>
        <v>0</v>
      </c>
      <c r="AQ169" s="211">
        <f t="shared" si="84"/>
        <v>0</v>
      </c>
      <c r="AR169" s="211">
        <f t="shared" si="85"/>
        <v>10</v>
      </c>
      <c r="AS169" s="211">
        <f t="shared" si="86"/>
        <v>0</v>
      </c>
      <c r="AT169" s="213">
        <f t="shared" si="109"/>
        <v>18</v>
      </c>
      <c r="AU169" s="273">
        <v>0</v>
      </c>
      <c r="AV169" s="214">
        <v>11035.96</v>
      </c>
      <c r="AW169" s="215">
        <v>3518.32</v>
      </c>
      <c r="AX169" s="214">
        <v>0</v>
      </c>
      <c r="AY169" s="214">
        <v>0</v>
      </c>
      <c r="AZ169" s="214">
        <v>0</v>
      </c>
      <c r="BA169" s="216">
        <f t="shared" si="79"/>
        <v>14554.279999999999</v>
      </c>
      <c r="BB169" s="217">
        <f t="shared" si="87"/>
        <v>7640.28</v>
      </c>
      <c r="BC169" s="217">
        <f t="shared" si="88"/>
        <v>2435.7599999999998</v>
      </c>
      <c r="BD169" s="218">
        <v>0</v>
      </c>
      <c r="BE169" s="219">
        <f t="shared" si="89"/>
        <v>0</v>
      </c>
      <c r="BF169" s="219">
        <f t="shared" si="90"/>
        <v>0</v>
      </c>
      <c r="BG169" s="220">
        <f t="shared" si="91"/>
        <v>839.33413199999995</v>
      </c>
      <c r="BH169" s="221">
        <f t="shared" si="103"/>
        <v>503.82</v>
      </c>
      <c r="BI169" s="222">
        <f t="shared" si="92"/>
        <v>54</v>
      </c>
      <c r="BJ169" s="223">
        <f t="shared" si="104"/>
        <v>0</v>
      </c>
      <c r="BK169" s="216">
        <f t="shared" si="93"/>
        <v>10076.039999999999</v>
      </c>
      <c r="BL169" s="216">
        <f t="shared" si="94"/>
        <v>11473.194131999999</v>
      </c>
      <c r="BM169" s="224">
        <f t="shared" si="95"/>
        <v>79.753949999999989</v>
      </c>
      <c r="BN169" s="225">
        <f t="shared" si="96"/>
        <v>1209.1247999999998</v>
      </c>
      <c r="BO169" s="226">
        <f t="shared" si="97"/>
        <v>0</v>
      </c>
      <c r="BP169" s="227"/>
      <c r="BQ169" s="214"/>
      <c r="BR169" s="214">
        <v>0</v>
      </c>
      <c r="BS169" s="228">
        <v>0</v>
      </c>
      <c r="BT169" s="228">
        <f t="shared" si="105"/>
        <v>1288.8787499999999</v>
      </c>
      <c r="BU169" s="228">
        <f t="shared" si="106"/>
        <v>10184.315381999999</v>
      </c>
      <c r="BV169" s="228">
        <v>10184</v>
      </c>
      <c r="BW169" s="228">
        <f t="shared" si="107"/>
        <v>0.31538199999886274</v>
      </c>
      <c r="BX169" s="229">
        <f t="shared" si="98"/>
        <v>1309.8851999999999</v>
      </c>
      <c r="BY169" s="230">
        <f t="shared" si="99"/>
        <v>345.60044999999997</v>
      </c>
      <c r="BZ169" s="227">
        <v>0</v>
      </c>
      <c r="CA169" s="227"/>
      <c r="CB169" s="231">
        <f t="shared" si="100"/>
        <v>1655.4856499999999</v>
      </c>
      <c r="CC169" s="231">
        <f t="shared" si="101"/>
        <v>13128.679781999999</v>
      </c>
      <c r="CD169" s="232">
        <f t="shared" si="102"/>
        <v>450</v>
      </c>
      <c r="CE169" s="216">
        <f t="shared" si="108"/>
        <v>13578.679781999999</v>
      </c>
    </row>
    <row r="170" spans="1:83" ht="21.95" customHeight="1" x14ac:dyDescent="0.2">
      <c r="A170" s="206">
        <v>157</v>
      </c>
      <c r="B170" s="207" t="s">
        <v>1267</v>
      </c>
      <c r="C170" s="207" t="s">
        <v>903</v>
      </c>
      <c r="D170" s="233" t="s">
        <v>1184</v>
      </c>
      <c r="E170" s="272" t="s">
        <v>1268</v>
      </c>
      <c r="F170" s="272" t="s">
        <v>1269</v>
      </c>
      <c r="G170" s="208" t="s">
        <v>226</v>
      </c>
      <c r="H170" s="208" t="s">
        <v>1270</v>
      </c>
      <c r="I170" s="209" t="s">
        <v>1271</v>
      </c>
      <c r="J170" s="208" t="s">
        <v>238</v>
      </c>
      <c r="K170" s="208">
        <v>0</v>
      </c>
      <c r="L170" s="210">
        <v>0</v>
      </c>
      <c r="M170" s="208">
        <v>1</v>
      </c>
      <c r="N170" s="208">
        <v>1</v>
      </c>
      <c r="O170" s="208">
        <v>1</v>
      </c>
      <c r="P170" s="208">
        <v>1</v>
      </c>
      <c r="Q170" s="208">
        <v>1</v>
      </c>
      <c r="R170" s="208">
        <v>1</v>
      </c>
      <c r="S170" s="208">
        <v>0</v>
      </c>
      <c r="T170" s="208">
        <v>1</v>
      </c>
      <c r="U170" s="208">
        <v>1</v>
      </c>
      <c r="V170" s="208">
        <v>1</v>
      </c>
      <c r="W170" s="208">
        <v>1</v>
      </c>
      <c r="X170" s="208">
        <v>1</v>
      </c>
      <c r="Y170" s="208">
        <v>1</v>
      </c>
      <c r="Z170" s="208">
        <v>0</v>
      </c>
      <c r="AA170" s="208">
        <v>0</v>
      </c>
      <c r="AB170" s="208">
        <v>0</v>
      </c>
      <c r="AC170" s="208">
        <v>0</v>
      </c>
      <c r="AD170" s="208">
        <v>0</v>
      </c>
      <c r="AE170" s="208">
        <v>1</v>
      </c>
      <c r="AF170" s="208">
        <v>1</v>
      </c>
      <c r="AG170" s="208">
        <v>0</v>
      </c>
      <c r="AH170" s="208">
        <v>1</v>
      </c>
      <c r="AI170" s="208">
        <v>1</v>
      </c>
      <c r="AJ170" s="208">
        <v>0</v>
      </c>
      <c r="AK170" s="208">
        <v>1</v>
      </c>
      <c r="AL170" s="208">
        <v>1</v>
      </c>
      <c r="AM170" s="211">
        <v>26</v>
      </c>
      <c r="AN170" s="212">
        <f t="shared" si="81"/>
        <v>18</v>
      </c>
      <c r="AO170" s="211">
        <f t="shared" si="82"/>
        <v>0</v>
      </c>
      <c r="AP170" s="211">
        <f t="shared" si="83"/>
        <v>0</v>
      </c>
      <c r="AQ170" s="211">
        <f t="shared" si="84"/>
        <v>0</v>
      </c>
      <c r="AR170" s="211">
        <f t="shared" si="85"/>
        <v>10</v>
      </c>
      <c r="AS170" s="211">
        <f t="shared" si="86"/>
        <v>0</v>
      </c>
      <c r="AT170" s="213">
        <f t="shared" si="109"/>
        <v>18</v>
      </c>
      <c r="AU170" s="273">
        <v>0</v>
      </c>
      <c r="AV170" s="214">
        <v>11035.96</v>
      </c>
      <c r="AW170" s="215">
        <v>3518.32</v>
      </c>
      <c r="AX170" s="214">
        <v>0</v>
      </c>
      <c r="AY170" s="214">
        <v>0</v>
      </c>
      <c r="AZ170" s="214">
        <v>0</v>
      </c>
      <c r="BA170" s="216">
        <f t="shared" si="79"/>
        <v>14554.279999999999</v>
      </c>
      <c r="BB170" s="217">
        <f t="shared" si="87"/>
        <v>7640.28</v>
      </c>
      <c r="BC170" s="217">
        <f t="shared" si="88"/>
        <v>2435.7599999999998</v>
      </c>
      <c r="BD170" s="218">
        <v>0</v>
      </c>
      <c r="BE170" s="219">
        <f t="shared" si="89"/>
        <v>0</v>
      </c>
      <c r="BF170" s="219">
        <f t="shared" si="90"/>
        <v>0</v>
      </c>
      <c r="BG170" s="220">
        <f t="shared" si="91"/>
        <v>839.33413199999995</v>
      </c>
      <c r="BH170" s="221">
        <f t="shared" si="103"/>
        <v>503.82</v>
      </c>
      <c r="BI170" s="222">
        <f t="shared" si="92"/>
        <v>54</v>
      </c>
      <c r="BJ170" s="223">
        <f t="shared" si="104"/>
        <v>0</v>
      </c>
      <c r="BK170" s="216">
        <f t="shared" si="93"/>
        <v>10076.039999999999</v>
      </c>
      <c r="BL170" s="216">
        <f t="shared" si="94"/>
        <v>11473.194131999999</v>
      </c>
      <c r="BM170" s="224">
        <f t="shared" si="95"/>
        <v>79.753949999999989</v>
      </c>
      <c r="BN170" s="225">
        <f t="shared" si="96"/>
        <v>1209.1247999999998</v>
      </c>
      <c r="BO170" s="226">
        <f t="shared" si="97"/>
        <v>0</v>
      </c>
      <c r="BP170" s="227"/>
      <c r="BQ170" s="214"/>
      <c r="BR170" s="214">
        <v>0</v>
      </c>
      <c r="BS170" s="228">
        <v>0</v>
      </c>
      <c r="BT170" s="228">
        <f t="shared" si="105"/>
        <v>1288.8787499999999</v>
      </c>
      <c r="BU170" s="228">
        <f t="shared" si="106"/>
        <v>10184.315381999999</v>
      </c>
      <c r="BV170" s="228">
        <v>9809</v>
      </c>
      <c r="BW170" s="228">
        <f t="shared" si="107"/>
        <v>375.31538199999886</v>
      </c>
      <c r="BX170" s="229">
        <f t="shared" si="98"/>
        <v>1309.8851999999999</v>
      </c>
      <c r="BY170" s="230">
        <f t="shared" si="99"/>
        <v>345.60044999999997</v>
      </c>
      <c r="BZ170" s="227">
        <v>0</v>
      </c>
      <c r="CA170" s="227"/>
      <c r="CB170" s="231">
        <f t="shared" si="100"/>
        <v>1655.4856499999999</v>
      </c>
      <c r="CC170" s="231">
        <f t="shared" si="101"/>
        <v>13128.679781999999</v>
      </c>
      <c r="CD170" s="232">
        <f t="shared" si="102"/>
        <v>450</v>
      </c>
      <c r="CE170" s="216">
        <f t="shared" si="108"/>
        <v>13578.679781999999</v>
      </c>
    </row>
    <row r="171" spans="1:83" ht="21.95" customHeight="1" x14ac:dyDescent="0.2">
      <c r="A171" s="206">
        <v>158</v>
      </c>
      <c r="B171" s="207" t="s">
        <v>1272</v>
      </c>
      <c r="C171" s="207" t="s">
        <v>1273</v>
      </c>
      <c r="D171" s="233" t="s">
        <v>1184</v>
      </c>
      <c r="E171" s="272" t="s">
        <v>1274</v>
      </c>
      <c r="F171" s="272" t="s">
        <v>1275</v>
      </c>
      <c r="G171" s="208" t="s">
        <v>223</v>
      </c>
      <c r="H171" s="208" t="s">
        <v>133</v>
      </c>
      <c r="I171" s="209">
        <v>64138119924</v>
      </c>
      <c r="J171" s="208" t="s">
        <v>225</v>
      </c>
      <c r="K171" s="208">
        <v>0</v>
      </c>
      <c r="L171" s="210">
        <v>0</v>
      </c>
      <c r="M171" s="208">
        <v>1</v>
      </c>
      <c r="N171" s="208">
        <v>1</v>
      </c>
      <c r="O171" s="208">
        <v>1</v>
      </c>
      <c r="P171" s="208">
        <v>1</v>
      </c>
      <c r="Q171" s="208">
        <v>1</v>
      </c>
      <c r="R171" s="208">
        <v>1</v>
      </c>
      <c r="S171" s="208">
        <v>0</v>
      </c>
      <c r="T171" s="208">
        <v>1</v>
      </c>
      <c r="U171" s="208">
        <v>1</v>
      </c>
      <c r="V171" s="208">
        <v>1</v>
      </c>
      <c r="W171" s="208">
        <v>1</v>
      </c>
      <c r="X171" s="208">
        <v>0</v>
      </c>
      <c r="Y171" s="208">
        <v>1</v>
      </c>
      <c r="Z171" s="208">
        <v>0</v>
      </c>
      <c r="AA171" s="208">
        <v>1</v>
      </c>
      <c r="AB171" s="208">
        <v>0</v>
      </c>
      <c r="AC171" s="208">
        <v>1</v>
      </c>
      <c r="AD171" s="208">
        <v>0</v>
      </c>
      <c r="AE171" s="208">
        <v>1</v>
      </c>
      <c r="AF171" s="208">
        <v>0</v>
      </c>
      <c r="AG171" s="208">
        <v>0</v>
      </c>
      <c r="AH171" s="208">
        <v>1</v>
      </c>
      <c r="AI171" s="208">
        <v>0</v>
      </c>
      <c r="AJ171" s="208">
        <v>1</v>
      </c>
      <c r="AK171" s="208">
        <v>1</v>
      </c>
      <c r="AL171" s="208">
        <v>1</v>
      </c>
      <c r="AM171" s="211">
        <v>26</v>
      </c>
      <c r="AN171" s="212">
        <f t="shared" si="81"/>
        <v>18</v>
      </c>
      <c r="AO171" s="211">
        <f t="shared" si="82"/>
        <v>0</v>
      </c>
      <c r="AP171" s="211">
        <f t="shared" si="83"/>
        <v>0</v>
      </c>
      <c r="AQ171" s="211">
        <f t="shared" si="84"/>
        <v>0</v>
      </c>
      <c r="AR171" s="211">
        <f t="shared" si="85"/>
        <v>10</v>
      </c>
      <c r="AS171" s="211">
        <f t="shared" si="86"/>
        <v>0</v>
      </c>
      <c r="AT171" s="213">
        <f t="shared" si="109"/>
        <v>18</v>
      </c>
      <c r="AU171" s="273">
        <v>0</v>
      </c>
      <c r="AV171" s="214">
        <v>11035.96</v>
      </c>
      <c r="AW171" s="215">
        <v>3518.32</v>
      </c>
      <c r="AX171" s="214">
        <v>0</v>
      </c>
      <c r="AY171" s="214">
        <v>0</v>
      </c>
      <c r="AZ171" s="214">
        <v>0</v>
      </c>
      <c r="BA171" s="216">
        <f t="shared" si="79"/>
        <v>14554.279999999999</v>
      </c>
      <c r="BB171" s="217">
        <f t="shared" si="87"/>
        <v>7640.28</v>
      </c>
      <c r="BC171" s="217">
        <f t="shared" si="88"/>
        <v>2435.7599999999998</v>
      </c>
      <c r="BD171" s="218">
        <v>0</v>
      </c>
      <c r="BE171" s="219">
        <f t="shared" si="89"/>
        <v>0</v>
      </c>
      <c r="BF171" s="219">
        <f t="shared" si="90"/>
        <v>0</v>
      </c>
      <c r="BG171" s="220">
        <f t="shared" si="91"/>
        <v>839.33413199999995</v>
      </c>
      <c r="BH171" s="221">
        <f t="shared" si="103"/>
        <v>503.82</v>
      </c>
      <c r="BI171" s="222">
        <f t="shared" si="92"/>
        <v>54</v>
      </c>
      <c r="BJ171" s="223">
        <f t="shared" si="104"/>
        <v>0</v>
      </c>
      <c r="BK171" s="216">
        <f t="shared" si="93"/>
        <v>10076.039999999999</v>
      </c>
      <c r="BL171" s="216">
        <f t="shared" si="94"/>
        <v>11473.194131999999</v>
      </c>
      <c r="BM171" s="224">
        <f t="shared" si="95"/>
        <v>79.753949999999989</v>
      </c>
      <c r="BN171" s="225">
        <f t="shared" si="96"/>
        <v>1209.1247999999998</v>
      </c>
      <c r="BO171" s="226">
        <f t="shared" si="97"/>
        <v>0</v>
      </c>
      <c r="BP171" s="227"/>
      <c r="BQ171" s="214"/>
      <c r="BR171" s="214">
        <v>0</v>
      </c>
      <c r="BS171" s="228">
        <v>0</v>
      </c>
      <c r="BT171" s="228">
        <f t="shared" si="105"/>
        <v>1288.8787499999999</v>
      </c>
      <c r="BU171" s="228">
        <f t="shared" si="106"/>
        <v>10184.315381999999</v>
      </c>
      <c r="BV171" s="228">
        <v>10184</v>
      </c>
      <c r="BW171" s="228">
        <f t="shared" si="107"/>
        <v>0.31538199999886274</v>
      </c>
      <c r="BX171" s="229">
        <f t="shared" si="98"/>
        <v>1309.8851999999999</v>
      </c>
      <c r="BY171" s="230">
        <f t="shared" si="99"/>
        <v>345.60044999999997</v>
      </c>
      <c r="BZ171" s="227">
        <v>0</v>
      </c>
      <c r="CA171" s="227"/>
      <c r="CB171" s="231">
        <f t="shared" si="100"/>
        <v>1655.4856499999999</v>
      </c>
      <c r="CC171" s="231">
        <f t="shared" si="101"/>
        <v>13128.679781999999</v>
      </c>
      <c r="CD171" s="232">
        <f t="shared" si="102"/>
        <v>450</v>
      </c>
      <c r="CE171" s="216">
        <f t="shared" si="108"/>
        <v>13578.679781999999</v>
      </c>
    </row>
    <row r="172" spans="1:83" ht="21.95" customHeight="1" x14ac:dyDescent="0.2">
      <c r="A172" s="206">
        <v>159</v>
      </c>
      <c r="B172" s="207" t="s">
        <v>1276</v>
      </c>
      <c r="C172" s="207" t="s">
        <v>1277</v>
      </c>
      <c r="D172" s="233" t="s">
        <v>1184</v>
      </c>
      <c r="E172" s="272" t="s">
        <v>1278</v>
      </c>
      <c r="F172" s="272" t="s">
        <v>1279</v>
      </c>
      <c r="G172" s="208" t="s">
        <v>223</v>
      </c>
      <c r="H172" s="208" t="s">
        <v>139</v>
      </c>
      <c r="I172" s="209" t="s">
        <v>1280</v>
      </c>
      <c r="J172" s="208" t="s">
        <v>237</v>
      </c>
      <c r="K172" s="208">
        <v>0</v>
      </c>
      <c r="L172" s="210">
        <v>0</v>
      </c>
      <c r="M172" s="208">
        <v>1</v>
      </c>
      <c r="N172" s="208">
        <v>1</v>
      </c>
      <c r="O172" s="208">
        <v>1</v>
      </c>
      <c r="P172" s="208">
        <v>1</v>
      </c>
      <c r="Q172" s="208">
        <v>1</v>
      </c>
      <c r="R172" s="208">
        <v>1</v>
      </c>
      <c r="S172" s="208">
        <v>0</v>
      </c>
      <c r="T172" s="208">
        <v>1</v>
      </c>
      <c r="U172" s="208">
        <v>1</v>
      </c>
      <c r="V172" s="208">
        <v>1</v>
      </c>
      <c r="W172" s="208">
        <v>1</v>
      </c>
      <c r="X172" s="208">
        <v>1</v>
      </c>
      <c r="Y172" s="208">
        <v>1</v>
      </c>
      <c r="Z172" s="208">
        <v>0</v>
      </c>
      <c r="AA172" s="208">
        <v>1</v>
      </c>
      <c r="AB172" s="208">
        <v>1</v>
      </c>
      <c r="AC172" s="208">
        <v>0</v>
      </c>
      <c r="AD172" s="208">
        <v>1</v>
      </c>
      <c r="AE172" s="208">
        <v>0</v>
      </c>
      <c r="AF172" s="208">
        <v>1</v>
      </c>
      <c r="AG172" s="208">
        <v>0</v>
      </c>
      <c r="AH172" s="208">
        <v>0</v>
      </c>
      <c r="AI172" s="208">
        <v>1</v>
      </c>
      <c r="AJ172" s="208">
        <v>1</v>
      </c>
      <c r="AK172" s="208">
        <v>0</v>
      </c>
      <c r="AL172" s="208">
        <v>1</v>
      </c>
      <c r="AM172" s="211">
        <v>26</v>
      </c>
      <c r="AN172" s="212">
        <f t="shared" si="81"/>
        <v>19</v>
      </c>
      <c r="AO172" s="211">
        <f t="shared" si="82"/>
        <v>0</v>
      </c>
      <c r="AP172" s="211">
        <f t="shared" si="83"/>
        <v>0</v>
      </c>
      <c r="AQ172" s="211">
        <f t="shared" si="84"/>
        <v>0</v>
      </c>
      <c r="AR172" s="211">
        <f t="shared" si="85"/>
        <v>9</v>
      </c>
      <c r="AS172" s="211">
        <f t="shared" si="86"/>
        <v>0</v>
      </c>
      <c r="AT172" s="213">
        <f t="shared" si="109"/>
        <v>19</v>
      </c>
      <c r="AU172" s="273">
        <v>0</v>
      </c>
      <c r="AV172" s="214">
        <v>11035.96</v>
      </c>
      <c r="AW172" s="215">
        <v>3518.32</v>
      </c>
      <c r="AX172" s="214">
        <v>0</v>
      </c>
      <c r="AY172" s="214">
        <v>0</v>
      </c>
      <c r="AZ172" s="214">
        <v>0</v>
      </c>
      <c r="BA172" s="216">
        <f t="shared" si="79"/>
        <v>14554.279999999999</v>
      </c>
      <c r="BB172" s="217">
        <f t="shared" si="87"/>
        <v>8064.74</v>
      </c>
      <c r="BC172" s="217">
        <f t="shared" si="88"/>
        <v>2571.08</v>
      </c>
      <c r="BD172" s="218">
        <v>0</v>
      </c>
      <c r="BE172" s="219">
        <f t="shared" si="89"/>
        <v>0</v>
      </c>
      <c r="BF172" s="219">
        <f t="shared" si="90"/>
        <v>0</v>
      </c>
      <c r="BG172" s="220">
        <f t="shared" si="91"/>
        <v>885.96380599999998</v>
      </c>
      <c r="BH172" s="221">
        <f t="shared" si="103"/>
        <v>531.80999999999995</v>
      </c>
      <c r="BI172" s="222">
        <f t="shared" si="92"/>
        <v>57</v>
      </c>
      <c r="BJ172" s="223">
        <f t="shared" si="104"/>
        <v>0</v>
      </c>
      <c r="BK172" s="216">
        <f t="shared" si="93"/>
        <v>10635.82</v>
      </c>
      <c r="BL172" s="216">
        <f t="shared" si="94"/>
        <v>12110.593805999999</v>
      </c>
      <c r="BM172" s="224">
        <f t="shared" si="95"/>
        <v>84.184724999999986</v>
      </c>
      <c r="BN172" s="225">
        <f t="shared" si="96"/>
        <v>1276.2983999999999</v>
      </c>
      <c r="BO172" s="226">
        <f t="shared" si="97"/>
        <v>0</v>
      </c>
      <c r="BP172" s="227"/>
      <c r="BQ172" s="214"/>
      <c r="BR172" s="214">
        <v>0</v>
      </c>
      <c r="BS172" s="228">
        <v>0</v>
      </c>
      <c r="BT172" s="228">
        <f t="shared" si="105"/>
        <v>1360.483125</v>
      </c>
      <c r="BU172" s="228">
        <f t="shared" si="106"/>
        <v>10750.110680999998</v>
      </c>
      <c r="BV172" s="228">
        <v>10750</v>
      </c>
      <c r="BW172" s="228">
        <f t="shared" si="107"/>
        <v>0.11068099999829428</v>
      </c>
      <c r="BX172" s="229">
        <f t="shared" si="98"/>
        <v>1382.6566</v>
      </c>
      <c r="BY172" s="230">
        <f t="shared" si="99"/>
        <v>364.80047500000001</v>
      </c>
      <c r="BZ172" s="227">
        <v>0</v>
      </c>
      <c r="CA172" s="227"/>
      <c r="CB172" s="231">
        <f t="shared" si="100"/>
        <v>1747.457075</v>
      </c>
      <c r="CC172" s="231">
        <f t="shared" si="101"/>
        <v>13858.050880999999</v>
      </c>
      <c r="CD172" s="232">
        <f t="shared" si="102"/>
        <v>475</v>
      </c>
      <c r="CE172" s="216">
        <f t="shared" si="108"/>
        <v>14333.050880999999</v>
      </c>
    </row>
    <row r="173" spans="1:83" ht="21.95" customHeight="1" x14ac:dyDescent="0.2">
      <c r="A173" s="206">
        <v>160</v>
      </c>
      <c r="B173" s="207" t="s">
        <v>1281</v>
      </c>
      <c r="C173" s="207" t="s">
        <v>1282</v>
      </c>
      <c r="D173" s="233" t="s">
        <v>1184</v>
      </c>
      <c r="E173" s="272" t="s">
        <v>1283</v>
      </c>
      <c r="F173" s="272" t="s">
        <v>1284</v>
      </c>
      <c r="G173" s="208" t="s">
        <v>65</v>
      </c>
      <c r="H173" s="208" t="s">
        <v>1285</v>
      </c>
      <c r="I173" s="209" t="s">
        <v>1286</v>
      </c>
      <c r="J173" s="208" t="s">
        <v>1287</v>
      </c>
      <c r="K173" s="208">
        <v>0</v>
      </c>
      <c r="L173" s="210">
        <v>0</v>
      </c>
      <c r="M173" s="208">
        <v>1</v>
      </c>
      <c r="N173" s="208">
        <v>1</v>
      </c>
      <c r="O173" s="208">
        <v>1</v>
      </c>
      <c r="P173" s="208">
        <v>1</v>
      </c>
      <c r="Q173" s="208">
        <v>1</v>
      </c>
      <c r="R173" s="208">
        <v>1</v>
      </c>
      <c r="S173" s="208">
        <v>0</v>
      </c>
      <c r="T173" s="208">
        <v>1</v>
      </c>
      <c r="U173" s="208">
        <v>1</v>
      </c>
      <c r="V173" s="208">
        <v>1</v>
      </c>
      <c r="W173" s="208">
        <v>1</v>
      </c>
      <c r="X173" s="208">
        <v>1</v>
      </c>
      <c r="Y173" s="208">
        <v>1</v>
      </c>
      <c r="Z173" s="208">
        <v>0</v>
      </c>
      <c r="AA173" s="208">
        <v>1</v>
      </c>
      <c r="AB173" s="208">
        <v>1</v>
      </c>
      <c r="AC173" s="208">
        <v>0</v>
      </c>
      <c r="AD173" s="208">
        <v>1</v>
      </c>
      <c r="AE173" s="208">
        <v>0</v>
      </c>
      <c r="AF173" s="208">
        <v>1</v>
      </c>
      <c r="AG173" s="208">
        <v>0</v>
      </c>
      <c r="AH173" s="208">
        <v>0</v>
      </c>
      <c r="AI173" s="208">
        <v>1</v>
      </c>
      <c r="AJ173" s="208">
        <v>0</v>
      </c>
      <c r="AK173" s="208">
        <v>1</v>
      </c>
      <c r="AL173" s="208">
        <v>1</v>
      </c>
      <c r="AM173" s="211">
        <v>26</v>
      </c>
      <c r="AN173" s="212">
        <f t="shared" si="81"/>
        <v>19</v>
      </c>
      <c r="AO173" s="211">
        <f t="shared" si="82"/>
        <v>0</v>
      </c>
      <c r="AP173" s="211">
        <f t="shared" si="83"/>
        <v>0</v>
      </c>
      <c r="AQ173" s="211">
        <f t="shared" si="84"/>
        <v>0</v>
      </c>
      <c r="AR173" s="211">
        <f t="shared" si="85"/>
        <v>9</v>
      </c>
      <c r="AS173" s="211">
        <f t="shared" si="86"/>
        <v>0</v>
      </c>
      <c r="AT173" s="213">
        <f t="shared" si="109"/>
        <v>19</v>
      </c>
      <c r="AU173" s="273">
        <v>0</v>
      </c>
      <c r="AV173" s="214">
        <v>11035.96</v>
      </c>
      <c r="AW173" s="215">
        <v>3518.32</v>
      </c>
      <c r="AX173" s="214">
        <v>0</v>
      </c>
      <c r="AY173" s="214">
        <v>0</v>
      </c>
      <c r="AZ173" s="214">
        <v>0</v>
      </c>
      <c r="BA173" s="216">
        <f t="shared" si="79"/>
        <v>14554.279999999999</v>
      </c>
      <c r="BB173" s="217">
        <f t="shared" si="87"/>
        <v>8064.74</v>
      </c>
      <c r="BC173" s="217">
        <f t="shared" si="88"/>
        <v>2571.08</v>
      </c>
      <c r="BD173" s="218">
        <v>0</v>
      </c>
      <c r="BE173" s="219">
        <f t="shared" si="89"/>
        <v>0</v>
      </c>
      <c r="BF173" s="219">
        <f t="shared" si="90"/>
        <v>0</v>
      </c>
      <c r="BG173" s="220">
        <f t="shared" si="91"/>
        <v>885.96380599999998</v>
      </c>
      <c r="BH173" s="221">
        <f t="shared" si="103"/>
        <v>531.80999999999995</v>
      </c>
      <c r="BI173" s="222">
        <f t="shared" si="92"/>
        <v>57</v>
      </c>
      <c r="BJ173" s="223">
        <f t="shared" si="104"/>
        <v>0</v>
      </c>
      <c r="BK173" s="216">
        <f t="shared" si="93"/>
        <v>10635.82</v>
      </c>
      <c r="BL173" s="216">
        <f t="shared" si="94"/>
        <v>12110.593805999999</v>
      </c>
      <c r="BM173" s="224">
        <f t="shared" si="95"/>
        <v>84.184724999999986</v>
      </c>
      <c r="BN173" s="225">
        <f t="shared" si="96"/>
        <v>1276.2983999999999</v>
      </c>
      <c r="BO173" s="226">
        <f t="shared" si="97"/>
        <v>0</v>
      </c>
      <c r="BP173" s="227"/>
      <c r="BQ173" s="214"/>
      <c r="BR173" s="214">
        <v>0</v>
      </c>
      <c r="BS173" s="228">
        <v>0</v>
      </c>
      <c r="BT173" s="228">
        <f t="shared" si="105"/>
        <v>1360.483125</v>
      </c>
      <c r="BU173" s="228">
        <f t="shared" si="106"/>
        <v>10750.110680999998</v>
      </c>
      <c r="BV173" s="228">
        <v>10750</v>
      </c>
      <c r="BW173" s="228">
        <f t="shared" si="107"/>
        <v>0.11068099999829428</v>
      </c>
      <c r="BX173" s="229">
        <f t="shared" si="98"/>
        <v>1382.6566</v>
      </c>
      <c r="BY173" s="230">
        <f t="shared" si="99"/>
        <v>364.80047500000001</v>
      </c>
      <c r="BZ173" s="227">
        <v>0</v>
      </c>
      <c r="CA173" s="227"/>
      <c r="CB173" s="231">
        <f t="shared" si="100"/>
        <v>1747.457075</v>
      </c>
      <c r="CC173" s="231">
        <f t="shared" si="101"/>
        <v>13858.050880999999</v>
      </c>
      <c r="CD173" s="232">
        <f t="shared" si="102"/>
        <v>475</v>
      </c>
      <c r="CE173" s="216">
        <f t="shared" si="108"/>
        <v>14333.050880999999</v>
      </c>
    </row>
    <row r="174" spans="1:83" ht="21.95" customHeight="1" x14ac:dyDescent="0.2">
      <c r="A174" s="206">
        <v>161</v>
      </c>
      <c r="B174" s="207" t="s">
        <v>1288</v>
      </c>
      <c r="C174" s="207" t="s">
        <v>1289</v>
      </c>
      <c r="D174" s="233" t="s">
        <v>1184</v>
      </c>
      <c r="E174" s="272" t="s">
        <v>1290</v>
      </c>
      <c r="F174" s="272" t="s">
        <v>1291</v>
      </c>
      <c r="G174" s="208" t="s">
        <v>223</v>
      </c>
      <c r="H174" s="208" t="s">
        <v>123</v>
      </c>
      <c r="I174" s="209">
        <v>64102280779</v>
      </c>
      <c r="J174" s="208" t="s">
        <v>228</v>
      </c>
      <c r="K174" s="208">
        <v>0</v>
      </c>
      <c r="L174" s="210">
        <v>0</v>
      </c>
      <c r="M174" s="208">
        <v>1</v>
      </c>
      <c r="N174" s="208">
        <v>0</v>
      </c>
      <c r="O174" s="208">
        <v>0</v>
      </c>
      <c r="P174" s="208">
        <v>0</v>
      </c>
      <c r="Q174" s="208">
        <v>0</v>
      </c>
      <c r="R174" s="208">
        <v>0</v>
      </c>
      <c r="S174" s="208">
        <v>0</v>
      </c>
      <c r="T174" s="208">
        <v>0</v>
      </c>
      <c r="U174" s="208">
        <v>0</v>
      </c>
      <c r="V174" s="208">
        <v>0</v>
      </c>
      <c r="W174" s="208">
        <v>0</v>
      </c>
      <c r="X174" s="208">
        <v>0</v>
      </c>
      <c r="Y174" s="208">
        <v>0</v>
      </c>
      <c r="Z174" s="208">
        <v>0</v>
      </c>
      <c r="AA174" s="208">
        <v>0</v>
      </c>
      <c r="AB174" s="208">
        <v>0</v>
      </c>
      <c r="AC174" s="208">
        <v>0</v>
      </c>
      <c r="AD174" s="208">
        <v>0</v>
      </c>
      <c r="AE174" s="208">
        <v>0</v>
      </c>
      <c r="AF174" s="208">
        <v>0</v>
      </c>
      <c r="AG174" s="208">
        <v>0</v>
      </c>
      <c r="AH174" s="208">
        <v>0</v>
      </c>
      <c r="AI174" s="208">
        <v>0</v>
      </c>
      <c r="AJ174" s="208">
        <v>0</v>
      </c>
      <c r="AK174" s="208">
        <v>0</v>
      </c>
      <c r="AL174" s="208">
        <v>0</v>
      </c>
      <c r="AM174" s="211">
        <v>26</v>
      </c>
      <c r="AN174" s="212">
        <f t="shared" ref="AN174:AN187" si="110">SUM(K174:AL174)</f>
        <v>1</v>
      </c>
      <c r="AO174" s="211">
        <f t="shared" ref="AO174:AO185" si="111">COUNTIF(K174:AL174,"W/O")</f>
        <v>0</v>
      </c>
      <c r="AP174" s="211">
        <f t="shared" ref="AP174:AP185" si="112">COUNTIF(J174:AL174,"N/H")</f>
        <v>0</v>
      </c>
      <c r="AQ174" s="211">
        <f t="shared" ref="AQ174:AQ185" si="113">COUNTIF(K174:AL174,"F/H")</f>
        <v>0</v>
      </c>
      <c r="AR174" s="211">
        <f t="shared" ref="AR174:AR185" si="114">COUNTIF(K174:AL174,"0")</f>
        <v>27</v>
      </c>
      <c r="AS174" s="211">
        <f t="shared" ref="AS174:AS185" si="115">COUNTIF(K174:AL174,"PA")/2</f>
        <v>0</v>
      </c>
      <c r="AT174" s="213">
        <f t="shared" si="109"/>
        <v>1</v>
      </c>
      <c r="AU174" s="273">
        <v>0</v>
      </c>
      <c r="AV174" s="214">
        <v>11035.96</v>
      </c>
      <c r="AW174" s="215">
        <v>3518.32</v>
      </c>
      <c r="AX174" s="214">
        <v>0</v>
      </c>
      <c r="AY174" s="214">
        <v>0</v>
      </c>
      <c r="AZ174" s="214">
        <v>0</v>
      </c>
      <c r="BA174" s="216">
        <f t="shared" si="79"/>
        <v>14554.279999999999</v>
      </c>
      <c r="BB174" s="217">
        <f t="shared" si="87"/>
        <v>424.46</v>
      </c>
      <c r="BC174" s="217">
        <f t="shared" si="88"/>
        <v>135.32</v>
      </c>
      <c r="BD174" s="218">
        <v>0</v>
      </c>
      <c r="BE174" s="219">
        <f t="shared" si="89"/>
        <v>0</v>
      </c>
      <c r="BF174" s="219">
        <f t="shared" si="90"/>
        <v>0</v>
      </c>
      <c r="BG174" s="220">
        <f t="shared" si="91"/>
        <v>46.629673999999994</v>
      </c>
      <c r="BH174" s="221">
        <f t="shared" si="103"/>
        <v>27.99</v>
      </c>
      <c r="BI174" s="222">
        <f t="shared" si="92"/>
        <v>3</v>
      </c>
      <c r="BJ174" s="223">
        <f t="shared" si="104"/>
        <v>0</v>
      </c>
      <c r="BK174" s="216">
        <f t="shared" si="93"/>
        <v>559.78</v>
      </c>
      <c r="BL174" s="216">
        <f t="shared" si="94"/>
        <v>637.399674</v>
      </c>
      <c r="BM174" s="224">
        <f t="shared" si="95"/>
        <v>4.4307749999999997</v>
      </c>
      <c r="BN174" s="225">
        <f t="shared" si="96"/>
        <v>67.173599999999993</v>
      </c>
      <c r="BO174" s="226">
        <f t="shared" si="97"/>
        <v>0</v>
      </c>
      <c r="BP174" s="227"/>
      <c r="BQ174" s="214"/>
      <c r="BR174" s="214">
        <v>0</v>
      </c>
      <c r="BS174" s="228">
        <v>0</v>
      </c>
      <c r="BT174" s="228">
        <f t="shared" si="105"/>
        <v>71.60437499999999</v>
      </c>
      <c r="BU174" s="228">
        <f t="shared" si="106"/>
        <v>565.795299</v>
      </c>
      <c r="BV174" s="228">
        <v>566</v>
      </c>
      <c r="BW174" s="228">
        <f t="shared" si="107"/>
        <v>-0.20470100000000002</v>
      </c>
      <c r="BX174" s="229">
        <f t="shared" si="98"/>
        <v>72.7714</v>
      </c>
      <c r="BY174" s="230">
        <f t="shared" si="99"/>
        <v>19.200025</v>
      </c>
      <c r="BZ174" s="227">
        <v>0</v>
      </c>
      <c r="CA174" s="227"/>
      <c r="CB174" s="231">
        <f t="shared" si="100"/>
        <v>91.971424999999996</v>
      </c>
      <c r="CC174" s="231">
        <f t="shared" si="101"/>
        <v>729.37109899999996</v>
      </c>
      <c r="CD174" s="232">
        <f t="shared" si="102"/>
        <v>25</v>
      </c>
      <c r="CE174" s="216">
        <f t="shared" si="108"/>
        <v>754.37109899999996</v>
      </c>
    </row>
    <row r="175" spans="1:83" ht="21.95" customHeight="1" x14ac:dyDescent="0.2">
      <c r="A175" s="206">
        <v>162</v>
      </c>
      <c r="B175" s="207" t="s">
        <v>1292</v>
      </c>
      <c r="C175" s="207" t="s">
        <v>1293</v>
      </c>
      <c r="D175" s="233" t="s">
        <v>1184</v>
      </c>
      <c r="E175" s="272" t="s">
        <v>1294</v>
      </c>
      <c r="F175" s="272" t="s">
        <v>1295</v>
      </c>
      <c r="G175" s="208" t="s">
        <v>223</v>
      </c>
      <c r="H175" s="208" t="s">
        <v>1296</v>
      </c>
      <c r="I175" s="209">
        <v>64124456615</v>
      </c>
      <c r="J175" s="208" t="s">
        <v>219</v>
      </c>
      <c r="K175" s="208">
        <v>0</v>
      </c>
      <c r="L175" s="210">
        <v>0</v>
      </c>
      <c r="M175" s="208">
        <v>1</v>
      </c>
      <c r="N175" s="208">
        <v>1</v>
      </c>
      <c r="O175" s="208">
        <v>1</v>
      </c>
      <c r="P175" s="208">
        <v>1</v>
      </c>
      <c r="Q175" s="208">
        <v>1</v>
      </c>
      <c r="R175" s="208">
        <v>1</v>
      </c>
      <c r="S175" s="208">
        <v>0</v>
      </c>
      <c r="T175" s="208">
        <v>1</v>
      </c>
      <c r="U175" s="208">
        <v>1</v>
      </c>
      <c r="V175" s="208">
        <v>0</v>
      </c>
      <c r="W175" s="208">
        <v>1</v>
      </c>
      <c r="X175" s="208">
        <v>1</v>
      </c>
      <c r="Y175" s="208">
        <v>0</v>
      </c>
      <c r="Z175" s="208">
        <v>0</v>
      </c>
      <c r="AA175" s="208">
        <v>0</v>
      </c>
      <c r="AB175" s="208">
        <v>1</v>
      </c>
      <c r="AC175" s="208">
        <v>0</v>
      </c>
      <c r="AD175" s="208">
        <v>0</v>
      </c>
      <c r="AE175" s="208">
        <v>1</v>
      </c>
      <c r="AF175" s="208">
        <v>0</v>
      </c>
      <c r="AG175" s="208">
        <v>0</v>
      </c>
      <c r="AH175" s="208">
        <v>0</v>
      </c>
      <c r="AI175" s="208">
        <v>0</v>
      </c>
      <c r="AJ175" s="208">
        <v>0</v>
      </c>
      <c r="AK175" s="208">
        <v>0</v>
      </c>
      <c r="AL175" s="208">
        <v>0</v>
      </c>
      <c r="AM175" s="211">
        <v>26</v>
      </c>
      <c r="AN175" s="212">
        <f t="shared" si="110"/>
        <v>12</v>
      </c>
      <c r="AO175" s="211">
        <f t="shared" si="111"/>
        <v>0</v>
      </c>
      <c r="AP175" s="211">
        <f t="shared" si="112"/>
        <v>0</v>
      </c>
      <c r="AQ175" s="211">
        <f t="shared" si="113"/>
        <v>0</v>
      </c>
      <c r="AR175" s="211">
        <f t="shared" si="114"/>
        <v>16</v>
      </c>
      <c r="AS175" s="211">
        <f t="shared" si="115"/>
        <v>0</v>
      </c>
      <c r="AT175" s="213">
        <f t="shared" si="109"/>
        <v>12</v>
      </c>
      <c r="AU175" s="273">
        <v>0</v>
      </c>
      <c r="AV175" s="214">
        <v>11035.96</v>
      </c>
      <c r="AW175" s="215">
        <v>3518.32</v>
      </c>
      <c r="AX175" s="214">
        <v>0</v>
      </c>
      <c r="AY175" s="214">
        <v>0</v>
      </c>
      <c r="AZ175" s="214">
        <v>0</v>
      </c>
      <c r="BA175" s="216">
        <f t="shared" si="79"/>
        <v>14554.279999999999</v>
      </c>
      <c r="BB175" s="217">
        <f t="shared" si="87"/>
        <v>5093.5199999999995</v>
      </c>
      <c r="BC175" s="217">
        <f t="shared" si="88"/>
        <v>1623.84</v>
      </c>
      <c r="BD175" s="218">
        <v>0</v>
      </c>
      <c r="BE175" s="219">
        <f t="shared" si="89"/>
        <v>0</v>
      </c>
      <c r="BF175" s="219">
        <f t="shared" si="90"/>
        <v>0</v>
      </c>
      <c r="BG175" s="220">
        <f t="shared" si="91"/>
        <v>559.55608799999993</v>
      </c>
      <c r="BH175" s="221">
        <f t="shared" si="103"/>
        <v>335.88</v>
      </c>
      <c r="BI175" s="222">
        <f t="shared" si="92"/>
        <v>36</v>
      </c>
      <c r="BJ175" s="223">
        <f t="shared" si="104"/>
        <v>0</v>
      </c>
      <c r="BK175" s="216">
        <f t="shared" si="93"/>
        <v>6717.36</v>
      </c>
      <c r="BL175" s="216">
        <f t="shared" si="94"/>
        <v>7648.7960880000001</v>
      </c>
      <c r="BM175" s="224">
        <f t="shared" si="95"/>
        <v>53.1693</v>
      </c>
      <c r="BN175" s="225">
        <f t="shared" si="96"/>
        <v>806.08319999999992</v>
      </c>
      <c r="BO175" s="226">
        <f t="shared" si="97"/>
        <v>0</v>
      </c>
      <c r="BP175" s="227"/>
      <c r="BQ175" s="214"/>
      <c r="BR175" s="214">
        <v>0</v>
      </c>
      <c r="BS175" s="228">
        <v>0</v>
      </c>
      <c r="BT175" s="228">
        <f t="shared" si="105"/>
        <v>859.25249999999994</v>
      </c>
      <c r="BU175" s="228">
        <f t="shared" si="106"/>
        <v>6789.5435880000005</v>
      </c>
      <c r="BV175" s="228">
        <v>6790</v>
      </c>
      <c r="BW175" s="228">
        <f t="shared" si="107"/>
        <v>-0.45641199999954551</v>
      </c>
      <c r="BX175" s="229">
        <f t="shared" si="98"/>
        <v>873.25679999999988</v>
      </c>
      <c r="BY175" s="230">
        <f t="shared" si="99"/>
        <v>230.40029999999999</v>
      </c>
      <c r="BZ175" s="227">
        <v>0</v>
      </c>
      <c r="CA175" s="227"/>
      <c r="CB175" s="231">
        <f t="shared" si="100"/>
        <v>1103.6570999999999</v>
      </c>
      <c r="CC175" s="231">
        <f t="shared" si="101"/>
        <v>8752.4531879999995</v>
      </c>
      <c r="CD175" s="232">
        <f t="shared" si="102"/>
        <v>300</v>
      </c>
      <c r="CE175" s="216">
        <f t="shared" si="108"/>
        <v>9052.4531879999995</v>
      </c>
    </row>
    <row r="176" spans="1:83" ht="21.95" customHeight="1" x14ac:dyDescent="0.2">
      <c r="A176" s="206">
        <v>163</v>
      </c>
      <c r="B176" s="207" t="s">
        <v>1297</v>
      </c>
      <c r="C176" s="207" t="s">
        <v>1298</v>
      </c>
      <c r="D176" s="233" t="s">
        <v>1184</v>
      </c>
      <c r="E176" s="272" t="s">
        <v>1299</v>
      </c>
      <c r="F176" s="272" t="s">
        <v>1300</v>
      </c>
      <c r="G176" s="208" t="s">
        <v>64</v>
      </c>
      <c r="H176" s="208" t="s">
        <v>122</v>
      </c>
      <c r="I176" s="209" t="s">
        <v>1301</v>
      </c>
      <c r="J176" s="208" t="s">
        <v>229</v>
      </c>
      <c r="K176" s="208">
        <v>0</v>
      </c>
      <c r="L176" s="210">
        <v>0</v>
      </c>
      <c r="M176" s="208">
        <v>1</v>
      </c>
      <c r="N176" s="208">
        <v>0</v>
      </c>
      <c r="O176" s="208">
        <v>0</v>
      </c>
      <c r="P176" s="208">
        <v>0</v>
      </c>
      <c r="Q176" s="208">
        <v>0</v>
      </c>
      <c r="R176" s="208">
        <v>0</v>
      </c>
      <c r="S176" s="208">
        <v>0</v>
      </c>
      <c r="T176" s="208">
        <v>0</v>
      </c>
      <c r="U176" s="208">
        <v>0</v>
      </c>
      <c r="V176" s="208">
        <v>0</v>
      </c>
      <c r="W176" s="208">
        <v>0</v>
      </c>
      <c r="X176" s="208">
        <v>0</v>
      </c>
      <c r="Y176" s="208">
        <v>0</v>
      </c>
      <c r="Z176" s="208">
        <v>0</v>
      </c>
      <c r="AA176" s="208">
        <v>0</v>
      </c>
      <c r="AB176" s="208">
        <v>0</v>
      </c>
      <c r="AC176" s="208">
        <v>0</v>
      </c>
      <c r="AD176" s="208">
        <v>0</v>
      </c>
      <c r="AE176" s="208">
        <v>0</v>
      </c>
      <c r="AF176" s="208">
        <v>0</v>
      </c>
      <c r="AG176" s="208">
        <v>0</v>
      </c>
      <c r="AH176" s="208">
        <v>0</v>
      </c>
      <c r="AI176" s="208">
        <v>0</v>
      </c>
      <c r="AJ176" s="208">
        <v>0</v>
      </c>
      <c r="AK176" s="208">
        <v>0</v>
      </c>
      <c r="AL176" s="208">
        <v>0</v>
      </c>
      <c r="AM176" s="211">
        <v>26</v>
      </c>
      <c r="AN176" s="212">
        <f t="shared" si="110"/>
        <v>1</v>
      </c>
      <c r="AO176" s="211">
        <f t="shared" si="111"/>
        <v>0</v>
      </c>
      <c r="AP176" s="211">
        <f t="shared" si="112"/>
        <v>0</v>
      </c>
      <c r="AQ176" s="211">
        <f t="shared" si="113"/>
        <v>0</v>
      </c>
      <c r="AR176" s="211">
        <f t="shared" si="114"/>
        <v>27</v>
      </c>
      <c r="AS176" s="211">
        <f t="shared" si="115"/>
        <v>0</v>
      </c>
      <c r="AT176" s="213">
        <f t="shared" si="109"/>
        <v>1</v>
      </c>
      <c r="AU176" s="273">
        <v>0</v>
      </c>
      <c r="AV176" s="214">
        <v>11035.96</v>
      </c>
      <c r="AW176" s="215">
        <v>3518.32</v>
      </c>
      <c r="AX176" s="214">
        <v>0</v>
      </c>
      <c r="AY176" s="214">
        <v>0</v>
      </c>
      <c r="AZ176" s="214">
        <v>0</v>
      </c>
      <c r="BA176" s="216">
        <f t="shared" si="79"/>
        <v>14554.279999999999</v>
      </c>
      <c r="BB176" s="217">
        <f t="shared" si="87"/>
        <v>424.46</v>
      </c>
      <c r="BC176" s="217">
        <f t="shared" si="88"/>
        <v>135.32</v>
      </c>
      <c r="BD176" s="218">
        <v>0</v>
      </c>
      <c r="BE176" s="219">
        <f t="shared" si="89"/>
        <v>0</v>
      </c>
      <c r="BF176" s="219">
        <f t="shared" si="90"/>
        <v>0</v>
      </c>
      <c r="BG176" s="220">
        <f t="shared" si="91"/>
        <v>46.629673999999994</v>
      </c>
      <c r="BH176" s="221">
        <f t="shared" si="103"/>
        <v>27.99</v>
      </c>
      <c r="BI176" s="222">
        <f t="shared" si="92"/>
        <v>3</v>
      </c>
      <c r="BJ176" s="223">
        <f t="shared" si="104"/>
        <v>0</v>
      </c>
      <c r="BK176" s="216">
        <f t="shared" si="93"/>
        <v>559.78</v>
      </c>
      <c r="BL176" s="216">
        <f t="shared" si="94"/>
        <v>637.399674</v>
      </c>
      <c r="BM176" s="224">
        <f t="shared" si="95"/>
        <v>4.4307749999999997</v>
      </c>
      <c r="BN176" s="225">
        <f t="shared" si="96"/>
        <v>67.173599999999993</v>
      </c>
      <c r="BO176" s="226">
        <f t="shared" si="97"/>
        <v>0</v>
      </c>
      <c r="BP176" s="227"/>
      <c r="BQ176" s="214"/>
      <c r="BR176" s="214">
        <v>0</v>
      </c>
      <c r="BS176" s="228">
        <v>0</v>
      </c>
      <c r="BT176" s="228">
        <f t="shared" si="105"/>
        <v>71.60437499999999</v>
      </c>
      <c r="BU176" s="228">
        <f t="shared" si="106"/>
        <v>565.795299</v>
      </c>
      <c r="BV176" s="228">
        <v>566</v>
      </c>
      <c r="BW176" s="228">
        <f t="shared" si="107"/>
        <v>-0.20470100000000002</v>
      </c>
      <c r="BX176" s="229">
        <f t="shared" si="98"/>
        <v>72.7714</v>
      </c>
      <c r="BY176" s="230">
        <f t="shared" si="99"/>
        <v>19.200025</v>
      </c>
      <c r="BZ176" s="227">
        <v>0</v>
      </c>
      <c r="CA176" s="227"/>
      <c r="CB176" s="231">
        <f t="shared" si="100"/>
        <v>91.971424999999996</v>
      </c>
      <c r="CC176" s="231">
        <f t="shared" si="101"/>
        <v>729.37109899999996</v>
      </c>
      <c r="CD176" s="232">
        <f t="shared" si="102"/>
        <v>25</v>
      </c>
      <c r="CE176" s="216">
        <f t="shared" si="108"/>
        <v>754.37109899999996</v>
      </c>
    </row>
    <row r="177" spans="1:201" ht="21.95" customHeight="1" x14ac:dyDescent="0.2">
      <c r="A177" s="206">
        <v>164</v>
      </c>
      <c r="B177" s="207" t="s">
        <v>1302</v>
      </c>
      <c r="C177" s="207" t="s">
        <v>906</v>
      </c>
      <c r="D177" s="233" t="s">
        <v>1163</v>
      </c>
      <c r="E177" s="272" t="s">
        <v>1303</v>
      </c>
      <c r="F177" s="272" t="s">
        <v>1304</v>
      </c>
      <c r="G177" s="208" t="s">
        <v>226</v>
      </c>
      <c r="H177" s="208" t="s">
        <v>145</v>
      </c>
      <c r="I177" s="209" t="s">
        <v>1305</v>
      </c>
      <c r="J177" s="208" t="s">
        <v>229</v>
      </c>
      <c r="K177" s="208">
        <v>0</v>
      </c>
      <c r="L177" s="210">
        <v>0</v>
      </c>
      <c r="M177" s="208">
        <v>0</v>
      </c>
      <c r="N177" s="208">
        <v>1</v>
      </c>
      <c r="O177" s="208">
        <v>1</v>
      </c>
      <c r="P177" s="208">
        <v>1</v>
      </c>
      <c r="Q177" s="208">
        <v>1</v>
      </c>
      <c r="R177" s="208">
        <v>1</v>
      </c>
      <c r="S177" s="208">
        <v>0</v>
      </c>
      <c r="T177" s="208">
        <v>1</v>
      </c>
      <c r="U177" s="208">
        <v>1</v>
      </c>
      <c r="V177" s="208">
        <v>1</v>
      </c>
      <c r="W177" s="208">
        <v>1</v>
      </c>
      <c r="X177" s="208">
        <v>1</v>
      </c>
      <c r="Y177" s="208">
        <v>1</v>
      </c>
      <c r="Z177" s="208">
        <v>0</v>
      </c>
      <c r="AA177" s="208">
        <v>1</v>
      </c>
      <c r="AB177" s="208">
        <v>0</v>
      </c>
      <c r="AC177" s="208">
        <v>1</v>
      </c>
      <c r="AD177" s="208">
        <v>0</v>
      </c>
      <c r="AE177" s="208">
        <v>1</v>
      </c>
      <c r="AF177" s="208">
        <v>1</v>
      </c>
      <c r="AG177" s="208">
        <v>0</v>
      </c>
      <c r="AH177" s="208">
        <v>1</v>
      </c>
      <c r="AI177" s="208">
        <v>1</v>
      </c>
      <c r="AJ177" s="208">
        <v>0</v>
      </c>
      <c r="AK177" s="208">
        <v>1</v>
      </c>
      <c r="AL177" s="208">
        <v>1</v>
      </c>
      <c r="AM177" s="211">
        <v>26</v>
      </c>
      <c r="AN177" s="212">
        <f t="shared" si="110"/>
        <v>19</v>
      </c>
      <c r="AO177" s="211">
        <f t="shared" si="111"/>
        <v>0</v>
      </c>
      <c r="AP177" s="211">
        <f t="shared" si="112"/>
        <v>0</v>
      </c>
      <c r="AQ177" s="211">
        <f t="shared" si="113"/>
        <v>0</v>
      </c>
      <c r="AR177" s="211">
        <f t="shared" si="114"/>
        <v>9</v>
      </c>
      <c r="AS177" s="211">
        <f t="shared" si="115"/>
        <v>0</v>
      </c>
      <c r="AT177" s="213">
        <f t="shared" si="109"/>
        <v>19</v>
      </c>
      <c r="AU177" s="273">
        <v>0</v>
      </c>
      <c r="AV177" s="214">
        <v>11035.96</v>
      </c>
      <c r="AW177" s="215">
        <v>3518.32</v>
      </c>
      <c r="AX177" s="214">
        <v>0</v>
      </c>
      <c r="AY177" s="214">
        <v>0</v>
      </c>
      <c r="AZ177" s="214">
        <v>0</v>
      </c>
      <c r="BA177" s="216">
        <f t="shared" si="79"/>
        <v>14554.279999999999</v>
      </c>
      <c r="BB177" s="217">
        <f t="shared" si="87"/>
        <v>8064.74</v>
      </c>
      <c r="BC177" s="217">
        <f t="shared" si="88"/>
        <v>2571.08</v>
      </c>
      <c r="BD177" s="218">
        <v>0</v>
      </c>
      <c r="BE177" s="219">
        <f t="shared" si="89"/>
        <v>0</v>
      </c>
      <c r="BF177" s="219">
        <f t="shared" si="90"/>
        <v>0</v>
      </c>
      <c r="BG177" s="220">
        <f t="shared" si="91"/>
        <v>885.96380599999998</v>
      </c>
      <c r="BH177" s="221">
        <f t="shared" si="103"/>
        <v>531.80999999999995</v>
      </c>
      <c r="BI177" s="222">
        <f t="shared" si="92"/>
        <v>57</v>
      </c>
      <c r="BJ177" s="223">
        <f t="shared" si="104"/>
        <v>0</v>
      </c>
      <c r="BK177" s="216">
        <f t="shared" si="93"/>
        <v>10635.82</v>
      </c>
      <c r="BL177" s="216">
        <f t="shared" si="94"/>
        <v>12110.593805999999</v>
      </c>
      <c r="BM177" s="224">
        <f t="shared" si="95"/>
        <v>84.184724999999986</v>
      </c>
      <c r="BN177" s="225">
        <f t="shared" si="96"/>
        <v>1276.2983999999999</v>
      </c>
      <c r="BO177" s="226">
        <f t="shared" si="97"/>
        <v>0</v>
      </c>
      <c r="BP177" s="227"/>
      <c r="BQ177" s="214"/>
      <c r="BR177" s="214">
        <v>0</v>
      </c>
      <c r="BS177" s="228">
        <v>0</v>
      </c>
      <c r="BT177" s="228">
        <f t="shared" si="105"/>
        <v>1360.483125</v>
      </c>
      <c r="BU177" s="228">
        <f t="shared" si="106"/>
        <v>10750.110680999998</v>
      </c>
      <c r="BV177" s="228">
        <v>10750</v>
      </c>
      <c r="BW177" s="228">
        <f t="shared" si="107"/>
        <v>0.11068099999829428</v>
      </c>
      <c r="BX177" s="229">
        <f t="shared" si="98"/>
        <v>1382.6566</v>
      </c>
      <c r="BY177" s="230">
        <f t="shared" si="99"/>
        <v>364.80047500000001</v>
      </c>
      <c r="BZ177" s="227">
        <v>0</v>
      </c>
      <c r="CA177" s="227"/>
      <c r="CB177" s="231">
        <f t="shared" si="100"/>
        <v>1747.457075</v>
      </c>
      <c r="CC177" s="231">
        <f t="shared" si="101"/>
        <v>13858.050880999999</v>
      </c>
      <c r="CD177" s="232">
        <f t="shared" si="102"/>
        <v>475</v>
      </c>
      <c r="CE177" s="216">
        <f t="shared" si="108"/>
        <v>14333.050880999999</v>
      </c>
    </row>
    <row r="178" spans="1:201" ht="21.95" customHeight="1" x14ac:dyDescent="0.2">
      <c r="A178" s="206">
        <v>165</v>
      </c>
      <c r="B178" s="207" t="s">
        <v>1306</v>
      </c>
      <c r="C178" s="207" t="s">
        <v>1307</v>
      </c>
      <c r="D178" s="233" t="s">
        <v>1188</v>
      </c>
      <c r="E178" s="272" t="s">
        <v>1308</v>
      </c>
      <c r="F178" s="272" t="s">
        <v>1309</v>
      </c>
      <c r="G178" s="208" t="s">
        <v>223</v>
      </c>
      <c r="H178" s="208" t="s">
        <v>121</v>
      </c>
      <c r="I178" s="209">
        <v>64153570560</v>
      </c>
      <c r="J178" s="208" t="s">
        <v>219</v>
      </c>
      <c r="K178" s="208">
        <v>0</v>
      </c>
      <c r="L178" s="210">
        <v>0</v>
      </c>
      <c r="M178" s="208">
        <v>0</v>
      </c>
      <c r="N178" s="208">
        <v>0</v>
      </c>
      <c r="O178" s="208">
        <v>0</v>
      </c>
      <c r="P178" s="208">
        <v>0</v>
      </c>
      <c r="Q178" s="208">
        <v>1</v>
      </c>
      <c r="R178" s="208">
        <v>1</v>
      </c>
      <c r="S178" s="208">
        <v>0</v>
      </c>
      <c r="T178" s="208">
        <v>1</v>
      </c>
      <c r="U178" s="208">
        <v>1</v>
      </c>
      <c r="V178" s="208">
        <v>1</v>
      </c>
      <c r="W178" s="208">
        <v>1</v>
      </c>
      <c r="X178" s="208">
        <v>0</v>
      </c>
      <c r="Y178" s="208">
        <v>0</v>
      </c>
      <c r="Z178" s="208">
        <v>0</v>
      </c>
      <c r="AA178" s="208">
        <v>0</v>
      </c>
      <c r="AB178" s="208">
        <v>0</v>
      </c>
      <c r="AC178" s="208">
        <v>0</v>
      </c>
      <c r="AD178" s="208">
        <v>0</v>
      </c>
      <c r="AE178" s="208">
        <v>0</v>
      </c>
      <c r="AF178" s="208">
        <v>0</v>
      </c>
      <c r="AG178" s="208">
        <v>0</v>
      </c>
      <c r="AH178" s="208">
        <v>1</v>
      </c>
      <c r="AI178" s="208">
        <v>1</v>
      </c>
      <c r="AJ178" s="208">
        <v>1</v>
      </c>
      <c r="AK178" s="208">
        <v>1</v>
      </c>
      <c r="AL178" s="208">
        <v>1</v>
      </c>
      <c r="AM178" s="211">
        <v>26</v>
      </c>
      <c r="AN178" s="212">
        <f t="shared" si="110"/>
        <v>11</v>
      </c>
      <c r="AO178" s="211">
        <f t="shared" si="111"/>
        <v>0</v>
      </c>
      <c r="AP178" s="211">
        <f t="shared" si="112"/>
        <v>0</v>
      </c>
      <c r="AQ178" s="211">
        <f t="shared" si="113"/>
        <v>0</v>
      </c>
      <c r="AR178" s="211">
        <f t="shared" si="114"/>
        <v>17</v>
      </c>
      <c r="AS178" s="211">
        <f t="shared" si="115"/>
        <v>0</v>
      </c>
      <c r="AT178" s="213">
        <f t="shared" si="109"/>
        <v>11</v>
      </c>
      <c r="AU178" s="273">
        <v>0</v>
      </c>
      <c r="AV178" s="214">
        <v>11035.96</v>
      </c>
      <c r="AW178" s="215">
        <v>3518.32</v>
      </c>
      <c r="AX178" s="214">
        <v>0</v>
      </c>
      <c r="AY178" s="214">
        <v>0</v>
      </c>
      <c r="AZ178" s="214">
        <v>0</v>
      </c>
      <c r="BA178" s="216">
        <f t="shared" si="79"/>
        <v>14554.279999999999</v>
      </c>
      <c r="BB178" s="217">
        <f t="shared" si="87"/>
        <v>4669.0599999999995</v>
      </c>
      <c r="BC178" s="217">
        <f t="shared" si="88"/>
        <v>1488.52</v>
      </c>
      <c r="BD178" s="218">
        <v>0</v>
      </c>
      <c r="BE178" s="219">
        <f t="shared" si="89"/>
        <v>0</v>
      </c>
      <c r="BF178" s="219">
        <f t="shared" si="90"/>
        <v>0</v>
      </c>
      <c r="BG178" s="220">
        <f t="shared" si="91"/>
        <v>512.92641400000002</v>
      </c>
      <c r="BH178" s="221">
        <f t="shared" si="103"/>
        <v>307.89</v>
      </c>
      <c r="BI178" s="222">
        <f t="shared" si="92"/>
        <v>33</v>
      </c>
      <c r="BJ178" s="223">
        <f t="shared" si="104"/>
        <v>0</v>
      </c>
      <c r="BK178" s="216">
        <f t="shared" si="93"/>
        <v>6157.58</v>
      </c>
      <c r="BL178" s="216">
        <f t="shared" si="94"/>
        <v>7011.3964139999998</v>
      </c>
      <c r="BM178" s="224">
        <f t="shared" si="95"/>
        <v>48.738524999999996</v>
      </c>
      <c r="BN178" s="225">
        <f t="shared" si="96"/>
        <v>738.90959999999995</v>
      </c>
      <c r="BO178" s="226">
        <f t="shared" si="97"/>
        <v>0</v>
      </c>
      <c r="BP178" s="227"/>
      <c r="BQ178" s="214"/>
      <c r="BR178" s="214">
        <v>0</v>
      </c>
      <c r="BS178" s="228">
        <v>0</v>
      </c>
      <c r="BT178" s="228">
        <f t="shared" si="105"/>
        <v>787.64812499999994</v>
      </c>
      <c r="BU178" s="228">
        <f t="shared" si="106"/>
        <v>6223.7482890000001</v>
      </c>
      <c r="BV178" s="228">
        <v>5769</v>
      </c>
      <c r="BW178" s="228">
        <f t="shared" si="107"/>
        <v>454.74828900000011</v>
      </c>
      <c r="BX178" s="229">
        <f t="shared" si="98"/>
        <v>800.48539999999991</v>
      </c>
      <c r="BY178" s="230">
        <f t="shared" si="99"/>
        <v>211.20027499999998</v>
      </c>
      <c r="BZ178" s="227">
        <v>0</v>
      </c>
      <c r="CA178" s="227"/>
      <c r="CB178" s="231">
        <f t="shared" si="100"/>
        <v>1011.6856749999999</v>
      </c>
      <c r="CC178" s="231">
        <f t="shared" si="101"/>
        <v>8023.0820889999995</v>
      </c>
      <c r="CD178" s="232">
        <f t="shared" si="102"/>
        <v>275</v>
      </c>
      <c r="CE178" s="216">
        <f t="shared" si="108"/>
        <v>8298.0820889999995</v>
      </c>
    </row>
    <row r="179" spans="1:201" ht="21.95" customHeight="1" x14ac:dyDescent="0.2">
      <c r="A179" s="206">
        <v>166</v>
      </c>
      <c r="B179" s="207" t="s">
        <v>1310</v>
      </c>
      <c r="C179" s="207" t="s">
        <v>790</v>
      </c>
      <c r="D179" s="233" t="s">
        <v>1188</v>
      </c>
      <c r="E179" s="272" t="s">
        <v>1311</v>
      </c>
      <c r="F179" s="272" t="s">
        <v>1312</v>
      </c>
      <c r="G179" s="208" t="s">
        <v>223</v>
      </c>
      <c r="H179" s="208" t="s">
        <v>121</v>
      </c>
      <c r="I179" s="209">
        <v>64105583566</v>
      </c>
      <c r="J179" s="208" t="s">
        <v>219</v>
      </c>
      <c r="K179" s="208">
        <v>0</v>
      </c>
      <c r="L179" s="210">
        <v>0</v>
      </c>
      <c r="M179" s="208">
        <v>0</v>
      </c>
      <c r="N179" s="208">
        <v>0</v>
      </c>
      <c r="O179" s="208">
        <v>0</v>
      </c>
      <c r="P179" s="208">
        <v>0</v>
      </c>
      <c r="Q179" s="208">
        <v>1</v>
      </c>
      <c r="R179" s="208">
        <v>1</v>
      </c>
      <c r="S179" s="208">
        <v>0</v>
      </c>
      <c r="T179" s="208">
        <v>1</v>
      </c>
      <c r="U179" s="208">
        <v>1</v>
      </c>
      <c r="V179" s="208">
        <v>0</v>
      </c>
      <c r="W179" s="208">
        <v>1</v>
      </c>
      <c r="X179" s="208">
        <v>0</v>
      </c>
      <c r="Y179" s="208">
        <v>0</v>
      </c>
      <c r="Z179" s="208">
        <v>0</v>
      </c>
      <c r="AA179" s="208">
        <v>0</v>
      </c>
      <c r="AB179" s="208">
        <v>0</v>
      </c>
      <c r="AC179" s="208">
        <v>0</v>
      </c>
      <c r="AD179" s="208">
        <v>0</v>
      </c>
      <c r="AE179" s="208">
        <v>0</v>
      </c>
      <c r="AF179" s="208">
        <v>0</v>
      </c>
      <c r="AG179" s="208">
        <v>0</v>
      </c>
      <c r="AH179" s="208">
        <v>1</v>
      </c>
      <c r="AI179" s="208">
        <v>1</v>
      </c>
      <c r="AJ179" s="208">
        <v>1</v>
      </c>
      <c r="AK179" s="208">
        <v>1</v>
      </c>
      <c r="AL179" s="208">
        <v>1</v>
      </c>
      <c r="AM179" s="211">
        <v>26</v>
      </c>
      <c r="AN179" s="212">
        <f t="shared" si="110"/>
        <v>10</v>
      </c>
      <c r="AO179" s="211">
        <f t="shared" si="111"/>
        <v>0</v>
      </c>
      <c r="AP179" s="211">
        <f t="shared" si="112"/>
        <v>0</v>
      </c>
      <c r="AQ179" s="211">
        <f t="shared" si="113"/>
        <v>0</v>
      </c>
      <c r="AR179" s="211">
        <f t="shared" si="114"/>
        <v>18</v>
      </c>
      <c r="AS179" s="211">
        <f t="shared" si="115"/>
        <v>0</v>
      </c>
      <c r="AT179" s="213">
        <f t="shared" si="109"/>
        <v>10</v>
      </c>
      <c r="AU179" s="273">
        <v>0</v>
      </c>
      <c r="AV179" s="214">
        <v>11035.96</v>
      </c>
      <c r="AW179" s="215">
        <v>3518.32</v>
      </c>
      <c r="AX179" s="214">
        <v>0</v>
      </c>
      <c r="AY179" s="214">
        <v>0</v>
      </c>
      <c r="AZ179" s="214">
        <v>0</v>
      </c>
      <c r="BA179" s="216">
        <f t="shared" si="79"/>
        <v>14554.279999999999</v>
      </c>
      <c r="BB179" s="217">
        <f t="shared" si="87"/>
        <v>4244.5999999999995</v>
      </c>
      <c r="BC179" s="217">
        <f t="shared" si="88"/>
        <v>1353.1999999999998</v>
      </c>
      <c r="BD179" s="218">
        <v>0</v>
      </c>
      <c r="BE179" s="219">
        <f t="shared" si="89"/>
        <v>0</v>
      </c>
      <c r="BF179" s="219">
        <f t="shared" si="90"/>
        <v>0</v>
      </c>
      <c r="BG179" s="220">
        <f t="shared" si="91"/>
        <v>466.29673999999994</v>
      </c>
      <c r="BH179" s="221">
        <f t="shared" si="103"/>
        <v>279.89999999999998</v>
      </c>
      <c r="BI179" s="222">
        <f t="shared" si="92"/>
        <v>30</v>
      </c>
      <c r="BJ179" s="223">
        <f t="shared" si="104"/>
        <v>0</v>
      </c>
      <c r="BK179" s="216">
        <f t="shared" si="93"/>
        <v>5597.7999999999993</v>
      </c>
      <c r="BL179" s="216">
        <f t="shared" si="94"/>
        <v>6373.9967399999987</v>
      </c>
      <c r="BM179" s="224">
        <f t="shared" si="95"/>
        <v>44.307749999999992</v>
      </c>
      <c r="BN179" s="225">
        <f t="shared" si="96"/>
        <v>671.73599999999988</v>
      </c>
      <c r="BO179" s="226">
        <f t="shared" si="97"/>
        <v>0</v>
      </c>
      <c r="BP179" s="227"/>
      <c r="BQ179" s="214"/>
      <c r="BR179" s="214">
        <v>0</v>
      </c>
      <c r="BS179" s="228">
        <v>0</v>
      </c>
      <c r="BT179" s="228">
        <f t="shared" si="105"/>
        <v>716.04374999999982</v>
      </c>
      <c r="BU179" s="228">
        <f t="shared" si="106"/>
        <v>5657.9529899999989</v>
      </c>
      <c r="BV179" s="228">
        <v>5203</v>
      </c>
      <c r="BW179" s="228">
        <f t="shared" si="107"/>
        <v>454.95298999999886</v>
      </c>
      <c r="BX179" s="229">
        <f t="shared" si="98"/>
        <v>727.71399999999994</v>
      </c>
      <c r="BY179" s="230">
        <f t="shared" si="99"/>
        <v>192.00024999999997</v>
      </c>
      <c r="BZ179" s="227">
        <v>0</v>
      </c>
      <c r="CA179" s="227"/>
      <c r="CB179" s="231">
        <f t="shared" si="100"/>
        <v>919.71424999999988</v>
      </c>
      <c r="CC179" s="231">
        <f t="shared" si="101"/>
        <v>7293.7109899999987</v>
      </c>
      <c r="CD179" s="232">
        <f t="shared" si="102"/>
        <v>250</v>
      </c>
      <c r="CE179" s="216">
        <f t="shared" si="108"/>
        <v>7543.7109899999987</v>
      </c>
    </row>
    <row r="180" spans="1:201" ht="21.95" customHeight="1" x14ac:dyDescent="0.2">
      <c r="A180" s="206">
        <v>167</v>
      </c>
      <c r="B180" s="207" t="s">
        <v>1313</v>
      </c>
      <c r="C180" s="207" t="s">
        <v>1314</v>
      </c>
      <c r="D180" s="233" t="s">
        <v>1188</v>
      </c>
      <c r="E180" s="272" t="s">
        <v>1315</v>
      </c>
      <c r="F180" s="272" t="s">
        <v>1316</v>
      </c>
      <c r="G180" s="208" t="s">
        <v>312</v>
      </c>
      <c r="H180" s="208" t="s">
        <v>548</v>
      </c>
      <c r="I180" s="209">
        <v>31418100000052</v>
      </c>
      <c r="J180" s="208" t="s">
        <v>219</v>
      </c>
      <c r="K180" s="208">
        <v>0</v>
      </c>
      <c r="L180" s="210">
        <v>0</v>
      </c>
      <c r="M180" s="208">
        <v>0</v>
      </c>
      <c r="N180" s="208">
        <v>0</v>
      </c>
      <c r="O180" s="208">
        <v>0</v>
      </c>
      <c r="P180" s="208">
        <v>0</v>
      </c>
      <c r="Q180" s="208">
        <v>1</v>
      </c>
      <c r="R180" s="208">
        <v>1</v>
      </c>
      <c r="S180" s="208">
        <v>0</v>
      </c>
      <c r="T180" s="208">
        <v>1</v>
      </c>
      <c r="U180" s="208">
        <v>1</v>
      </c>
      <c r="V180" s="208">
        <v>1</v>
      </c>
      <c r="W180" s="208">
        <v>1</v>
      </c>
      <c r="X180" s="208">
        <v>0</v>
      </c>
      <c r="Y180" s="208">
        <v>0</v>
      </c>
      <c r="Z180" s="208">
        <v>0</v>
      </c>
      <c r="AA180" s="208">
        <v>0</v>
      </c>
      <c r="AB180" s="208">
        <v>0</v>
      </c>
      <c r="AC180" s="208">
        <v>0</v>
      </c>
      <c r="AD180" s="208">
        <v>0</v>
      </c>
      <c r="AE180" s="208">
        <v>0</v>
      </c>
      <c r="AF180" s="208">
        <v>0</v>
      </c>
      <c r="AG180" s="208">
        <v>0</v>
      </c>
      <c r="AH180" s="208">
        <v>0</v>
      </c>
      <c r="AI180" s="208">
        <v>0</v>
      </c>
      <c r="AJ180" s="208">
        <v>0</v>
      </c>
      <c r="AK180" s="208">
        <v>0</v>
      </c>
      <c r="AL180" s="208">
        <v>0</v>
      </c>
      <c r="AM180" s="211">
        <v>26</v>
      </c>
      <c r="AN180" s="212">
        <f t="shared" si="110"/>
        <v>6</v>
      </c>
      <c r="AO180" s="211">
        <f t="shared" si="111"/>
        <v>0</v>
      </c>
      <c r="AP180" s="211">
        <f t="shared" si="112"/>
        <v>0</v>
      </c>
      <c r="AQ180" s="211">
        <f t="shared" si="113"/>
        <v>0</v>
      </c>
      <c r="AR180" s="211">
        <f t="shared" si="114"/>
        <v>22</v>
      </c>
      <c r="AS180" s="211">
        <f t="shared" si="115"/>
        <v>0</v>
      </c>
      <c r="AT180" s="213">
        <f t="shared" si="109"/>
        <v>6</v>
      </c>
      <c r="AU180" s="273">
        <v>0</v>
      </c>
      <c r="AV180" s="214">
        <v>11035.96</v>
      </c>
      <c r="AW180" s="215">
        <v>3518.32</v>
      </c>
      <c r="AX180" s="214">
        <v>0</v>
      </c>
      <c r="AY180" s="214">
        <v>0</v>
      </c>
      <c r="AZ180" s="214">
        <v>0</v>
      </c>
      <c r="BA180" s="216">
        <f t="shared" si="79"/>
        <v>14554.279999999999</v>
      </c>
      <c r="BB180" s="217">
        <f t="shared" si="87"/>
        <v>2546.7599999999998</v>
      </c>
      <c r="BC180" s="217">
        <f t="shared" si="88"/>
        <v>811.92</v>
      </c>
      <c r="BD180" s="218">
        <v>0</v>
      </c>
      <c r="BE180" s="219">
        <f t="shared" si="89"/>
        <v>0</v>
      </c>
      <c r="BF180" s="219">
        <f t="shared" si="90"/>
        <v>0</v>
      </c>
      <c r="BG180" s="220">
        <f t="shared" si="91"/>
        <v>279.77804399999997</v>
      </c>
      <c r="BH180" s="221">
        <f t="shared" si="103"/>
        <v>167.94</v>
      </c>
      <c r="BI180" s="222">
        <f t="shared" si="92"/>
        <v>18</v>
      </c>
      <c r="BJ180" s="223">
        <f t="shared" si="104"/>
        <v>0</v>
      </c>
      <c r="BK180" s="216">
        <f t="shared" si="93"/>
        <v>3358.68</v>
      </c>
      <c r="BL180" s="216">
        <f t="shared" si="94"/>
        <v>3824.398044</v>
      </c>
      <c r="BM180" s="224">
        <f t="shared" si="95"/>
        <v>26.58465</v>
      </c>
      <c r="BN180" s="225">
        <f t="shared" si="96"/>
        <v>403.04159999999996</v>
      </c>
      <c r="BO180" s="226">
        <f t="shared" si="97"/>
        <v>0</v>
      </c>
      <c r="BP180" s="227"/>
      <c r="BQ180" s="214"/>
      <c r="BR180" s="214">
        <v>0</v>
      </c>
      <c r="BS180" s="228">
        <v>0</v>
      </c>
      <c r="BT180" s="228">
        <f t="shared" si="105"/>
        <v>429.62624999999997</v>
      </c>
      <c r="BU180" s="228">
        <f t="shared" si="106"/>
        <v>3394.7717940000002</v>
      </c>
      <c r="BV180" s="228">
        <v>3315</v>
      </c>
      <c r="BW180" s="228">
        <f t="shared" si="107"/>
        <v>79.771794000000227</v>
      </c>
      <c r="BX180" s="229">
        <f t="shared" si="98"/>
        <v>436.62839999999994</v>
      </c>
      <c r="BY180" s="230">
        <f t="shared" si="99"/>
        <v>115.20014999999999</v>
      </c>
      <c r="BZ180" s="227">
        <v>0</v>
      </c>
      <c r="CA180" s="227"/>
      <c r="CB180" s="231">
        <f t="shared" si="100"/>
        <v>551.82854999999995</v>
      </c>
      <c r="CC180" s="231">
        <f t="shared" si="101"/>
        <v>4376.2265939999997</v>
      </c>
      <c r="CD180" s="232">
        <f t="shared" si="102"/>
        <v>150</v>
      </c>
      <c r="CE180" s="216">
        <f t="shared" si="108"/>
        <v>4526.2265939999997</v>
      </c>
    </row>
    <row r="181" spans="1:201" ht="21.95" customHeight="1" x14ac:dyDescent="0.2">
      <c r="A181" s="206">
        <v>168</v>
      </c>
      <c r="B181" s="207" t="s">
        <v>1317</v>
      </c>
      <c r="C181" s="207" t="s">
        <v>1318</v>
      </c>
      <c r="D181" s="233" t="s">
        <v>1319</v>
      </c>
      <c r="E181" s="272" t="s">
        <v>1320</v>
      </c>
      <c r="F181" s="277" t="s">
        <v>1227</v>
      </c>
      <c r="G181" s="208" t="s">
        <v>65</v>
      </c>
      <c r="H181" s="208" t="s">
        <v>899</v>
      </c>
      <c r="I181" s="209">
        <v>3472127000958</v>
      </c>
      <c r="J181" s="208" t="s">
        <v>238</v>
      </c>
      <c r="K181" s="208">
        <v>0</v>
      </c>
      <c r="L181" s="210">
        <v>0</v>
      </c>
      <c r="M181" s="208">
        <v>0</v>
      </c>
      <c r="N181" s="208">
        <v>0</v>
      </c>
      <c r="O181" s="208">
        <v>0</v>
      </c>
      <c r="P181" s="208">
        <v>0</v>
      </c>
      <c r="Q181" s="208">
        <v>0</v>
      </c>
      <c r="R181" s="208">
        <v>0</v>
      </c>
      <c r="S181" s="208">
        <v>0</v>
      </c>
      <c r="T181" s="208">
        <v>0</v>
      </c>
      <c r="U181" s="208">
        <v>0</v>
      </c>
      <c r="V181" s="208">
        <v>1</v>
      </c>
      <c r="W181" s="208">
        <v>1</v>
      </c>
      <c r="X181" s="208">
        <v>1</v>
      </c>
      <c r="Y181" s="208">
        <v>0</v>
      </c>
      <c r="Z181" s="208">
        <v>0</v>
      </c>
      <c r="AA181" s="208">
        <v>1</v>
      </c>
      <c r="AB181" s="208">
        <v>0</v>
      </c>
      <c r="AC181" s="208">
        <v>1</v>
      </c>
      <c r="AD181" s="208">
        <v>0</v>
      </c>
      <c r="AE181" s="208">
        <v>0</v>
      </c>
      <c r="AF181" s="208">
        <v>1</v>
      </c>
      <c r="AG181" s="208">
        <v>0</v>
      </c>
      <c r="AH181" s="208">
        <v>1</v>
      </c>
      <c r="AI181" s="208">
        <v>1</v>
      </c>
      <c r="AJ181" s="208">
        <v>1</v>
      </c>
      <c r="AK181" s="208">
        <v>1</v>
      </c>
      <c r="AL181" s="208">
        <v>1</v>
      </c>
      <c r="AM181" s="211">
        <v>26</v>
      </c>
      <c r="AN181" s="212">
        <f t="shared" si="110"/>
        <v>11</v>
      </c>
      <c r="AO181" s="211">
        <f t="shared" si="111"/>
        <v>0</v>
      </c>
      <c r="AP181" s="211">
        <f t="shared" si="112"/>
        <v>0</v>
      </c>
      <c r="AQ181" s="211">
        <f t="shared" si="113"/>
        <v>0</v>
      </c>
      <c r="AR181" s="211">
        <f t="shared" si="114"/>
        <v>17</v>
      </c>
      <c r="AS181" s="211">
        <f t="shared" si="115"/>
        <v>0</v>
      </c>
      <c r="AT181" s="213">
        <f t="shared" si="109"/>
        <v>11</v>
      </c>
      <c r="AU181" s="273">
        <v>0</v>
      </c>
      <c r="AV181" s="214">
        <v>11035.96</v>
      </c>
      <c r="AW181" s="215">
        <v>3518.32</v>
      </c>
      <c r="AX181" s="214">
        <v>0</v>
      </c>
      <c r="AY181" s="214">
        <v>0</v>
      </c>
      <c r="AZ181" s="214">
        <v>0</v>
      </c>
      <c r="BA181" s="216">
        <f t="shared" si="79"/>
        <v>14554.279999999999</v>
      </c>
      <c r="BB181" s="217">
        <f t="shared" si="87"/>
        <v>4669.0599999999995</v>
      </c>
      <c r="BC181" s="217">
        <f t="shared" si="88"/>
        <v>1488.52</v>
      </c>
      <c r="BD181" s="218">
        <v>0</v>
      </c>
      <c r="BE181" s="219">
        <f t="shared" si="89"/>
        <v>0</v>
      </c>
      <c r="BF181" s="219">
        <f t="shared" si="90"/>
        <v>0</v>
      </c>
      <c r="BG181" s="220">
        <f t="shared" si="91"/>
        <v>512.92641400000002</v>
      </c>
      <c r="BH181" s="221">
        <f t="shared" si="103"/>
        <v>307.89</v>
      </c>
      <c r="BI181" s="222">
        <f t="shared" si="92"/>
        <v>33</v>
      </c>
      <c r="BJ181" s="223">
        <f t="shared" si="104"/>
        <v>0</v>
      </c>
      <c r="BK181" s="216">
        <f t="shared" si="93"/>
        <v>6157.58</v>
      </c>
      <c r="BL181" s="216">
        <f t="shared" si="94"/>
        <v>7011.3964139999998</v>
      </c>
      <c r="BM181" s="224">
        <f t="shared" si="95"/>
        <v>48.738524999999996</v>
      </c>
      <c r="BN181" s="225">
        <f t="shared" si="96"/>
        <v>738.90959999999995</v>
      </c>
      <c r="BO181" s="226">
        <f t="shared" si="97"/>
        <v>0</v>
      </c>
      <c r="BP181" s="227"/>
      <c r="BQ181" s="214"/>
      <c r="BR181" s="214">
        <v>0</v>
      </c>
      <c r="BS181" s="228">
        <v>0</v>
      </c>
      <c r="BT181" s="228">
        <f t="shared" si="105"/>
        <v>787.64812499999994</v>
      </c>
      <c r="BU181" s="228">
        <f t="shared" si="106"/>
        <v>6223.7482890000001</v>
      </c>
      <c r="BV181" s="228">
        <v>6144</v>
      </c>
      <c r="BW181" s="228">
        <f t="shared" si="107"/>
        <v>79.748289000000113</v>
      </c>
      <c r="BX181" s="229">
        <f t="shared" si="98"/>
        <v>800.48539999999991</v>
      </c>
      <c r="BY181" s="230">
        <f t="shared" si="99"/>
        <v>211.20027499999998</v>
      </c>
      <c r="BZ181" s="227">
        <v>0</v>
      </c>
      <c r="CA181" s="227"/>
      <c r="CB181" s="231">
        <f t="shared" si="100"/>
        <v>1011.6856749999999</v>
      </c>
      <c r="CC181" s="231">
        <f t="shared" si="101"/>
        <v>8023.0820889999995</v>
      </c>
      <c r="CD181" s="232">
        <f t="shared" si="102"/>
        <v>275</v>
      </c>
      <c r="CE181" s="216">
        <f t="shared" si="108"/>
        <v>8298.0820889999995</v>
      </c>
    </row>
    <row r="182" spans="1:201" ht="21.95" customHeight="1" x14ac:dyDescent="0.2">
      <c r="A182" s="206">
        <v>169</v>
      </c>
      <c r="B182" s="207" t="s">
        <v>1321</v>
      </c>
      <c r="C182" s="207" t="s">
        <v>1322</v>
      </c>
      <c r="D182" s="233" t="s">
        <v>1323</v>
      </c>
      <c r="E182" s="272" t="s">
        <v>1324</v>
      </c>
      <c r="F182" s="272" t="s">
        <v>1325</v>
      </c>
      <c r="G182" s="208" t="s">
        <v>65</v>
      </c>
      <c r="H182" s="208" t="s">
        <v>135</v>
      </c>
      <c r="I182" s="209">
        <v>4733101012837</v>
      </c>
      <c r="J182" s="208" t="s">
        <v>229</v>
      </c>
      <c r="K182" s="208">
        <v>0</v>
      </c>
      <c r="L182" s="210">
        <v>0</v>
      </c>
      <c r="M182" s="208">
        <v>0</v>
      </c>
      <c r="N182" s="208">
        <v>0</v>
      </c>
      <c r="O182" s="208">
        <v>0</v>
      </c>
      <c r="P182" s="208">
        <v>0</v>
      </c>
      <c r="Q182" s="208">
        <v>0</v>
      </c>
      <c r="R182" s="208">
        <v>0</v>
      </c>
      <c r="S182" s="208">
        <v>0</v>
      </c>
      <c r="T182" s="208">
        <v>0</v>
      </c>
      <c r="U182" s="208">
        <v>0</v>
      </c>
      <c r="V182" s="208">
        <v>0</v>
      </c>
      <c r="W182" s="208">
        <v>1</v>
      </c>
      <c r="X182" s="208">
        <v>1</v>
      </c>
      <c r="Y182" s="208">
        <v>1</v>
      </c>
      <c r="Z182" s="208">
        <v>0</v>
      </c>
      <c r="AA182" s="208">
        <v>0</v>
      </c>
      <c r="AB182" s="208">
        <v>1</v>
      </c>
      <c r="AC182" s="208">
        <v>1</v>
      </c>
      <c r="AD182" s="208">
        <v>1</v>
      </c>
      <c r="AE182" s="208">
        <v>1</v>
      </c>
      <c r="AF182" s="208">
        <v>1</v>
      </c>
      <c r="AG182" s="208">
        <v>0</v>
      </c>
      <c r="AH182" s="208">
        <v>1</v>
      </c>
      <c r="AI182" s="208">
        <v>1</v>
      </c>
      <c r="AJ182" s="208">
        <v>0</v>
      </c>
      <c r="AK182" s="208">
        <v>0</v>
      </c>
      <c r="AL182" s="208">
        <v>0</v>
      </c>
      <c r="AM182" s="211">
        <v>26</v>
      </c>
      <c r="AN182" s="212">
        <f t="shared" si="110"/>
        <v>10</v>
      </c>
      <c r="AO182" s="211">
        <f t="shared" si="111"/>
        <v>0</v>
      </c>
      <c r="AP182" s="211">
        <f t="shared" si="112"/>
        <v>0</v>
      </c>
      <c r="AQ182" s="211">
        <f t="shared" si="113"/>
        <v>0</v>
      </c>
      <c r="AR182" s="211">
        <f t="shared" si="114"/>
        <v>18</v>
      </c>
      <c r="AS182" s="211">
        <f t="shared" si="115"/>
        <v>0</v>
      </c>
      <c r="AT182" s="213">
        <f t="shared" si="109"/>
        <v>10</v>
      </c>
      <c r="AU182" s="273">
        <v>0</v>
      </c>
      <c r="AV182" s="214">
        <v>11035.96</v>
      </c>
      <c r="AW182" s="215">
        <v>3518.32</v>
      </c>
      <c r="AX182" s="214">
        <v>0</v>
      </c>
      <c r="AY182" s="214">
        <v>0</v>
      </c>
      <c r="AZ182" s="214">
        <v>0</v>
      </c>
      <c r="BA182" s="216">
        <f t="shared" si="79"/>
        <v>14554.279999999999</v>
      </c>
      <c r="BB182" s="217">
        <f t="shared" si="87"/>
        <v>4244.5999999999995</v>
      </c>
      <c r="BC182" s="217">
        <f t="shared" si="88"/>
        <v>1353.1999999999998</v>
      </c>
      <c r="BD182" s="218">
        <v>0</v>
      </c>
      <c r="BE182" s="219">
        <f t="shared" si="89"/>
        <v>0</v>
      </c>
      <c r="BF182" s="219">
        <f t="shared" si="90"/>
        <v>0</v>
      </c>
      <c r="BG182" s="220">
        <f t="shared" si="91"/>
        <v>466.29673999999994</v>
      </c>
      <c r="BH182" s="221">
        <f t="shared" si="103"/>
        <v>279.89999999999998</v>
      </c>
      <c r="BI182" s="222">
        <f t="shared" si="92"/>
        <v>30</v>
      </c>
      <c r="BJ182" s="223">
        <f t="shared" si="104"/>
        <v>0</v>
      </c>
      <c r="BK182" s="216">
        <f t="shared" si="93"/>
        <v>5597.7999999999993</v>
      </c>
      <c r="BL182" s="216">
        <f t="shared" si="94"/>
        <v>6373.9967399999987</v>
      </c>
      <c r="BM182" s="224">
        <f t="shared" si="95"/>
        <v>44.307749999999992</v>
      </c>
      <c r="BN182" s="225">
        <f t="shared" si="96"/>
        <v>671.73599999999988</v>
      </c>
      <c r="BO182" s="226">
        <f t="shared" si="97"/>
        <v>0</v>
      </c>
      <c r="BP182" s="227"/>
      <c r="BQ182" s="214"/>
      <c r="BR182" s="214">
        <v>0</v>
      </c>
      <c r="BS182" s="228">
        <v>0</v>
      </c>
      <c r="BT182" s="228">
        <f t="shared" si="105"/>
        <v>716.04374999999982</v>
      </c>
      <c r="BU182" s="228">
        <f t="shared" si="106"/>
        <v>5657.9529899999989</v>
      </c>
      <c r="BV182" s="228">
        <v>5658</v>
      </c>
      <c r="BW182" s="228">
        <f t="shared" si="107"/>
        <v>-4.7010000001137087E-2</v>
      </c>
      <c r="BX182" s="229">
        <f t="shared" si="98"/>
        <v>727.71399999999994</v>
      </c>
      <c r="BY182" s="230">
        <f t="shared" si="99"/>
        <v>192.00024999999997</v>
      </c>
      <c r="BZ182" s="227">
        <v>0</v>
      </c>
      <c r="CA182" s="227"/>
      <c r="CB182" s="231">
        <f t="shared" si="100"/>
        <v>919.71424999999988</v>
      </c>
      <c r="CC182" s="231">
        <f t="shared" si="101"/>
        <v>7293.7109899999987</v>
      </c>
      <c r="CD182" s="232">
        <f t="shared" si="102"/>
        <v>250</v>
      </c>
      <c r="CE182" s="216">
        <f t="shared" si="108"/>
        <v>7543.7109899999987</v>
      </c>
    </row>
    <row r="183" spans="1:201" ht="21.95" customHeight="1" x14ac:dyDescent="0.2">
      <c r="A183" s="206">
        <v>170</v>
      </c>
      <c r="B183" s="207" t="s">
        <v>1326</v>
      </c>
      <c r="C183" s="207" t="s">
        <v>1327</v>
      </c>
      <c r="D183" s="233" t="s">
        <v>1323</v>
      </c>
      <c r="E183" s="272" t="s">
        <v>1328</v>
      </c>
      <c r="F183" s="272" t="s">
        <v>1329</v>
      </c>
      <c r="G183" s="208" t="s">
        <v>226</v>
      </c>
      <c r="H183" s="208" t="s">
        <v>145</v>
      </c>
      <c r="I183" s="209">
        <v>322022010003223</v>
      </c>
      <c r="J183" s="208" t="s">
        <v>229</v>
      </c>
      <c r="K183" s="208">
        <v>0</v>
      </c>
      <c r="L183" s="210">
        <v>0</v>
      </c>
      <c r="M183" s="208">
        <v>0</v>
      </c>
      <c r="N183" s="208">
        <v>0</v>
      </c>
      <c r="O183" s="208">
        <v>0</v>
      </c>
      <c r="P183" s="208">
        <v>0</v>
      </c>
      <c r="Q183" s="208">
        <v>0</v>
      </c>
      <c r="R183" s="208">
        <v>0</v>
      </c>
      <c r="S183" s="208">
        <v>0</v>
      </c>
      <c r="T183" s="208">
        <v>0</v>
      </c>
      <c r="U183" s="208">
        <v>0</v>
      </c>
      <c r="V183" s="208">
        <v>0</v>
      </c>
      <c r="W183" s="208">
        <v>1</v>
      </c>
      <c r="X183" s="208">
        <v>1</v>
      </c>
      <c r="Y183" s="208">
        <v>1</v>
      </c>
      <c r="Z183" s="208">
        <v>0</v>
      </c>
      <c r="AA183" s="208">
        <v>1</v>
      </c>
      <c r="AB183" s="208">
        <v>1</v>
      </c>
      <c r="AC183" s="208">
        <v>1</v>
      </c>
      <c r="AD183" s="208">
        <v>1</v>
      </c>
      <c r="AE183" s="208">
        <v>1</v>
      </c>
      <c r="AF183" s="208">
        <v>1</v>
      </c>
      <c r="AG183" s="208">
        <v>0</v>
      </c>
      <c r="AH183" s="208">
        <v>0</v>
      </c>
      <c r="AI183" s="208">
        <v>1</v>
      </c>
      <c r="AJ183" s="208">
        <v>1</v>
      </c>
      <c r="AK183" s="208">
        <v>1</v>
      </c>
      <c r="AL183" s="208">
        <v>1</v>
      </c>
      <c r="AM183" s="211">
        <v>26</v>
      </c>
      <c r="AN183" s="212">
        <f t="shared" si="110"/>
        <v>13</v>
      </c>
      <c r="AO183" s="211">
        <f t="shared" si="111"/>
        <v>0</v>
      </c>
      <c r="AP183" s="211">
        <f t="shared" si="112"/>
        <v>0</v>
      </c>
      <c r="AQ183" s="211">
        <f t="shared" si="113"/>
        <v>0</v>
      </c>
      <c r="AR183" s="211">
        <f t="shared" si="114"/>
        <v>15</v>
      </c>
      <c r="AS183" s="211">
        <f t="shared" si="115"/>
        <v>0</v>
      </c>
      <c r="AT183" s="213">
        <f t="shared" si="109"/>
        <v>13</v>
      </c>
      <c r="AU183" s="273">
        <v>0</v>
      </c>
      <c r="AV183" s="214">
        <v>11035.96</v>
      </c>
      <c r="AW183" s="215">
        <v>3518.32</v>
      </c>
      <c r="AX183" s="214">
        <v>0</v>
      </c>
      <c r="AY183" s="214">
        <v>0</v>
      </c>
      <c r="AZ183" s="214">
        <v>0</v>
      </c>
      <c r="BA183" s="216">
        <f t="shared" si="79"/>
        <v>14554.279999999999</v>
      </c>
      <c r="BB183" s="217">
        <f t="shared" si="87"/>
        <v>5517.98</v>
      </c>
      <c r="BC183" s="217">
        <f t="shared" si="88"/>
        <v>1759.1599999999999</v>
      </c>
      <c r="BD183" s="218">
        <v>0</v>
      </c>
      <c r="BE183" s="219">
        <f t="shared" si="89"/>
        <v>0</v>
      </c>
      <c r="BF183" s="219">
        <f t="shared" si="90"/>
        <v>0</v>
      </c>
      <c r="BG183" s="220">
        <f t="shared" si="91"/>
        <v>606.18576199999995</v>
      </c>
      <c r="BH183" s="221">
        <f t="shared" si="103"/>
        <v>363.87</v>
      </c>
      <c r="BI183" s="222">
        <f t="shared" si="92"/>
        <v>39</v>
      </c>
      <c r="BJ183" s="223">
        <f t="shared" si="104"/>
        <v>0</v>
      </c>
      <c r="BK183" s="216">
        <f t="shared" si="93"/>
        <v>7277.1399999999994</v>
      </c>
      <c r="BL183" s="216">
        <f t="shared" si="94"/>
        <v>8286.1957619999994</v>
      </c>
      <c r="BM183" s="224">
        <f t="shared" si="95"/>
        <v>57.60007499999999</v>
      </c>
      <c r="BN183" s="225">
        <f t="shared" si="96"/>
        <v>873.25679999999988</v>
      </c>
      <c r="BO183" s="226">
        <f t="shared" si="97"/>
        <v>0</v>
      </c>
      <c r="BP183" s="227"/>
      <c r="BQ183" s="214"/>
      <c r="BR183" s="214">
        <v>0</v>
      </c>
      <c r="BS183" s="228">
        <v>0</v>
      </c>
      <c r="BT183" s="228">
        <f t="shared" si="105"/>
        <v>930.85687499999983</v>
      </c>
      <c r="BU183" s="228">
        <f t="shared" si="106"/>
        <v>7355.3388869999999</v>
      </c>
      <c r="BV183" s="228">
        <v>7355</v>
      </c>
      <c r="BW183" s="228">
        <f t="shared" si="107"/>
        <v>0.33888699999988603</v>
      </c>
      <c r="BX183" s="229">
        <f t="shared" si="98"/>
        <v>946.02819999999997</v>
      </c>
      <c r="BY183" s="230">
        <f t="shared" si="99"/>
        <v>249.600325</v>
      </c>
      <c r="BZ183" s="227">
        <v>0</v>
      </c>
      <c r="CA183" s="227"/>
      <c r="CB183" s="231">
        <f t="shared" si="100"/>
        <v>1195.6285250000001</v>
      </c>
      <c r="CC183" s="231">
        <f t="shared" si="101"/>
        <v>9481.8242869999995</v>
      </c>
      <c r="CD183" s="232">
        <f t="shared" si="102"/>
        <v>325</v>
      </c>
      <c r="CE183" s="216">
        <f t="shared" si="108"/>
        <v>9806.8242869999995</v>
      </c>
    </row>
    <row r="184" spans="1:201" ht="21.95" customHeight="1" x14ac:dyDescent="0.2">
      <c r="A184" s="206">
        <v>171</v>
      </c>
      <c r="B184" s="207" t="s">
        <v>1330</v>
      </c>
      <c r="C184" s="207" t="s">
        <v>820</v>
      </c>
      <c r="D184" s="233" t="s">
        <v>1331</v>
      </c>
      <c r="E184" s="272" t="s">
        <v>1332</v>
      </c>
      <c r="F184" s="277" t="s">
        <v>1227</v>
      </c>
      <c r="G184" s="208" t="s">
        <v>223</v>
      </c>
      <c r="H184" s="208" t="s">
        <v>121</v>
      </c>
      <c r="I184" s="209">
        <v>64104255821</v>
      </c>
      <c r="J184" s="208" t="s">
        <v>219</v>
      </c>
      <c r="K184" s="208">
        <v>0</v>
      </c>
      <c r="L184" s="210">
        <v>0</v>
      </c>
      <c r="M184" s="208">
        <v>0</v>
      </c>
      <c r="N184" s="208">
        <v>0</v>
      </c>
      <c r="O184" s="208">
        <v>0</v>
      </c>
      <c r="P184" s="208">
        <v>0</v>
      </c>
      <c r="Q184" s="208">
        <v>0</v>
      </c>
      <c r="R184" s="208">
        <v>0</v>
      </c>
      <c r="S184" s="208">
        <v>0</v>
      </c>
      <c r="T184" s="208">
        <v>0</v>
      </c>
      <c r="U184" s="208">
        <v>0</v>
      </c>
      <c r="V184" s="208">
        <v>0</v>
      </c>
      <c r="W184" s="208">
        <v>0</v>
      </c>
      <c r="X184" s="208">
        <v>0</v>
      </c>
      <c r="Y184" s="208">
        <v>0</v>
      </c>
      <c r="Z184" s="208">
        <v>0</v>
      </c>
      <c r="AA184" s="208">
        <v>0</v>
      </c>
      <c r="AB184" s="208">
        <v>0</v>
      </c>
      <c r="AC184" s="208">
        <v>0</v>
      </c>
      <c r="AD184" s="208">
        <v>0</v>
      </c>
      <c r="AE184" s="208">
        <v>0</v>
      </c>
      <c r="AF184" s="208">
        <v>0</v>
      </c>
      <c r="AG184" s="208">
        <v>0</v>
      </c>
      <c r="AH184" s="208">
        <v>0</v>
      </c>
      <c r="AI184" s="208">
        <v>0</v>
      </c>
      <c r="AJ184" s="208">
        <v>1</v>
      </c>
      <c r="AK184" s="208">
        <v>1</v>
      </c>
      <c r="AL184" s="208">
        <v>1</v>
      </c>
      <c r="AM184" s="211">
        <v>26</v>
      </c>
      <c r="AN184" s="212">
        <f t="shared" si="110"/>
        <v>3</v>
      </c>
      <c r="AO184" s="211">
        <f t="shared" si="111"/>
        <v>0</v>
      </c>
      <c r="AP184" s="211">
        <f t="shared" si="112"/>
        <v>0</v>
      </c>
      <c r="AQ184" s="211">
        <f t="shared" si="113"/>
        <v>0</v>
      </c>
      <c r="AR184" s="211">
        <f t="shared" si="114"/>
        <v>25</v>
      </c>
      <c r="AS184" s="211">
        <f t="shared" si="115"/>
        <v>0</v>
      </c>
      <c r="AT184" s="213">
        <f t="shared" si="109"/>
        <v>3</v>
      </c>
      <c r="AU184" s="273">
        <v>0</v>
      </c>
      <c r="AV184" s="214">
        <v>11035.96</v>
      </c>
      <c r="AW184" s="215">
        <v>3518.32</v>
      </c>
      <c r="AX184" s="214">
        <v>0</v>
      </c>
      <c r="AY184" s="214">
        <v>0</v>
      </c>
      <c r="AZ184" s="214">
        <v>0</v>
      </c>
      <c r="BA184" s="216">
        <f t="shared" si="79"/>
        <v>14554.279999999999</v>
      </c>
      <c r="BB184" s="217">
        <f t="shared" si="87"/>
        <v>1273.3799999999999</v>
      </c>
      <c r="BC184" s="217">
        <f t="shared" si="88"/>
        <v>405.96</v>
      </c>
      <c r="BD184" s="218">
        <v>0</v>
      </c>
      <c r="BE184" s="219">
        <f t="shared" si="89"/>
        <v>0</v>
      </c>
      <c r="BF184" s="219">
        <f t="shared" si="90"/>
        <v>0</v>
      </c>
      <c r="BG184" s="220">
        <f t="shared" si="91"/>
        <v>139.88902199999998</v>
      </c>
      <c r="BH184" s="221">
        <f t="shared" si="103"/>
        <v>83.97</v>
      </c>
      <c r="BI184" s="222">
        <f t="shared" si="92"/>
        <v>9</v>
      </c>
      <c r="BJ184" s="223">
        <f t="shared" si="104"/>
        <v>0</v>
      </c>
      <c r="BK184" s="216">
        <f t="shared" si="93"/>
        <v>1679.34</v>
      </c>
      <c r="BL184" s="216">
        <f t="shared" si="94"/>
        <v>1912.199022</v>
      </c>
      <c r="BM184" s="224">
        <f t="shared" si="95"/>
        <v>13.292325</v>
      </c>
      <c r="BN184" s="225">
        <f t="shared" si="96"/>
        <v>201.52079999999998</v>
      </c>
      <c r="BO184" s="226">
        <f t="shared" si="97"/>
        <v>0</v>
      </c>
      <c r="BP184" s="227"/>
      <c r="BQ184" s="214"/>
      <c r="BR184" s="214">
        <v>0</v>
      </c>
      <c r="BS184" s="228">
        <v>0</v>
      </c>
      <c r="BT184" s="228">
        <f t="shared" si="105"/>
        <v>214.81312499999999</v>
      </c>
      <c r="BU184" s="228">
        <f t="shared" si="106"/>
        <v>1697.3858970000001</v>
      </c>
      <c r="BV184" s="228">
        <v>1617</v>
      </c>
      <c r="BW184" s="228">
        <f t="shared" si="107"/>
        <v>80.385897000000114</v>
      </c>
      <c r="BX184" s="229">
        <f t="shared" si="98"/>
        <v>218.31419999999997</v>
      </c>
      <c r="BY184" s="230">
        <f t="shared" si="99"/>
        <v>57.600074999999997</v>
      </c>
      <c r="BZ184" s="227">
        <v>0</v>
      </c>
      <c r="CA184" s="227"/>
      <c r="CB184" s="231">
        <f t="shared" si="100"/>
        <v>275.91427499999998</v>
      </c>
      <c r="CC184" s="231">
        <f t="shared" si="101"/>
        <v>2188.1132969999999</v>
      </c>
      <c r="CD184" s="232">
        <f t="shared" si="102"/>
        <v>75</v>
      </c>
      <c r="CE184" s="216">
        <f t="shared" si="108"/>
        <v>2263.1132969999999</v>
      </c>
    </row>
    <row r="185" spans="1:201" ht="21.95" customHeight="1" x14ac:dyDescent="0.2">
      <c r="A185" s="206">
        <v>172</v>
      </c>
      <c r="B185" s="207" t="s">
        <v>1333</v>
      </c>
      <c r="C185" s="207" t="s">
        <v>1334</v>
      </c>
      <c r="D185" s="233" t="s">
        <v>1331</v>
      </c>
      <c r="E185" s="277" t="s">
        <v>1227</v>
      </c>
      <c r="F185" s="277" t="s">
        <v>1227</v>
      </c>
      <c r="G185" s="208" t="s">
        <v>223</v>
      </c>
      <c r="H185" s="208" t="s">
        <v>121</v>
      </c>
      <c r="I185" s="209">
        <v>64176386928</v>
      </c>
      <c r="J185" s="208" t="s">
        <v>219</v>
      </c>
      <c r="K185" s="208">
        <v>0</v>
      </c>
      <c r="L185" s="210">
        <v>0</v>
      </c>
      <c r="M185" s="208">
        <v>0</v>
      </c>
      <c r="N185" s="208">
        <v>0</v>
      </c>
      <c r="O185" s="208">
        <v>0</v>
      </c>
      <c r="P185" s="208">
        <v>0</v>
      </c>
      <c r="Q185" s="208">
        <v>0</v>
      </c>
      <c r="R185" s="208">
        <v>0</v>
      </c>
      <c r="S185" s="208">
        <v>0</v>
      </c>
      <c r="T185" s="208">
        <v>0</v>
      </c>
      <c r="U185" s="208">
        <v>0</v>
      </c>
      <c r="V185" s="208">
        <v>0</v>
      </c>
      <c r="W185" s="208">
        <v>0</v>
      </c>
      <c r="X185" s="208">
        <v>0</v>
      </c>
      <c r="Y185" s="208">
        <v>0</v>
      </c>
      <c r="Z185" s="208">
        <v>0</v>
      </c>
      <c r="AA185" s="208">
        <v>0</v>
      </c>
      <c r="AB185" s="208">
        <v>0</v>
      </c>
      <c r="AC185" s="208">
        <v>0</v>
      </c>
      <c r="AD185" s="208">
        <v>0</v>
      </c>
      <c r="AE185" s="208">
        <v>0</v>
      </c>
      <c r="AF185" s="208">
        <v>0</v>
      </c>
      <c r="AG185" s="208">
        <v>0</v>
      </c>
      <c r="AH185" s="208">
        <v>0</v>
      </c>
      <c r="AI185" s="208">
        <v>0</v>
      </c>
      <c r="AJ185" s="208">
        <v>1</v>
      </c>
      <c r="AK185" s="208">
        <v>1</v>
      </c>
      <c r="AL185" s="208">
        <v>1</v>
      </c>
      <c r="AM185" s="211">
        <v>26</v>
      </c>
      <c r="AN185" s="212">
        <f t="shared" si="110"/>
        <v>3</v>
      </c>
      <c r="AO185" s="211">
        <f t="shared" si="111"/>
        <v>0</v>
      </c>
      <c r="AP185" s="211">
        <f t="shared" si="112"/>
        <v>0</v>
      </c>
      <c r="AQ185" s="211">
        <f t="shared" si="113"/>
        <v>0</v>
      </c>
      <c r="AR185" s="211">
        <f t="shared" si="114"/>
        <v>25</v>
      </c>
      <c r="AS185" s="211">
        <f t="shared" si="115"/>
        <v>0</v>
      </c>
      <c r="AT185" s="213">
        <f t="shared" si="109"/>
        <v>3</v>
      </c>
      <c r="AU185" s="273">
        <v>0</v>
      </c>
      <c r="AV185" s="214">
        <v>11035.96</v>
      </c>
      <c r="AW185" s="215">
        <v>3518.32</v>
      </c>
      <c r="AX185" s="214">
        <v>0</v>
      </c>
      <c r="AY185" s="214">
        <v>0</v>
      </c>
      <c r="AZ185" s="214">
        <v>0</v>
      </c>
      <c r="BA185" s="216">
        <f t="shared" si="79"/>
        <v>14554.279999999999</v>
      </c>
      <c r="BB185" s="217">
        <f t="shared" si="87"/>
        <v>1273.3799999999999</v>
      </c>
      <c r="BC185" s="217">
        <f t="shared" si="88"/>
        <v>405.96</v>
      </c>
      <c r="BD185" s="218">
        <v>0</v>
      </c>
      <c r="BE185" s="219">
        <f t="shared" si="89"/>
        <v>0</v>
      </c>
      <c r="BF185" s="219">
        <f t="shared" si="90"/>
        <v>0</v>
      </c>
      <c r="BG185" s="220">
        <f t="shared" si="91"/>
        <v>139.88902199999998</v>
      </c>
      <c r="BH185" s="221">
        <f t="shared" si="103"/>
        <v>83.97</v>
      </c>
      <c r="BI185" s="222">
        <f t="shared" si="92"/>
        <v>9</v>
      </c>
      <c r="BJ185" s="223">
        <f t="shared" si="104"/>
        <v>0</v>
      </c>
      <c r="BK185" s="216">
        <f t="shared" si="93"/>
        <v>1679.34</v>
      </c>
      <c r="BL185" s="216">
        <f t="shared" si="94"/>
        <v>1912.199022</v>
      </c>
      <c r="BM185" s="224">
        <f t="shared" si="95"/>
        <v>13.292325</v>
      </c>
      <c r="BN185" s="225">
        <f t="shared" si="96"/>
        <v>201.52079999999998</v>
      </c>
      <c r="BO185" s="226">
        <f t="shared" si="97"/>
        <v>0</v>
      </c>
      <c r="BP185" s="227"/>
      <c r="BQ185" s="214"/>
      <c r="BR185" s="214">
        <v>0</v>
      </c>
      <c r="BS185" s="228">
        <v>0</v>
      </c>
      <c r="BT185" s="228">
        <f t="shared" si="105"/>
        <v>214.81312499999999</v>
      </c>
      <c r="BU185" s="228">
        <f t="shared" si="106"/>
        <v>1697.3858970000001</v>
      </c>
      <c r="BV185" s="228">
        <v>922</v>
      </c>
      <c r="BW185" s="228">
        <f t="shared" si="107"/>
        <v>775.38589700000011</v>
      </c>
      <c r="BX185" s="229">
        <f t="shared" si="98"/>
        <v>218.31419999999997</v>
      </c>
      <c r="BY185" s="230">
        <f t="shared" si="99"/>
        <v>57.600074999999997</v>
      </c>
      <c r="BZ185" s="227">
        <v>0</v>
      </c>
      <c r="CA185" s="227"/>
      <c r="CB185" s="231">
        <f t="shared" si="100"/>
        <v>275.91427499999998</v>
      </c>
      <c r="CC185" s="231">
        <f t="shared" si="101"/>
        <v>2188.1132969999999</v>
      </c>
      <c r="CD185" s="232">
        <f t="shared" si="102"/>
        <v>75</v>
      </c>
      <c r="CE185" s="216">
        <f t="shared" si="108"/>
        <v>2263.1132969999999</v>
      </c>
    </row>
    <row r="186" spans="1:201" ht="21.95" customHeight="1" x14ac:dyDescent="0.2">
      <c r="A186" s="206">
        <v>173</v>
      </c>
      <c r="B186" s="207" t="s">
        <v>661</v>
      </c>
      <c r="C186" s="207" t="s">
        <v>662</v>
      </c>
      <c r="D186" s="233" t="s">
        <v>663</v>
      </c>
      <c r="E186" s="272" t="s">
        <v>1335</v>
      </c>
      <c r="F186" s="272" t="s">
        <v>884</v>
      </c>
      <c r="G186" s="208" t="s">
        <v>223</v>
      </c>
      <c r="H186" s="208" t="s">
        <v>123</v>
      </c>
      <c r="I186" s="209">
        <v>64082447479</v>
      </c>
      <c r="J186" s="208" t="s">
        <v>228</v>
      </c>
      <c r="K186" s="208">
        <v>1</v>
      </c>
      <c r="L186" s="210">
        <v>0</v>
      </c>
      <c r="M186" s="208">
        <v>1</v>
      </c>
      <c r="N186" s="208">
        <v>1</v>
      </c>
      <c r="O186" s="208">
        <v>1</v>
      </c>
      <c r="P186" s="208">
        <v>1</v>
      </c>
      <c r="Q186" s="208">
        <v>1</v>
      </c>
      <c r="R186" s="208">
        <v>1</v>
      </c>
      <c r="S186" s="208">
        <v>0</v>
      </c>
      <c r="T186" s="208">
        <v>1</v>
      </c>
      <c r="U186" s="208">
        <v>1</v>
      </c>
      <c r="V186" s="208">
        <v>1</v>
      </c>
      <c r="W186" s="208">
        <v>1</v>
      </c>
      <c r="X186" s="208">
        <v>1</v>
      </c>
      <c r="Y186" s="208">
        <v>1</v>
      </c>
      <c r="Z186" s="208">
        <v>0</v>
      </c>
      <c r="AA186" s="208">
        <v>1</v>
      </c>
      <c r="AB186" s="208">
        <v>1</v>
      </c>
      <c r="AC186" s="208">
        <v>1</v>
      </c>
      <c r="AD186" s="208">
        <v>1</v>
      </c>
      <c r="AE186" s="208">
        <v>1</v>
      </c>
      <c r="AF186" s="208">
        <v>0.875</v>
      </c>
      <c r="AG186" s="208">
        <v>0</v>
      </c>
      <c r="AH186" s="208">
        <v>1</v>
      </c>
      <c r="AI186" s="208">
        <v>0</v>
      </c>
      <c r="AJ186" s="208">
        <v>0</v>
      </c>
      <c r="AK186" s="208">
        <v>1</v>
      </c>
      <c r="AL186" s="208">
        <v>1</v>
      </c>
      <c r="AM186" s="211">
        <v>26</v>
      </c>
      <c r="AN186" s="212">
        <f t="shared" si="110"/>
        <v>21.875</v>
      </c>
      <c r="AO186" s="211">
        <f>COUNTIF(L186:AL186,"W/O")</f>
        <v>0</v>
      </c>
      <c r="AP186" s="211">
        <f>COUNTIF(K186:AL186,"N/H")</f>
        <v>0</v>
      </c>
      <c r="AQ186" s="211">
        <f>COUNTIF(L186:AL186,"F/H")</f>
        <v>0</v>
      </c>
      <c r="AR186" s="211">
        <f>COUNTIF(L186:AL186,"0")</f>
        <v>6</v>
      </c>
      <c r="AS186" s="211">
        <f>COUNTIF(L186:AL186,"PA")/2</f>
        <v>0</v>
      </c>
      <c r="AT186" s="213">
        <f t="shared" si="80"/>
        <v>21.875</v>
      </c>
      <c r="AU186" s="273">
        <v>0</v>
      </c>
      <c r="AV186" s="214">
        <v>12139.66</v>
      </c>
      <c r="AW186" s="215">
        <v>3518.32</v>
      </c>
      <c r="AX186" s="214">
        <v>1040</v>
      </c>
      <c r="AY186" s="214">
        <v>0</v>
      </c>
      <c r="AZ186" s="214">
        <v>0</v>
      </c>
      <c r="BA186" s="216">
        <f t="shared" ref="BA186:BA187" si="116">SUM(AV186:AZ186)</f>
        <v>16697.98</v>
      </c>
      <c r="BB186" s="217">
        <f t="shared" si="87"/>
        <v>10213.65625</v>
      </c>
      <c r="BC186" s="217">
        <f t="shared" si="88"/>
        <v>2960.125</v>
      </c>
      <c r="BD186" s="241">
        <f>ROUND((AX186/AM186)*AT186,0)</f>
        <v>875</v>
      </c>
      <c r="BE186" s="219">
        <f t="shared" si="89"/>
        <v>0</v>
      </c>
      <c r="BF186" s="219">
        <f t="shared" si="90"/>
        <v>0</v>
      </c>
      <c r="BG186" s="220">
        <f t="shared" si="91"/>
        <v>1097.3759781250001</v>
      </c>
      <c r="BH186" s="221">
        <f>30.11*AT186</f>
        <v>658.65625</v>
      </c>
      <c r="BI186" s="222">
        <f t="shared" si="92"/>
        <v>65.625</v>
      </c>
      <c r="BJ186" s="223">
        <f t="shared" si="104"/>
        <v>0</v>
      </c>
      <c r="BK186" s="216">
        <f t="shared" si="93"/>
        <v>14048.78125</v>
      </c>
      <c r="BL186" s="216">
        <f t="shared" si="94"/>
        <v>15870.438478125001</v>
      </c>
      <c r="BM186" s="224">
        <f t="shared" si="95"/>
        <v>110.79796875</v>
      </c>
      <c r="BN186" s="225">
        <f t="shared" si="96"/>
        <v>1685.85375</v>
      </c>
      <c r="BO186" s="226">
        <f t="shared" si="97"/>
        <v>0</v>
      </c>
      <c r="BP186" s="227"/>
      <c r="BQ186" s="214"/>
      <c r="BR186" s="214">
        <v>0</v>
      </c>
      <c r="BS186" s="228">
        <v>0</v>
      </c>
      <c r="BT186" s="228">
        <f>SUM(BM186:BS186)</f>
        <v>1796.6517187499999</v>
      </c>
      <c r="BU186" s="228">
        <f>BL186-BT186</f>
        <v>14073.786759375002</v>
      </c>
      <c r="BV186" s="228">
        <v>14074</v>
      </c>
      <c r="BW186" s="228">
        <f t="shared" si="107"/>
        <v>-0.21324062499843421</v>
      </c>
      <c r="BX186" s="229">
        <f t="shared" si="98"/>
        <v>1826.3415625</v>
      </c>
      <c r="BY186" s="230">
        <f t="shared" si="99"/>
        <v>480.12453125000002</v>
      </c>
      <c r="BZ186" s="227">
        <v>0</v>
      </c>
      <c r="CA186" s="227"/>
      <c r="CB186" s="231">
        <f t="shared" si="100"/>
        <v>2306.4660937500003</v>
      </c>
      <c r="CC186" s="231">
        <f t="shared" si="101"/>
        <v>18176.904571875002</v>
      </c>
      <c r="CD186" s="232">
        <f t="shared" si="102"/>
        <v>546.875</v>
      </c>
      <c r="CE186" s="216">
        <f t="shared" si="108"/>
        <v>18723.779571875002</v>
      </c>
    </row>
    <row r="187" spans="1:201" ht="21.95" customHeight="1" thickBot="1" x14ac:dyDescent="0.25">
      <c r="A187" s="206">
        <v>174</v>
      </c>
      <c r="B187" s="207" t="s">
        <v>1336</v>
      </c>
      <c r="C187" s="207" t="s">
        <v>1337</v>
      </c>
      <c r="D187" s="233" t="s">
        <v>1168</v>
      </c>
      <c r="E187" s="272" t="s">
        <v>1338</v>
      </c>
      <c r="F187" s="272" t="s">
        <v>1339</v>
      </c>
      <c r="G187" s="208" t="s">
        <v>64</v>
      </c>
      <c r="H187" s="208" t="s">
        <v>1340</v>
      </c>
      <c r="I187" s="209" t="s">
        <v>1341</v>
      </c>
      <c r="J187" s="208" t="s">
        <v>1342</v>
      </c>
      <c r="K187" s="208">
        <v>1</v>
      </c>
      <c r="L187" s="210">
        <v>0</v>
      </c>
      <c r="M187" s="208">
        <v>1</v>
      </c>
      <c r="N187" s="208">
        <v>1</v>
      </c>
      <c r="O187" s="208">
        <v>1</v>
      </c>
      <c r="P187" s="208">
        <v>1</v>
      </c>
      <c r="Q187" s="208">
        <v>0</v>
      </c>
      <c r="R187" s="208">
        <v>0</v>
      </c>
      <c r="S187" s="208">
        <v>0</v>
      </c>
      <c r="T187" s="208">
        <v>1</v>
      </c>
      <c r="U187" s="208">
        <v>1</v>
      </c>
      <c r="V187" s="208">
        <v>1</v>
      </c>
      <c r="W187" s="208">
        <v>1</v>
      </c>
      <c r="X187" s="208">
        <v>1</v>
      </c>
      <c r="Y187" s="208">
        <v>0</v>
      </c>
      <c r="Z187" s="208">
        <v>0</v>
      </c>
      <c r="AA187" s="208">
        <v>1</v>
      </c>
      <c r="AB187" s="208">
        <v>1</v>
      </c>
      <c r="AC187" s="208">
        <v>1</v>
      </c>
      <c r="AD187" s="208">
        <v>0.79166666666666663</v>
      </c>
      <c r="AE187" s="208">
        <v>1</v>
      </c>
      <c r="AF187" s="208">
        <v>1</v>
      </c>
      <c r="AG187" s="208">
        <v>0</v>
      </c>
      <c r="AH187" s="208">
        <v>1</v>
      </c>
      <c r="AI187" s="208">
        <v>1</v>
      </c>
      <c r="AJ187" s="208">
        <v>1</v>
      </c>
      <c r="AK187" s="208">
        <v>1</v>
      </c>
      <c r="AL187" s="208">
        <v>1</v>
      </c>
      <c r="AM187" s="211">
        <v>26</v>
      </c>
      <c r="AN187" s="212">
        <f t="shared" si="110"/>
        <v>20.791666666666664</v>
      </c>
      <c r="AO187" s="211">
        <f>COUNTIF(L187:AL187,"W/O")</f>
        <v>0</v>
      </c>
      <c r="AP187" s="211">
        <f>COUNTIF(K187:AL187,"N/H")</f>
        <v>0</v>
      </c>
      <c r="AQ187" s="211">
        <f>COUNTIF(L187:AL187,"F/H")</f>
        <v>0</v>
      </c>
      <c r="AR187" s="211">
        <f>COUNTIF(L187:AL187,"0")</f>
        <v>7</v>
      </c>
      <c r="AS187" s="211">
        <f>COUNTIF(L187:AL187,"PA")/2</f>
        <v>0</v>
      </c>
      <c r="AT187" s="213">
        <f t="shared" si="80"/>
        <v>20.791666666666664</v>
      </c>
      <c r="AU187" s="273">
        <v>0</v>
      </c>
      <c r="AV187" s="214">
        <v>12139.66</v>
      </c>
      <c r="AW187" s="215">
        <v>3518.32</v>
      </c>
      <c r="AX187" s="214">
        <v>1040</v>
      </c>
      <c r="AY187" s="214">
        <v>0</v>
      </c>
      <c r="AZ187" s="214">
        <v>0</v>
      </c>
      <c r="BA187" s="216">
        <f t="shared" si="116"/>
        <v>16697.98</v>
      </c>
      <c r="BB187" s="217">
        <f t="shared" si="87"/>
        <v>9707.837083333332</v>
      </c>
      <c r="BC187" s="217">
        <f t="shared" si="88"/>
        <v>2813.5283333333327</v>
      </c>
      <c r="BD187" s="241">
        <f>ROUND((AX187/AM187)*AT187,0)</f>
        <v>832</v>
      </c>
      <c r="BE187" s="219">
        <f t="shared" si="89"/>
        <v>0</v>
      </c>
      <c r="BF187" s="219">
        <f t="shared" si="90"/>
        <v>0</v>
      </c>
      <c r="BG187" s="220">
        <f t="shared" si="91"/>
        <v>1043.029739208333</v>
      </c>
      <c r="BH187" s="221">
        <f>30.11*AT187</f>
        <v>626.03708333333327</v>
      </c>
      <c r="BI187" s="222">
        <f t="shared" si="92"/>
        <v>62.374999999999993</v>
      </c>
      <c r="BJ187" s="223">
        <f>160.56*AU187</f>
        <v>0</v>
      </c>
      <c r="BK187" s="216">
        <f t="shared" si="93"/>
        <v>13353.365416666664</v>
      </c>
      <c r="BL187" s="216">
        <f t="shared" si="94"/>
        <v>15084.80723920833</v>
      </c>
      <c r="BM187" s="224">
        <f t="shared" si="95"/>
        <v>105.31333124999998</v>
      </c>
      <c r="BN187" s="225">
        <f t="shared" si="96"/>
        <v>1602.4038499999997</v>
      </c>
      <c r="BO187" s="226">
        <f t="shared" si="97"/>
        <v>0</v>
      </c>
      <c r="BP187" s="227"/>
      <c r="BQ187" s="214"/>
      <c r="BR187" s="214">
        <v>0</v>
      </c>
      <c r="BS187" s="228">
        <v>0</v>
      </c>
      <c r="BT187" s="228">
        <f>SUM(BM187:BS187)</f>
        <v>1707.7171812499996</v>
      </c>
      <c r="BU187" s="228">
        <f>BL187-BT187</f>
        <v>13377.09005795833</v>
      </c>
      <c r="BV187" s="228">
        <v>13002</v>
      </c>
      <c r="BW187" s="228">
        <f t="shared" si="107"/>
        <v>375.09005795833036</v>
      </c>
      <c r="BX187" s="229">
        <f t="shared" si="98"/>
        <v>1735.9375041666663</v>
      </c>
      <c r="BY187" s="230">
        <f t="shared" si="99"/>
        <v>456.35776874999988</v>
      </c>
      <c r="BZ187" s="227">
        <v>0</v>
      </c>
      <c r="CA187" s="227"/>
      <c r="CB187" s="231">
        <f t="shared" si="100"/>
        <v>2192.2952729166664</v>
      </c>
      <c r="CC187" s="231">
        <f t="shared" si="101"/>
        <v>17277.102512124999</v>
      </c>
      <c r="CD187" s="232">
        <f t="shared" si="102"/>
        <v>519.79166666666663</v>
      </c>
      <c r="CE187" s="216">
        <f t="shared" si="108"/>
        <v>17796.894178791666</v>
      </c>
    </row>
    <row r="188" spans="1:201" s="247" customFormat="1" ht="33" customHeight="1" thickBot="1" x14ac:dyDescent="0.25">
      <c r="A188" s="575"/>
      <c r="B188" s="576"/>
      <c r="C188" s="576"/>
      <c r="D188" s="242"/>
      <c r="E188" s="242"/>
      <c r="F188" s="242"/>
      <c r="G188" s="243"/>
      <c r="H188" s="243"/>
      <c r="I188" s="244"/>
      <c r="J188" s="244"/>
      <c r="K188" s="245">
        <f t="shared" ref="K188:W188" si="117">SUM(K14:K187)</f>
        <v>123.94166666666666</v>
      </c>
      <c r="L188" s="245">
        <f t="shared" si="117"/>
        <v>1</v>
      </c>
      <c r="M188" s="245">
        <f t="shared" si="117"/>
        <v>141</v>
      </c>
      <c r="N188" s="245">
        <f t="shared" si="117"/>
        <v>141.95416666666665</v>
      </c>
      <c r="O188" s="245">
        <f t="shared" si="117"/>
        <v>146.46875</v>
      </c>
      <c r="P188" s="245">
        <f t="shared" si="117"/>
        <v>135.96458333333334</v>
      </c>
      <c r="Q188" s="245">
        <f t="shared" si="117"/>
        <v>135.65833333333333</v>
      </c>
      <c r="R188" s="245">
        <f t="shared" si="117"/>
        <v>134.89375000000001</v>
      </c>
      <c r="S188" s="245">
        <f t="shared" si="117"/>
        <v>1.5</v>
      </c>
      <c r="T188" s="245">
        <f t="shared" si="117"/>
        <v>129.91666666666669</v>
      </c>
      <c r="U188" s="245">
        <f t="shared" si="117"/>
        <v>124.5</v>
      </c>
      <c r="V188" s="245">
        <f t="shared" si="117"/>
        <v>132</v>
      </c>
      <c r="W188" s="245">
        <f t="shared" si="117"/>
        <v>135.5</v>
      </c>
      <c r="X188" s="245">
        <f>COUNTIF(X14:X187,"F/H")</f>
        <v>0</v>
      </c>
      <c r="Y188" s="245">
        <f t="shared" ref="Y188:AI188" si="118">SUM(Y14:Y187)</f>
        <v>102.60416666666667</v>
      </c>
      <c r="Z188" s="245">
        <f t="shared" si="118"/>
        <v>1</v>
      </c>
      <c r="AA188" s="245">
        <f t="shared" si="118"/>
        <v>86</v>
      </c>
      <c r="AB188" s="245">
        <f t="shared" si="118"/>
        <v>95</v>
      </c>
      <c r="AC188" s="245">
        <f t="shared" si="118"/>
        <v>88</v>
      </c>
      <c r="AD188" s="245">
        <f t="shared" si="118"/>
        <v>75.791666666666671</v>
      </c>
      <c r="AE188" s="245">
        <f t="shared" si="118"/>
        <v>74.5</v>
      </c>
      <c r="AF188" s="245">
        <f t="shared" si="118"/>
        <v>89.25</v>
      </c>
      <c r="AG188" s="245">
        <f t="shared" si="118"/>
        <v>1</v>
      </c>
      <c r="AH188" s="245">
        <f t="shared" si="118"/>
        <v>102.90625</v>
      </c>
      <c r="AI188" s="245">
        <f t="shared" si="118"/>
        <v>98.947916666666657</v>
      </c>
      <c r="AJ188" s="245">
        <f>COUNTIF(AJ14:AJ187,"N/H")</f>
        <v>0</v>
      </c>
      <c r="AK188" s="245">
        <f>SUM(AK14:AK187)</f>
        <v>109.90625</v>
      </c>
      <c r="AL188" s="245">
        <f>SUM(AL14:AL187)</f>
        <v>104.89583333333334</v>
      </c>
      <c r="AM188" s="245">
        <f>SUM(AM14:AM187)</f>
        <v>4524</v>
      </c>
      <c r="AN188" s="245">
        <f t="shared" ref="AN188:CD188" si="119">SUM(AN14:AN187)</f>
        <v>2732.9749999999999</v>
      </c>
      <c r="AO188" s="245">
        <f t="shared" si="119"/>
        <v>0</v>
      </c>
      <c r="AP188" s="245">
        <f t="shared" si="119"/>
        <v>0</v>
      </c>
      <c r="AQ188" s="245">
        <f t="shared" si="119"/>
        <v>0</v>
      </c>
      <c r="AR188" s="245">
        <f t="shared" si="119"/>
        <v>2130</v>
      </c>
      <c r="AS188" s="245">
        <f t="shared" si="119"/>
        <v>0</v>
      </c>
      <c r="AT188" s="245">
        <f t="shared" si="119"/>
        <v>2732.9749999999999</v>
      </c>
      <c r="AU188" s="245">
        <f t="shared" si="119"/>
        <v>79.52</v>
      </c>
      <c r="AV188" s="245">
        <f t="shared" si="119"/>
        <v>1922464.4399999955</v>
      </c>
      <c r="AW188" s="245">
        <f t="shared" si="119"/>
        <v>612187.67999999959</v>
      </c>
      <c r="AX188" s="245">
        <f t="shared" si="119"/>
        <v>2080</v>
      </c>
      <c r="AY188" s="245">
        <f t="shared" si="119"/>
        <v>0</v>
      </c>
      <c r="AZ188" s="245">
        <f t="shared" si="119"/>
        <v>0</v>
      </c>
      <c r="BA188" s="245">
        <f t="shared" si="119"/>
        <v>2536732.1199999978</v>
      </c>
      <c r="BB188" s="245">
        <f t="shared" si="119"/>
        <v>1161849.7684999995</v>
      </c>
      <c r="BC188" s="245">
        <f t="shared" si="119"/>
        <v>369826.17700000008</v>
      </c>
      <c r="BD188" s="245">
        <f t="shared" si="119"/>
        <v>1707</v>
      </c>
      <c r="BE188" s="245">
        <f t="shared" si="119"/>
        <v>0</v>
      </c>
      <c r="BF188" s="245">
        <f t="shared" si="119"/>
        <v>0</v>
      </c>
      <c r="BG188" s="245">
        <f t="shared" si="119"/>
        <v>127588.60626015</v>
      </c>
      <c r="BH188" s="245">
        <f t="shared" si="119"/>
        <v>76586.423583333322</v>
      </c>
      <c r="BI188" s="245">
        <f t="shared" si="119"/>
        <v>8198.9250000000011</v>
      </c>
      <c r="BJ188" s="245">
        <f t="shared" si="119"/>
        <v>11128.0288</v>
      </c>
      <c r="BK188" s="245">
        <f t="shared" si="119"/>
        <v>1533382.9455000006</v>
      </c>
      <c r="BL188" s="245">
        <f t="shared" si="119"/>
        <v>1756884.9291434826</v>
      </c>
      <c r="BM188" s="245">
        <f t="shared" si="119"/>
        <v>12219.722421624998</v>
      </c>
      <c r="BN188" s="245">
        <f t="shared" si="119"/>
        <v>184005.95345999987</v>
      </c>
      <c r="BO188" s="245">
        <f t="shared" si="119"/>
        <v>0</v>
      </c>
      <c r="BP188" s="245">
        <f t="shared" si="119"/>
        <v>0</v>
      </c>
      <c r="BQ188" s="245">
        <f t="shared" si="119"/>
        <v>0</v>
      </c>
      <c r="BR188" s="245">
        <f t="shared" si="119"/>
        <v>0</v>
      </c>
      <c r="BS188" s="245">
        <f t="shared" si="119"/>
        <v>0</v>
      </c>
      <c r="BT188" s="245">
        <f t="shared" si="119"/>
        <v>196225.67588162498</v>
      </c>
      <c r="BU188" s="245">
        <f t="shared" si="119"/>
        <v>1560659.2532618584</v>
      </c>
      <c r="BV188" s="245">
        <f t="shared" si="119"/>
        <v>1541785</v>
      </c>
      <c r="BW188" s="228">
        <f t="shared" si="107"/>
        <v>18874.253261858365</v>
      </c>
      <c r="BX188" s="245">
        <f t="shared" si="119"/>
        <v>199339.78291499981</v>
      </c>
      <c r="BY188" s="245">
        <f t="shared" si="119"/>
        <v>52952.130493708333</v>
      </c>
      <c r="BZ188" s="245">
        <f t="shared" si="119"/>
        <v>0</v>
      </c>
      <c r="CA188" s="245">
        <f t="shared" si="119"/>
        <v>0</v>
      </c>
      <c r="CB188" s="245">
        <f t="shared" si="119"/>
        <v>252291.91340870844</v>
      </c>
      <c r="CC188" s="245">
        <f t="shared" si="119"/>
        <v>2009176.8425521916</v>
      </c>
      <c r="CD188" s="245">
        <f t="shared" si="119"/>
        <v>68324.374999999985</v>
      </c>
      <c r="CE188" s="245">
        <f>SUM(CE14:CE187)</f>
        <v>2077501.217552192</v>
      </c>
      <c r="CF188" s="246"/>
      <c r="CG188" s="246"/>
      <c r="CH188" s="246"/>
      <c r="CI188" s="246"/>
      <c r="CJ188" s="246"/>
      <c r="CK188" s="246"/>
      <c r="CL188" s="246"/>
      <c r="CM188" s="246"/>
      <c r="CN188" s="246"/>
      <c r="CO188" s="246"/>
      <c r="CP188" s="246"/>
      <c r="CQ188" s="246"/>
      <c r="CR188" s="246"/>
      <c r="CS188" s="246"/>
      <c r="CT188" s="246"/>
      <c r="CU188" s="246"/>
      <c r="CV188" s="246"/>
      <c r="CW188" s="246"/>
      <c r="CX188" s="246"/>
      <c r="CY188" s="246"/>
      <c r="CZ188" s="246"/>
      <c r="DA188" s="246"/>
      <c r="DB188" s="246"/>
      <c r="DC188" s="246"/>
      <c r="DD188" s="246"/>
      <c r="DE188" s="246"/>
      <c r="DF188" s="246"/>
      <c r="DG188" s="246"/>
      <c r="DH188" s="246"/>
      <c r="DI188" s="246"/>
      <c r="DJ188" s="246"/>
      <c r="DK188" s="246"/>
      <c r="DL188" s="246"/>
      <c r="DM188" s="246"/>
      <c r="DN188" s="246"/>
      <c r="DO188" s="246"/>
      <c r="DP188" s="246"/>
      <c r="DQ188" s="246"/>
      <c r="DR188" s="246"/>
      <c r="DS188" s="246"/>
      <c r="DT188" s="246"/>
      <c r="DU188" s="246"/>
      <c r="DV188" s="246"/>
      <c r="DW188" s="246"/>
      <c r="DX188" s="246"/>
      <c r="DY188" s="246"/>
      <c r="DZ188" s="246"/>
      <c r="EA188" s="246"/>
      <c r="EB188" s="246"/>
      <c r="EC188" s="246"/>
      <c r="ED188" s="246"/>
      <c r="EE188" s="246"/>
      <c r="EF188" s="246"/>
      <c r="EG188" s="246"/>
      <c r="EH188" s="246"/>
      <c r="EI188" s="246"/>
      <c r="EJ188" s="246"/>
      <c r="EK188" s="246"/>
      <c r="EL188" s="246"/>
      <c r="EM188" s="246"/>
      <c r="EN188" s="246"/>
      <c r="EO188" s="246"/>
      <c r="EP188" s="246"/>
      <c r="EQ188" s="246"/>
      <c r="ER188" s="246"/>
      <c r="ES188" s="246"/>
      <c r="ET188" s="246"/>
      <c r="EU188" s="246"/>
      <c r="EV188" s="246"/>
      <c r="EW188" s="246"/>
      <c r="EX188" s="246"/>
      <c r="EY188" s="246"/>
      <c r="EZ188" s="246"/>
      <c r="FA188" s="246"/>
      <c r="FB188" s="246"/>
      <c r="FC188" s="246"/>
      <c r="FD188" s="246"/>
      <c r="FE188" s="246"/>
      <c r="FF188" s="246"/>
      <c r="FG188" s="246"/>
      <c r="FH188" s="246"/>
      <c r="FI188" s="246"/>
      <c r="FJ188" s="246"/>
      <c r="FK188" s="246"/>
      <c r="FL188" s="246"/>
      <c r="FM188" s="246"/>
      <c r="FN188" s="246"/>
      <c r="FO188" s="246"/>
      <c r="FP188" s="246"/>
      <c r="FQ188" s="246"/>
      <c r="FR188" s="246"/>
      <c r="FS188" s="246"/>
      <c r="FT188" s="246"/>
      <c r="FU188" s="246"/>
      <c r="FV188" s="246"/>
      <c r="FW188" s="246"/>
      <c r="FX188" s="246"/>
      <c r="FY188" s="246"/>
      <c r="FZ188" s="246"/>
      <c r="GA188" s="246"/>
      <c r="GB188" s="246"/>
      <c r="GC188" s="246"/>
      <c r="GD188" s="246"/>
      <c r="GE188" s="246"/>
      <c r="GF188" s="246"/>
      <c r="GG188" s="246"/>
      <c r="GH188" s="246"/>
      <c r="GI188" s="246"/>
      <c r="GJ188" s="246"/>
      <c r="GK188" s="246"/>
      <c r="GL188" s="246"/>
      <c r="GM188" s="246"/>
      <c r="GN188" s="246"/>
      <c r="GO188" s="246"/>
      <c r="GP188" s="246"/>
      <c r="GQ188" s="246"/>
      <c r="GR188" s="246"/>
      <c r="GS188" s="246"/>
    </row>
    <row r="189" spans="1:201" s="133" customFormat="1" ht="24.75" customHeight="1" x14ac:dyDescent="0.2"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6"/>
      <c r="AT189" s="186"/>
      <c r="AU189" s="186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228">
        <f t="shared" si="107"/>
        <v>0</v>
      </c>
      <c r="BX189" s="53"/>
      <c r="BY189" s="53"/>
      <c r="BZ189" s="53"/>
      <c r="CA189" s="53"/>
      <c r="CB189" s="53"/>
      <c r="CC189" s="53"/>
      <c r="CD189" s="53"/>
      <c r="CE189" s="278">
        <v>2077497</v>
      </c>
    </row>
    <row r="190" spans="1:201" ht="15" x14ac:dyDescent="0.2">
      <c r="B190" s="134"/>
      <c r="C190" s="134"/>
      <c r="D190" s="134"/>
      <c r="E190" s="134"/>
      <c r="F190" s="135"/>
      <c r="G190" s="134"/>
      <c r="H190" s="134"/>
      <c r="I190" s="134"/>
      <c r="J190" s="134"/>
      <c r="BW190" s="228">
        <f t="shared" si="107"/>
        <v>0</v>
      </c>
      <c r="CD190" s="158"/>
      <c r="CE190" s="159">
        <f>CE189-CE188</f>
        <v>-4.2175521920435131</v>
      </c>
    </row>
    <row r="191" spans="1:201" x14ac:dyDescent="0.2">
      <c r="B191" s="134"/>
      <c r="C191" s="134"/>
      <c r="D191" s="134"/>
      <c r="E191" s="134"/>
      <c r="F191" s="134"/>
      <c r="G191" s="134"/>
      <c r="H191" s="134"/>
      <c r="I191" s="134"/>
      <c r="J191" s="134"/>
      <c r="AK191" s="134"/>
      <c r="AL191" s="134"/>
      <c r="CE191" s="136"/>
    </row>
    <row r="192" spans="1:201" x14ac:dyDescent="0.2">
      <c r="B192" s="134"/>
      <c r="C192" s="134"/>
      <c r="D192" s="134"/>
      <c r="E192" s="134"/>
      <c r="F192" s="134"/>
      <c r="G192" s="134"/>
      <c r="H192" s="134"/>
      <c r="I192" s="134"/>
      <c r="J192" s="134"/>
      <c r="AU192" s="136"/>
      <c r="CE192" s="136"/>
    </row>
    <row r="193" spans="2:89" ht="15" x14ac:dyDescent="0.25">
      <c r="B193" s="134"/>
      <c r="C193" s="134"/>
      <c r="D193" s="134"/>
      <c r="E193"/>
      <c r="F193" s="134"/>
      <c r="G193" s="134"/>
      <c r="H193" s="134"/>
      <c r="I193" s="134"/>
      <c r="J193" s="134"/>
      <c r="CE193" s="136"/>
      <c r="CK193" s="187"/>
    </row>
    <row r="194" spans="2:89" x14ac:dyDescent="0.2">
      <c r="B194" s="134"/>
      <c r="C194" s="134"/>
      <c r="D194" s="134"/>
      <c r="E194" s="134"/>
      <c r="F194" s="134"/>
      <c r="G194" s="134"/>
      <c r="H194" s="134"/>
      <c r="I194" s="134"/>
      <c r="J194" s="134"/>
      <c r="CE194" s="136"/>
    </row>
    <row r="195" spans="2:89" x14ac:dyDescent="0.2">
      <c r="B195" s="134"/>
      <c r="C195" s="134"/>
      <c r="D195" s="134"/>
      <c r="E195" s="134"/>
      <c r="F195" s="134"/>
      <c r="G195" s="134"/>
      <c r="H195" s="134"/>
      <c r="I195" s="134"/>
      <c r="J195" s="134"/>
    </row>
    <row r="196" spans="2:89" x14ac:dyDescent="0.2">
      <c r="B196" s="134"/>
      <c r="C196" s="134"/>
      <c r="D196" s="134"/>
      <c r="E196" s="134"/>
      <c r="F196" s="134"/>
      <c r="G196" s="134"/>
      <c r="H196" s="134"/>
      <c r="I196" s="134"/>
      <c r="J196" s="134"/>
    </row>
    <row r="197" spans="2:89" x14ac:dyDescent="0.2">
      <c r="B197" s="134"/>
      <c r="C197" s="134"/>
      <c r="D197" s="134"/>
      <c r="E197" s="134"/>
      <c r="F197" s="134"/>
      <c r="G197" s="134"/>
      <c r="H197" s="134"/>
      <c r="I197" s="134"/>
      <c r="J197" s="134"/>
    </row>
    <row r="198" spans="2:89" x14ac:dyDescent="0.2">
      <c r="CK198" s="188"/>
    </row>
    <row r="728" spans="3:10" s="53" customFormat="1" ht="11.25" x14ac:dyDescent="0.2">
      <c r="C728" s="54"/>
      <c r="D728" s="54"/>
      <c r="E728" s="54"/>
      <c r="F728" s="54"/>
      <c r="G728" s="54"/>
      <c r="H728" s="54"/>
      <c r="I728" s="54"/>
      <c r="J728" s="54"/>
    </row>
    <row r="729" spans="3:10" s="53" customFormat="1" ht="11.25" x14ac:dyDescent="0.2">
      <c r="C729" s="54"/>
      <c r="D729" s="54"/>
      <c r="E729" s="54"/>
      <c r="F729" s="54"/>
      <c r="G729" s="54"/>
      <c r="H729" s="54"/>
      <c r="I729" s="54"/>
      <c r="J729" s="54"/>
    </row>
    <row r="730" spans="3:10" s="53" customFormat="1" ht="11.25" x14ac:dyDescent="0.2">
      <c r="C730" s="54"/>
      <c r="D730" s="54"/>
      <c r="E730" s="54"/>
      <c r="F730" s="54"/>
      <c r="G730" s="54"/>
      <c r="H730" s="54"/>
      <c r="I730" s="54"/>
      <c r="J730" s="54"/>
    </row>
    <row r="731" spans="3:10" s="53" customFormat="1" ht="11.25" x14ac:dyDescent="0.2">
      <c r="C731" s="54"/>
      <c r="D731" s="54"/>
      <c r="E731" s="54"/>
      <c r="F731" s="54"/>
      <c r="G731" s="54"/>
      <c r="H731" s="54"/>
      <c r="I731" s="54"/>
      <c r="J731" s="54"/>
    </row>
    <row r="732" spans="3:10" s="53" customFormat="1" ht="11.25" x14ac:dyDescent="0.2">
      <c r="C732" s="54"/>
      <c r="D732" s="54"/>
      <c r="E732" s="54"/>
      <c r="F732" s="54"/>
      <c r="G732" s="54"/>
      <c r="H732" s="54"/>
      <c r="I732" s="54"/>
      <c r="J732" s="54"/>
    </row>
    <row r="733" spans="3:10" s="53" customFormat="1" ht="11.25" x14ac:dyDescent="0.2">
      <c r="C733" s="54"/>
      <c r="D733" s="54"/>
      <c r="E733" s="54"/>
      <c r="F733" s="54"/>
      <c r="G733" s="54"/>
      <c r="H733" s="54"/>
      <c r="I733" s="54"/>
      <c r="J733" s="54"/>
    </row>
    <row r="734" spans="3:10" s="53" customFormat="1" ht="11.25" x14ac:dyDescent="0.2">
      <c r="C734" s="54"/>
      <c r="D734" s="54"/>
      <c r="E734" s="54"/>
      <c r="F734" s="54"/>
      <c r="G734" s="54"/>
      <c r="H734" s="54"/>
      <c r="I734" s="54"/>
      <c r="J734" s="54"/>
    </row>
    <row r="735" spans="3:10" s="53" customFormat="1" ht="11.25" x14ac:dyDescent="0.2">
      <c r="C735" s="54"/>
      <c r="D735" s="54"/>
      <c r="E735" s="54"/>
      <c r="F735" s="54"/>
      <c r="G735" s="54"/>
      <c r="H735" s="54"/>
      <c r="I735" s="54"/>
      <c r="J735" s="54"/>
    </row>
    <row r="736" spans="3:10" s="53" customFormat="1" ht="11.25" x14ac:dyDescent="0.2">
      <c r="C736" s="54"/>
      <c r="D736" s="54"/>
      <c r="E736" s="54"/>
      <c r="F736" s="54"/>
      <c r="G736" s="54"/>
      <c r="H736" s="54"/>
      <c r="I736" s="54"/>
      <c r="J736" s="54"/>
    </row>
    <row r="737" spans="3:10" s="53" customFormat="1" ht="11.25" x14ac:dyDescent="0.2">
      <c r="C737" s="54"/>
      <c r="D737" s="54"/>
      <c r="E737" s="54"/>
      <c r="F737" s="54"/>
      <c r="G737" s="54"/>
      <c r="H737" s="54"/>
      <c r="I737" s="54"/>
      <c r="J737" s="54"/>
    </row>
    <row r="738" spans="3:10" s="53" customFormat="1" ht="11.25" x14ac:dyDescent="0.2">
      <c r="C738" s="54"/>
      <c r="D738" s="54"/>
      <c r="E738" s="54"/>
      <c r="F738" s="54"/>
      <c r="G738" s="54"/>
      <c r="H738" s="54"/>
      <c r="I738" s="54"/>
      <c r="J738" s="54"/>
    </row>
    <row r="739" spans="3:10" s="53" customFormat="1" ht="11.25" x14ac:dyDescent="0.2">
      <c r="C739" s="54"/>
      <c r="D739" s="54"/>
      <c r="E739" s="54"/>
      <c r="F739" s="54"/>
      <c r="G739" s="54"/>
      <c r="H739" s="54"/>
      <c r="I739" s="54"/>
      <c r="J739" s="54"/>
    </row>
    <row r="740" spans="3:10" s="53" customFormat="1" ht="11.25" x14ac:dyDescent="0.2">
      <c r="C740" s="54"/>
      <c r="D740" s="54"/>
      <c r="E740" s="54"/>
      <c r="F740" s="54"/>
      <c r="G740" s="54"/>
      <c r="H740" s="54"/>
      <c r="I740" s="54"/>
      <c r="J740" s="54"/>
    </row>
    <row r="741" spans="3:10" s="53" customFormat="1" ht="11.25" x14ac:dyDescent="0.2">
      <c r="C741" s="54"/>
      <c r="D741" s="54"/>
      <c r="E741" s="54"/>
      <c r="F741" s="54"/>
      <c r="G741" s="54"/>
      <c r="H741" s="54"/>
      <c r="I741" s="54"/>
      <c r="J741" s="54"/>
    </row>
    <row r="742" spans="3:10" s="53" customFormat="1" ht="11.25" x14ac:dyDescent="0.2">
      <c r="C742" s="54"/>
      <c r="D742" s="54"/>
      <c r="E742" s="54"/>
      <c r="F742" s="54"/>
      <c r="G742" s="54"/>
      <c r="H742" s="54"/>
      <c r="I742" s="54"/>
      <c r="J742" s="54"/>
    </row>
  </sheetData>
  <mergeCells count="18">
    <mergeCell ref="AV13:BA13"/>
    <mergeCell ref="BB13:BJ13"/>
    <mergeCell ref="BK13:BT13"/>
    <mergeCell ref="BX13:CB13"/>
    <mergeCell ref="A188:C188"/>
    <mergeCell ref="A2:CE2"/>
    <mergeCell ref="A3:CE3"/>
    <mergeCell ref="A4:CE4"/>
    <mergeCell ref="A5:CE5"/>
    <mergeCell ref="A6:CE6"/>
    <mergeCell ref="A11:CE11"/>
    <mergeCell ref="K12:AL12"/>
    <mergeCell ref="A7:CE7"/>
    <mergeCell ref="A9:C9"/>
    <mergeCell ref="A10:C10"/>
    <mergeCell ref="A8:CE8"/>
    <mergeCell ref="G9:CE9"/>
    <mergeCell ref="G10:CE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FF00"/>
  </sheetPr>
  <dimension ref="A1:AL73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69" sqref="D69"/>
    </sheetView>
  </sheetViews>
  <sheetFormatPr defaultRowHeight="15" x14ac:dyDescent="0.25"/>
  <cols>
    <col min="1" max="1" width="5.85546875" style="2" bestFit="1" customWidth="1"/>
    <col min="2" max="2" width="10.5703125" style="2" customWidth="1"/>
    <col min="3" max="3" width="25" style="36" customWidth="1"/>
    <col min="4" max="4" width="8.140625" style="1" customWidth="1"/>
    <col min="5" max="5" width="7.7109375" style="2" hidden="1" customWidth="1"/>
    <col min="6" max="6" width="6" style="18" hidden="1" customWidth="1"/>
    <col min="7" max="7" width="8.7109375" style="1" hidden="1" customWidth="1"/>
    <col min="8" max="8" width="7.7109375" style="1" hidden="1" customWidth="1"/>
    <col min="9" max="9" width="10.28515625" style="1" hidden="1" customWidth="1"/>
    <col min="10" max="12" width="7.7109375" style="1" hidden="1" customWidth="1"/>
    <col min="13" max="13" width="4.42578125" style="1" hidden="1" customWidth="1"/>
    <col min="14" max="14" width="9.7109375" style="1" hidden="1" customWidth="1"/>
    <col min="15" max="15" width="8.7109375" style="1" hidden="1" customWidth="1"/>
    <col min="16" max="16" width="10.28515625" style="1" hidden="1" customWidth="1"/>
    <col min="17" max="19" width="8.7109375" style="1" hidden="1" customWidth="1"/>
    <col min="20" max="20" width="4.28515625" style="1" hidden="1" customWidth="1"/>
    <col min="21" max="21" width="8.7109375" style="1" hidden="1" customWidth="1"/>
    <col min="22" max="22" width="7.140625" style="1" hidden="1" customWidth="1"/>
    <col min="23" max="23" width="12.28515625" style="32" hidden="1" customWidth="1"/>
    <col min="24" max="24" width="14.5703125" style="1" hidden="1" customWidth="1"/>
    <col min="25" max="25" width="13.5703125" style="1" hidden="1" customWidth="1"/>
    <col min="26" max="26" width="4" style="1" hidden="1" customWidth="1"/>
    <col min="27" max="27" width="0.7109375" style="1" hidden="1" customWidth="1"/>
    <col min="28" max="28" width="8.85546875" style="1" customWidth="1"/>
    <col min="29" max="29" width="9.28515625" style="1" customWidth="1"/>
    <col min="30" max="31" width="10.28515625" style="1" bestFit="1" customWidth="1"/>
    <col min="32" max="32" width="11" style="1" customWidth="1"/>
    <col min="33" max="37" width="9.140625" style="1"/>
    <col min="38" max="38" width="12.5703125" style="1" customWidth="1"/>
    <col min="39" max="16384" width="9.140625" style="1"/>
  </cols>
  <sheetData>
    <row r="1" spans="1:38" s="10" customFormat="1" ht="33.75" x14ac:dyDescent="0.5">
      <c r="A1" s="577" t="s">
        <v>909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37"/>
      <c r="AF1" s="37"/>
    </row>
    <row r="2" spans="1:38" s="10" customFormat="1" ht="26.25" x14ac:dyDescent="0.4">
      <c r="A2" s="578" t="s">
        <v>117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  <c r="S2" s="578"/>
      <c r="T2" s="578"/>
      <c r="U2" s="578"/>
      <c r="V2" s="578"/>
      <c r="W2" s="578"/>
      <c r="X2" s="578"/>
      <c r="Y2" s="578"/>
      <c r="Z2" s="578"/>
      <c r="AA2" s="578"/>
      <c r="AB2" s="578"/>
      <c r="AC2" s="578"/>
      <c r="AD2" s="578"/>
      <c r="AE2" s="38"/>
      <c r="AF2" s="38"/>
    </row>
    <row r="3" spans="1:38" s="10" customFormat="1" ht="31.5" x14ac:dyDescent="0.5">
      <c r="A3" s="9"/>
      <c r="B3" s="9"/>
      <c r="C3" s="33"/>
      <c r="D3" s="9"/>
      <c r="E3" s="9"/>
      <c r="F3" s="8"/>
      <c r="G3" s="579" t="s">
        <v>0</v>
      </c>
      <c r="H3" s="579"/>
      <c r="I3" s="579"/>
      <c r="J3" s="579"/>
      <c r="K3" s="579"/>
      <c r="L3" s="579"/>
      <c r="M3" s="579"/>
      <c r="N3" s="580" t="s">
        <v>1</v>
      </c>
      <c r="O3" s="580"/>
      <c r="P3" s="580"/>
      <c r="Q3" s="580"/>
      <c r="R3" s="580"/>
      <c r="S3" s="580"/>
      <c r="T3" s="580"/>
      <c r="U3" s="580"/>
      <c r="V3" s="580"/>
      <c r="W3" s="580"/>
      <c r="X3" s="581" t="s">
        <v>2</v>
      </c>
      <c r="Y3" s="581"/>
      <c r="Z3" s="581"/>
      <c r="AA3" s="581"/>
      <c r="AB3" s="581"/>
      <c r="AC3" s="581"/>
      <c r="AD3" s="582" t="s">
        <v>3</v>
      </c>
      <c r="AE3" s="39"/>
      <c r="AF3" s="39"/>
    </row>
    <row r="4" spans="1:38" s="20" customFormat="1" ht="45" x14ac:dyDescent="0.25">
      <c r="A4" s="19" t="s">
        <v>4</v>
      </c>
      <c r="B4" s="19" t="s">
        <v>80</v>
      </c>
      <c r="C4" s="34" t="s">
        <v>5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10</v>
      </c>
      <c r="I4" s="19" t="s">
        <v>26</v>
      </c>
      <c r="J4" s="19" t="s">
        <v>27</v>
      </c>
      <c r="K4" s="19" t="s">
        <v>12</v>
      </c>
      <c r="L4" s="19" t="s">
        <v>13</v>
      </c>
      <c r="M4" s="19" t="s">
        <v>14</v>
      </c>
      <c r="N4" s="19" t="s">
        <v>9</v>
      </c>
      <c r="O4" s="19" t="s">
        <v>10</v>
      </c>
      <c r="P4" s="19" t="s">
        <v>26</v>
      </c>
      <c r="Q4" s="19" t="s">
        <v>11</v>
      </c>
      <c r="R4" s="19" t="s">
        <v>12</v>
      </c>
      <c r="S4" s="19" t="s">
        <v>13</v>
      </c>
      <c r="T4" s="19" t="s">
        <v>14</v>
      </c>
      <c r="U4" s="19" t="s">
        <v>8</v>
      </c>
      <c r="V4" s="19" t="s">
        <v>7</v>
      </c>
      <c r="W4" s="30" t="s">
        <v>15</v>
      </c>
      <c r="X4" s="19" t="s">
        <v>16</v>
      </c>
      <c r="Y4" s="19" t="s">
        <v>17</v>
      </c>
      <c r="Z4" s="19" t="s">
        <v>18</v>
      </c>
      <c r="AA4" s="19" t="s">
        <v>100</v>
      </c>
      <c r="AB4" s="19" t="s">
        <v>19</v>
      </c>
      <c r="AC4" s="19" t="s">
        <v>20</v>
      </c>
      <c r="AD4" s="582"/>
      <c r="AE4" s="40" t="s">
        <v>21</v>
      </c>
      <c r="AF4" s="40" t="s">
        <v>36</v>
      </c>
      <c r="AG4" s="19" t="s">
        <v>16</v>
      </c>
      <c r="AH4" s="19" t="s">
        <v>17</v>
      </c>
      <c r="AI4" s="19" t="s">
        <v>39</v>
      </c>
      <c r="AJ4" s="19" t="s">
        <v>14</v>
      </c>
      <c r="AK4" s="19" t="s">
        <v>61</v>
      </c>
      <c r="AL4" s="19" t="s">
        <v>37</v>
      </c>
    </row>
    <row r="5" spans="1:38" ht="18" customHeight="1" x14ac:dyDescent="0.25">
      <c r="A5" s="7">
        <v>1</v>
      </c>
      <c r="B5" s="5" t="s">
        <v>825</v>
      </c>
      <c r="C5" s="115" t="s">
        <v>28</v>
      </c>
      <c r="D5" s="14">
        <v>24</v>
      </c>
      <c r="E5" s="16"/>
      <c r="F5" s="16"/>
      <c r="G5" s="12">
        <v>588.22</v>
      </c>
      <c r="H5" s="12">
        <v>85.52</v>
      </c>
      <c r="I5" s="12">
        <v>11.54</v>
      </c>
      <c r="J5" s="12">
        <v>105</v>
      </c>
      <c r="K5" s="12">
        <v>33.69</v>
      </c>
      <c r="L5" s="12">
        <v>56.12</v>
      </c>
      <c r="M5" s="12">
        <v>0</v>
      </c>
      <c r="N5" s="17">
        <f t="shared" ref="N5:N13" si="0">+D5*G5</f>
        <v>14117.28</v>
      </c>
      <c r="O5" s="17">
        <f t="shared" ref="O5:O13" si="1">+D5*H5</f>
        <v>2052.48</v>
      </c>
      <c r="P5" s="17">
        <f t="shared" ref="P5:P13" si="2">+D5*I5</f>
        <v>276.95999999999998</v>
      </c>
      <c r="Q5" s="17">
        <f t="shared" ref="Q5:Q10" si="3">+D5*J5</f>
        <v>2520</v>
      </c>
      <c r="R5" s="17">
        <f t="shared" ref="R5:R13" si="4">+D5*K5</f>
        <v>808.56</v>
      </c>
      <c r="S5" s="17">
        <f t="shared" ref="S5:S13" si="5">+D5*L5</f>
        <v>1346.8799999999999</v>
      </c>
      <c r="T5" s="12">
        <f t="shared" ref="T5:T13" si="6">+D5*M5</f>
        <v>0</v>
      </c>
      <c r="U5" s="12">
        <f t="shared" ref="U5:U15" si="7">ROUND((G5+H5+J5+K5+L5+I5)*F5,0)</f>
        <v>0</v>
      </c>
      <c r="V5" s="12">
        <f t="shared" ref="V5:V7" si="8">ROUND((G5+H5)*2*E5,0)</f>
        <v>0</v>
      </c>
      <c r="W5" s="31">
        <f t="shared" ref="W5:W13" si="9">+S5+R5+Q5+O5+N5+U5+V5+P5+T5</f>
        <v>21122.16</v>
      </c>
      <c r="X5" s="12">
        <f>ROUND(((D5+F5)*(G5+H5+I5+J5)*12%),0)</f>
        <v>2276</v>
      </c>
      <c r="Y5" s="12">
        <f>ROUNDUP(((D5+E5+F5)*(G5+H5+J5+K5+M5)*0.75%),0)</f>
        <v>147</v>
      </c>
      <c r="Z5" s="12"/>
      <c r="AA5" s="12"/>
      <c r="AB5" s="12"/>
      <c r="AC5" s="13">
        <f t="shared" ref="AC5:AC17" si="10">+AB5+Z5+Y5+X5+AA5</f>
        <v>2423</v>
      </c>
      <c r="AD5" s="13">
        <f t="shared" ref="AD5:AD15" si="11">+W5-AC5</f>
        <v>18699.16</v>
      </c>
      <c r="AE5" s="15">
        <v>18697</v>
      </c>
      <c r="AF5" s="15">
        <f t="shared" ref="AF5:AF10" si="12">AD5-AE5</f>
        <v>2.1599999999998545</v>
      </c>
      <c r="AG5" s="12">
        <f t="shared" ref="AG5:AG13" si="13">ROUND(((D5+F5)*(G5+H5+I5+J5)*13%),0)</f>
        <v>2466</v>
      </c>
      <c r="AH5" s="12">
        <f t="shared" ref="AH5:AH22" si="14">ROUNDUP(((D5+E5+F5)*(G5+H5+J5+K5+M5+I5)*3.25%),0)</f>
        <v>643</v>
      </c>
      <c r="AI5" s="13">
        <f t="shared" ref="AI5:AI13" si="15">25*D5</f>
        <v>600</v>
      </c>
      <c r="AJ5" s="13">
        <f t="shared" ref="AJ5:AJ13" si="16">8.1*D5</f>
        <v>194.39999999999998</v>
      </c>
      <c r="AK5" s="13"/>
      <c r="AL5" s="13">
        <f t="shared" ref="AL5:AL20" si="17">AI5+AH5+AG5+W5+AJ5+AK5</f>
        <v>25025.56</v>
      </c>
    </row>
    <row r="6" spans="1:38" ht="18" hidden="1" customHeight="1" x14ac:dyDescent="0.25">
      <c r="A6" s="7">
        <v>2</v>
      </c>
      <c r="B6" s="5" t="s">
        <v>71</v>
      </c>
      <c r="C6" s="35" t="s">
        <v>29</v>
      </c>
      <c r="D6" s="14"/>
      <c r="E6" s="7"/>
      <c r="F6" s="11"/>
      <c r="G6" s="12">
        <v>576.64</v>
      </c>
      <c r="H6" s="12">
        <v>85.52</v>
      </c>
      <c r="I6" s="12">
        <v>11.54</v>
      </c>
      <c r="J6" s="12">
        <v>0</v>
      </c>
      <c r="K6" s="12">
        <v>33.11</v>
      </c>
      <c r="L6" s="12">
        <v>55.16</v>
      </c>
      <c r="M6" s="12">
        <v>0</v>
      </c>
      <c r="N6" s="17">
        <f t="shared" si="0"/>
        <v>0</v>
      </c>
      <c r="O6" s="17">
        <f t="shared" si="1"/>
        <v>0</v>
      </c>
      <c r="P6" s="17">
        <f t="shared" si="2"/>
        <v>0</v>
      </c>
      <c r="Q6" s="17">
        <f t="shared" si="3"/>
        <v>0</v>
      </c>
      <c r="R6" s="17">
        <f t="shared" si="4"/>
        <v>0</v>
      </c>
      <c r="S6" s="17">
        <f t="shared" si="5"/>
        <v>0</v>
      </c>
      <c r="T6" s="12">
        <f t="shared" si="6"/>
        <v>0</v>
      </c>
      <c r="U6" s="12">
        <f t="shared" si="7"/>
        <v>0</v>
      </c>
      <c r="V6" s="12">
        <f t="shared" si="8"/>
        <v>0</v>
      </c>
      <c r="W6" s="31">
        <f t="shared" si="9"/>
        <v>0</v>
      </c>
      <c r="X6" s="12">
        <f t="shared" ref="X6:X13" si="18">ROUND(((D6+F6)*(G6+H6+I6+J6)*12%),0)</f>
        <v>0</v>
      </c>
      <c r="Y6" s="12">
        <f t="shared" ref="Y6:Y38" si="19">ROUNDUP(((D6+E6+F6)*(G6+H6+J6+K6+M6)*0.75%),0)</f>
        <v>0</v>
      </c>
      <c r="Z6" s="12"/>
      <c r="AA6" s="12"/>
      <c r="AB6" s="12"/>
      <c r="AC6" s="13">
        <f t="shared" si="10"/>
        <v>0</v>
      </c>
      <c r="AD6" s="13">
        <f t="shared" si="11"/>
        <v>0</v>
      </c>
      <c r="AE6" s="13"/>
      <c r="AF6" s="15">
        <f t="shared" si="12"/>
        <v>0</v>
      </c>
      <c r="AG6" s="12">
        <f t="shared" si="13"/>
        <v>0</v>
      </c>
      <c r="AH6" s="12">
        <f t="shared" si="14"/>
        <v>0</v>
      </c>
      <c r="AI6" s="13">
        <f t="shared" si="15"/>
        <v>0</v>
      </c>
      <c r="AJ6" s="13">
        <f t="shared" si="16"/>
        <v>0</v>
      </c>
      <c r="AK6" s="13"/>
      <c r="AL6" s="13">
        <f t="shared" si="17"/>
        <v>0</v>
      </c>
    </row>
    <row r="7" spans="1:38" ht="18" customHeight="1" x14ac:dyDescent="0.25">
      <c r="A7" s="7">
        <v>2</v>
      </c>
      <c r="B7" s="5" t="s">
        <v>72</v>
      </c>
      <c r="C7" s="35" t="s">
        <v>30</v>
      </c>
      <c r="D7" s="14">
        <v>23.93</v>
      </c>
      <c r="E7" s="7"/>
      <c r="F7" s="11"/>
      <c r="G7" s="12">
        <v>576.64</v>
      </c>
      <c r="H7" s="12">
        <v>85.52</v>
      </c>
      <c r="I7" s="12">
        <v>11.54</v>
      </c>
      <c r="J7" s="12">
        <v>0</v>
      </c>
      <c r="K7" s="12">
        <v>33.11</v>
      </c>
      <c r="L7" s="12">
        <v>55.16</v>
      </c>
      <c r="M7" s="12">
        <v>0</v>
      </c>
      <c r="N7" s="17">
        <f t="shared" si="0"/>
        <v>13798.995199999999</v>
      </c>
      <c r="O7" s="17">
        <f t="shared" si="1"/>
        <v>2046.4935999999998</v>
      </c>
      <c r="P7" s="17">
        <f t="shared" si="2"/>
        <v>276.15219999999999</v>
      </c>
      <c r="Q7" s="17">
        <f t="shared" si="3"/>
        <v>0</v>
      </c>
      <c r="R7" s="17">
        <f t="shared" si="4"/>
        <v>792.32229999999993</v>
      </c>
      <c r="S7" s="17">
        <f t="shared" si="5"/>
        <v>1319.9787999999999</v>
      </c>
      <c r="T7" s="12">
        <f t="shared" si="6"/>
        <v>0</v>
      </c>
      <c r="U7" s="12">
        <f t="shared" si="7"/>
        <v>0</v>
      </c>
      <c r="V7" s="12">
        <f t="shared" si="8"/>
        <v>0</v>
      </c>
      <c r="W7" s="31">
        <f t="shared" si="9"/>
        <v>18233.9421</v>
      </c>
      <c r="X7" s="12">
        <f t="shared" si="18"/>
        <v>1935</v>
      </c>
      <c r="Y7" s="12">
        <f t="shared" si="19"/>
        <v>125</v>
      </c>
      <c r="Z7" s="12"/>
      <c r="AA7" s="12"/>
      <c r="AB7" s="12"/>
      <c r="AC7" s="13">
        <f t="shared" si="10"/>
        <v>2060</v>
      </c>
      <c r="AD7" s="13">
        <f t="shared" si="11"/>
        <v>16173.9421</v>
      </c>
      <c r="AE7" s="15">
        <v>16172</v>
      </c>
      <c r="AF7" s="15">
        <f t="shared" si="12"/>
        <v>1.9421000000002095</v>
      </c>
      <c r="AG7" s="12">
        <f t="shared" si="13"/>
        <v>2096</v>
      </c>
      <c r="AH7" s="12">
        <f t="shared" si="14"/>
        <v>550</v>
      </c>
      <c r="AI7" s="13">
        <f t="shared" si="15"/>
        <v>598.25</v>
      </c>
      <c r="AJ7" s="13">
        <f t="shared" si="16"/>
        <v>193.833</v>
      </c>
      <c r="AK7" s="13"/>
      <c r="AL7" s="13">
        <f t="shared" si="17"/>
        <v>21672.025099999999</v>
      </c>
    </row>
    <row r="8" spans="1:38" ht="18" customHeight="1" x14ac:dyDescent="0.25">
      <c r="A8" s="7">
        <v>3</v>
      </c>
      <c r="B8" s="5" t="s">
        <v>73</v>
      </c>
      <c r="C8" s="115" t="s">
        <v>31</v>
      </c>
      <c r="D8" s="14">
        <v>23</v>
      </c>
      <c r="E8" s="174"/>
      <c r="F8" s="11"/>
      <c r="G8" s="12">
        <v>588.22</v>
      </c>
      <c r="H8" s="12">
        <v>85.52</v>
      </c>
      <c r="I8" s="12">
        <v>11.54</v>
      </c>
      <c r="J8" s="12">
        <v>105</v>
      </c>
      <c r="K8" s="12">
        <v>33.69</v>
      </c>
      <c r="L8" s="12">
        <v>56.12</v>
      </c>
      <c r="M8" s="12">
        <v>0</v>
      </c>
      <c r="N8" s="17">
        <f t="shared" si="0"/>
        <v>13529.060000000001</v>
      </c>
      <c r="O8" s="17">
        <f t="shared" si="1"/>
        <v>1966.9599999999998</v>
      </c>
      <c r="P8" s="17">
        <f t="shared" si="2"/>
        <v>265.41999999999996</v>
      </c>
      <c r="Q8" s="17">
        <f t="shared" si="3"/>
        <v>2415</v>
      </c>
      <c r="R8" s="17">
        <f t="shared" si="4"/>
        <v>774.86999999999989</v>
      </c>
      <c r="S8" s="17">
        <f t="shared" si="5"/>
        <v>1290.76</v>
      </c>
      <c r="T8" s="12">
        <f t="shared" si="6"/>
        <v>0</v>
      </c>
      <c r="U8" s="12">
        <f t="shared" si="7"/>
        <v>0</v>
      </c>
      <c r="V8" s="181">
        <f>ROUND((G8+H8+J8+I8)*2*E8,0)</f>
        <v>0</v>
      </c>
      <c r="W8" s="31">
        <f t="shared" si="9"/>
        <v>20242.07</v>
      </c>
      <c r="X8" s="12">
        <f t="shared" si="18"/>
        <v>2181</v>
      </c>
      <c r="Y8" s="12">
        <f t="shared" si="19"/>
        <v>141</v>
      </c>
      <c r="Z8" s="12"/>
      <c r="AA8" s="12"/>
      <c r="AB8" s="12"/>
      <c r="AC8" s="13">
        <f t="shared" si="10"/>
        <v>2322</v>
      </c>
      <c r="AD8" s="13">
        <f t="shared" si="11"/>
        <v>17920.07</v>
      </c>
      <c r="AE8" s="15">
        <v>17918</v>
      </c>
      <c r="AF8" s="15">
        <f t="shared" si="12"/>
        <v>2.069999999999709</v>
      </c>
      <c r="AG8" s="12">
        <f t="shared" si="13"/>
        <v>2363</v>
      </c>
      <c r="AH8" s="12">
        <f t="shared" si="14"/>
        <v>616</v>
      </c>
      <c r="AI8" s="13">
        <f t="shared" si="15"/>
        <v>575</v>
      </c>
      <c r="AJ8" s="13">
        <f t="shared" si="16"/>
        <v>186.29999999999998</v>
      </c>
      <c r="AK8" s="13"/>
      <c r="AL8" s="13">
        <f t="shared" si="17"/>
        <v>23982.37</v>
      </c>
    </row>
    <row r="9" spans="1:38" ht="18" customHeight="1" x14ac:dyDescent="0.25">
      <c r="A9" s="7">
        <v>4</v>
      </c>
      <c r="B9" s="5" t="s">
        <v>74</v>
      </c>
      <c r="C9" s="115" t="s">
        <v>32</v>
      </c>
      <c r="D9" s="14">
        <v>21.64</v>
      </c>
      <c r="E9" s="7"/>
      <c r="F9" s="11"/>
      <c r="G9" s="12">
        <v>588.22</v>
      </c>
      <c r="H9" s="12">
        <v>85.52</v>
      </c>
      <c r="I9" s="12">
        <v>11.54</v>
      </c>
      <c r="J9" s="12">
        <v>105</v>
      </c>
      <c r="K9" s="12">
        <v>33.69</v>
      </c>
      <c r="L9" s="12">
        <v>56.12</v>
      </c>
      <c r="M9" s="12">
        <v>0</v>
      </c>
      <c r="N9" s="17">
        <f t="shared" si="0"/>
        <v>12729.080800000002</v>
      </c>
      <c r="O9" s="17">
        <f t="shared" si="1"/>
        <v>1850.6528000000001</v>
      </c>
      <c r="P9" s="17">
        <f t="shared" si="2"/>
        <v>249.72559999999999</v>
      </c>
      <c r="Q9" s="17">
        <f t="shared" si="3"/>
        <v>2272.2000000000003</v>
      </c>
      <c r="R9" s="17">
        <f t="shared" si="4"/>
        <v>729.05160000000001</v>
      </c>
      <c r="S9" s="17">
        <f t="shared" si="5"/>
        <v>1214.4367999999999</v>
      </c>
      <c r="T9" s="12">
        <f t="shared" si="6"/>
        <v>0</v>
      </c>
      <c r="U9" s="12">
        <f t="shared" ref="U9" si="20">ROUND((G9+H9+J9+K9+L9+I9)*F9,0)</f>
        <v>0</v>
      </c>
      <c r="V9" s="12">
        <f t="shared" ref="V9:V14" si="21">ROUND((G9+H9)*2*E9,0)</f>
        <v>0</v>
      </c>
      <c r="W9" s="31">
        <f t="shared" ref="W9" si="22">+S9+R9+Q9+O9+N9+U9+V9+P9+T9</f>
        <v>19045.147600000004</v>
      </c>
      <c r="X9" s="12">
        <f t="shared" si="18"/>
        <v>2052</v>
      </c>
      <c r="Y9" s="12">
        <f t="shared" si="19"/>
        <v>132</v>
      </c>
      <c r="Z9" s="12"/>
      <c r="AA9" s="12"/>
      <c r="AB9" s="12"/>
      <c r="AC9" s="13">
        <f t="shared" si="10"/>
        <v>2184</v>
      </c>
      <c r="AD9" s="13">
        <f t="shared" si="11"/>
        <v>16861.147600000004</v>
      </c>
      <c r="AE9" s="15">
        <v>16859</v>
      </c>
      <c r="AF9" s="15">
        <f t="shared" si="12"/>
        <v>2.1476000000038766</v>
      </c>
      <c r="AG9" s="12">
        <f t="shared" si="13"/>
        <v>2223</v>
      </c>
      <c r="AH9" s="12">
        <f t="shared" si="14"/>
        <v>580</v>
      </c>
      <c r="AI9" s="13">
        <f t="shared" si="15"/>
        <v>541</v>
      </c>
      <c r="AJ9" s="13">
        <f t="shared" si="16"/>
        <v>175.28399999999999</v>
      </c>
      <c r="AK9" s="13"/>
      <c r="AL9" s="13">
        <f t="shared" si="17"/>
        <v>22564.431600000004</v>
      </c>
    </row>
    <row r="10" spans="1:38" ht="18" customHeight="1" x14ac:dyDescent="0.25">
      <c r="A10" s="7">
        <v>5</v>
      </c>
      <c r="B10" s="5" t="s">
        <v>426</v>
      </c>
      <c r="C10" s="35" t="s">
        <v>41</v>
      </c>
      <c r="D10" s="14">
        <v>23.97</v>
      </c>
      <c r="E10" s="7"/>
      <c r="F10" s="11"/>
      <c r="G10" s="12">
        <v>576.64</v>
      </c>
      <c r="H10" s="12">
        <v>85.52</v>
      </c>
      <c r="I10" s="12">
        <v>11.54</v>
      </c>
      <c r="J10" s="12">
        <v>0</v>
      </c>
      <c r="K10" s="12">
        <v>33.11</v>
      </c>
      <c r="L10" s="12">
        <v>55.16</v>
      </c>
      <c r="M10" s="12">
        <v>0</v>
      </c>
      <c r="N10" s="17">
        <f t="shared" si="0"/>
        <v>13822.060799999999</v>
      </c>
      <c r="O10" s="17">
        <f t="shared" si="1"/>
        <v>2049.9143999999997</v>
      </c>
      <c r="P10" s="17">
        <f t="shared" si="2"/>
        <v>276.61379999999997</v>
      </c>
      <c r="Q10" s="17">
        <f t="shared" si="3"/>
        <v>0</v>
      </c>
      <c r="R10" s="17">
        <f t="shared" si="4"/>
        <v>793.6466999999999</v>
      </c>
      <c r="S10" s="17">
        <f t="shared" si="5"/>
        <v>1322.1851999999999</v>
      </c>
      <c r="T10" s="12">
        <f t="shared" si="6"/>
        <v>0</v>
      </c>
      <c r="U10" s="12">
        <f t="shared" si="7"/>
        <v>0</v>
      </c>
      <c r="V10" s="12">
        <f t="shared" si="21"/>
        <v>0</v>
      </c>
      <c r="W10" s="31">
        <f t="shared" si="9"/>
        <v>18264.420899999997</v>
      </c>
      <c r="X10" s="12">
        <f t="shared" si="18"/>
        <v>1938</v>
      </c>
      <c r="Y10" s="12">
        <f t="shared" si="19"/>
        <v>125</v>
      </c>
      <c r="Z10" s="12"/>
      <c r="AA10" s="12"/>
      <c r="AB10" s="12"/>
      <c r="AC10" s="13">
        <f t="shared" si="10"/>
        <v>2063</v>
      </c>
      <c r="AD10" s="13">
        <f t="shared" si="11"/>
        <v>16201.420899999997</v>
      </c>
      <c r="AE10" s="15">
        <v>16198</v>
      </c>
      <c r="AF10" s="15">
        <f t="shared" si="12"/>
        <v>3.4208999999973457</v>
      </c>
      <c r="AG10" s="12">
        <f t="shared" si="13"/>
        <v>2099</v>
      </c>
      <c r="AH10" s="12">
        <f t="shared" si="14"/>
        <v>551</v>
      </c>
      <c r="AI10" s="13">
        <f t="shared" si="15"/>
        <v>599.25</v>
      </c>
      <c r="AJ10" s="13">
        <f t="shared" si="16"/>
        <v>194.15699999999998</v>
      </c>
      <c r="AK10" s="13"/>
      <c r="AL10" s="13">
        <f t="shared" si="17"/>
        <v>21707.827899999997</v>
      </c>
    </row>
    <row r="11" spans="1:38" ht="18" hidden="1" customHeight="1" x14ac:dyDescent="0.25">
      <c r="A11" s="7">
        <v>7</v>
      </c>
      <c r="B11" s="5" t="s">
        <v>68</v>
      </c>
      <c r="C11" s="35" t="s">
        <v>33</v>
      </c>
      <c r="D11" s="14"/>
      <c r="E11" s="7"/>
      <c r="F11" s="11"/>
      <c r="G11" s="12">
        <v>576.64</v>
      </c>
      <c r="H11" s="12">
        <v>85.52</v>
      </c>
      <c r="I11" s="12">
        <v>11.54</v>
      </c>
      <c r="J11" s="12">
        <v>0</v>
      </c>
      <c r="K11" s="12">
        <v>33.11</v>
      </c>
      <c r="L11" s="12">
        <v>55.16</v>
      </c>
      <c r="M11" s="12">
        <v>0</v>
      </c>
      <c r="N11" s="17">
        <f t="shared" si="0"/>
        <v>0</v>
      </c>
      <c r="O11" s="17">
        <f t="shared" si="1"/>
        <v>0</v>
      </c>
      <c r="P11" s="17">
        <f t="shared" si="2"/>
        <v>0</v>
      </c>
      <c r="Q11" s="17">
        <v>0</v>
      </c>
      <c r="R11" s="17">
        <f t="shared" si="4"/>
        <v>0</v>
      </c>
      <c r="S11" s="17">
        <f t="shared" si="5"/>
        <v>0</v>
      </c>
      <c r="T11" s="12">
        <f t="shared" si="6"/>
        <v>0</v>
      </c>
      <c r="U11" s="12">
        <f t="shared" si="7"/>
        <v>0</v>
      </c>
      <c r="V11" s="12">
        <f t="shared" si="21"/>
        <v>0</v>
      </c>
      <c r="W11" s="31">
        <f t="shared" si="9"/>
        <v>0</v>
      </c>
      <c r="X11" s="12">
        <f t="shared" si="18"/>
        <v>0</v>
      </c>
      <c r="Y11" s="12">
        <f t="shared" si="19"/>
        <v>0</v>
      </c>
      <c r="Z11" s="12"/>
      <c r="AA11" s="12"/>
      <c r="AB11" s="12"/>
      <c r="AC11" s="13">
        <f t="shared" si="10"/>
        <v>0</v>
      </c>
      <c r="AD11" s="13">
        <f t="shared" si="11"/>
        <v>0</v>
      </c>
      <c r="AE11" s="13"/>
      <c r="AF11" s="15"/>
      <c r="AG11" s="12">
        <f t="shared" si="13"/>
        <v>0</v>
      </c>
      <c r="AH11" s="12">
        <f t="shared" si="14"/>
        <v>0</v>
      </c>
      <c r="AI11" s="13">
        <f t="shared" si="15"/>
        <v>0</v>
      </c>
      <c r="AJ11" s="13">
        <f t="shared" si="16"/>
        <v>0</v>
      </c>
      <c r="AK11" s="13"/>
      <c r="AL11" s="13">
        <f t="shared" si="17"/>
        <v>0</v>
      </c>
    </row>
    <row r="12" spans="1:38" ht="18" hidden="1" customHeight="1" x14ac:dyDescent="0.25">
      <c r="A12" s="7">
        <v>6</v>
      </c>
      <c r="B12" s="5" t="s">
        <v>443</v>
      </c>
      <c r="C12" s="35" t="s">
        <v>34</v>
      </c>
      <c r="D12" s="14"/>
      <c r="E12" s="7"/>
      <c r="F12" s="11"/>
      <c r="G12" s="12">
        <v>576.64</v>
      </c>
      <c r="H12" s="12">
        <v>85.52</v>
      </c>
      <c r="I12" s="12">
        <v>11.54</v>
      </c>
      <c r="J12" s="12">
        <v>0</v>
      </c>
      <c r="K12" s="12">
        <v>33.11</v>
      </c>
      <c r="L12" s="12">
        <v>55.16</v>
      </c>
      <c r="M12" s="12">
        <v>0</v>
      </c>
      <c r="N12" s="17">
        <f t="shared" si="0"/>
        <v>0</v>
      </c>
      <c r="O12" s="17">
        <f t="shared" si="1"/>
        <v>0</v>
      </c>
      <c r="P12" s="17">
        <f t="shared" si="2"/>
        <v>0</v>
      </c>
      <c r="Q12" s="17">
        <f t="shared" ref="Q12:Q22" si="23">+D12*J12</f>
        <v>0</v>
      </c>
      <c r="R12" s="17">
        <f t="shared" si="4"/>
        <v>0</v>
      </c>
      <c r="S12" s="17">
        <f t="shared" si="5"/>
        <v>0</v>
      </c>
      <c r="T12" s="12">
        <f t="shared" si="6"/>
        <v>0</v>
      </c>
      <c r="U12" s="12">
        <f t="shared" si="7"/>
        <v>0</v>
      </c>
      <c r="V12" s="12">
        <f t="shared" si="21"/>
        <v>0</v>
      </c>
      <c r="W12" s="31">
        <f t="shared" si="9"/>
        <v>0</v>
      </c>
      <c r="X12" s="12">
        <f t="shared" si="18"/>
        <v>0</v>
      </c>
      <c r="Y12" s="12">
        <f t="shared" si="19"/>
        <v>0</v>
      </c>
      <c r="Z12" s="12"/>
      <c r="AA12" s="12"/>
      <c r="AB12" s="12"/>
      <c r="AC12" s="13">
        <f t="shared" si="10"/>
        <v>0</v>
      </c>
      <c r="AD12" s="13">
        <f t="shared" si="11"/>
        <v>0</v>
      </c>
      <c r="AE12" s="15"/>
      <c r="AF12" s="15">
        <f t="shared" ref="AF12:AF13" si="24">AD12-AE12</f>
        <v>0</v>
      </c>
      <c r="AG12" s="12">
        <f t="shared" si="13"/>
        <v>0</v>
      </c>
      <c r="AH12" s="12">
        <f t="shared" si="14"/>
        <v>0</v>
      </c>
      <c r="AI12" s="13">
        <f t="shared" si="15"/>
        <v>0</v>
      </c>
      <c r="AJ12" s="13">
        <f t="shared" si="16"/>
        <v>0</v>
      </c>
      <c r="AK12" s="13"/>
      <c r="AL12" s="13">
        <f t="shared" si="17"/>
        <v>0</v>
      </c>
    </row>
    <row r="13" spans="1:38" ht="18" hidden="1" customHeight="1" x14ac:dyDescent="0.25">
      <c r="A13" s="7">
        <v>9</v>
      </c>
      <c r="B13" s="5" t="s">
        <v>75</v>
      </c>
      <c r="C13" s="115" t="s">
        <v>78</v>
      </c>
      <c r="D13" s="14"/>
      <c r="E13" s="7"/>
      <c r="F13" s="11"/>
      <c r="G13" s="12">
        <v>588.22</v>
      </c>
      <c r="H13" s="12">
        <v>85.52</v>
      </c>
      <c r="I13" s="12">
        <v>11.54</v>
      </c>
      <c r="J13" s="12">
        <v>105</v>
      </c>
      <c r="K13" s="12">
        <v>33.69</v>
      </c>
      <c r="L13" s="12">
        <v>56.12</v>
      </c>
      <c r="M13" s="12">
        <v>0</v>
      </c>
      <c r="N13" s="17">
        <f t="shared" si="0"/>
        <v>0</v>
      </c>
      <c r="O13" s="17">
        <f t="shared" si="1"/>
        <v>0</v>
      </c>
      <c r="P13" s="17">
        <f t="shared" si="2"/>
        <v>0</v>
      </c>
      <c r="Q13" s="17">
        <f t="shared" si="23"/>
        <v>0</v>
      </c>
      <c r="R13" s="17">
        <f t="shared" si="4"/>
        <v>0</v>
      </c>
      <c r="S13" s="17">
        <f t="shared" si="5"/>
        <v>0</v>
      </c>
      <c r="T13" s="12">
        <f t="shared" si="6"/>
        <v>0</v>
      </c>
      <c r="U13" s="12">
        <f t="shared" si="7"/>
        <v>0</v>
      </c>
      <c r="V13" s="12">
        <f t="shared" si="21"/>
        <v>0</v>
      </c>
      <c r="W13" s="31">
        <f t="shared" si="9"/>
        <v>0</v>
      </c>
      <c r="X13" s="12">
        <f t="shared" si="18"/>
        <v>0</v>
      </c>
      <c r="Y13" s="12">
        <f t="shared" si="19"/>
        <v>0</v>
      </c>
      <c r="Z13" s="12"/>
      <c r="AA13" s="12"/>
      <c r="AB13" s="12"/>
      <c r="AC13" s="13">
        <f t="shared" si="10"/>
        <v>0</v>
      </c>
      <c r="AD13" s="13">
        <f t="shared" si="11"/>
        <v>0</v>
      </c>
      <c r="AE13" s="13"/>
      <c r="AF13" s="15">
        <f t="shared" si="24"/>
        <v>0</v>
      </c>
      <c r="AG13" s="12">
        <f t="shared" si="13"/>
        <v>0</v>
      </c>
      <c r="AH13" s="12">
        <f t="shared" si="14"/>
        <v>0</v>
      </c>
      <c r="AI13" s="13">
        <f t="shared" si="15"/>
        <v>0</v>
      </c>
      <c r="AJ13" s="13">
        <f t="shared" si="16"/>
        <v>0</v>
      </c>
      <c r="AK13" s="13"/>
      <c r="AL13" s="13">
        <f t="shared" si="17"/>
        <v>0</v>
      </c>
    </row>
    <row r="14" spans="1:38" ht="18" hidden="1" customHeight="1" x14ac:dyDescent="0.25">
      <c r="A14" s="7">
        <v>10</v>
      </c>
      <c r="B14" s="5" t="s">
        <v>69</v>
      </c>
      <c r="C14" s="35" t="s">
        <v>79</v>
      </c>
      <c r="D14" s="14"/>
      <c r="E14" s="7"/>
      <c r="F14" s="11"/>
      <c r="G14" s="12">
        <v>576.64</v>
      </c>
      <c r="H14" s="12">
        <v>85.52</v>
      </c>
      <c r="I14" s="12">
        <v>11.54</v>
      </c>
      <c r="J14" s="12">
        <v>0</v>
      </c>
      <c r="K14" s="12">
        <v>33.11</v>
      </c>
      <c r="L14" s="12">
        <v>55.16</v>
      </c>
      <c r="M14" s="12">
        <v>0</v>
      </c>
      <c r="N14" s="17">
        <f t="shared" ref="N14:N22" si="25">+D14*G14</f>
        <v>0</v>
      </c>
      <c r="O14" s="17">
        <f t="shared" ref="O14:O22" si="26">+D14*H14</f>
        <v>0</v>
      </c>
      <c r="P14" s="17">
        <f t="shared" ref="P14:P22" si="27">+D14*I14</f>
        <v>0</v>
      </c>
      <c r="Q14" s="17">
        <f t="shared" si="23"/>
        <v>0</v>
      </c>
      <c r="R14" s="17">
        <f t="shared" ref="R14:R22" si="28">+D14*K14</f>
        <v>0</v>
      </c>
      <c r="S14" s="17">
        <f t="shared" ref="S14:S22" si="29">+D14*L14</f>
        <v>0</v>
      </c>
      <c r="T14" s="12">
        <f t="shared" ref="T14:T22" si="30">+D14*M14</f>
        <v>0</v>
      </c>
      <c r="U14" s="12">
        <f t="shared" si="7"/>
        <v>0</v>
      </c>
      <c r="V14" s="12">
        <f t="shared" si="21"/>
        <v>0</v>
      </c>
      <c r="W14" s="31">
        <f t="shared" ref="W14" si="31">+S14+R14+Q14+O14+N14+U14+V14+P14+T14</f>
        <v>0</v>
      </c>
      <c r="X14" s="12">
        <f t="shared" ref="X14:X22" si="32">ROUND(((D14+F14)*(G14+H14+I14+J14)*12%),0)</f>
        <v>0</v>
      </c>
      <c r="Y14" s="12">
        <f t="shared" si="19"/>
        <v>0</v>
      </c>
      <c r="Z14" s="12"/>
      <c r="AA14" s="12"/>
      <c r="AB14" s="12"/>
      <c r="AC14" s="13">
        <f t="shared" si="10"/>
        <v>0</v>
      </c>
      <c r="AD14" s="13">
        <f t="shared" si="11"/>
        <v>0</v>
      </c>
      <c r="AE14" s="13"/>
      <c r="AF14" s="15"/>
      <c r="AG14" s="12">
        <f t="shared" ref="AG14:AG22" si="33">ROUND(((D14+F14)*(G14+H14+I14+J14)*13%),0)</f>
        <v>0</v>
      </c>
      <c r="AH14" s="12">
        <f t="shared" si="14"/>
        <v>0</v>
      </c>
      <c r="AI14" s="13">
        <f t="shared" ref="AI14:AI22" si="34">25*D14</f>
        <v>0</v>
      </c>
      <c r="AJ14" s="13">
        <f t="shared" ref="AJ14:AJ22" si="35">8.1*D14</f>
        <v>0</v>
      </c>
      <c r="AK14" s="13"/>
      <c r="AL14" s="13">
        <f t="shared" si="17"/>
        <v>0</v>
      </c>
    </row>
    <row r="15" spans="1:38" ht="18" hidden="1" customHeight="1" x14ac:dyDescent="0.25">
      <c r="A15" s="7">
        <v>11</v>
      </c>
      <c r="B15" s="5" t="s">
        <v>70</v>
      </c>
      <c r="C15" s="116" t="s">
        <v>40</v>
      </c>
      <c r="D15" s="14"/>
      <c r="E15" s="7"/>
      <c r="F15" s="11"/>
      <c r="G15" s="12">
        <v>576.64</v>
      </c>
      <c r="H15" s="12">
        <v>85.52</v>
      </c>
      <c r="I15" s="12">
        <v>11.54</v>
      </c>
      <c r="J15" s="12">
        <v>0</v>
      </c>
      <c r="K15" s="12">
        <v>33.11</v>
      </c>
      <c r="L15" s="12">
        <v>55.16</v>
      </c>
      <c r="M15" s="12">
        <v>0</v>
      </c>
      <c r="N15" s="17">
        <f t="shared" si="25"/>
        <v>0</v>
      </c>
      <c r="O15" s="17">
        <f t="shared" si="26"/>
        <v>0</v>
      </c>
      <c r="P15" s="17">
        <f t="shared" si="27"/>
        <v>0</v>
      </c>
      <c r="Q15" s="17">
        <f t="shared" si="23"/>
        <v>0</v>
      </c>
      <c r="R15" s="17">
        <f t="shared" si="28"/>
        <v>0</v>
      </c>
      <c r="S15" s="17">
        <f t="shared" si="29"/>
        <v>0</v>
      </c>
      <c r="T15" s="12">
        <f t="shared" si="30"/>
        <v>0</v>
      </c>
      <c r="U15" s="12">
        <f t="shared" si="7"/>
        <v>0</v>
      </c>
      <c r="V15" s="12"/>
      <c r="W15" s="31">
        <f t="shared" ref="W15:W17" si="36">+S15+R15+Q15+O15+N15+U15+V15+P15+T15</f>
        <v>0</v>
      </c>
      <c r="X15" s="12">
        <f t="shared" si="32"/>
        <v>0</v>
      </c>
      <c r="Y15" s="12">
        <f t="shared" si="19"/>
        <v>0</v>
      </c>
      <c r="Z15" s="12"/>
      <c r="AA15" s="12"/>
      <c r="AB15" s="12"/>
      <c r="AC15" s="13">
        <f t="shared" si="10"/>
        <v>0</v>
      </c>
      <c r="AD15" s="13">
        <f t="shared" si="11"/>
        <v>0</v>
      </c>
      <c r="AE15" s="13"/>
      <c r="AF15" s="15"/>
      <c r="AG15" s="12">
        <f t="shared" si="33"/>
        <v>0</v>
      </c>
      <c r="AH15" s="12">
        <f t="shared" si="14"/>
        <v>0</v>
      </c>
      <c r="AI15" s="13">
        <f t="shared" si="34"/>
        <v>0</v>
      </c>
      <c r="AJ15" s="13">
        <f t="shared" si="35"/>
        <v>0</v>
      </c>
      <c r="AK15" s="13"/>
      <c r="AL15" s="13">
        <f t="shared" si="17"/>
        <v>0</v>
      </c>
    </row>
    <row r="16" spans="1:38" ht="18" customHeight="1" x14ac:dyDescent="0.25">
      <c r="A16" s="7">
        <v>7</v>
      </c>
      <c r="B16" s="5" t="s">
        <v>76</v>
      </c>
      <c r="C16" s="118" t="s">
        <v>77</v>
      </c>
      <c r="D16" s="14">
        <v>22.97</v>
      </c>
      <c r="E16" s="7"/>
      <c r="F16" s="11"/>
      <c r="G16" s="12">
        <v>588.22</v>
      </c>
      <c r="H16" s="12">
        <v>85.52</v>
      </c>
      <c r="I16" s="12">
        <v>11.54</v>
      </c>
      <c r="J16" s="12">
        <v>130</v>
      </c>
      <c r="K16" s="12">
        <v>33.69</v>
      </c>
      <c r="L16" s="12">
        <v>56.12</v>
      </c>
      <c r="M16" s="12">
        <v>0</v>
      </c>
      <c r="N16" s="17">
        <f t="shared" si="25"/>
        <v>13511.413399999999</v>
      </c>
      <c r="O16" s="17">
        <f t="shared" si="26"/>
        <v>1964.3943999999999</v>
      </c>
      <c r="P16" s="17">
        <f t="shared" si="27"/>
        <v>265.07379999999995</v>
      </c>
      <c r="Q16" s="17">
        <f t="shared" si="23"/>
        <v>2986.1</v>
      </c>
      <c r="R16" s="17">
        <f t="shared" si="28"/>
        <v>773.85929999999996</v>
      </c>
      <c r="S16" s="17">
        <f t="shared" si="29"/>
        <v>1289.0763999999999</v>
      </c>
      <c r="T16" s="12">
        <f t="shared" si="30"/>
        <v>0</v>
      </c>
      <c r="U16" s="12">
        <f t="shared" ref="U16:U17" si="37">ROUND((G16+H16+J16+K16+L16+I16)*F16,0)</f>
        <v>0</v>
      </c>
      <c r="V16" s="12"/>
      <c r="W16" s="31">
        <f t="shared" si="36"/>
        <v>20789.917299999997</v>
      </c>
      <c r="X16" s="12">
        <f t="shared" si="32"/>
        <v>2247</v>
      </c>
      <c r="Y16" s="12">
        <f t="shared" si="19"/>
        <v>145</v>
      </c>
      <c r="Z16" s="12"/>
      <c r="AA16" s="12"/>
      <c r="AB16" s="12"/>
      <c r="AC16" s="13">
        <f t="shared" si="10"/>
        <v>2392</v>
      </c>
      <c r="AD16" s="13">
        <f t="shared" ref="AD16:AD17" si="38">+W16-AC16</f>
        <v>18397.917299999997</v>
      </c>
      <c r="AE16" s="15">
        <v>18396</v>
      </c>
      <c r="AF16" s="15">
        <f>AD16-AE16</f>
        <v>1.9172999999973399</v>
      </c>
      <c r="AG16" s="12">
        <f t="shared" si="33"/>
        <v>2435</v>
      </c>
      <c r="AH16" s="12">
        <f t="shared" si="14"/>
        <v>634</v>
      </c>
      <c r="AI16" s="13">
        <f t="shared" si="34"/>
        <v>574.25</v>
      </c>
      <c r="AJ16" s="13">
        <f t="shared" si="35"/>
        <v>186.05699999999999</v>
      </c>
      <c r="AK16" s="13"/>
      <c r="AL16" s="13">
        <f t="shared" si="17"/>
        <v>24619.224299999998</v>
      </c>
    </row>
    <row r="17" spans="1:38" ht="18" hidden="1" customHeight="1" x14ac:dyDescent="0.25">
      <c r="A17" s="7">
        <v>13</v>
      </c>
      <c r="B17" s="5" t="s">
        <v>442</v>
      </c>
      <c r="C17" s="117" t="s">
        <v>96</v>
      </c>
      <c r="D17" s="14"/>
      <c r="E17" s="174"/>
      <c r="F17" s="11"/>
      <c r="G17" s="12">
        <v>588.22</v>
      </c>
      <c r="H17" s="12">
        <v>85.52</v>
      </c>
      <c r="I17" s="12">
        <v>11.54</v>
      </c>
      <c r="J17" s="12">
        <v>105</v>
      </c>
      <c r="K17" s="12">
        <v>33.69</v>
      </c>
      <c r="L17" s="12">
        <v>56.12</v>
      </c>
      <c r="M17" s="12">
        <v>0</v>
      </c>
      <c r="N17" s="17">
        <f t="shared" si="25"/>
        <v>0</v>
      </c>
      <c r="O17" s="17">
        <f t="shared" si="26"/>
        <v>0</v>
      </c>
      <c r="P17" s="17">
        <f t="shared" si="27"/>
        <v>0</v>
      </c>
      <c r="Q17" s="17">
        <f t="shared" si="23"/>
        <v>0</v>
      </c>
      <c r="R17" s="17">
        <f t="shared" si="28"/>
        <v>0</v>
      </c>
      <c r="S17" s="17">
        <f t="shared" si="29"/>
        <v>0</v>
      </c>
      <c r="T17" s="12">
        <f t="shared" si="30"/>
        <v>0</v>
      </c>
      <c r="U17" s="181">
        <f t="shared" si="37"/>
        <v>0</v>
      </c>
      <c r="V17" s="181">
        <f>ROUND((G17+H17+J17+I17)*2*E17,0)</f>
        <v>0</v>
      </c>
      <c r="W17" s="31">
        <f t="shared" si="36"/>
        <v>0</v>
      </c>
      <c r="X17" s="12">
        <f t="shared" si="32"/>
        <v>0</v>
      </c>
      <c r="Y17" s="12">
        <f t="shared" si="19"/>
        <v>0</v>
      </c>
      <c r="Z17" s="12"/>
      <c r="AA17" s="12"/>
      <c r="AB17" s="12"/>
      <c r="AC17" s="13">
        <f t="shared" si="10"/>
        <v>0</v>
      </c>
      <c r="AD17" s="13">
        <f t="shared" si="38"/>
        <v>0</v>
      </c>
      <c r="AE17" s="13"/>
      <c r="AF17" s="15"/>
      <c r="AG17" s="12">
        <f t="shared" si="33"/>
        <v>0</v>
      </c>
      <c r="AH17" s="12">
        <f t="shared" si="14"/>
        <v>0</v>
      </c>
      <c r="AI17" s="13">
        <f t="shared" si="34"/>
        <v>0</v>
      </c>
      <c r="AJ17" s="13">
        <f t="shared" si="35"/>
        <v>0</v>
      </c>
      <c r="AK17" s="13"/>
      <c r="AL17" s="13">
        <f t="shared" si="17"/>
        <v>0</v>
      </c>
    </row>
    <row r="18" spans="1:38" ht="18" customHeight="1" x14ac:dyDescent="0.25">
      <c r="A18" s="7">
        <v>8</v>
      </c>
      <c r="B18" s="5" t="s">
        <v>442</v>
      </c>
      <c r="C18" s="117" t="s">
        <v>96</v>
      </c>
      <c r="D18" s="14">
        <v>22.06</v>
      </c>
      <c r="E18" s="174"/>
      <c r="F18" s="11"/>
      <c r="G18" s="12">
        <v>588.22</v>
      </c>
      <c r="H18" s="12">
        <v>85.52</v>
      </c>
      <c r="I18" s="12">
        <v>11.54</v>
      </c>
      <c r="J18" s="12">
        <v>284.39999999999998</v>
      </c>
      <c r="K18" s="12">
        <v>33.69</v>
      </c>
      <c r="L18" s="12">
        <v>56.12</v>
      </c>
      <c r="M18" s="12">
        <v>0</v>
      </c>
      <c r="N18" s="17">
        <f t="shared" ref="N18" si="39">+D18*G18</f>
        <v>12976.1332</v>
      </c>
      <c r="O18" s="17">
        <f t="shared" ref="O18" si="40">+D18*H18</f>
        <v>1886.5711999999999</v>
      </c>
      <c r="P18" s="17">
        <f t="shared" ref="P18" si="41">+D18*I18</f>
        <v>254.57239999999996</v>
      </c>
      <c r="Q18" s="17">
        <f t="shared" ref="Q18" si="42">+D18*J18</f>
        <v>6273.8639999999996</v>
      </c>
      <c r="R18" s="17">
        <f t="shared" ref="R18" si="43">+D18*K18</f>
        <v>743.20139999999992</v>
      </c>
      <c r="S18" s="17">
        <f t="shared" ref="S18" si="44">+D18*L18</f>
        <v>1238.0071999999998</v>
      </c>
      <c r="T18" s="12">
        <f t="shared" ref="T18" si="45">+D18*M18</f>
        <v>0</v>
      </c>
      <c r="U18" s="12">
        <f t="shared" ref="U18" si="46">ROUND((G18+H18+J18+K18+L18+I18)*F18,0)</f>
        <v>0</v>
      </c>
      <c r="V18" s="12"/>
      <c r="W18" s="31">
        <f t="shared" ref="W18" si="47">+S18+R18+Q18+O18+N18+U18+V18+P18+T18</f>
        <v>23372.349400000003</v>
      </c>
      <c r="X18" s="12">
        <f t="shared" ref="X18" si="48">ROUND(((D18+F18)*(G18+H18+I18+J18)*12%),0)</f>
        <v>2567</v>
      </c>
      <c r="Y18" s="12">
        <f>ROUNDUP(((D18+E18+F18)*(G18+H18+J18+K18+M18)*0.75%),0)</f>
        <v>165</v>
      </c>
      <c r="Z18" s="12"/>
      <c r="AA18" s="12"/>
      <c r="AB18" s="12"/>
      <c r="AC18" s="13">
        <f t="shared" ref="AC18" si="49">+AB18+Z18+Y18+X18+AA18</f>
        <v>2732</v>
      </c>
      <c r="AD18" s="13">
        <f t="shared" ref="AD18" si="50">+W18-AC18</f>
        <v>20640.349400000003</v>
      </c>
      <c r="AE18" s="15">
        <v>20672</v>
      </c>
      <c r="AF18" s="15">
        <f t="shared" ref="AF18:AF21" si="51">AD18-AE18</f>
        <v>-31.650599999997212</v>
      </c>
      <c r="AG18" s="12">
        <f t="shared" ref="AG18" si="52">ROUND(((D18+F18)*(G18+H18+I18+J18)*13%),0)</f>
        <v>2781</v>
      </c>
      <c r="AH18" s="12">
        <f t="shared" ref="AH18" si="53">ROUNDUP(((D18+E18+F18)*(G18+H18+J18+K18+M18+I18)*3.25%),0)</f>
        <v>720</v>
      </c>
      <c r="AI18" s="13">
        <f t="shared" ref="AI18" si="54">25*D18</f>
        <v>551.5</v>
      </c>
      <c r="AJ18" s="13">
        <f t="shared" ref="AJ18" si="55">8.1*D18</f>
        <v>178.68599999999998</v>
      </c>
      <c r="AK18" s="13"/>
      <c r="AL18" s="13">
        <f t="shared" ref="AL18" si="56">AI18+AH18+AG18+W18+AJ18+AK18</f>
        <v>27603.535400000004</v>
      </c>
    </row>
    <row r="19" spans="1:38" ht="18" customHeight="1" x14ac:dyDescent="0.25">
      <c r="A19" s="7">
        <v>9</v>
      </c>
      <c r="B19" s="5" t="s">
        <v>102</v>
      </c>
      <c r="C19" s="116" t="s">
        <v>101</v>
      </c>
      <c r="D19" s="14">
        <v>19.96</v>
      </c>
      <c r="E19" s="7"/>
      <c r="F19" s="11"/>
      <c r="G19" s="12">
        <v>576.64</v>
      </c>
      <c r="H19" s="12">
        <v>85.52</v>
      </c>
      <c r="I19" s="12">
        <v>11.54</v>
      </c>
      <c r="J19" s="12">
        <v>0</v>
      </c>
      <c r="K19" s="12">
        <v>33.11</v>
      </c>
      <c r="L19" s="12">
        <v>55.16</v>
      </c>
      <c r="M19" s="12">
        <v>0</v>
      </c>
      <c r="N19" s="17">
        <f t="shared" si="25"/>
        <v>11509.734399999999</v>
      </c>
      <c r="O19" s="17">
        <f t="shared" si="26"/>
        <v>1706.9792</v>
      </c>
      <c r="P19" s="17">
        <f t="shared" si="27"/>
        <v>230.33839999999998</v>
      </c>
      <c r="Q19" s="17">
        <f t="shared" si="23"/>
        <v>0</v>
      </c>
      <c r="R19" s="17">
        <f t="shared" si="28"/>
        <v>660.87559999999996</v>
      </c>
      <c r="S19" s="17">
        <f t="shared" si="29"/>
        <v>1100.9936</v>
      </c>
      <c r="T19" s="12">
        <f t="shared" si="30"/>
        <v>0</v>
      </c>
      <c r="U19" s="12">
        <f t="shared" ref="U19" si="57">ROUND((G19+H19+J19+K19+L19+I19)*F19,0)</f>
        <v>0</v>
      </c>
      <c r="V19" s="12"/>
      <c r="W19" s="31">
        <f t="shared" ref="W19" si="58">+S19+R19+Q19+O19+N19+U19+V19+P19+T19</f>
        <v>15208.921200000001</v>
      </c>
      <c r="X19" s="12">
        <f t="shared" si="32"/>
        <v>1614</v>
      </c>
      <c r="Y19" s="12">
        <f t="shared" si="19"/>
        <v>105</v>
      </c>
      <c r="Z19" s="12"/>
      <c r="AA19" s="12"/>
      <c r="AB19" s="12"/>
      <c r="AC19" s="13">
        <f t="shared" ref="AC19" si="59">+AB19+Z19+Y19+X19+AA19</f>
        <v>1719</v>
      </c>
      <c r="AD19" s="13">
        <f t="shared" ref="AD19:AD21" si="60">+W19-AC19</f>
        <v>13489.921200000001</v>
      </c>
      <c r="AE19" s="15">
        <v>13489</v>
      </c>
      <c r="AF19" s="15">
        <f t="shared" si="51"/>
        <v>0.92120000000068103</v>
      </c>
      <c r="AG19" s="12">
        <f t="shared" si="33"/>
        <v>1748</v>
      </c>
      <c r="AH19" s="12">
        <f t="shared" si="14"/>
        <v>459</v>
      </c>
      <c r="AI19" s="13">
        <f t="shared" si="34"/>
        <v>499</v>
      </c>
      <c r="AJ19" s="13">
        <f t="shared" si="35"/>
        <v>161.67599999999999</v>
      </c>
      <c r="AK19" s="13"/>
      <c r="AL19" s="13">
        <f t="shared" si="17"/>
        <v>18076.5972</v>
      </c>
    </row>
    <row r="20" spans="1:38" ht="18" customHeight="1" x14ac:dyDescent="0.25">
      <c r="A20" s="7">
        <v>10</v>
      </c>
      <c r="B20" s="5" t="s">
        <v>104</v>
      </c>
      <c r="C20" s="42" t="s">
        <v>103</v>
      </c>
      <c r="D20" s="14">
        <v>2.98</v>
      </c>
      <c r="E20" s="7"/>
      <c r="F20" s="11"/>
      <c r="G20" s="12">
        <v>576.64</v>
      </c>
      <c r="H20" s="12">
        <v>85.52</v>
      </c>
      <c r="I20" s="12">
        <v>11.54</v>
      </c>
      <c r="J20" s="12">
        <v>0</v>
      </c>
      <c r="K20" s="12">
        <v>33.11</v>
      </c>
      <c r="L20" s="12">
        <v>55.16</v>
      </c>
      <c r="M20" s="12">
        <v>0</v>
      </c>
      <c r="N20" s="17">
        <f t="shared" si="25"/>
        <v>1718.3871999999999</v>
      </c>
      <c r="O20" s="17">
        <f t="shared" si="26"/>
        <v>254.84959999999998</v>
      </c>
      <c r="P20" s="17">
        <f t="shared" si="27"/>
        <v>34.389199999999995</v>
      </c>
      <c r="Q20" s="17">
        <f t="shared" si="23"/>
        <v>0</v>
      </c>
      <c r="R20" s="17">
        <f t="shared" si="28"/>
        <v>98.6678</v>
      </c>
      <c r="S20" s="17">
        <f t="shared" si="29"/>
        <v>164.3768</v>
      </c>
      <c r="T20" s="12">
        <f t="shared" si="30"/>
        <v>0</v>
      </c>
      <c r="U20" s="12">
        <f t="shared" ref="U20" si="61">ROUND((G20+H20+J20+K20+L20+I20)*F20,0)</f>
        <v>0</v>
      </c>
      <c r="V20" s="12"/>
      <c r="W20" s="31">
        <f t="shared" ref="W20" si="62">+S20+R20+Q20+O20+N20+U20+V20+P20+T20</f>
        <v>2270.6705999999999</v>
      </c>
      <c r="X20" s="12">
        <f t="shared" si="32"/>
        <v>241</v>
      </c>
      <c r="Y20" s="12">
        <f t="shared" si="19"/>
        <v>16</v>
      </c>
      <c r="Z20" s="12"/>
      <c r="AA20" s="12"/>
      <c r="AB20" s="12"/>
      <c r="AC20" s="13">
        <f t="shared" ref="AC20" si="63">+AB20+Z20+Y20+X20+AA20</f>
        <v>257</v>
      </c>
      <c r="AD20" s="13">
        <f t="shared" si="60"/>
        <v>2013.6705999999999</v>
      </c>
      <c r="AE20" s="15">
        <v>2014</v>
      </c>
      <c r="AF20" s="15">
        <f t="shared" si="51"/>
        <v>-0.32940000000007785</v>
      </c>
      <c r="AG20" s="12">
        <f t="shared" si="33"/>
        <v>261</v>
      </c>
      <c r="AH20" s="12">
        <f t="shared" si="14"/>
        <v>69</v>
      </c>
      <c r="AI20" s="13">
        <f t="shared" si="34"/>
        <v>74.5</v>
      </c>
      <c r="AJ20" s="13">
        <f t="shared" si="35"/>
        <v>24.137999999999998</v>
      </c>
      <c r="AK20" s="13"/>
      <c r="AL20" s="13">
        <f t="shared" si="17"/>
        <v>2699.3085999999998</v>
      </c>
    </row>
    <row r="21" spans="1:38" ht="18" customHeight="1" x14ac:dyDescent="0.25">
      <c r="A21" s="7">
        <v>11</v>
      </c>
      <c r="B21" s="5" t="s">
        <v>106</v>
      </c>
      <c r="C21" s="116" t="s">
        <v>105</v>
      </c>
      <c r="D21" s="14">
        <v>21.93</v>
      </c>
      <c r="E21" s="7"/>
      <c r="F21" s="11"/>
      <c r="G21" s="12">
        <v>576.64</v>
      </c>
      <c r="H21" s="12">
        <v>85.52</v>
      </c>
      <c r="I21" s="12">
        <v>11.54</v>
      </c>
      <c r="J21" s="12">
        <v>0</v>
      </c>
      <c r="K21" s="12">
        <v>33.11</v>
      </c>
      <c r="L21" s="12">
        <v>55.16</v>
      </c>
      <c r="M21" s="12">
        <v>0</v>
      </c>
      <c r="N21" s="17">
        <f t="shared" si="25"/>
        <v>12645.715199999999</v>
      </c>
      <c r="O21" s="17">
        <f t="shared" si="26"/>
        <v>1875.4535999999998</v>
      </c>
      <c r="P21" s="17">
        <f t="shared" si="27"/>
        <v>253.07219999999998</v>
      </c>
      <c r="Q21" s="17">
        <f t="shared" si="23"/>
        <v>0</v>
      </c>
      <c r="R21" s="17">
        <f t="shared" si="28"/>
        <v>726.10230000000001</v>
      </c>
      <c r="S21" s="17">
        <f t="shared" si="29"/>
        <v>1209.6587999999999</v>
      </c>
      <c r="T21" s="12">
        <f t="shared" si="30"/>
        <v>0</v>
      </c>
      <c r="U21" s="12">
        <f t="shared" ref="U21" si="64">ROUND((G21+H21+J21+K21+L21+I21)*F21,0)</f>
        <v>0</v>
      </c>
      <c r="V21" s="12"/>
      <c r="W21" s="31">
        <f t="shared" ref="W21" si="65">+S21+R21+Q21+O21+N21+U21+V21+P21+T21</f>
        <v>16710.002099999998</v>
      </c>
      <c r="X21" s="12">
        <f t="shared" si="32"/>
        <v>1773</v>
      </c>
      <c r="Y21" s="12">
        <f t="shared" si="19"/>
        <v>115</v>
      </c>
      <c r="Z21" s="12"/>
      <c r="AA21" s="12"/>
      <c r="AB21" s="12"/>
      <c r="AC21" s="13">
        <f t="shared" ref="AC21" si="66">+AB21+Z21+Y21+X21+AA21</f>
        <v>1888</v>
      </c>
      <c r="AD21" s="13">
        <f t="shared" si="60"/>
        <v>14822.002099999998</v>
      </c>
      <c r="AE21" s="15">
        <v>14820</v>
      </c>
      <c r="AF21" s="15">
        <f t="shared" si="51"/>
        <v>2.0020999999978812</v>
      </c>
      <c r="AG21" s="12">
        <f t="shared" si="33"/>
        <v>1921</v>
      </c>
      <c r="AH21" s="12">
        <f t="shared" si="14"/>
        <v>504</v>
      </c>
      <c r="AI21" s="13">
        <f t="shared" si="34"/>
        <v>548.25</v>
      </c>
      <c r="AJ21" s="13">
        <f t="shared" si="35"/>
        <v>177.63299999999998</v>
      </c>
      <c r="AK21" s="13"/>
      <c r="AL21" s="13">
        <f t="shared" ref="AL21" si="67">AI21+AH21+AG21+W21+AJ21+AK21</f>
        <v>19860.8851</v>
      </c>
    </row>
    <row r="22" spans="1:38" ht="18" hidden="1" customHeight="1" x14ac:dyDescent="0.25">
      <c r="A22" s="7">
        <v>18</v>
      </c>
      <c r="B22" s="5" t="s">
        <v>118</v>
      </c>
      <c r="C22" s="117" t="s">
        <v>119</v>
      </c>
      <c r="D22" s="14"/>
      <c r="E22" s="7"/>
      <c r="F22" s="11"/>
      <c r="G22" s="12">
        <v>588.22</v>
      </c>
      <c r="H22" s="12">
        <v>85.52</v>
      </c>
      <c r="I22" s="12">
        <v>11.54</v>
      </c>
      <c r="J22" s="12">
        <v>105</v>
      </c>
      <c r="K22" s="12">
        <v>33.69</v>
      </c>
      <c r="L22" s="12">
        <v>56.12</v>
      </c>
      <c r="M22" s="12">
        <v>0</v>
      </c>
      <c r="N22" s="17">
        <f t="shared" si="25"/>
        <v>0</v>
      </c>
      <c r="O22" s="17">
        <f t="shared" si="26"/>
        <v>0</v>
      </c>
      <c r="P22" s="17">
        <f t="shared" si="27"/>
        <v>0</v>
      </c>
      <c r="Q22" s="17">
        <f t="shared" si="23"/>
        <v>0</v>
      </c>
      <c r="R22" s="17">
        <f t="shared" si="28"/>
        <v>0</v>
      </c>
      <c r="S22" s="17">
        <f t="shared" si="29"/>
        <v>0</v>
      </c>
      <c r="T22" s="12">
        <f t="shared" si="30"/>
        <v>0</v>
      </c>
      <c r="U22" s="12">
        <f t="shared" ref="U22" si="68">ROUND((G22+H22+J22+K22+L22+I22)*F22,0)</f>
        <v>0</v>
      </c>
      <c r="V22" s="12"/>
      <c r="W22" s="31">
        <f t="shared" ref="W22" si="69">+S22+R22+Q22+O22+N22+U22+V22+P22+T22</f>
        <v>0</v>
      </c>
      <c r="X22" s="12">
        <f t="shared" si="32"/>
        <v>0</v>
      </c>
      <c r="Y22" s="12">
        <f t="shared" si="19"/>
        <v>0</v>
      </c>
      <c r="Z22" s="12"/>
      <c r="AA22" s="12"/>
      <c r="AB22" s="12"/>
      <c r="AC22" s="13">
        <f t="shared" ref="AC22" si="70">+AB22+Z22+Y22+X22+AA22</f>
        <v>0</v>
      </c>
      <c r="AD22" s="13">
        <f t="shared" ref="AD22" si="71">+W22-AC22</f>
        <v>0</v>
      </c>
      <c r="AE22" s="13"/>
      <c r="AF22" s="15"/>
      <c r="AG22" s="12">
        <f t="shared" si="33"/>
        <v>0</v>
      </c>
      <c r="AH22" s="12">
        <f t="shared" si="14"/>
        <v>0</v>
      </c>
      <c r="AI22" s="13">
        <f t="shared" si="34"/>
        <v>0</v>
      </c>
      <c r="AJ22" s="13">
        <f t="shared" si="35"/>
        <v>0</v>
      </c>
      <c r="AK22" s="13"/>
      <c r="AL22" s="13">
        <f t="shared" ref="AL22" si="72">AI22+AH22+AG22+W22+AJ22+AK22</f>
        <v>0</v>
      </c>
    </row>
    <row r="23" spans="1:38" ht="18" customHeight="1" x14ac:dyDescent="0.25">
      <c r="A23" s="7">
        <v>12</v>
      </c>
      <c r="B23" s="149" t="s">
        <v>425</v>
      </c>
      <c r="C23" s="150" t="s">
        <v>424</v>
      </c>
      <c r="D23" s="151">
        <v>23.98</v>
      </c>
      <c r="E23" s="148"/>
      <c r="F23" s="152"/>
      <c r="G23" s="12">
        <v>576.64</v>
      </c>
      <c r="H23" s="12">
        <v>85.52</v>
      </c>
      <c r="I23" s="12">
        <v>11.54</v>
      </c>
      <c r="J23" s="12">
        <v>0</v>
      </c>
      <c r="K23" s="12">
        <v>33.11</v>
      </c>
      <c r="L23" s="12">
        <v>55.16</v>
      </c>
      <c r="M23" s="12">
        <v>0</v>
      </c>
      <c r="N23" s="17">
        <f t="shared" ref="N23" si="73">+D23*G23</f>
        <v>13827.8272</v>
      </c>
      <c r="O23" s="17">
        <f t="shared" ref="O23" si="74">+D23*H23</f>
        <v>2050.7696000000001</v>
      </c>
      <c r="P23" s="17">
        <f t="shared" ref="P23" si="75">+D23*I23</f>
        <v>276.72919999999999</v>
      </c>
      <c r="Q23" s="17">
        <f t="shared" ref="Q23" si="76">+D23*J23</f>
        <v>0</v>
      </c>
      <c r="R23" s="17">
        <f t="shared" ref="R23" si="77">+D23*K23</f>
        <v>793.9778</v>
      </c>
      <c r="S23" s="17">
        <f t="shared" ref="S23" si="78">+D23*L23</f>
        <v>1322.7367999999999</v>
      </c>
      <c r="T23" s="12">
        <f t="shared" ref="T23" si="79">+D23*M23</f>
        <v>0</v>
      </c>
      <c r="U23" s="12">
        <f t="shared" ref="U23" si="80">ROUND((G23+H23+J23+K23+L23+I23)*F23,0)</f>
        <v>0</v>
      </c>
      <c r="V23" s="12"/>
      <c r="W23" s="31">
        <f t="shared" ref="W23" si="81">+S23+R23+Q23+O23+N23+U23+V23+P23+T23</f>
        <v>18272.0406</v>
      </c>
      <c r="X23" s="12">
        <f t="shared" ref="X23" si="82">ROUND(((D23+F23)*(G23+H23+I23+J23)*12%),0)</f>
        <v>1939</v>
      </c>
      <c r="Y23" s="12">
        <f t="shared" si="19"/>
        <v>126</v>
      </c>
      <c r="Z23" s="12"/>
      <c r="AA23" s="12"/>
      <c r="AB23" s="12"/>
      <c r="AC23" s="13">
        <f t="shared" ref="AC23" si="83">+AB23+Z23+Y23+X23+AA23</f>
        <v>2065</v>
      </c>
      <c r="AD23" s="13">
        <f t="shared" ref="AD23" si="84">+W23-AC23</f>
        <v>16207.0406</v>
      </c>
      <c r="AE23" s="15">
        <v>16205</v>
      </c>
      <c r="AF23" s="15">
        <f t="shared" ref="AF23:AF26" si="85">AD23-AE23</f>
        <v>2.0406000000002678</v>
      </c>
      <c r="AG23" s="12">
        <f t="shared" ref="AG23" si="86">ROUND(((D23+F23)*(G23+H23+I23+J23)*13%),0)</f>
        <v>2100</v>
      </c>
      <c r="AH23" s="12">
        <f t="shared" ref="AH23" si="87">ROUNDUP(((D23+E23+F23)*(G23+H23+J23+K23+M23+I23)*3.25%),0)</f>
        <v>551</v>
      </c>
      <c r="AI23" s="13">
        <f t="shared" ref="AI23" si="88">25*D23</f>
        <v>599.5</v>
      </c>
      <c r="AJ23" s="13">
        <f t="shared" ref="AJ23" si="89">8.1*D23</f>
        <v>194.238</v>
      </c>
      <c r="AK23" s="13"/>
      <c r="AL23" s="13">
        <f t="shared" ref="AL23:AL29" si="90">AI23+AH23+AG23+W23+AJ23+AK23</f>
        <v>21716.778600000001</v>
      </c>
    </row>
    <row r="24" spans="1:38" ht="18" customHeight="1" x14ac:dyDescent="0.25">
      <c r="A24" s="7">
        <v>13</v>
      </c>
      <c r="B24" s="149" t="s">
        <v>427</v>
      </c>
      <c r="C24" s="150" t="s">
        <v>428</v>
      </c>
      <c r="D24" s="151">
        <v>24</v>
      </c>
      <c r="E24" s="148"/>
      <c r="F24" s="152"/>
      <c r="G24" s="12">
        <v>576.64</v>
      </c>
      <c r="H24" s="12">
        <v>85.52</v>
      </c>
      <c r="I24" s="12">
        <v>11.54</v>
      </c>
      <c r="J24" s="12">
        <v>0</v>
      </c>
      <c r="K24" s="12">
        <v>33.11</v>
      </c>
      <c r="L24" s="12">
        <v>55.16</v>
      </c>
      <c r="M24" s="12">
        <v>0</v>
      </c>
      <c r="N24" s="17">
        <f t="shared" ref="N24" si="91">+D24*G24</f>
        <v>13839.36</v>
      </c>
      <c r="O24" s="17">
        <f t="shared" ref="O24" si="92">+D24*H24</f>
        <v>2052.48</v>
      </c>
      <c r="P24" s="17">
        <f t="shared" ref="P24" si="93">+D24*I24</f>
        <v>276.95999999999998</v>
      </c>
      <c r="Q24" s="17">
        <f t="shared" ref="Q24" si="94">+D24*J24</f>
        <v>0</v>
      </c>
      <c r="R24" s="17">
        <f t="shared" ref="R24" si="95">+D24*K24</f>
        <v>794.64</v>
      </c>
      <c r="S24" s="17">
        <f t="shared" ref="S24" si="96">+D24*L24</f>
        <v>1323.84</v>
      </c>
      <c r="T24" s="12">
        <f t="shared" ref="T24" si="97">+D24*M24</f>
        <v>0</v>
      </c>
      <c r="U24" s="12">
        <f t="shared" ref="U24" si="98">ROUND((G24+H24+J24+K24+L24+I24)*F24,0)</f>
        <v>0</v>
      </c>
      <c r="V24" s="12"/>
      <c r="W24" s="31">
        <f t="shared" ref="W24" si="99">+S24+R24+Q24+O24+N24+U24+V24+P24+T24</f>
        <v>18287.28</v>
      </c>
      <c r="X24" s="12">
        <f t="shared" ref="X24" si="100">ROUND(((D24+F24)*(G24+H24+I24+J24)*12%),0)</f>
        <v>1940</v>
      </c>
      <c r="Y24" s="12">
        <f t="shared" si="19"/>
        <v>126</v>
      </c>
      <c r="Z24" s="12"/>
      <c r="AA24" s="12"/>
      <c r="AB24" s="12"/>
      <c r="AC24" s="13">
        <f t="shared" ref="AC24" si="101">+AB24+Z24+Y24+X24+AA24</f>
        <v>2066</v>
      </c>
      <c r="AD24" s="13">
        <f t="shared" ref="AD24" si="102">+W24-AC24</f>
        <v>16221.279999999999</v>
      </c>
      <c r="AE24" s="15">
        <v>16219</v>
      </c>
      <c r="AF24" s="15">
        <f t="shared" si="85"/>
        <v>2.2799999999988358</v>
      </c>
      <c r="AG24" s="12">
        <f t="shared" ref="AG24" si="103">ROUND(((D24+F24)*(G24+H24+I24+J24)*13%),0)</f>
        <v>2102</v>
      </c>
      <c r="AH24" s="12">
        <f t="shared" ref="AH24" si="104">ROUNDUP(((D24+E24+F24)*(G24+H24+J24+K24+M24+I24)*3.25%),0)</f>
        <v>552</v>
      </c>
      <c r="AI24" s="13">
        <f t="shared" ref="AI24" si="105">25*D24</f>
        <v>600</v>
      </c>
      <c r="AJ24" s="13">
        <f t="shared" ref="AJ24" si="106">8.1*D24</f>
        <v>194.39999999999998</v>
      </c>
      <c r="AK24" s="13"/>
      <c r="AL24" s="13">
        <f t="shared" si="90"/>
        <v>21735.68</v>
      </c>
    </row>
    <row r="25" spans="1:38" ht="18" hidden="1" customHeight="1" x14ac:dyDescent="0.25">
      <c r="A25" s="7">
        <v>21</v>
      </c>
      <c r="B25" s="149" t="s">
        <v>429</v>
      </c>
      <c r="C25" s="150" t="s">
        <v>430</v>
      </c>
      <c r="D25" s="151"/>
      <c r="E25" s="148"/>
      <c r="F25" s="152"/>
      <c r="G25" s="12">
        <v>576.64</v>
      </c>
      <c r="H25" s="12">
        <v>85.52</v>
      </c>
      <c r="I25" s="12">
        <v>11.54</v>
      </c>
      <c r="J25" s="12">
        <v>0</v>
      </c>
      <c r="K25" s="12">
        <v>33.11</v>
      </c>
      <c r="L25" s="12">
        <v>55.16</v>
      </c>
      <c r="M25" s="12">
        <v>0</v>
      </c>
      <c r="N25" s="17">
        <f t="shared" ref="N25" si="107">+D25*G25</f>
        <v>0</v>
      </c>
      <c r="O25" s="17">
        <f t="shared" ref="O25" si="108">+D25*H25</f>
        <v>0</v>
      </c>
      <c r="P25" s="17">
        <f t="shared" ref="P25" si="109">+D25*I25</f>
        <v>0</v>
      </c>
      <c r="Q25" s="17">
        <f t="shared" ref="Q25" si="110">+D25*J25</f>
        <v>0</v>
      </c>
      <c r="R25" s="17">
        <f t="shared" ref="R25" si="111">+D25*K25</f>
        <v>0</v>
      </c>
      <c r="S25" s="17">
        <f t="shared" ref="S25" si="112">+D25*L25</f>
        <v>0</v>
      </c>
      <c r="T25" s="12">
        <f t="shared" ref="T25" si="113">+D25*M25</f>
        <v>0</v>
      </c>
      <c r="U25" s="12">
        <f t="shared" ref="U25" si="114">ROUND((G25+H25+J25+K25+L25+I25)*F25,0)</f>
        <v>0</v>
      </c>
      <c r="V25" s="12"/>
      <c r="W25" s="31">
        <f t="shared" ref="W25" si="115">+S25+R25+Q25+O25+N25+U25+V25+P25+T25</f>
        <v>0</v>
      </c>
      <c r="X25" s="12">
        <f t="shared" ref="X25" si="116">ROUND(((D25+F25)*(G25+H25+I25+J25)*12%),0)</f>
        <v>0</v>
      </c>
      <c r="Y25" s="12">
        <f t="shared" si="19"/>
        <v>0</v>
      </c>
      <c r="Z25" s="12"/>
      <c r="AA25" s="12"/>
      <c r="AB25" s="12"/>
      <c r="AC25" s="13">
        <f t="shared" ref="AC25" si="117">+AB25+Z25+Y25+X25+AA25</f>
        <v>0</v>
      </c>
      <c r="AD25" s="13">
        <f t="shared" ref="AD25" si="118">+W25-AC25</f>
        <v>0</v>
      </c>
      <c r="AE25" s="13"/>
      <c r="AF25" s="15">
        <f t="shared" si="85"/>
        <v>0</v>
      </c>
      <c r="AG25" s="12">
        <f t="shared" ref="AG25" si="119">ROUND(((D25+F25)*(G25+H25+I25+J25)*13%),0)</f>
        <v>0</v>
      </c>
      <c r="AH25" s="12">
        <f t="shared" ref="AH25" si="120">ROUNDUP(((D25+E25+F25)*(G25+H25+J25+K25+M25+I25)*3.25%),0)</f>
        <v>0</v>
      </c>
      <c r="AI25" s="13">
        <f t="shared" ref="AI25" si="121">25*D25</f>
        <v>0</v>
      </c>
      <c r="AJ25" s="13">
        <f t="shared" ref="AJ25" si="122">8.1*D25</f>
        <v>0</v>
      </c>
      <c r="AK25" s="13"/>
      <c r="AL25" s="13">
        <f t="shared" si="90"/>
        <v>0</v>
      </c>
    </row>
    <row r="26" spans="1:38" ht="18" hidden="1" customHeight="1" x14ac:dyDescent="0.25">
      <c r="A26" s="7">
        <v>22</v>
      </c>
      <c r="B26" s="149" t="s">
        <v>432</v>
      </c>
      <c r="C26" s="150" t="s">
        <v>431</v>
      </c>
      <c r="D26" s="151"/>
      <c r="E26" s="148"/>
      <c r="F26" s="152"/>
      <c r="G26" s="12">
        <v>576.64</v>
      </c>
      <c r="H26" s="12">
        <v>85.52</v>
      </c>
      <c r="I26" s="12">
        <v>11.54</v>
      </c>
      <c r="J26" s="12">
        <v>0</v>
      </c>
      <c r="K26" s="12">
        <v>33.11</v>
      </c>
      <c r="L26" s="12">
        <v>55.16</v>
      </c>
      <c r="M26" s="12">
        <v>0</v>
      </c>
      <c r="N26" s="17">
        <f t="shared" ref="N26" si="123">+D26*G26</f>
        <v>0</v>
      </c>
      <c r="O26" s="17">
        <f t="shared" ref="O26" si="124">+D26*H26</f>
        <v>0</v>
      </c>
      <c r="P26" s="17">
        <f t="shared" ref="P26" si="125">+D26*I26</f>
        <v>0</v>
      </c>
      <c r="Q26" s="17">
        <f t="shared" ref="Q26" si="126">+D26*J26</f>
        <v>0</v>
      </c>
      <c r="R26" s="17">
        <f t="shared" ref="R26" si="127">+D26*K26</f>
        <v>0</v>
      </c>
      <c r="S26" s="17">
        <f t="shared" ref="S26" si="128">+D26*L26</f>
        <v>0</v>
      </c>
      <c r="T26" s="12">
        <f t="shared" ref="T26" si="129">+D26*M26</f>
        <v>0</v>
      </c>
      <c r="U26" s="12">
        <f t="shared" ref="U26" si="130">ROUND((G26+H26+J26+K26+L26+I26)*F26,0)</f>
        <v>0</v>
      </c>
      <c r="V26" s="12"/>
      <c r="W26" s="31">
        <f t="shared" ref="W26" si="131">+S26+R26+Q26+O26+N26+U26+V26+P26+T26</f>
        <v>0</v>
      </c>
      <c r="X26" s="12">
        <f t="shared" ref="X26" si="132">ROUND(((D26+F26)*(G26+H26+I26+J26)*12%),0)</f>
        <v>0</v>
      </c>
      <c r="Y26" s="12">
        <f t="shared" si="19"/>
        <v>0</v>
      </c>
      <c r="Z26" s="12"/>
      <c r="AA26" s="12"/>
      <c r="AB26" s="12"/>
      <c r="AC26" s="13">
        <f t="shared" ref="AC26" si="133">+AB26+Z26+Y26+X26+AA26</f>
        <v>0</v>
      </c>
      <c r="AD26" s="13">
        <f t="shared" ref="AD26" si="134">+W26-AC26</f>
        <v>0</v>
      </c>
      <c r="AE26" s="13"/>
      <c r="AF26" s="15">
        <f t="shared" si="85"/>
        <v>0</v>
      </c>
      <c r="AG26" s="12">
        <f t="shared" ref="AG26" si="135">ROUND(((D26+F26)*(G26+H26+I26+J26)*13%),0)</f>
        <v>0</v>
      </c>
      <c r="AH26" s="12">
        <f t="shared" ref="AH26" si="136">ROUNDUP(((D26+E26+F26)*(G26+H26+J26+K26+M26+I26)*3.25%),0)</f>
        <v>0</v>
      </c>
      <c r="AI26" s="13">
        <f t="shared" ref="AI26" si="137">25*D26</f>
        <v>0</v>
      </c>
      <c r="AJ26" s="13">
        <f t="shared" ref="AJ26" si="138">8.1*D26</f>
        <v>0</v>
      </c>
      <c r="AK26" s="13"/>
      <c r="AL26" s="13">
        <f t="shared" si="90"/>
        <v>0</v>
      </c>
    </row>
    <row r="27" spans="1:38" ht="18" hidden="1" customHeight="1" x14ac:dyDescent="0.25">
      <c r="A27" s="7">
        <v>23</v>
      </c>
      <c r="B27" s="149" t="s">
        <v>433</v>
      </c>
      <c r="C27" s="150" t="s">
        <v>434</v>
      </c>
      <c r="D27" s="151"/>
      <c r="E27" s="148"/>
      <c r="F27" s="152"/>
      <c r="G27" s="12">
        <v>588.22</v>
      </c>
      <c r="H27" s="12">
        <v>85.52</v>
      </c>
      <c r="I27" s="12">
        <v>11.54</v>
      </c>
      <c r="J27" s="12">
        <v>105</v>
      </c>
      <c r="K27" s="12">
        <v>33.69</v>
      </c>
      <c r="L27" s="12">
        <v>56.12</v>
      </c>
      <c r="M27" s="12">
        <v>0</v>
      </c>
      <c r="N27" s="17">
        <f t="shared" ref="N27" si="139">+D27*G27</f>
        <v>0</v>
      </c>
      <c r="O27" s="17">
        <f t="shared" ref="O27" si="140">+D27*H27</f>
        <v>0</v>
      </c>
      <c r="P27" s="17">
        <f t="shared" ref="P27" si="141">+D27*I27</f>
        <v>0</v>
      </c>
      <c r="Q27" s="17">
        <f t="shared" ref="Q27" si="142">+D27*J27</f>
        <v>0</v>
      </c>
      <c r="R27" s="17">
        <f t="shared" ref="R27" si="143">+D27*K27</f>
        <v>0</v>
      </c>
      <c r="S27" s="17">
        <f t="shared" ref="S27" si="144">+D27*L27</f>
        <v>0</v>
      </c>
      <c r="T27" s="12">
        <f t="shared" ref="T27" si="145">+D27*M27</f>
        <v>0</v>
      </c>
      <c r="U27" s="12">
        <f t="shared" ref="U27" si="146">ROUND((G27+H27+J27+K27+L27+I27)*F27,0)</f>
        <v>0</v>
      </c>
      <c r="V27" s="12"/>
      <c r="W27" s="31">
        <f t="shared" ref="W27:W28" si="147">+S27+R27+Q27+O27+N27+U27+V27+P27+T27</f>
        <v>0</v>
      </c>
      <c r="X27" s="12">
        <f t="shared" ref="X27:X28" si="148">ROUND(((D27+F27)*(G27+H27+I27+J27)*12%),0)</f>
        <v>0</v>
      </c>
      <c r="Y27" s="12">
        <f t="shared" si="19"/>
        <v>0</v>
      </c>
      <c r="Z27" s="12"/>
      <c r="AA27" s="12"/>
      <c r="AB27" s="12"/>
      <c r="AC27" s="13">
        <f t="shared" ref="AC27:AC28" si="149">+AB27+Z27+Y27+X27+AA27</f>
        <v>0</v>
      </c>
      <c r="AD27" s="13">
        <f t="shared" ref="AD27:AD28" si="150">+W27-AC27</f>
        <v>0</v>
      </c>
      <c r="AE27" s="13"/>
      <c r="AF27" s="15"/>
      <c r="AG27" s="12">
        <f t="shared" ref="AG27:AG28" si="151">ROUND(((D27+F27)*(G27+H27+I27+J27)*13%),0)</f>
        <v>0</v>
      </c>
      <c r="AH27" s="12">
        <f t="shared" ref="AH27:AH28" si="152">ROUNDUP(((D27+E27+F27)*(G27+H27+J27+K27+M27+I27)*3.25%),0)</f>
        <v>0</v>
      </c>
      <c r="AI27" s="13">
        <f t="shared" ref="AI27:AI28" si="153">25*D27</f>
        <v>0</v>
      </c>
      <c r="AJ27" s="13">
        <f t="shared" ref="AJ27:AJ28" si="154">8.1*D27</f>
        <v>0</v>
      </c>
      <c r="AK27" s="13"/>
      <c r="AL27" s="13">
        <f t="shared" si="90"/>
        <v>0</v>
      </c>
    </row>
    <row r="28" spans="1:38" ht="18" customHeight="1" x14ac:dyDescent="0.25">
      <c r="A28" s="7">
        <v>14</v>
      </c>
      <c r="B28" s="149" t="s">
        <v>435</v>
      </c>
      <c r="C28" s="150" t="s">
        <v>436</v>
      </c>
      <c r="D28" s="151">
        <v>8</v>
      </c>
      <c r="E28" s="148"/>
      <c r="F28" s="152"/>
      <c r="G28" s="12">
        <v>576.64</v>
      </c>
      <c r="H28" s="12">
        <v>85.52</v>
      </c>
      <c r="I28" s="12">
        <v>11.54</v>
      </c>
      <c r="J28" s="12">
        <v>0</v>
      </c>
      <c r="K28" s="12">
        <v>33.11</v>
      </c>
      <c r="L28" s="12">
        <v>55.16</v>
      </c>
      <c r="M28" s="12">
        <v>0</v>
      </c>
      <c r="N28" s="17">
        <f t="shared" ref="N28" si="155">+D28*G28</f>
        <v>4613.12</v>
      </c>
      <c r="O28" s="17">
        <f t="shared" ref="O28" si="156">+D28*H28</f>
        <v>684.16</v>
      </c>
      <c r="P28" s="17">
        <f t="shared" ref="P28" si="157">+D28*I28</f>
        <v>92.32</v>
      </c>
      <c r="Q28" s="17">
        <f t="shared" ref="Q28" si="158">+D28*J28</f>
        <v>0</v>
      </c>
      <c r="R28" s="17">
        <f t="shared" ref="R28" si="159">+D28*K28</f>
        <v>264.88</v>
      </c>
      <c r="S28" s="17">
        <f t="shared" ref="S28" si="160">+D28*L28</f>
        <v>441.28</v>
      </c>
      <c r="T28" s="12">
        <f t="shared" ref="T28" si="161">+D28*M28</f>
        <v>0</v>
      </c>
      <c r="U28" s="12">
        <f t="shared" ref="U28" si="162">ROUND((G28+H28+J28+K28+L28+I28)*F28,0)</f>
        <v>0</v>
      </c>
      <c r="V28" s="12"/>
      <c r="W28" s="31">
        <f t="shared" si="147"/>
        <v>6095.7599999999993</v>
      </c>
      <c r="X28" s="12">
        <f t="shared" si="148"/>
        <v>647</v>
      </c>
      <c r="Y28" s="12">
        <f t="shared" si="19"/>
        <v>42</v>
      </c>
      <c r="Z28" s="12"/>
      <c r="AA28" s="12"/>
      <c r="AB28" s="12"/>
      <c r="AC28" s="13">
        <f t="shared" si="149"/>
        <v>689</v>
      </c>
      <c r="AD28" s="13">
        <f t="shared" si="150"/>
        <v>5406.7599999999993</v>
      </c>
      <c r="AE28" s="15">
        <v>5406</v>
      </c>
      <c r="AF28" s="15">
        <f t="shared" ref="AF28:AF31" si="163">AD28-AE28</f>
        <v>0.75999999999930878</v>
      </c>
      <c r="AG28" s="12">
        <f t="shared" si="151"/>
        <v>701</v>
      </c>
      <c r="AH28" s="12">
        <f t="shared" si="152"/>
        <v>184</v>
      </c>
      <c r="AI28" s="13">
        <f t="shared" si="153"/>
        <v>200</v>
      </c>
      <c r="AJ28" s="13">
        <f t="shared" si="154"/>
        <v>64.8</v>
      </c>
      <c r="AK28" s="171"/>
      <c r="AL28" s="13">
        <f t="shared" si="90"/>
        <v>7245.5599999999995</v>
      </c>
    </row>
    <row r="29" spans="1:38" ht="18" hidden="1" customHeight="1" x14ac:dyDescent="0.25">
      <c r="A29" s="7">
        <v>25</v>
      </c>
      <c r="B29" s="149" t="s">
        <v>437</v>
      </c>
      <c r="C29" s="150" t="s">
        <v>438</v>
      </c>
      <c r="D29" s="151"/>
      <c r="E29" s="148"/>
      <c r="F29" s="152"/>
      <c r="G29" s="12">
        <v>576.64</v>
      </c>
      <c r="H29" s="12">
        <v>85.52</v>
      </c>
      <c r="I29" s="12">
        <v>11.54</v>
      </c>
      <c r="J29" s="12">
        <v>0</v>
      </c>
      <c r="K29" s="12">
        <v>33.11</v>
      </c>
      <c r="L29" s="12">
        <v>55.16</v>
      </c>
      <c r="M29" s="12">
        <v>0</v>
      </c>
      <c r="N29" s="17">
        <f t="shared" ref="N29" si="164">+D29*G29</f>
        <v>0</v>
      </c>
      <c r="O29" s="17">
        <f t="shared" ref="O29" si="165">+D29*H29</f>
        <v>0</v>
      </c>
      <c r="P29" s="17">
        <f t="shared" ref="P29" si="166">+D29*I29</f>
        <v>0</v>
      </c>
      <c r="Q29" s="17">
        <f t="shared" ref="Q29" si="167">+D29*J29</f>
        <v>0</v>
      </c>
      <c r="R29" s="17">
        <f t="shared" ref="R29" si="168">+D29*K29</f>
        <v>0</v>
      </c>
      <c r="S29" s="17">
        <f t="shared" ref="S29" si="169">+D29*L29</f>
        <v>0</v>
      </c>
      <c r="T29" s="12">
        <f t="shared" ref="T29" si="170">+D29*M29</f>
        <v>0</v>
      </c>
      <c r="U29" s="12">
        <f t="shared" ref="U29" si="171">ROUND((G29+H29+J29+K29+L29+I29)*F29,0)</f>
        <v>0</v>
      </c>
      <c r="V29" s="12"/>
      <c r="W29" s="31">
        <f t="shared" ref="W29" si="172">+S29+R29+Q29+O29+N29+U29+V29+P29+T29</f>
        <v>0</v>
      </c>
      <c r="X29" s="12">
        <f t="shared" ref="X29" si="173">ROUND(((D29+F29)*(G29+H29+I29+J29)*12%),0)</f>
        <v>0</v>
      </c>
      <c r="Y29" s="12">
        <f t="shared" si="19"/>
        <v>0</v>
      </c>
      <c r="Z29" s="12"/>
      <c r="AA29" s="12"/>
      <c r="AB29" s="12"/>
      <c r="AC29" s="13">
        <f t="shared" ref="AC29" si="174">+AB29+Z29+Y29+X29+AA29</f>
        <v>0</v>
      </c>
      <c r="AD29" s="13">
        <f t="shared" ref="AD29" si="175">+W29-AC29</f>
        <v>0</v>
      </c>
      <c r="AE29" s="13"/>
      <c r="AF29" s="15">
        <f t="shared" si="163"/>
        <v>0</v>
      </c>
      <c r="AG29" s="12">
        <f t="shared" ref="AG29" si="176">ROUND(((D29+F29)*(G29+H29+I29+J29)*13%),0)</f>
        <v>0</v>
      </c>
      <c r="AH29" s="12">
        <f t="shared" ref="AH29" si="177">ROUNDUP(((D29+E29+F29)*(G29+H29+J29+K29+M29+I29)*3.25%),0)</f>
        <v>0</v>
      </c>
      <c r="AI29" s="13">
        <f t="shared" ref="AI29" si="178">25*D29</f>
        <v>0</v>
      </c>
      <c r="AJ29" s="13">
        <f t="shared" ref="AJ29" si="179">8.1*D29</f>
        <v>0</v>
      </c>
      <c r="AK29" s="171"/>
      <c r="AL29" s="13">
        <f t="shared" si="90"/>
        <v>0</v>
      </c>
    </row>
    <row r="30" spans="1:38" ht="18" hidden="1" customHeight="1" x14ac:dyDescent="0.25">
      <c r="A30" s="7">
        <v>26</v>
      </c>
      <c r="B30" s="149" t="s">
        <v>527</v>
      </c>
      <c r="C30" s="150" t="s">
        <v>528</v>
      </c>
      <c r="D30" s="151"/>
      <c r="E30" s="148"/>
      <c r="F30" s="152"/>
      <c r="G30" s="12">
        <v>576.64</v>
      </c>
      <c r="H30" s="12">
        <v>85.52</v>
      </c>
      <c r="I30" s="12">
        <v>11.54</v>
      </c>
      <c r="J30" s="12">
        <v>0</v>
      </c>
      <c r="K30" s="12">
        <v>33.11</v>
      </c>
      <c r="L30" s="12">
        <v>55.16</v>
      </c>
      <c r="M30" s="12">
        <v>0</v>
      </c>
      <c r="N30" s="17">
        <f t="shared" ref="N30" si="180">+D30*G30</f>
        <v>0</v>
      </c>
      <c r="O30" s="17">
        <f t="shared" ref="O30" si="181">+D30*H30</f>
        <v>0</v>
      </c>
      <c r="P30" s="17">
        <f t="shared" ref="P30" si="182">+D30*I30</f>
        <v>0</v>
      </c>
      <c r="Q30" s="17">
        <f t="shared" ref="Q30" si="183">+D30*J30</f>
        <v>0</v>
      </c>
      <c r="R30" s="17">
        <f t="shared" ref="R30" si="184">+D30*K30</f>
        <v>0</v>
      </c>
      <c r="S30" s="17">
        <f t="shared" ref="S30" si="185">+D30*L30</f>
        <v>0</v>
      </c>
      <c r="T30" s="12">
        <f t="shared" ref="T30" si="186">+D30*M30</f>
        <v>0</v>
      </c>
      <c r="U30" s="12">
        <f t="shared" ref="U30" si="187">ROUND((G30+H30+J30+K30+L30+I30)*F30,0)</f>
        <v>0</v>
      </c>
      <c r="V30" s="12"/>
      <c r="W30" s="31">
        <f t="shared" ref="W30" si="188">+S30+R30+Q30+O30+N30+U30+V30+P30+T30</f>
        <v>0</v>
      </c>
      <c r="X30" s="12">
        <f t="shared" ref="X30" si="189">ROUND(((D30+F30)*(G30+H30+I30+J30)*12%),0)</f>
        <v>0</v>
      </c>
      <c r="Y30" s="12">
        <f t="shared" si="19"/>
        <v>0</v>
      </c>
      <c r="Z30" s="12"/>
      <c r="AA30" s="12"/>
      <c r="AB30" s="12"/>
      <c r="AC30" s="13">
        <f t="shared" ref="AC30" si="190">+AB30+Z30+Y30+X30+AA30</f>
        <v>0</v>
      </c>
      <c r="AD30" s="13">
        <f t="shared" ref="AD30" si="191">+W30-AC30</f>
        <v>0</v>
      </c>
      <c r="AE30" s="13"/>
      <c r="AF30" s="15">
        <f t="shared" si="163"/>
        <v>0</v>
      </c>
      <c r="AG30" s="12">
        <f t="shared" ref="AG30" si="192">ROUND(((D30+F30)*(G30+H30+I30+J30)*13%),0)</f>
        <v>0</v>
      </c>
      <c r="AH30" s="12">
        <f t="shared" ref="AH30" si="193">ROUNDUP(((D30+E30+F30)*(G30+H30+J30+K30+M30+I30)*3.25%),0)</f>
        <v>0</v>
      </c>
      <c r="AI30" s="13">
        <f t="shared" ref="AI30" si="194">25*D30</f>
        <v>0</v>
      </c>
      <c r="AJ30" s="13">
        <f t="shared" ref="AJ30" si="195">8.1*D30</f>
        <v>0</v>
      </c>
      <c r="AK30" s="171"/>
      <c r="AL30" s="13">
        <f t="shared" ref="AL30" si="196">AI30+AH30+AG30+W30+AJ30+AK30</f>
        <v>0</v>
      </c>
    </row>
    <row r="31" spans="1:38" ht="18" customHeight="1" x14ac:dyDescent="0.25">
      <c r="A31" s="7">
        <v>15</v>
      </c>
      <c r="B31" s="149" t="s">
        <v>529</v>
      </c>
      <c r="C31" s="150" t="s">
        <v>530</v>
      </c>
      <c r="D31" s="151">
        <v>23.87</v>
      </c>
      <c r="E31" s="148"/>
      <c r="F31" s="152"/>
      <c r="G31" s="12">
        <v>576.64</v>
      </c>
      <c r="H31" s="12">
        <v>85.52</v>
      </c>
      <c r="I31" s="12">
        <v>11.54</v>
      </c>
      <c r="J31" s="12">
        <v>0</v>
      </c>
      <c r="K31" s="12">
        <v>33.11</v>
      </c>
      <c r="L31" s="12">
        <v>55.16</v>
      </c>
      <c r="M31" s="12">
        <v>0</v>
      </c>
      <c r="N31" s="17">
        <f t="shared" ref="N31" si="197">+D31*G31</f>
        <v>13764.3968</v>
      </c>
      <c r="O31" s="17">
        <f t="shared" ref="O31" si="198">+D31*H31</f>
        <v>2041.3624</v>
      </c>
      <c r="P31" s="17">
        <f t="shared" ref="P31" si="199">+D31*I31</f>
        <v>275.45979999999997</v>
      </c>
      <c r="Q31" s="17">
        <f t="shared" ref="Q31" si="200">+D31*J31</f>
        <v>0</v>
      </c>
      <c r="R31" s="17">
        <f t="shared" ref="R31" si="201">+D31*K31</f>
        <v>790.33569999999997</v>
      </c>
      <c r="S31" s="17">
        <f t="shared" ref="S31" si="202">+D31*L31</f>
        <v>1316.6692</v>
      </c>
      <c r="T31" s="12">
        <f t="shared" ref="T31" si="203">+D31*M31</f>
        <v>0</v>
      </c>
      <c r="U31" s="12">
        <f t="shared" ref="U31" si="204">ROUND((G31+H31+J31+K31+L31+I31)*F31,0)</f>
        <v>0</v>
      </c>
      <c r="V31" s="12"/>
      <c r="W31" s="31">
        <f t="shared" ref="W31" si="205">+S31+R31+Q31+O31+N31+U31+V31+P31+T31</f>
        <v>18188.223900000001</v>
      </c>
      <c r="X31" s="12">
        <f t="shared" ref="X31" si="206">ROUND(((D31+F31)*(G31+H31+I31+J31)*12%),0)</f>
        <v>1930</v>
      </c>
      <c r="Y31" s="12">
        <f t="shared" si="19"/>
        <v>125</v>
      </c>
      <c r="Z31" s="12"/>
      <c r="AA31" s="12"/>
      <c r="AB31" s="12"/>
      <c r="AC31" s="13">
        <f t="shared" ref="AC31" si="207">+AB31+Z31+Y31+X31+AA31</f>
        <v>2055</v>
      </c>
      <c r="AD31" s="13">
        <f t="shared" ref="AD31" si="208">+W31-AC31</f>
        <v>16133.223900000001</v>
      </c>
      <c r="AE31" s="15">
        <v>16131</v>
      </c>
      <c r="AF31" s="15">
        <f t="shared" si="163"/>
        <v>2.2239000000008673</v>
      </c>
      <c r="AG31" s="12">
        <f t="shared" ref="AG31" si="209">ROUND(((D31+F31)*(G31+H31+I31+J31)*13%),0)</f>
        <v>2091</v>
      </c>
      <c r="AH31" s="12">
        <f t="shared" ref="AH31" si="210">ROUNDUP(((D31+E31+F31)*(G31+H31+J31+K31+M31+I31)*3.25%),0)</f>
        <v>549</v>
      </c>
      <c r="AI31" s="13">
        <f t="shared" ref="AI31" si="211">25*D31</f>
        <v>596.75</v>
      </c>
      <c r="AJ31" s="13">
        <f t="shared" ref="AJ31" si="212">8.1*D31</f>
        <v>193.34700000000001</v>
      </c>
      <c r="AK31" s="171"/>
      <c r="AL31" s="13">
        <f t="shared" ref="AL31" si="213">AI31+AH31+AG31+W31+AJ31+AK31</f>
        <v>21618.320900000002</v>
      </c>
    </row>
    <row r="32" spans="1:38" ht="18" customHeight="1" x14ac:dyDescent="0.25">
      <c r="A32" s="7">
        <v>16</v>
      </c>
      <c r="B32" s="149" t="s">
        <v>531</v>
      </c>
      <c r="C32" s="150" t="s">
        <v>532</v>
      </c>
      <c r="D32" s="151">
        <v>11.95</v>
      </c>
      <c r="E32" s="148"/>
      <c r="F32" s="152"/>
      <c r="G32" s="12">
        <v>576.64</v>
      </c>
      <c r="H32" s="12">
        <v>85.52</v>
      </c>
      <c r="I32" s="12">
        <v>11.54</v>
      </c>
      <c r="J32" s="12">
        <v>0</v>
      </c>
      <c r="K32" s="12">
        <v>33.11</v>
      </c>
      <c r="L32" s="12">
        <v>55.16</v>
      </c>
      <c r="M32" s="12">
        <v>0</v>
      </c>
      <c r="N32" s="17">
        <f t="shared" ref="N32:N33" si="214">+D32*G32</f>
        <v>6890.847999999999</v>
      </c>
      <c r="O32" s="17">
        <f t="shared" ref="O32:O33" si="215">+D32*H32</f>
        <v>1021.9639999999999</v>
      </c>
      <c r="P32" s="17">
        <f t="shared" ref="P32:P33" si="216">+D32*I32</f>
        <v>137.90299999999999</v>
      </c>
      <c r="Q32" s="17">
        <f t="shared" ref="Q32:Q33" si="217">+D32*J32</f>
        <v>0</v>
      </c>
      <c r="R32" s="17">
        <f t="shared" ref="R32:R33" si="218">+D32*K32</f>
        <v>395.66449999999998</v>
      </c>
      <c r="S32" s="17">
        <f t="shared" ref="S32:S33" si="219">+D32*L32</f>
        <v>659.16199999999992</v>
      </c>
      <c r="T32" s="12">
        <f t="shared" ref="T32:T33" si="220">+D32*M32</f>
        <v>0</v>
      </c>
      <c r="U32" s="12">
        <f t="shared" ref="U32:U33" si="221">ROUND((G32+H32+J32+K32+L32+I32)*F32,0)</f>
        <v>0</v>
      </c>
      <c r="V32" s="12"/>
      <c r="W32" s="31">
        <f t="shared" ref="W32:W33" si="222">+S32+R32+Q32+O32+N32+U32+V32+P32+T32</f>
        <v>9105.5414999999994</v>
      </c>
      <c r="X32" s="12">
        <f t="shared" ref="X32:X33" si="223">ROUND(((D32+F32)*(G32+H32+I32+J32)*12%),0)</f>
        <v>966</v>
      </c>
      <c r="Y32" s="12">
        <f t="shared" si="19"/>
        <v>63</v>
      </c>
      <c r="Z32" s="12"/>
      <c r="AA32" s="12"/>
      <c r="AB32" s="12"/>
      <c r="AC32" s="13">
        <f t="shared" ref="AC32:AC33" si="224">+AB32+Z32+Y32+X32+AA32</f>
        <v>1029</v>
      </c>
      <c r="AD32" s="13">
        <f t="shared" ref="AD32:AD33" si="225">+W32-AC32</f>
        <v>8076.5414999999994</v>
      </c>
      <c r="AE32" s="15">
        <v>8076</v>
      </c>
      <c r="AF32" s="15">
        <f>AD32-AE32</f>
        <v>0.54149999999935972</v>
      </c>
      <c r="AG32" s="12">
        <f t="shared" ref="AG32:AG33" si="226">ROUND(((D32+F32)*(G32+H32+I32+J32)*13%),0)</f>
        <v>1047</v>
      </c>
      <c r="AH32" s="12">
        <f t="shared" ref="AH32:AH33" si="227">ROUNDUP(((D32+E32+F32)*(G32+H32+J32+K32+M32+I32)*3.25%),0)</f>
        <v>275</v>
      </c>
      <c r="AI32" s="13">
        <f t="shared" ref="AI32:AI33" si="228">25*D32</f>
        <v>298.75</v>
      </c>
      <c r="AJ32" s="13">
        <f t="shared" ref="AJ32:AJ33" si="229">8.1*D32</f>
        <v>96.794999999999987</v>
      </c>
      <c r="AK32" s="171"/>
      <c r="AL32" s="13">
        <f t="shared" ref="AL32:AL33" si="230">AI32+AH32+AG32+W32+AJ32+AK32</f>
        <v>10823.086499999999</v>
      </c>
    </row>
    <row r="33" spans="1:38" ht="18" hidden="1" customHeight="1" x14ac:dyDescent="0.25">
      <c r="A33" s="7">
        <v>29</v>
      </c>
      <c r="B33" s="149" t="s">
        <v>533</v>
      </c>
      <c r="C33" s="150" t="s">
        <v>534</v>
      </c>
      <c r="D33" s="151"/>
      <c r="E33" s="148"/>
      <c r="F33" s="152"/>
      <c r="G33" s="12">
        <v>588.22</v>
      </c>
      <c r="H33" s="12">
        <v>85.52</v>
      </c>
      <c r="I33" s="12">
        <v>11.54</v>
      </c>
      <c r="J33" s="12">
        <v>105</v>
      </c>
      <c r="K33" s="12">
        <v>33.69</v>
      </c>
      <c r="L33" s="12">
        <v>56.12</v>
      </c>
      <c r="M33" s="12">
        <v>0</v>
      </c>
      <c r="N33" s="17">
        <f t="shared" si="214"/>
        <v>0</v>
      </c>
      <c r="O33" s="17">
        <f t="shared" si="215"/>
        <v>0</v>
      </c>
      <c r="P33" s="17">
        <f t="shared" si="216"/>
        <v>0</v>
      </c>
      <c r="Q33" s="17">
        <f t="shared" si="217"/>
        <v>0</v>
      </c>
      <c r="R33" s="17">
        <f t="shared" si="218"/>
        <v>0</v>
      </c>
      <c r="S33" s="17">
        <f t="shared" si="219"/>
        <v>0</v>
      </c>
      <c r="T33" s="12">
        <f t="shared" si="220"/>
        <v>0</v>
      </c>
      <c r="U33" s="12">
        <f t="shared" si="221"/>
        <v>0</v>
      </c>
      <c r="V33" s="12"/>
      <c r="W33" s="31">
        <f t="shared" si="222"/>
        <v>0</v>
      </c>
      <c r="X33" s="12">
        <f t="shared" si="223"/>
        <v>0</v>
      </c>
      <c r="Y33" s="12">
        <f t="shared" si="19"/>
        <v>0</v>
      </c>
      <c r="Z33" s="12"/>
      <c r="AA33" s="12"/>
      <c r="AB33" s="12"/>
      <c r="AC33" s="13">
        <f t="shared" si="224"/>
        <v>0</v>
      </c>
      <c r="AD33" s="13">
        <f t="shared" si="225"/>
        <v>0</v>
      </c>
      <c r="AE33" s="13"/>
      <c r="AF33" s="15"/>
      <c r="AG33" s="12">
        <f t="shared" si="226"/>
        <v>0</v>
      </c>
      <c r="AH33" s="12">
        <f t="shared" si="227"/>
        <v>0</v>
      </c>
      <c r="AI33" s="13">
        <f t="shared" si="228"/>
        <v>0</v>
      </c>
      <c r="AJ33" s="13">
        <f t="shared" si="229"/>
        <v>0</v>
      </c>
      <c r="AK33" s="13"/>
      <c r="AL33" s="13">
        <f t="shared" si="230"/>
        <v>0</v>
      </c>
    </row>
    <row r="34" spans="1:38" ht="18" customHeight="1" x14ac:dyDescent="0.25">
      <c r="A34" s="7">
        <v>17</v>
      </c>
      <c r="B34" s="149" t="s">
        <v>535</v>
      </c>
      <c r="C34" s="150" t="s">
        <v>536</v>
      </c>
      <c r="D34" s="151">
        <v>23</v>
      </c>
      <c r="E34" s="148"/>
      <c r="F34" s="152"/>
      <c r="G34" s="12">
        <v>588.22</v>
      </c>
      <c r="H34" s="12">
        <v>85.52</v>
      </c>
      <c r="I34" s="12">
        <v>11.54</v>
      </c>
      <c r="J34" s="12">
        <v>105</v>
      </c>
      <c r="K34" s="12">
        <v>33.69</v>
      </c>
      <c r="L34" s="12">
        <v>56.12</v>
      </c>
      <c r="M34" s="12">
        <v>0</v>
      </c>
      <c r="N34" s="17">
        <f t="shared" ref="N34" si="231">+D34*G34</f>
        <v>13529.060000000001</v>
      </c>
      <c r="O34" s="17">
        <f t="shared" ref="O34" si="232">+D34*H34</f>
        <v>1966.9599999999998</v>
      </c>
      <c r="P34" s="17">
        <f t="shared" ref="P34" si="233">+D34*I34</f>
        <v>265.41999999999996</v>
      </c>
      <c r="Q34" s="17">
        <f t="shared" ref="Q34" si="234">+D34*J34</f>
        <v>2415</v>
      </c>
      <c r="R34" s="17">
        <f t="shared" ref="R34" si="235">+D34*K34</f>
        <v>774.86999999999989</v>
      </c>
      <c r="S34" s="17">
        <f t="shared" ref="S34" si="236">+D34*L34</f>
        <v>1290.76</v>
      </c>
      <c r="T34" s="12">
        <f t="shared" ref="T34" si="237">+D34*M34</f>
        <v>0</v>
      </c>
      <c r="U34" s="12">
        <f t="shared" ref="U34" si="238">ROUND((G34+H34+J34+K34+L34+I34)*F34,0)</f>
        <v>0</v>
      </c>
      <c r="V34" s="12"/>
      <c r="W34" s="31">
        <f t="shared" ref="W34" si="239">+S34+R34+Q34+O34+N34+U34+V34+P34+T34</f>
        <v>20242.07</v>
      </c>
      <c r="X34" s="12">
        <f t="shared" ref="X34" si="240">ROUND(((D34+F34)*(G34+H34+I34+J34)*12%),0)</f>
        <v>2181</v>
      </c>
      <c r="Y34" s="12">
        <f t="shared" si="19"/>
        <v>141</v>
      </c>
      <c r="Z34" s="12"/>
      <c r="AA34" s="12"/>
      <c r="AB34" s="12"/>
      <c r="AC34" s="13">
        <f t="shared" ref="AC34" si="241">+AB34+Z34+Y34+X34+AA34</f>
        <v>2322</v>
      </c>
      <c r="AD34" s="13">
        <f t="shared" ref="AD34" si="242">+W34-AC34</f>
        <v>17920.07</v>
      </c>
      <c r="AE34" s="15">
        <v>17918</v>
      </c>
      <c r="AF34" s="15">
        <f t="shared" ref="AF34:AF36" si="243">AD34-AE34</f>
        <v>2.069999999999709</v>
      </c>
      <c r="AG34" s="12">
        <f t="shared" ref="AG34" si="244">ROUND(((D34+F34)*(G34+H34+I34+J34)*13%),0)</f>
        <v>2363</v>
      </c>
      <c r="AH34" s="12">
        <f t="shared" ref="AH34" si="245">ROUNDUP(((D34+E34+F34)*(G34+H34+J34+K34+M34+I34)*3.25%),0)</f>
        <v>616</v>
      </c>
      <c r="AI34" s="13">
        <f t="shared" ref="AI34" si="246">25*D34</f>
        <v>575</v>
      </c>
      <c r="AJ34" s="13">
        <f t="shared" ref="AJ34" si="247">8.1*D34</f>
        <v>186.29999999999998</v>
      </c>
      <c r="AK34" s="13"/>
      <c r="AL34" s="13">
        <f t="shared" ref="AL34" si="248">AI34+AH34+AG34+W34+AJ34+AK34</f>
        <v>23982.37</v>
      </c>
    </row>
    <row r="35" spans="1:38" ht="18" customHeight="1" x14ac:dyDescent="0.25">
      <c r="A35" s="7">
        <v>18</v>
      </c>
      <c r="B35" s="149" t="s">
        <v>538</v>
      </c>
      <c r="C35" s="150" t="s">
        <v>537</v>
      </c>
      <c r="D35" s="151">
        <v>24</v>
      </c>
      <c r="E35" s="148"/>
      <c r="F35" s="152"/>
      <c r="G35" s="12">
        <v>588.22</v>
      </c>
      <c r="H35" s="12">
        <v>85.52</v>
      </c>
      <c r="I35" s="12">
        <v>11.54</v>
      </c>
      <c r="J35" s="12">
        <v>105</v>
      </c>
      <c r="K35" s="12">
        <v>33.69</v>
      </c>
      <c r="L35" s="12">
        <v>56.12</v>
      </c>
      <c r="M35" s="12">
        <v>0</v>
      </c>
      <c r="N35" s="17">
        <f t="shared" ref="N35" si="249">+D35*G35</f>
        <v>14117.28</v>
      </c>
      <c r="O35" s="17">
        <f t="shared" ref="O35" si="250">+D35*H35</f>
        <v>2052.48</v>
      </c>
      <c r="P35" s="17">
        <f t="shared" ref="P35" si="251">+D35*I35</f>
        <v>276.95999999999998</v>
      </c>
      <c r="Q35" s="17">
        <f t="shared" ref="Q35" si="252">+D35*J35</f>
        <v>2520</v>
      </c>
      <c r="R35" s="17">
        <f t="shared" ref="R35" si="253">+D35*K35</f>
        <v>808.56</v>
      </c>
      <c r="S35" s="17">
        <f t="shared" ref="S35" si="254">+D35*L35</f>
        <v>1346.8799999999999</v>
      </c>
      <c r="T35" s="12">
        <f t="shared" ref="T35" si="255">+D35*M35</f>
        <v>0</v>
      </c>
      <c r="U35" s="12">
        <f t="shared" ref="U35" si="256">ROUND((G35+H35+J35+K35+L35+I35)*F35,0)</f>
        <v>0</v>
      </c>
      <c r="V35" s="12"/>
      <c r="W35" s="31">
        <f t="shared" ref="W35" si="257">+S35+R35+Q35+O35+N35+U35+V35+P35+T35</f>
        <v>21122.16</v>
      </c>
      <c r="X35" s="12">
        <f t="shared" ref="X35" si="258">ROUND(((D35+F35)*(G35+H35+I35+J35)*12%),0)</f>
        <v>2276</v>
      </c>
      <c r="Y35" s="12">
        <f t="shared" si="19"/>
        <v>147</v>
      </c>
      <c r="Z35" s="12"/>
      <c r="AA35" s="12"/>
      <c r="AB35" s="12"/>
      <c r="AC35" s="13">
        <f t="shared" ref="AC35" si="259">+AB35+Z35+Y35+X35+AA35</f>
        <v>2423</v>
      </c>
      <c r="AD35" s="13">
        <f t="shared" ref="AD35" si="260">+W35-AC35</f>
        <v>18699.16</v>
      </c>
      <c r="AE35" s="15">
        <v>18697</v>
      </c>
      <c r="AF35" s="15">
        <f t="shared" si="243"/>
        <v>2.1599999999998545</v>
      </c>
      <c r="AG35" s="12">
        <f t="shared" ref="AG35" si="261">ROUND(((D35+F35)*(G35+H35+I35+J35)*13%),0)</f>
        <v>2466</v>
      </c>
      <c r="AH35" s="12">
        <f t="shared" ref="AH35" si="262">ROUNDUP(((D35+E35+F35)*(G35+H35+J35+K35+M35+I35)*3.25%),0)</f>
        <v>643</v>
      </c>
      <c r="AI35" s="13">
        <f t="shared" ref="AI35" si="263">25*D35</f>
        <v>600</v>
      </c>
      <c r="AJ35" s="13">
        <f t="shared" ref="AJ35" si="264">8.1*D35</f>
        <v>194.39999999999998</v>
      </c>
      <c r="AK35" s="13"/>
      <c r="AL35" s="13">
        <f t="shared" ref="AL35" si="265">AI35+AH35+AG35+W35+AJ35+AK35</f>
        <v>25025.56</v>
      </c>
    </row>
    <row r="36" spans="1:38" ht="18" hidden="1" customHeight="1" x14ac:dyDescent="0.25">
      <c r="A36" s="7">
        <v>32</v>
      </c>
      <c r="B36" s="149" t="s">
        <v>539</v>
      </c>
      <c r="C36" s="150" t="s">
        <v>540</v>
      </c>
      <c r="D36" s="151"/>
      <c r="E36" s="148"/>
      <c r="F36" s="152"/>
      <c r="G36" s="12">
        <v>588.22</v>
      </c>
      <c r="H36" s="12">
        <v>85.52</v>
      </c>
      <c r="I36" s="12">
        <v>11.54</v>
      </c>
      <c r="J36" s="12">
        <v>105</v>
      </c>
      <c r="K36" s="12">
        <v>33.69</v>
      </c>
      <c r="L36" s="12">
        <v>56.12</v>
      </c>
      <c r="M36" s="12">
        <v>0</v>
      </c>
      <c r="N36" s="17">
        <f t="shared" ref="N36:N37" si="266">+D36*G36</f>
        <v>0</v>
      </c>
      <c r="O36" s="17">
        <f t="shared" ref="O36:O37" si="267">+D36*H36</f>
        <v>0</v>
      </c>
      <c r="P36" s="17">
        <f t="shared" ref="P36:P37" si="268">+D36*I36</f>
        <v>0</v>
      </c>
      <c r="Q36" s="17">
        <f t="shared" ref="Q36:Q37" si="269">+D36*J36</f>
        <v>0</v>
      </c>
      <c r="R36" s="17">
        <f t="shared" ref="R36:R37" si="270">+D36*K36</f>
        <v>0</v>
      </c>
      <c r="S36" s="17">
        <f t="shared" ref="S36:S37" si="271">+D36*L36</f>
        <v>0</v>
      </c>
      <c r="T36" s="12">
        <f t="shared" ref="T36:T37" si="272">+D36*M36</f>
        <v>0</v>
      </c>
      <c r="U36" s="12">
        <f t="shared" ref="U36:U37" si="273">ROUND((G36+H36+J36+K36+L36+I36)*F36,0)</f>
        <v>0</v>
      </c>
      <c r="V36" s="12"/>
      <c r="W36" s="31">
        <f t="shared" ref="W36:W37" si="274">+S36+R36+Q36+O36+N36+U36+V36+P36+T36</f>
        <v>0</v>
      </c>
      <c r="X36" s="12">
        <f t="shared" ref="X36:X37" si="275">ROUND(((D36+F36)*(G36+H36+I36+J36)*12%),0)</f>
        <v>0</v>
      </c>
      <c r="Y36" s="12">
        <f t="shared" si="19"/>
        <v>0</v>
      </c>
      <c r="Z36" s="12"/>
      <c r="AA36" s="12"/>
      <c r="AB36" s="12"/>
      <c r="AC36" s="13">
        <f t="shared" ref="AC36:AC37" si="276">+AB36+Z36+Y36+X36+AA36</f>
        <v>0</v>
      </c>
      <c r="AD36" s="13">
        <f t="shared" ref="AD36:AD37" si="277">+W36-AC36</f>
        <v>0</v>
      </c>
      <c r="AE36" s="13"/>
      <c r="AF36" s="15">
        <f t="shared" si="243"/>
        <v>0</v>
      </c>
      <c r="AG36" s="12">
        <f t="shared" ref="AG36:AG37" si="278">ROUND(((D36+F36)*(G36+H36+I36+J36)*13%),0)</f>
        <v>0</v>
      </c>
      <c r="AH36" s="12">
        <f t="shared" ref="AH36:AH37" si="279">ROUNDUP(((D36+E36+F36)*(G36+H36+J36+K36+M36+I36)*3.25%),0)</f>
        <v>0</v>
      </c>
      <c r="AI36" s="13">
        <f t="shared" ref="AI36:AI37" si="280">25*D36</f>
        <v>0</v>
      </c>
      <c r="AJ36" s="13">
        <f t="shared" ref="AJ36:AJ37" si="281">8.1*D36</f>
        <v>0</v>
      </c>
      <c r="AK36" s="13"/>
      <c r="AL36" s="13">
        <f t="shared" ref="AL36:AL37" si="282">AI36+AH36+AG36+W36+AJ36+AK36</f>
        <v>0</v>
      </c>
    </row>
    <row r="37" spans="1:38" ht="18" hidden="1" customHeight="1" x14ac:dyDescent="0.25">
      <c r="A37" s="7">
        <v>33</v>
      </c>
      <c r="B37" s="149" t="s">
        <v>542</v>
      </c>
      <c r="C37" s="150" t="s">
        <v>541</v>
      </c>
      <c r="D37" s="151"/>
      <c r="E37" s="148"/>
      <c r="F37" s="152"/>
      <c r="G37" s="12">
        <v>576.64</v>
      </c>
      <c r="H37" s="12">
        <v>85.52</v>
      </c>
      <c r="I37" s="12">
        <v>11.54</v>
      </c>
      <c r="J37" s="12">
        <v>0</v>
      </c>
      <c r="K37" s="12">
        <v>33.11</v>
      </c>
      <c r="L37" s="12">
        <v>55.16</v>
      </c>
      <c r="M37" s="12">
        <v>0</v>
      </c>
      <c r="N37" s="17">
        <f t="shared" si="266"/>
        <v>0</v>
      </c>
      <c r="O37" s="17">
        <f t="shared" si="267"/>
        <v>0</v>
      </c>
      <c r="P37" s="17">
        <f t="shared" si="268"/>
        <v>0</v>
      </c>
      <c r="Q37" s="17">
        <f t="shared" si="269"/>
        <v>0</v>
      </c>
      <c r="R37" s="17">
        <f t="shared" si="270"/>
        <v>0</v>
      </c>
      <c r="S37" s="17">
        <f t="shared" si="271"/>
        <v>0</v>
      </c>
      <c r="T37" s="12">
        <f t="shared" si="272"/>
        <v>0</v>
      </c>
      <c r="U37" s="12">
        <f t="shared" si="273"/>
        <v>0</v>
      </c>
      <c r="V37" s="12"/>
      <c r="W37" s="31">
        <f t="shared" si="274"/>
        <v>0</v>
      </c>
      <c r="X37" s="12">
        <f t="shared" si="275"/>
        <v>0</v>
      </c>
      <c r="Y37" s="12">
        <f t="shared" si="19"/>
        <v>0</v>
      </c>
      <c r="Z37" s="12"/>
      <c r="AA37" s="12"/>
      <c r="AB37" s="12"/>
      <c r="AC37" s="13">
        <f t="shared" si="276"/>
        <v>0</v>
      </c>
      <c r="AD37" s="13">
        <f t="shared" si="277"/>
        <v>0</v>
      </c>
      <c r="AE37" s="13"/>
      <c r="AF37" s="15"/>
      <c r="AG37" s="12">
        <f t="shared" si="278"/>
        <v>0</v>
      </c>
      <c r="AH37" s="12">
        <f t="shared" si="279"/>
        <v>0</v>
      </c>
      <c r="AI37" s="13">
        <f t="shared" si="280"/>
        <v>0</v>
      </c>
      <c r="AJ37" s="13">
        <f t="shared" si="281"/>
        <v>0</v>
      </c>
      <c r="AK37" s="171"/>
      <c r="AL37" s="13">
        <f t="shared" si="282"/>
        <v>0</v>
      </c>
    </row>
    <row r="38" spans="1:38" ht="18" hidden="1" customHeight="1" x14ac:dyDescent="0.25">
      <c r="A38" s="7">
        <v>34</v>
      </c>
      <c r="B38" s="149" t="s">
        <v>544</v>
      </c>
      <c r="C38" s="150" t="s">
        <v>543</v>
      </c>
      <c r="D38" s="151"/>
      <c r="E38" s="148"/>
      <c r="F38" s="152"/>
      <c r="G38" s="12">
        <v>576.64</v>
      </c>
      <c r="H38" s="12">
        <v>85.52</v>
      </c>
      <c r="I38" s="12">
        <v>11.54</v>
      </c>
      <c r="J38" s="12">
        <v>0</v>
      </c>
      <c r="K38" s="12">
        <v>33.11</v>
      </c>
      <c r="L38" s="12">
        <v>55.16</v>
      </c>
      <c r="M38" s="12">
        <v>0</v>
      </c>
      <c r="N38" s="17">
        <f t="shared" ref="N38" si="283">+D38*G38</f>
        <v>0</v>
      </c>
      <c r="O38" s="17">
        <f t="shared" ref="O38" si="284">+D38*H38</f>
        <v>0</v>
      </c>
      <c r="P38" s="17">
        <f t="shared" ref="P38" si="285">+D38*I38</f>
        <v>0</v>
      </c>
      <c r="Q38" s="17">
        <f t="shared" ref="Q38" si="286">+D38*J38</f>
        <v>0</v>
      </c>
      <c r="R38" s="17">
        <f t="shared" ref="R38" si="287">+D38*K38</f>
        <v>0</v>
      </c>
      <c r="S38" s="17">
        <f t="shared" ref="S38" si="288">+D38*L38</f>
        <v>0</v>
      </c>
      <c r="T38" s="12">
        <f t="shared" ref="T38" si="289">+D38*M38</f>
        <v>0</v>
      </c>
      <c r="U38" s="12">
        <f t="shared" ref="U38" si="290">ROUND((G38+H38+J38+K38+L38+I38)*F38,0)</f>
        <v>0</v>
      </c>
      <c r="V38" s="12"/>
      <c r="W38" s="31">
        <f t="shared" ref="W38" si="291">+S38+R38+Q38+O38+N38+U38+V38+P38+T38</f>
        <v>0</v>
      </c>
      <c r="X38" s="12">
        <f t="shared" ref="X38" si="292">ROUND(((D38+F38)*(G38+H38+I38+J38)*12%),0)</f>
        <v>0</v>
      </c>
      <c r="Y38" s="12">
        <f t="shared" si="19"/>
        <v>0</v>
      </c>
      <c r="Z38" s="12"/>
      <c r="AA38" s="12"/>
      <c r="AB38" s="12"/>
      <c r="AC38" s="13">
        <f t="shared" ref="AC38" si="293">+AB38+Z38+Y38+X38+AA38</f>
        <v>0</v>
      </c>
      <c r="AD38" s="13">
        <f t="shared" ref="AD38" si="294">+W38-AC38</f>
        <v>0</v>
      </c>
      <c r="AE38" s="13"/>
      <c r="AF38" s="15">
        <f t="shared" ref="AF38:AF50" si="295">AD38-AE38</f>
        <v>0</v>
      </c>
      <c r="AG38" s="12">
        <f t="shared" ref="AG38" si="296">ROUND(((D38+F38)*(G38+H38+I38+J38)*13%),0)</f>
        <v>0</v>
      </c>
      <c r="AH38" s="12">
        <f t="shared" ref="AH38" si="297">ROUNDUP(((D38+E38+F38)*(G38+H38+J38+K38+M38+I38)*3.25%),0)</f>
        <v>0</v>
      </c>
      <c r="AI38" s="13">
        <f t="shared" ref="AI38" si="298">25*D38</f>
        <v>0</v>
      </c>
      <c r="AJ38" s="13">
        <f t="shared" ref="AJ38" si="299">8.1*D38</f>
        <v>0</v>
      </c>
      <c r="AK38" s="171"/>
      <c r="AL38" s="13">
        <f t="shared" ref="AL38" si="300">AI38+AH38+AG38+W38+AJ38+AK38</f>
        <v>0</v>
      </c>
    </row>
    <row r="39" spans="1:38" ht="18" hidden="1" customHeight="1" x14ac:dyDescent="0.25">
      <c r="A39" s="7">
        <v>19</v>
      </c>
      <c r="B39" s="149" t="s">
        <v>631</v>
      </c>
      <c r="C39" s="150" t="s">
        <v>629</v>
      </c>
      <c r="D39" s="151"/>
      <c r="E39" s="148"/>
      <c r="F39" s="152"/>
      <c r="G39" s="12">
        <v>576.64</v>
      </c>
      <c r="H39" s="12">
        <v>85.52</v>
      </c>
      <c r="I39" s="12">
        <v>11.54</v>
      </c>
      <c r="J39" s="12">
        <v>0</v>
      </c>
      <c r="K39" s="12">
        <v>33.11</v>
      </c>
      <c r="L39" s="12">
        <v>55.16</v>
      </c>
      <c r="M39" s="12">
        <v>0</v>
      </c>
      <c r="N39" s="17">
        <f t="shared" ref="N39" si="301">+D39*G39</f>
        <v>0</v>
      </c>
      <c r="O39" s="17">
        <f t="shared" ref="O39" si="302">+D39*H39</f>
        <v>0</v>
      </c>
      <c r="P39" s="17">
        <f t="shared" ref="P39" si="303">+D39*I39</f>
        <v>0</v>
      </c>
      <c r="Q39" s="17">
        <f t="shared" ref="Q39" si="304">+D39*J39</f>
        <v>0</v>
      </c>
      <c r="R39" s="17">
        <f t="shared" ref="R39" si="305">+D39*K39</f>
        <v>0</v>
      </c>
      <c r="S39" s="17">
        <f t="shared" ref="S39" si="306">+D39*L39</f>
        <v>0</v>
      </c>
      <c r="T39" s="12">
        <f t="shared" ref="T39" si="307">+D39*M39</f>
        <v>0</v>
      </c>
      <c r="U39" s="12">
        <f t="shared" ref="U39" si="308">ROUND((G39+H39+J39+K39+L39+I39)*F39,0)</f>
        <v>0</v>
      </c>
      <c r="V39" s="12"/>
      <c r="W39" s="31">
        <f t="shared" ref="W39" si="309">+S39+R39+Q39+O39+N39+U39+V39+P39+T39</f>
        <v>0</v>
      </c>
      <c r="X39" s="12">
        <f t="shared" ref="X39" si="310">ROUND(((D39+F39)*(G39+H39+I39+J39)*12%),0)</f>
        <v>0</v>
      </c>
      <c r="Y39" s="12">
        <f t="shared" ref="Y39" si="311">ROUNDUP(((D39+E39+F39)*(G39+H39+J39+K39+M39)*0.75%),0)</f>
        <v>0</v>
      </c>
      <c r="Z39" s="12"/>
      <c r="AA39" s="12"/>
      <c r="AB39" s="12"/>
      <c r="AC39" s="13">
        <f t="shared" ref="AC39" si="312">+AB39+Z39+Y39+X39+AA39</f>
        <v>0</v>
      </c>
      <c r="AD39" s="13">
        <f t="shared" ref="AD39" si="313">+W39-AC39</f>
        <v>0</v>
      </c>
      <c r="AE39" s="15"/>
      <c r="AF39" s="15">
        <f t="shared" si="295"/>
        <v>0</v>
      </c>
      <c r="AG39" s="12">
        <f t="shared" ref="AG39" si="314">ROUND(((D39+F39)*(G39+H39+I39+J39)*13%),0)</f>
        <v>0</v>
      </c>
      <c r="AH39" s="12">
        <f t="shared" ref="AH39" si="315">ROUNDUP(((D39+E39+F39)*(G39+H39+J39+K39+M39+I39)*3.25%),0)</f>
        <v>0</v>
      </c>
      <c r="AI39" s="13">
        <f t="shared" ref="AI39" si="316">25*D39</f>
        <v>0</v>
      </c>
      <c r="AJ39" s="13">
        <f t="shared" ref="AJ39" si="317">8.1*D39</f>
        <v>0</v>
      </c>
      <c r="AK39" s="171"/>
      <c r="AL39" s="13">
        <f t="shared" ref="AL39" si="318">AI39+AH39+AG39+W39+AJ39+AK39</f>
        <v>0</v>
      </c>
    </row>
    <row r="40" spans="1:38" ht="18" customHeight="1" x14ac:dyDescent="0.25">
      <c r="A40" s="7">
        <v>20</v>
      </c>
      <c r="B40" s="149" t="s">
        <v>630</v>
      </c>
      <c r="C40" s="150" t="s">
        <v>632</v>
      </c>
      <c r="D40" s="151">
        <v>24</v>
      </c>
      <c r="E40" s="148"/>
      <c r="F40" s="152"/>
      <c r="G40" s="12">
        <v>576.64</v>
      </c>
      <c r="H40" s="12">
        <v>85.52</v>
      </c>
      <c r="I40" s="12">
        <v>11.54</v>
      </c>
      <c r="J40" s="12">
        <v>0</v>
      </c>
      <c r="K40" s="12">
        <v>33.11</v>
      </c>
      <c r="L40" s="12">
        <v>55.16</v>
      </c>
      <c r="M40" s="12">
        <v>0</v>
      </c>
      <c r="N40" s="17">
        <f t="shared" ref="N40" si="319">+D40*G40</f>
        <v>13839.36</v>
      </c>
      <c r="O40" s="17">
        <f t="shared" ref="O40" si="320">+D40*H40</f>
        <v>2052.48</v>
      </c>
      <c r="P40" s="17">
        <f t="shared" ref="P40" si="321">+D40*I40</f>
        <v>276.95999999999998</v>
      </c>
      <c r="Q40" s="17">
        <f t="shared" ref="Q40" si="322">+D40*J40</f>
        <v>0</v>
      </c>
      <c r="R40" s="17">
        <f t="shared" ref="R40" si="323">+D40*K40</f>
        <v>794.64</v>
      </c>
      <c r="S40" s="17">
        <f t="shared" ref="S40" si="324">+D40*L40</f>
        <v>1323.84</v>
      </c>
      <c r="T40" s="12">
        <f t="shared" ref="T40" si="325">+D40*M40</f>
        <v>0</v>
      </c>
      <c r="U40" s="12">
        <f t="shared" ref="U40" si="326">ROUND((G40+H40+J40+K40+L40+I40)*F40,0)</f>
        <v>0</v>
      </c>
      <c r="V40" s="12"/>
      <c r="W40" s="31">
        <f t="shared" ref="W40" si="327">+S40+R40+Q40+O40+N40+U40+V40+P40+T40</f>
        <v>18287.28</v>
      </c>
      <c r="X40" s="12">
        <f t="shared" ref="X40" si="328">ROUND(((D40+F40)*(G40+H40+I40+J40)*12%),0)</f>
        <v>1940</v>
      </c>
      <c r="Y40" s="12">
        <f t="shared" ref="Y40" si="329">ROUNDUP(((D40+E40+F40)*(G40+H40+J40+K40+M40)*0.75%),0)</f>
        <v>126</v>
      </c>
      <c r="Z40" s="12"/>
      <c r="AA40" s="12"/>
      <c r="AB40" s="12"/>
      <c r="AC40" s="13">
        <f t="shared" ref="AC40" si="330">+AB40+Z40+Y40+X40+AA40</f>
        <v>2066</v>
      </c>
      <c r="AD40" s="13">
        <f t="shared" ref="AD40" si="331">+W40-AC40</f>
        <v>16221.279999999999</v>
      </c>
      <c r="AE40" s="15">
        <v>16219</v>
      </c>
      <c r="AF40" s="15">
        <f t="shared" si="295"/>
        <v>2.2799999999988358</v>
      </c>
      <c r="AG40" s="12">
        <f t="shared" ref="AG40" si="332">ROUND(((D40+F40)*(G40+H40+I40+J40)*13%),0)</f>
        <v>2102</v>
      </c>
      <c r="AH40" s="12">
        <f t="shared" ref="AH40" si="333">ROUNDUP(((D40+E40+F40)*(G40+H40+J40+K40+M40+I40)*3.25%),0)</f>
        <v>552</v>
      </c>
      <c r="AI40" s="13">
        <f t="shared" ref="AI40" si="334">25*D40</f>
        <v>600</v>
      </c>
      <c r="AJ40" s="13">
        <f t="shared" ref="AJ40" si="335">8.1*D40</f>
        <v>194.39999999999998</v>
      </c>
      <c r="AK40" s="171"/>
      <c r="AL40" s="13">
        <f t="shared" ref="AL40" si="336">AI40+AH40+AG40+W40+AJ40+AK40</f>
        <v>21735.68</v>
      </c>
    </row>
    <row r="41" spans="1:38" ht="18" customHeight="1" x14ac:dyDescent="0.25">
      <c r="A41" s="7">
        <v>21</v>
      </c>
      <c r="B41" s="149" t="s">
        <v>633</v>
      </c>
      <c r="C41" s="150" t="s">
        <v>634</v>
      </c>
      <c r="D41" s="151">
        <v>23.96</v>
      </c>
      <c r="E41" s="148"/>
      <c r="F41" s="152"/>
      <c r="G41" s="12">
        <v>576.64</v>
      </c>
      <c r="H41" s="12">
        <v>85.52</v>
      </c>
      <c r="I41" s="12">
        <v>11.54</v>
      </c>
      <c r="J41" s="12">
        <v>0</v>
      </c>
      <c r="K41" s="12">
        <v>33.11</v>
      </c>
      <c r="L41" s="12">
        <v>55.16</v>
      </c>
      <c r="M41" s="12">
        <v>0</v>
      </c>
      <c r="N41" s="17">
        <f t="shared" ref="N41" si="337">+D41*G41</f>
        <v>13816.294400000001</v>
      </c>
      <c r="O41" s="17">
        <f t="shared" ref="O41" si="338">+D41*H41</f>
        <v>2049.0592000000001</v>
      </c>
      <c r="P41" s="17">
        <f t="shared" ref="P41" si="339">+D41*I41</f>
        <v>276.4984</v>
      </c>
      <c r="Q41" s="17">
        <f t="shared" ref="Q41" si="340">+D41*J41</f>
        <v>0</v>
      </c>
      <c r="R41" s="17">
        <f t="shared" ref="R41" si="341">+D41*K41</f>
        <v>793.31560000000002</v>
      </c>
      <c r="S41" s="17">
        <f t="shared" ref="S41" si="342">+D41*L41</f>
        <v>1321.6335999999999</v>
      </c>
      <c r="T41" s="12">
        <f t="shared" ref="T41" si="343">+D41*M41</f>
        <v>0</v>
      </c>
      <c r="U41" s="12">
        <f t="shared" ref="U41" si="344">ROUND((G41+H41+J41+K41+L41+I41)*F41,0)</f>
        <v>0</v>
      </c>
      <c r="V41" s="12"/>
      <c r="W41" s="31">
        <f t="shared" ref="W41" si="345">+S41+R41+Q41+O41+N41+U41+V41+P41+T41</f>
        <v>18256.801200000002</v>
      </c>
      <c r="X41" s="12">
        <f t="shared" ref="X41" si="346">ROUND(((D41+F41)*(G41+H41+I41+J41)*12%),0)</f>
        <v>1937</v>
      </c>
      <c r="Y41" s="12">
        <f t="shared" ref="Y41" si="347">ROUNDUP(((D41+E41+F41)*(G41+H41+J41+K41+M41)*0.75%),0)</f>
        <v>125</v>
      </c>
      <c r="Z41" s="12"/>
      <c r="AA41" s="12"/>
      <c r="AB41" s="12"/>
      <c r="AC41" s="13">
        <f t="shared" ref="AC41" si="348">+AB41+Z41+Y41+X41+AA41</f>
        <v>2062</v>
      </c>
      <c r="AD41" s="13">
        <f t="shared" ref="AD41" si="349">+W41-AC41</f>
        <v>16194.801200000002</v>
      </c>
      <c r="AE41" s="15">
        <v>16192</v>
      </c>
      <c r="AF41" s="15">
        <f t="shared" si="295"/>
        <v>2.8012000000016997</v>
      </c>
      <c r="AG41" s="12">
        <f t="shared" ref="AG41" si="350">ROUND(((D41+F41)*(G41+H41+I41+J41)*13%),0)</f>
        <v>2098</v>
      </c>
      <c r="AH41" s="12">
        <f t="shared" ref="AH41" si="351">ROUNDUP(((D41+E41+F41)*(G41+H41+J41+K41+M41+I41)*3.25%),0)</f>
        <v>551</v>
      </c>
      <c r="AI41" s="13">
        <f t="shared" ref="AI41" si="352">25*D41</f>
        <v>599</v>
      </c>
      <c r="AJ41" s="13">
        <f t="shared" ref="AJ41" si="353">8.1*D41</f>
        <v>194.07599999999999</v>
      </c>
      <c r="AK41" s="171"/>
      <c r="AL41" s="13">
        <f t="shared" ref="AL41" si="354">AI41+AH41+AG41+W41+AJ41+AK41</f>
        <v>21698.877200000003</v>
      </c>
    </row>
    <row r="42" spans="1:38" ht="18" hidden="1" customHeight="1" x14ac:dyDescent="0.25">
      <c r="A42" s="7">
        <v>38</v>
      </c>
      <c r="B42" s="149" t="s">
        <v>636</v>
      </c>
      <c r="C42" s="150" t="s">
        <v>635</v>
      </c>
      <c r="D42" s="151"/>
      <c r="E42" s="148"/>
      <c r="F42" s="152"/>
      <c r="G42" s="12">
        <v>576.64</v>
      </c>
      <c r="H42" s="12">
        <v>85.52</v>
      </c>
      <c r="I42" s="12">
        <v>11.54</v>
      </c>
      <c r="J42" s="12">
        <v>0</v>
      </c>
      <c r="K42" s="12">
        <v>33.11</v>
      </c>
      <c r="L42" s="12">
        <v>55.16</v>
      </c>
      <c r="M42" s="12">
        <v>0</v>
      </c>
      <c r="N42" s="17">
        <f t="shared" ref="N42:N43" si="355">+D42*G42</f>
        <v>0</v>
      </c>
      <c r="O42" s="17">
        <f t="shared" ref="O42:O43" si="356">+D42*H42</f>
        <v>0</v>
      </c>
      <c r="P42" s="17">
        <f t="shared" ref="P42:P43" si="357">+D42*I42</f>
        <v>0</v>
      </c>
      <c r="Q42" s="17">
        <f t="shared" ref="Q42:Q43" si="358">+D42*J42</f>
        <v>0</v>
      </c>
      <c r="R42" s="17">
        <f t="shared" ref="R42:R43" si="359">+D42*K42</f>
        <v>0</v>
      </c>
      <c r="S42" s="17">
        <f t="shared" ref="S42:S43" si="360">+D42*L42</f>
        <v>0</v>
      </c>
      <c r="T42" s="12">
        <f t="shared" ref="T42:T43" si="361">+D42*M42</f>
        <v>0</v>
      </c>
      <c r="U42" s="12">
        <f t="shared" ref="U42:U43" si="362">ROUND((G42+H42+J42+K42+L42+I42)*F42,0)</f>
        <v>0</v>
      </c>
      <c r="V42" s="12"/>
      <c r="W42" s="31">
        <f t="shared" ref="W42:W43" si="363">+S42+R42+Q42+O42+N42+U42+V42+P42+T42</f>
        <v>0</v>
      </c>
      <c r="X42" s="12">
        <f t="shared" ref="X42:X43" si="364">ROUND(((D42+F42)*(G42+H42+I42+J42)*12%),0)</f>
        <v>0</v>
      </c>
      <c r="Y42" s="12">
        <f t="shared" ref="Y42:Y43" si="365">ROUNDUP(((D42+E42+F42)*(G42+H42+J42+K42+M42)*0.75%),0)</f>
        <v>0</v>
      </c>
      <c r="Z42" s="12"/>
      <c r="AA42" s="12"/>
      <c r="AB42" s="12"/>
      <c r="AC42" s="13">
        <f t="shared" ref="AC42:AC43" si="366">+AB42+Z42+Y42+X42+AA42</f>
        <v>0</v>
      </c>
      <c r="AD42" s="13">
        <f t="shared" ref="AD42:AD43" si="367">+W42-AC42</f>
        <v>0</v>
      </c>
      <c r="AE42" s="13"/>
      <c r="AF42" s="15">
        <f t="shared" si="295"/>
        <v>0</v>
      </c>
      <c r="AG42" s="12">
        <f t="shared" ref="AG42:AG43" si="368">ROUND(((D42+F42)*(G42+H42+I42+J42)*13%),0)</f>
        <v>0</v>
      </c>
      <c r="AH42" s="12">
        <f t="shared" ref="AH42:AH43" si="369">ROUNDUP(((D42+E42+F42)*(G42+H42+J42+K42+M42+I42)*3.25%),0)</f>
        <v>0</v>
      </c>
      <c r="AI42" s="13">
        <f t="shared" ref="AI42:AI43" si="370">25*D42</f>
        <v>0</v>
      </c>
      <c r="AJ42" s="13">
        <f t="shared" ref="AJ42:AJ43" si="371">8.1*D42</f>
        <v>0</v>
      </c>
      <c r="AK42" s="171"/>
      <c r="AL42" s="13">
        <f t="shared" ref="AL42:AL43" si="372">AI42+AH42+AG42+W42+AJ42+AK42</f>
        <v>0</v>
      </c>
    </row>
    <row r="43" spans="1:38" ht="18" hidden="1" customHeight="1" x14ac:dyDescent="0.25">
      <c r="A43" s="7">
        <v>39</v>
      </c>
      <c r="B43" s="149" t="s">
        <v>638</v>
      </c>
      <c r="C43" s="150" t="s">
        <v>637</v>
      </c>
      <c r="D43" s="151"/>
      <c r="E43" s="148"/>
      <c r="F43" s="152"/>
      <c r="G43" s="12">
        <v>588.22</v>
      </c>
      <c r="H43" s="12">
        <v>85.52</v>
      </c>
      <c r="I43" s="12">
        <v>11.54</v>
      </c>
      <c r="J43" s="12">
        <v>105</v>
      </c>
      <c r="K43" s="12">
        <v>33.69</v>
      </c>
      <c r="L43" s="12">
        <v>56.12</v>
      </c>
      <c r="M43" s="12">
        <v>0</v>
      </c>
      <c r="N43" s="17">
        <f t="shared" si="355"/>
        <v>0</v>
      </c>
      <c r="O43" s="17">
        <f t="shared" si="356"/>
        <v>0</v>
      </c>
      <c r="P43" s="17">
        <f t="shared" si="357"/>
        <v>0</v>
      </c>
      <c r="Q43" s="17">
        <f t="shared" si="358"/>
        <v>0</v>
      </c>
      <c r="R43" s="17">
        <f t="shared" si="359"/>
        <v>0</v>
      </c>
      <c r="S43" s="17">
        <f t="shared" si="360"/>
        <v>0</v>
      </c>
      <c r="T43" s="12">
        <f t="shared" si="361"/>
        <v>0</v>
      </c>
      <c r="U43" s="12">
        <f t="shared" si="362"/>
        <v>0</v>
      </c>
      <c r="V43" s="12"/>
      <c r="W43" s="31">
        <f t="shared" si="363"/>
        <v>0</v>
      </c>
      <c r="X43" s="12">
        <f t="shared" si="364"/>
        <v>0</v>
      </c>
      <c r="Y43" s="12">
        <f t="shared" si="365"/>
        <v>0</v>
      </c>
      <c r="Z43" s="12"/>
      <c r="AA43" s="12"/>
      <c r="AB43" s="12"/>
      <c r="AC43" s="13">
        <f t="shared" si="366"/>
        <v>0</v>
      </c>
      <c r="AD43" s="13">
        <f t="shared" si="367"/>
        <v>0</v>
      </c>
      <c r="AE43" s="13"/>
      <c r="AF43" s="15">
        <f t="shared" si="295"/>
        <v>0</v>
      </c>
      <c r="AG43" s="12">
        <f t="shared" si="368"/>
        <v>0</v>
      </c>
      <c r="AH43" s="12">
        <f t="shared" si="369"/>
        <v>0</v>
      </c>
      <c r="AI43" s="13">
        <f t="shared" si="370"/>
        <v>0</v>
      </c>
      <c r="AJ43" s="13">
        <f t="shared" si="371"/>
        <v>0</v>
      </c>
      <c r="AK43" s="13"/>
      <c r="AL43" s="13">
        <f t="shared" si="372"/>
        <v>0</v>
      </c>
    </row>
    <row r="44" spans="1:38" ht="18" hidden="1" customHeight="1" x14ac:dyDescent="0.25">
      <c r="A44" s="7">
        <v>40</v>
      </c>
      <c r="B44" s="149" t="s">
        <v>640</v>
      </c>
      <c r="C44" s="150" t="s">
        <v>639</v>
      </c>
      <c r="D44" s="151"/>
      <c r="E44" s="148"/>
      <c r="F44" s="152"/>
      <c r="G44" s="12">
        <v>588.22</v>
      </c>
      <c r="H44" s="12">
        <v>85.52</v>
      </c>
      <c r="I44" s="12">
        <v>11.54</v>
      </c>
      <c r="J44" s="12">
        <v>105</v>
      </c>
      <c r="K44" s="12">
        <v>33.69</v>
      </c>
      <c r="L44" s="12">
        <v>56.12</v>
      </c>
      <c r="M44" s="12">
        <v>0</v>
      </c>
      <c r="N44" s="17">
        <f t="shared" ref="N44" si="373">+D44*G44</f>
        <v>0</v>
      </c>
      <c r="O44" s="17">
        <f t="shared" ref="O44" si="374">+D44*H44</f>
        <v>0</v>
      </c>
      <c r="P44" s="17">
        <f t="shared" ref="P44" si="375">+D44*I44</f>
        <v>0</v>
      </c>
      <c r="Q44" s="17">
        <f t="shared" ref="Q44" si="376">+D44*J44</f>
        <v>0</v>
      </c>
      <c r="R44" s="17">
        <f t="shared" ref="R44" si="377">+D44*K44</f>
        <v>0</v>
      </c>
      <c r="S44" s="17">
        <f t="shared" ref="S44" si="378">+D44*L44</f>
        <v>0</v>
      </c>
      <c r="T44" s="12">
        <f t="shared" ref="T44" si="379">+D44*M44</f>
        <v>0</v>
      </c>
      <c r="U44" s="12">
        <f t="shared" ref="U44" si="380">ROUND((G44+H44+J44+K44+L44+I44)*F44,0)</f>
        <v>0</v>
      </c>
      <c r="V44" s="12"/>
      <c r="W44" s="31">
        <f t="shared" ref="W44" si="381">+S44+R44+Q44+O44+N44+U44+V44+P44+T44</f>
        <v>0</v>
      </c>
      <c r="X44" s="12">
        <f t="shared" ref="X44" si="382">ROUND(((D44+F44)*(G44+H44+I44+J44)*12%),0)</f>
        <v>0</v>
      </c>
      <c r="Y44" s="12">
        <f t="shared" ref="Y44" si="383">ROUNDUP(((D44+E44+F44)*(G44+H44+J44+K44+M44)*0.75%),0)</f>
        <v>0</v>
      </c>
      <c r="Z44" s="12"/>
      <c r="AA44" s="12"/>
      <c r="AB44" s="12"/>
      <c r="AC44" s="13">
        <f t="shared" ref="AC44" si="384">+AB44+Z44+Y44+X44+AA44</f>
        <v>0</v>
      </c>
      <c r="AD44" s="13">
        <f t="shared" ref="AD44" si="385">+W44-AC44</f>
        <v>0</v>
      </c>
      <c r="AE44" s="13"/>
      <c r="AF44" s="15">
        <f t="shared" si="295"/>
        <v>0</v>
      </c>
      <c r="AG44" s="12">
        <f t="shared" ref="AG44" si="386">ROUND(((D44+F44)*(G44+H44+I44+J44)*13%),0)</f>
        <v>0</v>
      </c>
      <c r="AH44" s="12">
        <f t="shared" ref="AH44" si="387">ROUNDUP(((D44+E44+F44)*(G44+H44+J44+K44+M44+I44)*3.25%),0)</f>
        <v>0</v>
      </c>
      <c r="AI44" s="13">
        <f t="shared" ref="AI44" si="388">25*D44</f>
        <v>0</v>
      </c>
      <c r="AJ44" s="13">
        <f t="shared" ref="AJ44" si="389">8.1*D44</f>
        <v>0</v>
      </c>
      <c r="AK44" s="13"/>
      <c r="AL44" s="13">
        <f t="shared" ref="AL44" si="390">AI44+AH44+AG44+W44+AJ44+AK44</f>
        <v>0</v>
      </c>
    </row>
    <row r="45" spans="1:38" ht="18" hidden="1" customHeight="1" x14ac:dyDescent="0.25">
      <c r="A45" s="7">
        <v>41</v>
      </c>
      <c r="B45" s="149" t="s">
        <v>642</v>
      </c>
      <c r="C45" s="150" t="s">
        <v>641</v>
      </c>
      <c r="D45" s="151"/>
      <c r="E45" s="148"/>
      <c r="F45" s="152"/>
      <c r="G45" s="12">
        <v>588.22</v>
      </c>
      <c r="H45" s="12">
        <v>85.52</v>
      </c>
      <c r="I45" s="12">
        <v>11.54</v>
      </c>
      <c r="J45" s="12">
        <v>105</v>
      </c>
      <c r="K45" s="12">
        <v>33.69</v>
      </c>
      <c r="L45" s="12">
        <v>56.12</v>
      </c>
      <c r="M45" s="12">
        <v>0</v>
      </c>
      <c r="N45" s="17">
        <f t="shared" ref="N45" si="391">+D45*G45</f>
        <v>0</v>
      </c>
      <c r="O45" s="17">
        <f t="shared" ref="O45" si="392">+D45*H45</f>
        <v>0</v>
      </c>
      <c r="P45" s="17">
        <f t="shared" ref="P45" si="393">+D45*I45</f>
        <v>0</v>
      </c>
      <c r="Q45" s="17">
        <f t="shared" ref="Q45" si="394">+D45*J45</f>
        <v>0</v>
      </c>
      <c r="R45" s="17">
        <f t="shared" ref="R45" si="395">+D45*K45</f>
        <v>0</v>
      </c>
      <c r="S45" s="17">
        <f t="shared" ref="S45" si="396">+D45*L45</f>
        <v>0</v>
      </c>
      <c r="T45" s="12">
        <f t="shared" ref="T45" si="397">+D45*M45</f>
        <v>0</v>
      </c>
      <c r="U45" s="12">
        <f t="shared" ref="U45" si="398">ROUND((G45+H45+J45+K45+L45+I45)*F45,0)</f>
        <v>0</v>
      </c>
      <c r="V45" s="12"/>
      <c r="W45" s="31">
        <f t="shared" ref="W45" si="399">+S45+R45+Q45+O45+N45+U45+V45+P45+T45</f>
        <v>0</v>
      </c>
      <c r="X45" s="12">
        <f t="shared" ref="X45" si="400">ROUND(((D45+F45)*(G45+H45+I45+J45)*12%),0)</f>
        <v>0</v>
      </c>
      <c r="Y45" s="12">
        <f t="shared" ref="Y45" si="401">ROUNDUP(((D45+E45+F45)*(G45+H45+J45+K45+M45)*0.75%),0)</f>
        <v>0</v>
      </c>
      <c r="Z45" s="12"/>
      <c r="AA45" s="12"/>
      <c r="AB45" s="12"/>
      <c r="AC45" s="13">
        <f t="shared" ref="AC45" si="402">+AB45+Z45+Y45+X45+AA45</f>
        <v>0</v>
      </c>
      <c r="AD45" s="13">
        <f t="shared" ref="AD45" si="403">+W45-AC45</f>
        <v>0</v>
      </c>
      <c r="AE45" s="13"/>
      <c r="AF45" s="15">
        <f t="shared" si="295"/>
        <v>0</v>
      </c>
      <c r="AG45" s="12">
        <f t="shared" ref="AG45" si="404">ROUND(((D45+F45)*(G45+H45+I45+J45)*13%),0)</f>
        <v>0</v>
      </c>
      <c r="AH45" s="12">
        <f t="shared" ref="AH45" si="405">ROUNDUP(((D45+E45+F45)*(G45+H45+J45+K45+M45+I45)*3.25%),0)</f>
        <v>0</v>
      </c>
      <c r="AI45" s="13">
        <f t="shared" ref="AI45" si="406">25*D45</f>
        <v>0</v>
      </c>
      <c r="AJ45" s="13">
        <f t="shared" ref="AJ45" si="407">8.1*D45</f>
        <v>0</v>
      </c>
      <c r="AK45" s="13"/>
      <c r="AL45" s="13">
        <f t="shared" ref="AL45" si="408">AI45+AH45+AG45+W45+AJ45+AK45</f>
        <v>0</v>
      </c>
    </row>
    <row r="46" spans="1:38" ht="18" hidden="1" customHeight="1" x14ac:dyDescent="0.25">
      <c r="A46" s="7">
        <v>42</v>
      </c>
      <c r="B46" s="149" t="s">
        <v>644</v>
      </c>
      <c r="C46" s="150" t="s">
        <v>643</v>
      </c>
      <c r="D46" s="151"/>
      <c r="E46" s="148"/>
      <c r="F46" s="152"/>
      <c r="G46" s="12">
        <v>588.22</v>
      </c>
      <c r="H46" s="12">
        <v>85.52</v>
      </c>
      <c r="I46" s="12">
        <v>11.54</v>
      </c>
      <c r="J46" s="12">
        <v>105</v>
      </c>
      <c r="K46" s="12">
        <v>33.69</v>
      </c>
      <c r="L46" s="12">
        <v>56.12</v>
      </c>
      <c r="M46" s="12">
        <v>0</v>
      </c>
      <c r="N46" s="17">
        <f t="shared" ref="N46" si="409">+D46*G46</f>
        <v>0</v>
      </c>
      <c r="O46" s="17">
        <f t="shared" ref="O46" si="410">+D46*H46</f>
        <v>0</v>
      </c>
      <c r="P46" s="17">
        <f t="shared" ref="P46" si="411">+D46*I46</f>
        <v>0</v>
      </c>
      <c r="Q46" s="17">
        <f t="shared" ref="Q46" si="412">+D46*J46</f>
        <v>0</v>
      </c>
      <c r="R46" s="17">
        <f t="shared" ref="R46" si="413">+D46*K46</f>
        <v>0</v>
      </c>
      <c r="S46" s="17">
        <f t="shared" ref="S46" si="414">+D46*L46</f>
        <v>0</v>
      </c>
      <c r="T46" s="12">
        <f t="shared" ref="T46" si="415">+D46*M46</f>
        <v>0</v>
      </c>
      <c r="U46" s="12">
        <f t="shared" ref="U46" si="416">ROUND((G46+H46+J46+K46+L46+I46)*F46,0)</f>
        <v>0</v>
      </c>
      <c r="V46" s="12"/>
      <c r="W46" s="31">
        <f t="shared" ref="W46" si="417">+S46+R46+Q46+O46+N46+U46+V46+P46+T46</f>
        <v>0</v>
      </c>
      <c r="X46" s="12">
        <f t="shared" ref="X46" si="418">ROUND(((D46+F46)*(G46+H46+I46+J46)*12%),0)</f>
        <v>0</v>
      </c>
      <c r="Y46" s="12">
        <f t="shared" ref="Y46" si="419">ROUNDUP(((D46+E46+F46)*(G46+H46+J46+K46+M46)*0.75%),0)</f>
        <v>0</v>
      </c>
      <c r="Z46" s="12"/>
      <c r="AA46" s="12"/>
      <c r="AB46" s="12"/>
      <c r="AC46" s="13">
        <f t="shared" ref="AC46" si="420">+AB46+Z46+Y46+X46+AA46</f>
        <v>0</v>
      </c>
      <c r="AD46" s="13">
        <f t="shared" ref="AD46" si="421">+W46-AC46</f>
        <v>0</v>
      </c>
      <c r="AE46" s="13"/>
      <c r="AF46" s="15">
        <f t="shared" si="295"/>
        <v>0</v>
      </c>
      <c r="AG46" s="12">
        <f t="shared" ref="AG46" si="422">ROUND(((D46+F46)*(G46+H46+I46+J46)*13%),0)</f>
        <v>0</v>
      </c>
      <c r="AH46" s="12">
        <f t="shared" ref="AH46" si="423">ROUNDUP(((D46+E46+F46)*(G46+H46+J46+K46+M46+I46)*3.25%),0)</f>
        <v>0</v>
      </c>
      <c r="AI46" s="13">
        <f t="shared" ref="AI46" si="424">25*D46</f>
        <v>0</v>
      </c>
      <c r="AJ46" s="13">
        <f t="shared" ref="AJ46" si="425">8.1*D46</f>
        <v>0</v>
      </c>
      <c r="AK46" s="13"/>
      <c r="AL46" s="13">
        <f t="shared" ref="AL46" si="426">AI46+AH46+AG46+W46+AJ46+AK46</f>
        <v>0</v>
      </c>
    </row>
    <row r="47" spans="1:38" ht="18" customHeight="1" x14ac:dyDescent="0.25">
      <c r="A47" s="7">
        <v>22</v>
      </c>
      <c r="B47" s="149" t="s">
        <v>646</v>
      </c>
      <c r="C47" s="150" t="s">
        <v>645</v>
      </c>
      <c r="D47" s="151">
        <v>4</v>
      </c>
      <c r="E47" s="148"/>
      <c r="F47" s="152"/>
      <c r="G47" s="12">
        <v>588.22</v>
      </c>
      <c r="H47" s="12">
        <v>85.52</v>
      </c>
      <c r="I47" s="12">
        <v>11.54</v>
      </c>
      <c r="J47" s="12">
        <v>105</v>
      </c>
      <c r="K47" s="12">
        <v>33.69</v>
      </c>
      <c r="L47" s="12">
        <v>56.12</v>
      </c>
      <c r="M47" s="12">
        <v>0</v>
      </c>
      <c r="N47" s="17">
        <f t="shared" ref="N47" si="427">+D47*G47</f>
        <v>2352.88</v>
      </c>
      <c r="O47" s="17">
        <f t="shared" ref="O47" si="428">+D47*H47</f>
        <v>342.08</v>
      </c>
      <c r="P47" s="17">
        <f t="shared" ref="P47" si="429">+D47*I47</f>
        <v>46.16</v>
      </c>
      <c r="Q47" s="17">
        <f t="shared" ref="Q47" si="430">+D47*J47</f>
        <v>420</v>
      </c>
      <c r="R47" s="17">
        <f t="shared" ref="R47" si="431">+D47*K47</f>
        <v>134.76</v>
      </c>
      <c r="S47" s="17">
        <f t="shared" ref="S47" si="432">+D47*L47</f>
        <v>224.48</v>
      </c>
      <c r="T47" s="12">
        <f t="shared" ref="T47" si="433">+D47*M47</f>
        <v>0</v>
      </c>
      <c r="U47" s="12">
        <f t="shared" ref="U47" si="434">ROUND((G47+H47+J47+K47+L47+I47)*F47,0)</f>
        <v>0</v>
      </c>
      <c r="V47" s="12"/>
      <c r="W47" s="31">
        <f t="shared" ref="W47" si="435">+S47+R47+Q47+O47+N47+U47+V47+P47+T47</f>
        <v>3520.3599999999997</v>
      </c>
      <c r="X47" s="12">
        <f t="shared" ref="X47" si="436">ROUND(((D47+F47)*(G47+H47+I47+J47)*12%),0)</f>
        <v>379</v>
      </c>
      <c r="Y47" s="12">
        <f t="shared" ref="Y47" si="437">ROUNDUP(((D47+E47+F47)*(G47+H47+J47+K47+M47)*0.75%),0)</f>
        <v>25</v>
      </c>
      <c r="Z47" s="12"/>
      <c r="AA47" s="12"/>
      <c r="AB47" s="12"/>
      <c r="AC47" s="13">
        <f t="shared" ref="AC47" si="438">+AB47+Z47+Y47+X47+AA47</f>
        <v>404</v>
      </c>
      <c r="AD47" s="13">
        <f t="shared" ref="AD47" si="439">+W47-AC47</f>
        <v>3116.3599999999997</v>
      </c>
      <c r="AE47" s="15">
        <v>3116</v>
      </c>
      <c r="AF47" s="15">
        <f t="shared" si="295"/>
        <v>0.35999999999967258</v>
      </c>
      <c r="AG47" s="12">
        <f t="shared" ref="AG47" si="440">ROUND(((D47+F47)*(G47+H47+I47+J47)*13%),0)</f>
        <v>411</v>
      </c>
      <c r="AH47" s="12">
        <f t="shared" ref="AH47" si="441">ROUNDUP(((D47+E47+F47)*(G47+H47+J47+K47+M47+I47)*3.25%),0)</f>
        <v>108</v>
      </c>
      <c r="AI47" s="13">
        <f t="shared" ref="AI47" si="442">25*D47</f>
        <v>100</v>
      </c>
      <c r="AJ47" s="13">
        <f t="shared" ref="AJ47" si="443">8.1*D47</f>
        <v>32.4</v>
      </c>
      <c r="AK47" s="13"/>
      <c r="AL47" s="13">
        <f t="shared" ref="AL47" si="444">AI47+AH47+AG47+W47+AJ47+AK47</f>
        <v>4171.7599999999993</v>
      </c>
    </row>
    <row r="48" spans="1:38" ht="18" hidden="1" customHeight="1" x14ac:dyDescent="0.25">
      <c r="A48" s="7">
        <v>44</v>
      </c>
      <c r="B48" s="149" t="s">
        <v>648</v>
      </c>
      <c r="C48" s="150" t="s">
        <v>647</v>
      </c>
      <c r="D48" s="151"/>
      <c r="E48" s="148"/>
      <c r="F48" s="152"/>
      <c r="G48" s="12">
        <v>588.22</v>
      </c>
      <c r="H48" s="12">
        <v>85.52</v>
      </c>
      <c r="I48" s="12">
        <v>11.54</v>
      </c>
      <c r="J48" s="12">
        <v>105</v>
      </c>
      <c r="K48" s="12">
        <v>33.69</v>
      </c>
      <c r="L48" s="12">
        <v>56.12</v>
      </c>
      <c r="M48" s="12">
        <v>0</v>
      </c>
      <c r="N48" s="17">
        <f t="shared" ref="N48:N49" si="445">+D48*G48</f>
        <v>0</v>
      </c>
      <c r="O48" s="17">
        <f t="shared" ref="O48:O49" si="446">+D48*H48</f>
        <v>0</v>
      </c>
      <c r="P48" s="17">
        <f t="shared" ref="P48:P49" si="447">+D48*I48</f>
        <v>0</v>
      </c>
      <c r="Q48" s="17">
        <f t="shared" ref="Q48:Q49" si="448">+D48*J48</f>
        <v>0</v>
      </c>
      <c r="R48" s="17">
        <f t="shared" ref="R48:R49" si="449">+D48*K48</f>
        <v>0</v>
      </c>
      <c r="S48" s="17">
        <f t="shared" ref="S48:S49" si="450">+D48*L48</f>
        <v>0</v>
      </c>
      <c r="T48" s="12">
        <f t="shared" ref="T48:T49" si="451">+D48*M48</f>
        <v>0</v>
      </c>
      <c r="U48" s="12">
        <f t="shared" ref="U48:U49" si="452">ROUND((G48+H48+J48+K48+L48+I48)*F48,0)</f>
        <v>0</v>
      </c>
      <c r="V48" s="12"/>
      <c r="W48" s="31">
        <f t="shared" ref="W48:W49" si="453">+S48+R48+Q48+O48+N48+U48+V48+P48+T48</f>
        <v>0</v>
      </c>
      <c r="X48" s="12">
        <f t="shared" ref="X48:X49" si="454">ROUND(((D48+F48)*(G48+H48+I48+J48)*12%),0)</f>
        <v>0</v>
      </c>
      <c r="Y48" s="12">
        <f t="shared" ref="Y48:Y49" si="455">ROUNDUP(((D48+E48+F48)*(G48+H48+J48+K48+M48)*0.75%),0)</f>
        <v>0</v>
      </c>
      <c r="Z48" s="12"/>
      <c r="AA48" s="12"/>
      <c r="AB48" s="12"/>
      <c r="AC48" s="13">
        <f t="shared" ref="AC48:AC49" si="456">+AB48+Z48+Y48+X48+AA48</f>
        <v>0</v>
      </c>
      <c r="AD48" s="13">
        <f t="shared" ref="AD48:AD49" si="457">+W48-AC48</f>
        <v>0</v>
      </c>
      <c r="AE48" s="13"/>
      <c r="AF48" s="15">
        <f t="shared" si="295"/>
        <v>0</v>
      </c>
      <c r="AG48" s="12">
        <f t="shared" ref="AG48:AG49" si="458">ROUND(((D48+F48)*(G48+H48+I48+J48)*13%),0)</f>
        <v>0</v>
      </c>
      <c r="AH48" s="12">
        <f t="shared" ref="AH48:AH49" si="459">ROUNDUP(((D48+E48+F48)*(G48+H48+J48+K48+M48+I48)*3.25%),0)</f>
        <v>0</v>
      </c>
      <c r="AI48" s="13">
        <f t="shared" ref="AI48:AI49" si="460">25*D48</f>
        <v>0</v>
      </c>
      <c r="AJ48" s="13">
        <f t="shared" ref="AJ48:AJ49" si="461">8.1*D48</f>
        <v>0</v>
      </c>
      <c r="AK48" s="13"/>
      <c r="AL48" s="13">
        <f t="shared" ref="AL48:AL49" si="462">AI48+AH48+AG48+W48+AJ48+AK48</f>
        <v>0</v>
      </c>
    </row>
    <row r="49" spans="1:38" ht="18" hidden="1" customHeight="1" x14ac:dyDescent="0.25">
      <c r="A49" s="7">
        <v>45</v>
      </c>
      <c r="B49" s="149" t="s">
        <v>649</v>
      </c>
      <c r="C49" s="150" t="s">
        <v>284</v>
      </c>
      <c r="D49" s="151"/>
      <c r="E49" s="148"/>
      <c r="F49" s="152"/>
      <c r="G49" s="12">
        <v>576.64</v>
      </c>
      <c r="H49" s="12">
        <v>85.52</v>
      </c>
      <c r="I49" s="12">
        <v>11.54</v>
      </c>
      <c r="J49" s="12">
        <v>0</v>
      </c>
      <c r="K49" s="12">
        <v>33.11</v>
      </c>
      <c r="L49" s="12">
        <v>55.16</v>
      </c>
      <c r="M49" s="12">
        <v>0</v>
      </c>
      <c r="N49" s="17">
        <f t="shared" si="445"/>
        <v>0</v>
      </c>
      <c r="O49" s="17">
        <f t="shared" si="446"/>
        <v>0</v>
      </c>
      <c r="P49" s="17">
        <f t="shared" si="447"/>
        <v>0</v>
      </c>
      <c r="Q49" s="17">
        <f t="shared" si="448"/>
        <v>0</v>
      </c>
      <c r="R49" s="17">
        <f t="shared" si="449"/>
        <v>0</v>
      </c>
      <c r="S49" s="17">
        <f t="shared" si="450"/>
        <v>0</v>
      </c>
      <c r="T49" s="12">
        <f t="shared" si="451"/>
        <v>0</v>
      </c>
      <c r="U49" s="12">
        <f t="shared" si="452"/>
        <v>0</v>
      </c>
      <c r="V49" s="12"/>
      <c r="W49" s="31">
        <f t="shared" si="453"/>
        <v>0</v>
      </c>
      <c r="X49" s="12">
        <f t="shared" si="454"/>
        <v>0</v>
      </c>
      <c r="Y49" s="12">
        <f t="shared" si="455"/>
        <v>0</v>
      </c>
      <c r="Z49" s="12"/>
      <c r="AA49" s="12"/>
      <c r="AB49" s="12"/>
      <c r="AC49" s="13">
        <f t="shared" si="456"/>
        <v>0</v>
      </c>
      <c r="AD49" s="13">
        <f t="shared" si="457"/>
        <v>0</v>
      </c>
      <c r="AE49" s="13"/>
      <c r="AF49" s="15">
        <f t="shared" si="295"/>
        <v>0</v>
      </c>
      <c r="AG49" s="12">
        <f t="shared" si="458"/>
        <v>0</v>
      </c>
      <c r="AH49" s="12">
        <f t="shared" si="459"/>
        <v>0</v>
      </c>
      <c r="AI49" s="13">
        <f t="shared" si="460"/>
        <v>0</v>
      </c>
      <c r="AJ49" s="13">
        <f t="shared" si="461"/>
        <v>0</v>
      </c>
      <c r="AK49" s="171"/>
      <c r="AL49" s="13">
        <f t="shared" si="462"/>
        <v>0</v>
      </c>
    </row>
    <row r="50" spans="1:38" ht="18" hidden="1" customHeight="1" x14ac:dyDescent="0.25">
      <c r="A50" s="7">
        <v>46</v>
      </c>
      <c r="B50" s="149" t="s">
        <v>651</v>
      </c>
      <c r="C50" s="150" t="s">
        <v>650</v>
      </c>
      <c r="D50" s="151"/>
      <c r="E50" s="148"/>
      <c r="F50" s="152"/>
      <c r="G50" s="12">
        <v>576.64</v>
      </c>
      <c r="H50" s="12">
        <v>85.52</v>
      </c>
      <c r="I50" s="12">
        <v>11.54</v>
      </c>
      <c r="J50" s="12">
        <v>0</v>
      </c>
      <c r="K50" s="12">
        <v>33.11</v>
      </c>
      <c r="L50" s="12">
        <v>55.16</v>
      </c>
      <c r="M50" s="12">
        <v>0</v>
      </c>
      <c r="N50" s="17">
        <f t="shared" ref="N50" si="463">+D50*G50</f>
        <v>0</v>
      </c>
      <c r="O50" s="17">
        <f t="shared" ref="O50" si="464">+D50*H50</f>
        <v>0</v>
      </c>
      <c r="P50" s="17">
        <f t="shared" ref="P50" si="465">+D50*I50</f>
        <v>0</v>
      </c>
      <c r="Q50" s="17">
        <f t="shared" ref="Q50" si="466">+D50*J50</f>
        <v>0</v>
      </c>
      <c r="R50" s="17">
        <f t="shared" ref="R50" si="467">+D50*K50</f>
        <v>0</v>
      </c>
      <c r="S50" s="17">
        <f t="shared" ref="S50" si="468">+D50*L50</f>
        <v>0</v>
      </c>
      <c r="T50" s="12">
        <f t="shared" ref="T50" si="469">+D50*M50</f>
        <v>0</v>
      </c>
      <c r="U50" s="12">
        <f t="shared" ref="U50" si="470">ROUND((G50+H50+J50+K50+L50+I50)*F50,0)</f>
        <v>0</v>
      </c>
      <c r="V50" s="12"/>
      <c r="W50" s="31">
        <f t="shared" ref="W50" si="471">+S50+R50+Q50+O50+N50+U50+V50+P50+T50</f>
        <v>0</v>
      </c>
      <c r="X50" s="12">
        <f t="shared" ref="X50" si="472">ROUND(((D50+F50)*(G50+H50+I50+J50)*12%),0)</f>
        <v>0</v>
      </c>
      <c r="Y50" s="12">
        <f t="shared" ref="Y50" si="473">ROUNDUP(((D50+E50+F50)*(G50+H50+J50+K50+M50)*0.75%),0)</f>
        <v>0</v>
      </c>
      <c r="Z50" s="12"/>
      <c r="AA50" s="12"/>
      <c r="AB50" s="12"/>
      <c r="AC50" s="13">
        <f t="shared" ref="AC50" si="474">+AB50+Z50+Y50+X50+AA50</f>
        <v>0</v>
      </c>
      <c r="AD50" s="13">
        <f t="shared" ref="AD50" si="475">+W50-AC50</f>
        <v>0</v>
      </c>
      <c r="AE50" s="13"/>
      <c r="AF50" s="15">
        <f t="shared" si="295"/>
        <v>0</v>
      </c>
      <c r="AG50" s="12">
        <f t="shared" ref="AG50" si="476">ROUND(((D50+F50)*(G50+H50+I50+J50)*13%),0)</f>
        <v>0</v>
      </c>
      <c r="AH50" s="12">
        <f t="shared" ref="AH50" si="477">ROUNDUP(((D50+E50+F50)*(G50+H50+J50+K50+M50+I50)*3.25%),0)</f>
        <v>0</v>
      </c>
      <c r="AI50" s="13">
        <f t="shared" ref="AI50" si="478">25*D50</f>
        <v>0</v>
      </c>
      <c r="AJ50" s="13">
        <f t="shared" ref="AJ50" si="479">8.1*D50</f>
        <v>0</v>
      </c>
      <c r="AK50" s="171"/>
      <c r="AL50" s="13">
        <f t="shared" ref="AL50" si="480">AI50+AH50+AG50+W50+AJ50+AK50</f>
        <v>0</v>
      </c>
    </row>
    <row r="51" spans="1:38" ht="18" customHeight="1" x14ac:dyDescent="0.25">
      <c r="A51" s="7">
        <v>23</v>
      </c>
      <c r="B51" s="149" t="s">
        <v>706</v>
      </c>
      <c r="C51" s="150" t="s">
        <v>707</v>
      </c>
      <c r="D51" s="151">
        <v>24</v>
      </c>
      <c r="E51" s="148"/>
      <c r="F51" s="152"/>
      <c r="G51" s="12">
        <v>576.64</v>
      </c>
      <c r="H51" s="12">
        <v>85.52</v>
      </c>
      <c r="I51" s="12">
        <v>11.54</v>
      </c>
      <c r="J51" s="12">
        <v>0</v>
      </c>
      <c r="K51" s="12">
        <v>33.11</v>
      </c>
      <c r="L51" s="12">
        <v>55.16</v>
      </c>
      <c r="M51" s="12">
        <v>0</v>
      </c>
      <c r="N51" s="17">
        <f t="shared" ref="N51:N52" si="481">+D51*G51</f>
        <v>13839.36</v>
      </c>
      <c r="O51" s="17">
        <f t="shared" ref="O51:O52" si="482">+D51*H51</f>
        <v>2052.48</v>
      </c>
      <c r="P51" s="17">
        <f t="shared" ref="P51:P52" si="483">+D51*I51</f>
        <v>276.95999999999998</v>
      </c>
      <c r="Q51" s="17">
        <f t="shared" ref="Q51:Q52" si="484">+D51*J51</f>
        <v>0</v>
      </c>
      <c r="R51" s="17">
        <f t="shared" ref="R51:R52" si="485">+D51*K51</f>
        <v>794.64</v>
      </c>
      <c r="S51" s="17">
        <f t="shared" ref="S51:S52" si="486">+D51*L51</f>
        <v>1323.84</v>
      </c>
      <c r="T51" s="12">
        <f t="shared" ref="T51:T52" si="487">+D51*M51</f>
        <v>0</v>
      </c>
      <c r="U51" s="12">
        <f t="shared" ref="U51:U52" si="488">ROUND((G51+H51+J51+K51+L51+I51)*F51,0)</f>
        <v>0</v>
      </c>
      <c r="V51" s="12"/>
      <c r="W51" s="31">
        <f t="shared" ref="W51:W52" si="489">+S51+R51+Q51+O51+N51+U51+V51+P51+T51</f>
        <v>18287.28</v>
      </c>
      <c r="X51" s="12">
        <f t="shared" ref="X51:X52" si="490">ROUND(((D51+F51)*(G51+H51+I51+J51)*12%),0)</f>
        <v>1940</v>
      </c>
      <c r="Y51" s="12">
        <f t="shared" ref="Y51:Y52" si="491">ROUNDUP(((D51+E51+F51)*(G51+H51+J51+K51+M51)*0.75%),0)</f>
        <v>126</v>
      </c>
      <c r="Z51" s="12"/>
      <c r="AA51" s="12"/>
      <c r="AB51" s="12"/>
      <c r="AC51" s="13">
        <f t="shared" ref="AC51:AC52" si="492">+AB51+Z51+Y51+X51+AA51</f>
        <v>2066</v>
      </c>
      <c r="AD51" s="13">
        <f t="shared" ref="AD51:AD52" si="493">+W51-AC51</f>
        <v>16221.279999999999</v>
      </c>
      <c r="AE51" s="15">
        <v>16219</v>
      </c>
      <c r="AF51" s="15">
        <f t="shared" ref="AF51" si="494">AD51-AE51</f>
        <v>2.2799999999988358</v>
      </c>
      <c r="AG51" s="12">
        <f t="shared" ref="AG51" si="495">ROUND(((D51+F51)*(G51+H51+I51+J51)*13%),0)</f>
        <v>2102</v>
      </c>
      <c r="AH51" s="12">
        <f t="shared" ref="AH51" si="496">ROUNDUP(((D51+E51+F51)*(G51+H51+J51+K51+M51+I51)*3.25%),0)</f>
        <v>552</v>
      </c>
      <c r="AI51" s="13">
        <f t="shared" ref="AI51" si="497">25*D51</f>
        <v>600</v>
      </c>
      <c r="AJ51" s="13">
        <f t="shared" ref="AJ51" si="498">8.1*D51</f>
        <v>194.39999999999998</v>
      </c>
      <c r="AK51" s="171"/>
      <c r="AL51" s="13">
        <f t="shared" ref="AL51" si="499">AI51+AH51+AG51+W51+AJ51+AK51</f>
        <v>21735.68</v>
      </c>
    </row>
    <row r="52" spans="1:38" ht="18" customHeight="1" x14ac:dyDescent="0.25">
      <c r="A52" s="7">
        <v>24</v>
      </c>
      <c r="B52" s="149" t="s">
        <v>708</v>
      </c>
      <c r="C52" s="150" t="s">
        <v>709</v>
      </c>
      <c r="D52" s="151">
        <v>6</v>
      </c>
      <c r="E52" s="148"/>
      <c r="F52" s="152"/>
      <c r="G52" s="12">
        <v>588.22</v>
      </c>
      <c r="H52" s="12">
        <v>85.52</v>
      </c>
      <c r="I52" s="12">
        <v>11.54</v>
      </c>
      <c r="J52" s="12">
        <v>105</v>
      </c>
      <c r="K52" s="12">
        <v>33.69</v>
      </c>
      <c r="L52" s="12">
        <v>56.12</v>
      </c>
      <c r="M52" s="12">
        <v>0</v>
      </c>
      <c r="N52" s="17">
        <f t="shared" si="481"/>
        <v>3529.32</v>
      </c>
      <c r="O52" s="17">
        <f t="shared" si="482"/>
        <v>513.12</v>
      </c>
      <c r="P52" s="17">
        <f t="shared" si="483"/>
        <v>69.239999999999995</v>
      </c>
      <c r="Q52" s="17">
        <f t="shared" si="484"/>
        <v>630</v>
      </c>
      <c r="R52" s="17">
        <f t="shared" si="485"/>
        <v>202.14</v>
      </c>
      <c r="S52" s="17">
        <f t="shared" si="486"/>
        <v>336.71999999999997</v>
      </c>
      <c r="T52" s="12">
        <f t="shared" si="487"/>
        <v>0</v>
      </c>
      <c r="U52" s="12">
        <f t="shared" si="488"/>
        <v>0</v>
      </c>
      <c r="V52" s="12"/>
      <c r="W52" s="31">
        <f t="shared" si="489"/>
        <v>5280.54</v>
      </c>
      <c r="X52" s="12">
        <f t="shared" si="490"/>
        <v>569</v>
      </c>
      <c r="Y52" s="12">
        <f t="shared" si="491"/>
        <v>37</v>
      </c>
      <c r="Z52" s="12"/>
      <c r="AA52" s="12"/>
      <c r="AB52" s="12"/>
      <c r="AC52" s="13">
        <f t="shared" si="492"/>
        <v>606</v>
      </c>
      <c r="AD52" s="13">
        <f t="shared" si="493"/>
        <v>4674.54</v>
      </c>
      <c r="AE52" s="15">
        <v>4674</v>
      </c>
      <c r="AF52" s="15">
        <f t="shared" ref="AF52" si="500">AD52-AE52</f>
        <v>0.53999999999996362</v>
      </c>
      <c r="AG52" s="12">
        <f t="shared" ref="AG52" si="501">ROUND(((D52+F52)*(G52+H52+I52+J52)*13%),0)</f>
        <v>616</v>
      </c>
      <c r="AH52" s="12">
        <f t="shared" ref="AH52" si="502">ROUNDUP(((D52+E52+F52)*(G52+H52+J52+K52+M52+I52)*3.25%),0)</f>
        <v>161</v>
      </c>
      <c r="AI52" s="13">
        <f t="shared" ref="AI52" si="503">25*D52</f>
        <v>150</v>
      </c>
      <c r="AJ52" s="13">
        <f t="shared" ref="AJ52" si="504">8.1*D52</f>
        <v>48.599999999999994</v>
      </c>
      <c r="AK52" s="171"/>
      <c r="AL52" s="13">
        <f t="shared" ref="AL52" si="505">AI52+AH52+AG52+W52+AJ52+AK52</f>
        <v>6256.14</v>
      </c>
    </row>
    <row r="53" spans="1:38" ht="18" customHeight="1" x14ac:dyDescent="0.25">
      <c r="A53" s="7">
        <v>25</v>
      </c>
      <c r="B53" s="149" t="s">
        <v>710</v>
      </c>
      <c r="C53" s="150" t="s">
        <v>711</v>
      </c>
      <c r="D53" s="151">
        <v>5</v>
      </c>
      <c r="E53" s="148"/>
      <c r="F53" s="152"/>
      <c r="G53" s="12">
        <v>588.22</v>
      </c>
      <c r="H53" s="12">
        <v>85.52</v>
      </c>
      <c r="I53" s="12">
        <v>11.54</v>
      </c>
      <c r="J53" s="12">
        <v>105</v>
      </c>
      <c r="K53" s="12">
        <v>33.69</v>
      </c>
      <c r="L53" s="12">
        <v>56.12</v>
      </c>
      <c r="M53" s="12">
        <v>0</v>
      </c>
      <c r="N53" s="17">
        <f t="shared" ref="N53" si="506">+D53*G53</f>
        <v>2941.1000000000004</v>
      </c>
      <c r="O53" s="17">
        <f t="shared" ref="O53" si="507">+D53*H53</f>
        <v>427.59999999999997</v>
      </c>
      <c r="P53" s="17">
        <f t="shared" ref="P53" si="508">+D53*I53</f>
        <v>57.699999999999996</v>
      </c>
      <c r="Q53" s="17">
        <f t="shared" ref="Q53" si="509">+D53*J53</f>
        <v>525</v>
      </c>
      <c r="R53" s="17">
        <f t="shared" ref="R53" si="510">+D53*K53</f>
        <v>168.45</v>
      </c>
      <c r="S53" s="17">
        <f t="shared" ref="S53" si="511">+D53*L53</f>
        <v>280.59999999999997</v>
      </c>
      <c r="T53" s="12">
        <f t="shared" ref="T53" si="512">+D53*M53</f>
        <v>0</v>
      </c>
      <c r="U53" s="12">
        <f t="shared" ref="U53" si="513">ROUND((G53+H53+J53+K53+L53+I53)*F53,0)</f>
        <v>0</v>
      </c>
      <c r="V53" s="12"/>
      <c r="W53" s="31">
        <f t="shared" ref="W53" si="514">+S53+R53+Q53+O53+N53+U53+V53+P53+T53</f>
        <v>4400.45</v>
      </c>
      <c r="X53" s="12">
        <f t="shared" ref="X53" si="515">ROUND(((D53+F53)*(G53+H53+I53+J53)*12%),0)</f>
        <v>474</v>
      </c>
      <c r="Y53" s="12">
        <f t="shared" ref="Y53" si="516">ROUNDUP(((D53+E53+F53)*(G53+H53+J53+K53+M53)*0.75%),0)</f>
        <v>31</v>
      </c>
      <c r="Z53" s="12"/>
      <c r="AA53" s="12"/>
      <c r="AB53" s="12"/>
      <c r="AC53" s="13">
        <f t="shared" ref="AC53" si="517">+AB53+Z53+Y53+X53+AA53</f>
        <v>505</v>
      </c>
      <c r="AD53" s="13">
        <f t="shared" ref="AD53" si="518">+W53-AC53</f>
        <v>3895.45</v>
      </c>
      <c r="AE53" s="15">
        <v>3895</v>
      </c>
      <c r="AF53" s="15">
        <f t="shared" ref="AF53" si="519">AD53-AE53</f>
        <v>0.4499999999998181</v>
      </c>
      <c r="AG53" s="12">
        <f t="shared" ref="AG53" si="520">ROUND(((D53+F53)*(G53+H53+I53+J53)*13%),0)</f>
        <v>514</v>
      </c>
      <c r="AH53" s="12">
        <f t="shared" ref="AH53" si="521">ROUNDUP(((D53+E53+F53)*(G53+H53+J53+K53+M53+I53)*3.25%),0)</f>
        <v>134</v>
      </c>
      <c r="AI53" s="13">
        <f t="shared" ref="AI53" si="522">25*D53</f>
        <v>125</v>
      </c>
      <c r="AJ53" s="13">
        <f t="shared" ref="AJ53" si="523">8.1*D53</f>
        <v>40.5</v>
      </c>
      <c r="AK53" s="171"/>
      <c r="AL53" s="13">
        <f t="shared" ref="AL53" si="524">AI53+AH53+AG53+W53+AJ53+AK53</f>
        <v>5213.95</v>
      </c>
    </row>
    <row r="54" spans="1:38" ht="18" hidden="1" customHeight="1" x14ac:dyDescent="0.25">
      <c r="A54" s="7">
        <v>50</v>
      </c>
      <c r="B54" s="149" t="s">
        <v>712</v>
      </c>
      <c r="C54" s="150" t="s">
        <v>704</v>
      </c>
      <c r="D54" s="151"/>
      <c r="E54" s="148"/>
      <c r="F54" s="152"/>
      <c r="G54" s="12">
        <v>588.22</v>
      </c>
      <c r="H54" s="12">
        <v>85.52</v>
      </c>
      <c r="I54" s="12">
        <v>11.54</v>
      </c>
      <c r="J54" s="12">
        <v>105</v>
      </c>
      <c r="K54" s="12">
        <v>33.69</v>
      </c>
      <c r="L54" s="12">
        <v>56.12</v>
      </c>
      <c r="M54" s="12">
        <v>0</v>
      </c>
      <c r="N54" s="17">
        <f t="shared" ref="N54:N55" si="525">+D54*G54</f>
        <v>0</v>
      </c>
      <c r="O54" s="17">
        <f t="shared" ref="O54:O55" si="526">+D54*H54</f>
        <v>0</v>
      </c>
      <c r="P54" s="17">
        <f t="shared" ref="P54:P55" si="527">+D54*I54</f>
        <v>0</v>
      </c>
      <c r="Q54" s="17">
        <f t="shared" ref="Q54:Q55" si="528">+D54*J54</f>
        <v>0</v>
      </c>
      <c r="R54" s="17">
        <f t="shared" ref="R54:R55" si="529">+D54*K54</f>
        <v>0</v>
      </c>
      <c r="S54" s="17">
        <f t="shared" ref="S54:S55" si="530">+D54*L54</f>
        <v>0</v>
      </c>
      <c r="T54" s="12">
        <f t="shared" ref="T54:T55" si="531">+D54*M54</f>
        <v>0</v>
      </c>
      <c r="U54" s="12">
        <f t="shared" ref="U54:U55" si="532">ROUND((G54+H54+J54+K54+L54+I54)*F54,0)</f>
        <v>0</v>
      </c>
      <c r="V54" s="12"/>
      <c r="W54" s="31">
        <f t="shared" ref="W54:W55" si="533">+S54+R54+Q54+O54+N54+U54+V54+P54+T54</f>
        <v>0</v>
      </c>
      <c r="X54" s="12">
        <f t="shared" ref="X54:X55" si="534">ROUND(((D54+F54)*(G54+H54+I54+J54)*12%),0)</f>
        <v>0</v>
      </c>
      <c r="Y54" s="12">
        <f t="shared" ref="Y54:Y55" si="535">ROUNDUP(((D54+E54+F54)*(G54+H54+J54+K54+M54)*0.75%),0)</f>
        <v>0</v>
      </c>
      <c r="Z54" s="12"/>
      <c r="AA54" s="12"/>
      <c r="AB54" s="12"/>
      <c r="AC54" s="13">
        <f t="shared" ref="AC54:AC55" si="536">+AB54+Z54+Y54+X54+AA54</f>
        <v>0</v>
      </c>
      <c r="AD54" s="13">
        <f t="shared" ref="AD54:AD55" si="537">+W54-AC54</f>
        <v>0</v>
      </c>
      <c r="AE54" s="13"/>
      <c r="AF54" s="15">
        <f t="shared" ref="AF54:AF55" si="538">AD54-AE54</f>
        <v>0</v>
      </c>
      <c r="AG54" s="12">
        <f t="shared" ref="AG54:AG55" si="539">ROUND(((D54+F54)*(G54+H54+I54+J54)*13%),0)</f>
        <v>0</v>
      </c>
      <c r="AH54" s="12">
        <f t="shared" ref="AH54:AH55" si="540">ROUNDUP(((D54+E54+F54)*(G54+H54+J54+K54+M54+I54)*3.25%),0)</f>
        <v>0</v>
      </c>
      <c r="AI54" s="13">
        <f t="shared" ref="AI54:AI55" si="541">25*D54</f>
        <v>0</v>
      </c>
      <c r="AJ54" s="13">
        <f t="shared" ref="AJ54:AJ55" si="542">8.1*D54</f>
        <v>0</v>
      </c>
      <c r="AK54" s="171"/>
      <c r="AL54" s="13">
        <f t="shared" ref="AL54:AL55" si="543">AI54+AH54+AG54+W54+AJ54+AK54</f>
        <v>0</v>
      </c>
    </row>
    <row r="55" spans="1:38" ht="18" customHeight="1" x14ac:dyDescent="0.25">
      <c r="A55" s="7">
        <v>26</v>
      </c>
      <c r="B55" s="149" t="s">
        <v>713</v>
      </c>
      <c r="C55" s="150" t="s">
        <v>714</v>
      </c>
      <c r="D55" s="151">
        <v>23.97</v>
      </c>
      <c r="E55" s="148"/>
      <c r="F55" s="152"/>
      <c r="G55" s="12">
        <v>576.64</v>
      </c>
      <c r="H55" s="12">
        <v>85.52</v>
      </c>
      <c r="I55" s="12">
        <v>11.54</v>
      </c>
      <c r="J55" s="12">
        <v>0</v>
      </c>
      <c r="K55" s="12">
        <v>33.11</v>
      </c>
      <c r="L55" s="12">
        <v>55.16</v>
      </c>
      <c r="M55" s="12">
        <v>0</v>
      </c>
      <c r="N55" s="17">
        <f t="shared" si="525"/>
        <v>13822.060799999999</v>
      </c>
      <c r="O55" s="17">
        <f t="shared" si="526"/>
        <v>2049.9143999999997</v>
      </c>
      <c r="P55" s="17">
        <f t="shared" si="527"/>
        <v>276.61379999999997</v>
      </c>
      <c r="Q55" s="17">
        <f t="shared" si="528"/>
        <v>0</v>
      </c>
      <c r="R55" s="17">
        <f t="shared" si="529"/>
        <v>793.6466999999999</v>
      </c>
      <c r="S55" s="17">
        <f t="shared" si="530"/>
        <v>1322.1851999999999</v>
      </c>
      <c r="T55" s="12">
        <f t="shared" si="531"/>
        <v>0</v>
      </c>
      <c r="U55" s="12">
        <f t="shared" si="532"/>
        <v>0</v>
      </c>
      <c r="V55" s="12"/>
      <c r="W55" s="31">
        <f t="shared" si="533"/>
        <v>18264.420899999997</v>
      </c>
      <c r="X55" s="12">
        <f t="shared" si="534"/>
        <v>1938</v>
      </c>
      <c r="Y55" s="12">
        <f t="shared" si="535"/>
        <v>125</v>
      </c>
      <c r="Z55" s="12"/>
      <c r="AA55" s="12"/>
      <c r="AB55" s="12"/>
      <c r="AC55" s="13">
        <f t="shared" si="536"/>
        <v>2063</v>
      </c>
      <c r="AD55" s="13">
        <f t="shared" si="537"/>
        <v>16201.420899999997</v>
      </c>
      <c r="AE55" s="15">
        <v>16198</v>
      </c>
      <c r="AF55" s="15">
        <f t="shared" si="538"/>
        <v>3.4208999999973457</v>
      </c>
      <c r="AG55" s="12">
        <f t="shared" si="539"/>
        <v>2099</v>
      </c>
      <c r="AH55" s="12">
        <f t="shared" si="540"/>
        <v>551</v>
      </c>
      <c r="AI55" s="13">
        <f t="shared" si="541"/>
        <v>599.25</v>
      </c>
      <c r="AJ55" s="13">
        <f t="shared" si="542"/>
        <v>194.15699999999998</v>
      </c>
      <c r="AK55" s="171"/>
      <c r="AL55" s="13">
        <f t="shared" si="543"/>
        <v>21707.827899999997</v>
      </c>
    </row>
    <row r="56" spans="1:38" ht="18" customHeight="1" x14ac:dyDescent="0.25">
      <c r="A56" s="148">
        <v>27</v>
      </c>
      <c r="B56" s="149" t="s">
        <v>773</v>
      </c>
      <c r="C56" s="150" t="s">
        <v>774</v>
      </c>
      <c r="D56" s="151">
        <v>23</v>
      </c>
      <c r="E56" s="148"/>
      <c r="F56" s="152"/>
      <c r="G56" s="12">
        <v>576.64</v>
      </c>
      <c r="H56" s="12">
        <v>85.52</v>
      </c>
      <c r="I56" s="12">
        <v>11.54</v>
      </c>
      <c r="J56" s="12">
        <v>0</v>
      </c>
      <c r="K56" s="12">
        <v>33.11</v>
      </c>
      <c r="L56" s="12">
        <v>55.16</v>
      </c>
      <c r="M56" s="12">
        <v>0</v>
      </c>
      <c r="N56" s="17">
        <f t="shared" ref="N56" si="544">+D56*G56</f>
        <v>13262.72</v>
      </c>
      <c r="O56" s="17">
        <f t="shared" ref="O56" si="545">+D56*H56</f>
        <v>1966.9599999999998</v>
      </c>
      <c r="P56" s="17">
        <f t="shared" ref="P56" si="546">+D56*I56</f>
        <v>265.41999999999996</v>
      </c>
      <c r="Q56" s="17">
        <f t="shared" ref="Q56" si="547">+D56*J56</f>
        <v>0</v>
      </c>
      <c r="R56" s="17">
        <f t="shared" ref="R56" si="548">+D56*K56</f>
        <v>761.53</v>
      </c>
      <c r="S56" s="17">
        <f t="shared" ref="S56" si="549">+D56*L56</f>
        <v>1268.6799999999998</v>
      </c>
      <c r="T56" s="12">
        <f t="shared" ref="T56" si="550">+D56*M56</f>
        <v>0</v>
      </c>
      <c r="U56" s="12">
        <f t="shared" ref="U56" si="551">ROUND((G56+H56+J56+K56+L56+I56)*F56,0)</f>
        <v>0</v>
      </c>
      <c r="V56" s="12"/>
      <c r="W56" s="31">
        <f t="shared" ref="W56" si="552">+S56+R56+Q56+O56+N56+U56+V56+P56+T56</f>
        <v>17525.309999999998</v>
      </c>
      <c r="X56" s="12">
        <f t="shared" ref="X56" si="553">ROUND(((D56+F56)*(G56+H56+I56+J56)*12%),0)</f>
        <v>1859</v>
      </c>
      <c r="Y56" s="12">
        <f t="shared" ref="Y56" si="554">ROUNDUP(((D56+E56+F56)*(G56+H56+J56+K56+M56)*0.75%),0)</f>
        <v>120</v>
      </c>
      <c r="Z56" s="12"/>
      <c r="AA56" s="12"/>
      <c r="AB56" s="12"/>
      <c r="AC56" s="13">
        <f t="shared" ref="AC56" si="555">+AB56+Z56+Y56+X56+AA56</f>
        <v>1979</v>
      </c>
      <c r="AD56" s="13">
        <f t="shared" ref="AD56" si="556">+W56-AC56</f>
        <v>15546.309999999998</v>
      </c>
      <c r="AE56" s="15">
        <v>15544</v>
      </c>
      <c r="AF56" s="15">
        <f t="shared" ref="AF56" si="557">AD56-AE56</f>
        <v>2.3099999999976717</v>
      </c>
      <c r="AG56" s="12">
        <f t="shared" ref="AG56" si="558">ROUND(((D56+F56)*(G56+H56+I56+J56)*13%),0)</f>
        <v>2014</v>
      </c>
      <c r="AH56" s="12">
        <f t="shared" ref="AH56" si="559">ROUNDUP(((D56+E56+F56)*(G56+H56+J56+K56+M56+I56)*3.25%),0)</f>
        <v>529</v>
      </c>
      <c r="AI56" s="13">
        <f t="shared" ref="AI56" si="560">25*D56</f>
        <v>575</v>
      </c>
      <c r="AJ56" s="13">
        <f t="shared" ref="AJ56" si="561">8.1*D56</f>
        <v>186.29999999999998</v>
      </c>
      <c r="AK56" s="171"/>
      <c r="AL56" s="13">
        <f t="shared" ref="AL56" si="562">AI56+AH56+AG56+W56+AJ56+AK56</f>
        <v>20829.609999999997</v>
      </c>
    </row>
    <row r="57" spans="1:38" ht="18" hidden="1" customHeight="1" x14ac:dyDescent="0.25">
      <c r="A57" s="148"/>
      <c r="B57" s="149" t="s">
        <v>775</v>
      </c>
      <c r="C57" s="150" t="s">
        <v>776</v>
      </c>
      <c r="D57" s="151"/>
      <c r="E57" s="148"/>
      <c r="F57" s="152"/>
      <c r="G57" s="12">
        <v>576.64</v>
      </c>
      <c r="H57" s="12">
        <v>85.52</v>
      </c>
      <c r="I57" s="12">
        <v>11.54</v>
      </c>
      <c r="J57" s="12">
        <v>0</v>
      </c>
      <c r="K57" s="12">
        <v>33.11</v>
      </c>
      <c r="L57" s="12">
        <v>55.16</v>
      </c>
      <c r="M57" s="12">
        <v>0</v>
      </c>
      <c r="N57" s="17">
        <f t="shared" ref="N57" si="563">+D57*G57</f>
        <v>0</v>
      </c>
      <c r="O57" s="17">
        <f t="shared" ref="O57" si="564">+D57*H57</f>
        <v>0</v>
      </c>
      <c r="P57" s="17">
        <f t="shared" ref="P57" si="565">+D57*I57</f>
        <v>0</v>
      </c>
      <c r="Q57" s="17">
        <f t="shared" ref="Q57" si="566">+D57*J57</f>
        <v>0</v>
      </c>
      <c r="R57" s="17">
        <f t="shared" ref="R57" si="567">+D57*K57</f>
        <v>0</v>
      </c>
      <c r="S57" s="17">
        <f t="shared" ref="S57" si="568">+D57*L57</f>
        <v>0</v>
      </c>
      <c r="T57" s="12">
        <f t="shared" ref="T57" si="569">+D57*M57</f>
        <v>0</v>
      </c>
      <c r="U57" s="12">
        <f t="shared" ref="U57" si="570">ROUND((G57+H57+J57+K57+L57+I57)*F57,0)</f>
        <v>0</v>
      </c>
      <c r="V57" s="12"/>
      <c r="W57" s="31">
        <f t="shared" ref="W57" si="571">+S57+R57+Q57+O57+N57+U57+V57+P57+T57</f>
        <v>0</v>
      </c>
      <c r="X57" s="12">
        <f t="shared" ref="X57" si="572">ROUND(((D57+F57)*(G57+H57+I57+J57)*12%),0)</f>
        <v>0</v>
      </c>
      <c r="Y57" s="12">
        <f t="shared" ref="Y57" si="573">ROUNDUP(((D57+E57+F57)*(G57+H57+J57+K57+M57)*0.75%),0)</f>
        <v>0</v>
      </c>
      <c r="Z57" s="12"/>
      <c r="AA57" s="12"/>
      <c r="AB57" s="12"/>
      <c r="AC57" s="13">
        <f t="shared" ref="AC57" si="574">+AB57+Z57+Y57+X57+AA57</f>
        <v>0</v>
      </c>
      <c r="AD57" s="13">
        <f t="shared" ref="AD57" si="575">+W57-AC57</f>
        <v>0</v>
      </c>
      <c r="AE57" s="13"/>
      <c r="AF57" s="15">
        <f t="shared" ref="AF57" si="576">AD57-AE57</f>
        <v>0</v>
      </c>
      <c r="AG57" s="12">
        <f t="shared" ref="AG57" si="577">ROUND(((D57+F57)*(G57+H57+I57+J57)*13%),0)</f>
        <v>0</v>
      </c>
      <c r="AH57" s="12">
        <f t="shared" ref="AH57" si="578">ROUNDUP(((D57+E57+F57)*(G57+H57+J57+K57+M57+I57)*3.25%),0)</f>
        <v>0</v>
      </c>
      <c r="AI57" s="13">
        <f t="shared" ref="AI57" si="579">25*D57</f>
        <v>0</v>
      </c>
      <c r="AJ57" s="13">
        <f t="shared" ref="AJ57" si="580">8.1*D57</f>
        <v>0</v>
      </c>
      <c r="AK57" s="171"/>
      <c r="AL57" s="13">
        <f t="shared" ref="AL57" si="581">AI57+AH57+AG57+W57+AJ57+AK57</f>
        <v>0</v>
      </c>
    </row>
    <row r="58" spans="1:38" ht="18" hidden="1" customHeight="1" x14ac:dyDescent="0.25">
      <c r="A58" s="148"/>
      <c r="B58" s="149" t="s">
        <v>777</v>
      </c>
      <c r="C58" s="150" t="s">
        <v>778</v>
      </c>
      <c r="D58" s="151"/>
      <c r="E58" s="148"/>
      <c r="F58" s="152"/>
      <c r="G58" s="12">
        <v>576.64</v>
      </c>
      <c r="H58" s="12">
        <v>85.52</v>
      </c>
      <c r="I58" s="12">
        <v>11.54</v>
      </c>
      <c r="J58" s="12">
        <v>0</v>
      </c>
      <c r="K58" s="12">
        <v>33.11</v>
      </c>
      <c r="L58" s="12">
        <v>55.16</v>
      </c>
      <c r="M58" s="12">
        <v>0</v>
      </c>
      <c r="N58" s="17">
        <f t="shared" ref="N58" si="582">+D58*G58</f>
        <v>0</v>
      </c>
      <c r="O58" s="17">
        <f t="shared" ref="O58" si="583">+D58*H58</f>
        <v>0</v>
      </c>
      <c r="P58" s="17">
        <f t="shared" ref="P58" si="584">+D58*I58</f>
        <v>0</v>
      </c>
      <c r="Q58" s="17">
        <f t="shared" ref="Q58" si="585">+D58*J58</f>
        <v>0</v>
      </c>
      <c r="R58" s="17">
        <f t="shared" ref="R58" si="586">+D58*K58</f>
        <v>0</v>
      </c>
      <c r="S58" s="17">
        <f t="shared" ref="S58" si="587">+D58*L58</f>
        <v>0</v>
      </c>
      <c r="T58" s="12">
        <f t="shared" ref="T58" si="588">+D58*M58</f>
        <v>0</v>
      </c>
      <c r="U58" s="12">
        <f t="shared" ref="U58" si="589">ROUND((G58+H58+J58+K58+L58+I58)*F58,0)</f>
        <v>0</v>
      </c>
      <c r="V58" s="12"/>
      <c r="W58" s="31">
        <f t="shared" ref="W58" si="590">+S58+R58+Q58+O58+N58+U58+V58+P58+T58</f>
        <v>0</v>
      </c>
      <c r="X58" s="12">
        <f t="shared" ref="X58" si="591">ROUND(((D58+F58)*(G58+H58+I58+J58)*12%),0)</f>
        <v>0</v>
      </c>
      <c r="Y58" s="12">
        <f t="shared" ref="Y58" si="592">ROUNDUP(((D58+E58+F58)*(G58+H58+J58+K58+M58)*0.75%),0)</f>
        <v>0</v>
      </c>
      <c r="Z58" s="12"/>
      <c r="AA58" s="12"/>
      <c r="AB58" s="12"/>
      <c r="AC58" s="13">
        <f t="shared" ref="AC58" si="593">+AB58+Z58+Y58+X58+AA58</f>
        <v>0</v>
      </c>
      <c r="AD58" s="13">
        <f t="shared" ref="AD58" si="594">+W58-AC58</f>
        <v>0</v>
      </c>
      <c r="AE58" s="13"/>
      <c r="AF58" s="15">
        <f t="shared" ref="AF58" si="595">AD58-AE58</f>
        <v>0</v>
      </c>
      <c r="AG58" s="12">
        <f t="shared" ref="AG58" si="596">ROUND(((D58+F58)*(G58+H58+I58+J58)*13%),0)</f>
        <v>0</v>
      </c>
      <c r="AH58" s="12">
        <f t="shared" ref="AH58" si="597">ROUNDUP(((D58+E58+F58)*(G58+H58+J58+K58+M58+I58)*3.25%),0)</f>
        <v>0</v>
      </c>
      <c r="AI58" s="13">
        <f t="shared" ref="AI58" si="598">25*D58</f>
        <v>0</v>
      </c>
      <c r="AJ58" s="13">
        <f t="shared" ref="AJ58" si="599">8.1*D58</f>
        <v>0</v>
      </c>
      <c r="AK58" s="171"/>
      <c r="AL58" s="13">
        <f t="shared" ref="AL58" si="600">AI58+AH58+AG58+W58+AJ58+AK58</f>
        <v>0</v>
      </c>
    </row>
    <row r="59" spans="1:38" ht="18" customHeight="1" x14ac:dyDescent="0.25">
      <c r="A59" s="148">
        <v>28</v>
      </c>
      <c r="B59" s="149" t="s">
        <v>779</v>
      </c>
      <c r="C59" s="150" t="s">
        <v>780</v>
      </c>
      <c r="D59" s="151">
        <v>23.81</v>
      </c>
      <c r="E59" s="148"/>
      <c r="F59" s="152"/>
      <c r="G59" s="12">
        <v>576.64</v>
      </c>
      <c r="H59" s="12">
        <v>85.52</v>
      </c>
      <c r="I59" s="12">
        <v>11.54</v>
      </c>
      <c r="J59" s="12">
        <v>0</v>
      </c>
      <c r="K59" s="12">
        <v>33.11</v>
      </c>
      <c r="L59" s="12">
        <v>55.16</v>
      </c>
      <c r="M59" s="12">
        <v>0</v>
      </c>
      <c r="N59" s="17">
        <f t="shared" ref="N59" si="601">+D59*G59</f>
        <v>13729.7984</v>
      </c>
      <c r="O59" s="17">
        <f t="shared" ref="O59" si="602">+D59*H59</f>
        <v>2036.2311999999997</v>
      </c>
      <c r="P59" s="17">
        <f t="shared" ref="P59" si="603">+D59*I59</f>
        <v>274.76739999999995</v>
      </c>
      <c r="Q59" s="17">
        <f t="shared" ref="Q59" si="604">+D59*J59</f>
        <v>0</v>
      </c>
      <c r="R59" s="17">
        <f t="shared" ref="R59" si="605">+D59*K59</f>
        <v>788.34909999999991</v>
      </c>
      <c r="S59" s="17">
        <f t="shared" ref="S59" si="606">+D59*L59</f>
        <v>1313.3595999999998</v>
      </c>
      <c r="T59" s="12">
        <f t="shared" ref="T59" si="607">+D59*M59</f>
        <v>0</v>
      </c>
      <c r="U59" s="12">
        <f t="shared" ref="U59" si="608">ROUND((G59+H59+J59+K59+L59+I59)*F59,0)</f>
        <v>0</v>
      </c>
      <c r="V59" s="12"/>
      <c r="W59" s="31">
        <f t="shared" ref="W59" si="609">+S59+R59+Q59+O59+N59+U59+V59+P59+T59</f>
        <v>18142.505699999998</v>
      </c>
      <c r="X59" s="12">
        <f t="shared" ref="X59" si="610">ROUND(((D59+F59)*(G59+H59+I59+J59)*12%),0)</f>
        <v>1925</v>
      </c>
      <c r="Y59" s="12">
        <f t="shared" ref="Y59" si="611">ROUNDUP(((D59+E59+F59)*(G59+H59+J59+K59+M59)*0.75%),0)</f>
        <v>125</v>
      </c>
      <c r="Z59" s="12"/>
      <c r="AA59" s="12"/>
      <c r="AB59" s="12"/>
      <c r="AC59" s="13">
        <f t="shared" ref="AC59" si="612">+AB59+Z59+Y59+X59+AA59</f>
        <v>2050</v>
      </c>
      <c r="AD59" s="13">
        <f t="shared" ref="AD59" si="613">+W59-AC59</f>
        <v>16092.505699999998</v>
      </c>
      <c r="AE59" s="15">
        <v>16091</v>
      </c>
      <c r="AF59" s="15">
        <f t="shared" ref="AF59" si="614">AD59-AE59</f>
        <v>1.5056999999978871</v>
      </c>
      <c r="AG59" s="12">
        <f t="shared" ref="AG59" si="615">ROUND(((D59+F59)*(G59+H59+I59+J59)*13%),0)</f>
        <v>2085</v>
      </c>
      <c r="AH59" s="12">
        <f t="shared" ref="AH59" si="616">ROUNDUP(((D59+E59+F59)*(G59+H59+J59+K59+M59+I59)*3.25%),0)</f>
        <v>547</v>
      </c>
      <c r="AI59" s="13">
        <f t="shared" ref="AI59" si="617">25*D59</f>
        <v>595.25</v>
      </c>
      <c r="AJ59" s="13">
        <f t="shared" ref="AJ59" si="618">8.1*D59</f>
        <v>192.86099999999999</v>
      </c>
      <c r="AK59" s="171"/>
      <c r="AL59" s="13">
        <f t="shared" ref="AL59" si="619">AI59+AH59+AG59+W59+AJ59+AK59</f>
        <v>21562.616699999999</v>
      </c>
    </row>
    <row r="60" spans="1:38" ht="18" hidden="1" customHeight="1" x14ac:dyDescent="0.25">
      <c r="A60" s="148">
        <v>29</v>
      </c>
      <c r="B60" s="149" t="s">
        <v>822</v>
      </c>
      <c r="C60" s="150" t="s">
        <v>823</v>
      </c>
      <c r="D60" s="151"/>
      <c r="E60" s="148"/>
      <c r="F60" s="152"/>
      <c r="G60" s="12">
        <v>576.64</v>
      </c>
      <c r="H60" s="12">
        <v>85.52</v>
      </c>
      <c r="I60" s="12">
        <v>11.54</v>
      </c>
      <c r="J60" s="12">
        <v>0</v>
      </c>
      <c r="K60" s="12">
        <v>33.11</v>
      </c>
      <c r="L60" s="12">
        <v>55.16</v>
      </c>
      <c r="M60" s="12">
        <v>0</v>
      </c>
      <c r="N60" s="17">
        <f t="shared" ref="N60" si="620">+D60*G60</f>
        <v>0</v>
      </c>
      <c r="O60" s="17">
        <f t="shared" ref="O60" si="621">+D60*H60</f>
        <v>0</v>
      </c>
      <c r="P60" s="17">
        <f t="shared" ref="P60" si="622">+D60*I60</f>
        <v>0</v>
      </c>
      <c r="Q60" s="17">
        <f t="shared" ref="Q60" si="623">+D60*J60</f>
        <v>0</v>
      </c>
      <c r="R60" s="17">
        <f t="shared" ref="R60" si="624">+D60*K60</f>
        <v>0</v>
      </c>
      <c r="S60" s="17">
        <f t="shared" ref="S60" si="625">+D60*L60</f>
        <v>0</v>
      </c>
      <c r="T60" s="12">
        <f t="shared" ref="T60" si="626">+D60*M60</f>
        <v>0</v>
      </c>
      <c r="U60" s="12">
        <f t="shared" ref="U60" si="627">ROUND((G60+H60+J60+K60+L60+I60)*F60,0)</f>
        <v>0</v>
      </c>
      <c r="V60" s="12"/>
      <c r="W60" s="31">
        <f t="shared" ref="W60" si="628">+S60+R60+Q60+O60+N60+U60+V60+P60+T60</f>
        <v>0</v>
      </c>
      <c r="X60" s="12">
        <f t="shared" ref="X60" si="629">ROUND(((D60+F60)*(G60+H60+I60+J60)*12%),0)</f>
        <v>0</v>
      </c>
      <c r="Y60" s="12">
        <f t="shared" ref="Y60" si="630">ROUNDUP(((D60+E60+F60)*(G60+H60+J60+K60+M60)*0.75%),0)</f>
        <v>0</v>
      </c>
      <c r="Z60" s="12"/>
      <c r="AA60" s="12"/>
      <c r="AB60" s="12"/>
      <c r="AC60" s="13">
        <f t="shared" ref="AC60" si="631">+AB60+Z60+Y60+X60+AA60</f>
        <v>0</v>
      </c>
      <c r="AD60" s="13">
        <f t="shared" ref="AD60" si="632">+W60-AC60</f>
        <v>0</v>
      </c>
      <c r="AE60" s="15"/>
      <c r="AF60" s="15">
        <f t="shared" ref="AF60" si="633">AD60-AE60</f>
        <v>0</v>
      </c>
      <c r="AG60" s="12">
        <f t="shared" ref="AG60" si="634">ROUND(((D60+F60)*(G60+H60+I60+J60)*13%),0)</f>
        <v>0</v>
      </c>
      <c r="AH60" s="12">
        <f t="shared" ref="AH60" si="635">ROUNDUP(((D60+E60+F60)*(G60+H60+J60+K60+M60+I60)*3.25%),0)</f>
        <v>0</v>
      </c>
      <c r="AI60" s="13">
        <f t="shared" ref="AI60" si="636">25*D60</f>
        <v>0</v>
      </c>
      <c r="AJ60" s="13">
        <f t="shared" ref="AJ60" si="637">8.1*D60</f>
        <v>0</v>
      </c>
      <c r="AK60" s="171"/>
      <c r="AL60" s="13">
        <f t="shared" ref="AL60" si="638">AI60+AH60+AG60+W60+AJ60+AK60</f>
        <v>0</v>
      </c>
    </row>
    <row r="61" spans="1:38" ht="18" hidden="1" customHeight="1" x14ac:dyDescent="0.25">
      <c r="A61" s="148"/>
      <c r="B61" s="149" t="s">
        <v>826</v>
      </c>
      <c r="C61" s="150" t="s">
        <v>824</v>
      </c>
      <c r="D61" s="151"/>
      <c r="E61" s="148"/>
      <c r="F61" s="152"/>
      <c r="G61" s="12">
        <v>576.64</v>
      </c>
      <c r="H61" s="12">
        <v>85.52</v>
      </c>
      <c r="I61" s="12">
        <v>11.54</v>
      </c>
      <c r="J61" s="12">
        <v>0</v>
      </c>
      <c r="K61" s="12">
        <v>33.11</v>
      </c>
      <c r="L61" s="12">
        <v>55.16</v>
      </c>
      <c r="M61" s="12">
        <v>0</v>
      </c>
      <c r="N61" s="17">
        <f t="shared" ref="N61" si="639">+D61*G61</f>
        <v>0</v>
      </c>
      <c r="O61" s="17">
        <f t="shared" ref="O61" si="640">+D61*H61</f>
        <v>0</v>
      </c>
      <c r="P61" s="17">
        <f t="shared" ref="P61" si="641">+D61*I61</f>
        <v>0</v>
      </c>
      <c r="Q61" s="17">
        <f t="shared" ref="Q61" si="642">+D61*J61</f>
        <v>0</v>
      </c>
      <c r="R61" s="17">
        <f t="shared" ref="R61" si="643">+D61*K61</f>
        <v>0</v>
      </c>
      <c r="S61" s="17">
        <f t="shared" ref="S61" si="644">+D61*L61</f>
        <v>0</v>
      </c>
      <c r="T61" s="12">
        <f t="shared" ref="T61" si="645">+D61*M61</f>
        <v>0</v>
      </c>
      <c r="U61" s="12">
        <f t="shared" ref="U61" si="646">ROUND((G61+H61+J61+K61+L61+I61)*F61,0)</f>
        <v>0</v>
      </c>
      <c r="V61" s="12"/>
      <c r="W61" s="31">
        <f t="shared" ref="W61" si="647">+S61+R61+Q61+O61+N61+U61+V61+P61+T61</f>
        <v>0</v>
      </c>
      <c r="X61" s="12">
        <f t="shared" ref="X61" si="648">ROUND(((D61+F61)*(G61+H61+I61+J61)*12%),0)</f>
        <v>0</v>
      </c>
      <c r="Y61" s="12">
        <f t="shared" ref="Y61" si="649">ROUNDUP(((D61+E61+F61)*(G61+H61+J61+K61+M61)*0.75%),0)</f>
        <v>0</v>
      </c>
      <c r="Z61" s="12"/>
      <c r="AA61" s="12"/>
      <c r="AB61" s="12"/>
      <c r="AC61" s="13">
        <f t="shared" ref="AC61" si="650">+AB61+Z61+Y61+X61+AA61</f>
        <v>0</v>
      </c>
      <c r="AD61" s="13">
        <f t="shared" ref="AD61" si="651">+W61-AC61</f>
        <v>0</v>
      </c>
      <c r="AE61" s="13"/>
      <c r="AF61" s="15">
        <f t="shared" ref="AF61" si="652">AD61-AE61</f>
        <v>0</v>
      </c>
      <c r="AG61" s="12">
        <f t="shared" ref="AG61" si="653">ROUND(((D61+F61)*(G61+H61+I61+J61)*13%),0)</f>
        <v>0</v>
      </c>
      <c r="AH61" s="12">
        <f t="shared" ref="AH61" si="654">ROUNDUP(((D61+E61+F61)*(G61+H61+J61+K61+M61+I61)*3.25%),0)</f>
        <v>0</v>
      </c>
      <c r="AI61" s="13">
        <f t="shared" ref="AI61" si="655">25*D61</f>
        <v>0</v>
      </c>
      <c r="AJ61" s="13">
        <f t="shared" ref="AJ61" si="656">8.1*D61</f>
        <v>0</v>
      </c>
      <c r="AK61" s="171"/>
      <c r="AL61" s="13">
        <f t="shared" ref="AL61" si="657">AI61+AH61+AG61+W61+AJ61+AK61</f>
        <v>0</v>
      </c>
    </row>
    <row r="62" spans="1:38" ht="18" hidden="1" customHeight="1" x14ac:dyDescent="0.25">
      <c r="A62" s="148">
        <v>30</v>
      </c>
      <c r="B62" s="149" t="s">
        <v>892</v>
      </c>
      <c r="C62" s="150" t="s">
        <v>893</v>
      </c>
      <c r="D62" s="151"/>
      <c r="E62" s="148"/>
      <c r="F62" s="152"/>
      <c r="G62" s="12">
        <v>576.64</v>
      </c>
      <c r="H62" s="12">
        <v>85.52</v>
      </c>
      <c r="I62" s="12">
        <v>11.54</v>
      </c>
      <c r="J62" s="12">
        <v>0</v>
      </c>
      <c r="K62" s="12">
        <v>33.11</v>
      </c>
      <c r="L62" s="12">
        <v>55.16</v>
      </c>
      <c r="M62" s="12">
        <v>0</v>
      </c>
      <c r="N62" s="17">
        <f t="shared" ref="N62" si="658">+D62*G62</f>
        <v>0</v>
      </c>
      <c r="O62" s="17">
        <f t="shared" ref="O62" si="659">+D62*H62</f>
        <v>0</v>
      </c>
      <c r="P62" s="17">
        <f t="shared" ref="P62" si="660">+D62*I62</f>
        <v>0</v>
      </c>
      <c r="Q62" s="17">
        <f t="shared" ref="Q62" si="661">+D62*J62</f>
        <v>0</v>
      </c>
      <c r="R62" s="17">
        <f t="shared" ref="R62" si="662">+D62*K62</f>
        <v>0</v>
      </c>
      <c r="S62" s="17">
        <f t="shared" ref="S62" si="663">+D62*L62</f>
        <v>0</v>
      </c>
      <c r="T62" s="12">
        <f t="shared" ref="T62" si="664">+D62*M62</f>
        <v>0</v>
      </c>
      <c r="U62" s="12">
        <f t="shared" ref="U62" si="665">ROUND((G62+H62+J62+K62+L62+I62)*F62,0)</f>
        <v>0</v>
      </c>
      <c r="V62" s="12"/>
      <c r="W62" s="31">
        <f t="shared" ref="W62" si="666">+S62+R62+Q62+O62+N62+U62+V62+P62+T62</f>
        <v>0</v>
      </c>
      <c r="X62" s="12">
        <f t="shared" ref="X62" si="667">ROUND(((D62+F62)*(G62+H62+I62+J62)*12%),0)</f>
        <v>0</v>
      </c>
      <c r="Y62" s="12">
        <f t="shared" ref="Y62" si="668">ROUNDUP(((D62+E62+F62)*(G62+H62+J62+K62+M62)*0.75%),0)</f>
        <v>0</v>
      </c>
      <c r="Z62" s="12"/>
      <c r="AA62" s="12"/>
      <c r="AB62" s="12"/>
      <c r="AC62" s="13">
        <f t="shared" ref="AC62" si="669">+AB62+Z62+Y62+X62+AA62</f>
        <v>0</v>
      </c>
      <c r="AD62" s="13">
        <f t="shared" ref="AD62" si="670">+W62-AC62</f>
        <v>0</v>
      </c>
      <c r="AE62" s="15"/>
      <c r="AF62" s="15">
        <f t="shared" ref="AF62" si="671">AD62-AE62</f>
        <v>0</v>
      </c>
      <c r="AG62" s="12">
        <f t="shared" ref="AG62" si="672">ROUND(((D62+F62)*(G62+H62+I62+J62)*13%),0)</f>
        <v>0</v>
      </c>
      <c r="AH62" s="12">
        <f t="shared" ref="AH62" si="673">ROUNDUP(((D62+E62+F62)*(G62+H62+J62+K62+M62+I62)*3.25%),0)</f>
        <v>0</v>
      </c>
      <c r="AI62" s="13">
        <f t="shared" ref="AI62" si="674">25*D62</f>
        <v>0</v>
      </c>
      <c r="AJ62" s="13">
        <f t="shared" ref="AJ62" si="675">8.1*D62</f>
        <v>0</v>
      </c>
      <c r="AK62" s="171"/>
      <c r="AL62" s="13">
        <f t="shared" ref="AL62" si="676">AI62+AH62+AG62+W62+AJ62+AK62</f>
        <v>0</v>
      </c>
    </row>
    <row r="63" spans="1:38" ht="18" customHeight="1" x14ac:dyDescent="0.25">
      <c r="A63" s="148">
        <v>31</v>
      </c>
      <c r="B63" s="149" t="s">
        <v>894</v>
      </c>
      <c r="C63" s="150" t="s">
        <v>895</v>
      </c>
      <c r="D63" s="151">
        <v>24</v>
      </c>
      <c r="E63" s="148"/>
      <c r="F63" s="152"/>
      <c r="G63" s="12">
        <v>576.64</v>
      </c>
      <c r="H63" s="12">
        <v>85.52</v>
      </c>
      <c r="I63" s="12">
        <v>11.54</v>
      </c>
      <c r="J63" s="12">
        <v>0</v>
      </c>
      <c r="K63" s="12">
        <v>33.11</v>
      </c>
      <c r="L63" s="12">
        <v>55.16</v>
      </c>
      <c r="M63" s="12">
        <v>0</v>
      </c>
      <c r="N63" s="17">
        <f t="shared" ref="N63" si="677">+D63*G63</f>
        <v>13839.36</v>
      </c>
      <c r="O63" s="17">
        <f t="shared" ref="O63" si="678">+D63*H63</f>
        <v>2052.48</v>
      </c>
      <c r="P63" s="17">
        <f t="shared" ref="P63" si="679">+D63*I63</f>
        <v>276.95999999999998</v>
      </c>
      <c r="Q63" s="17">
        <f t="shared" ref="Q63" si="680">+D63*J63</f>
        <v>0</v>
      </c>
      <c r="R63" s="17">
        <f t="shared" ref="R63" si="681">+D63*K63</f>
        <v>794.64</v>
      </c>
      <c r="S63" s="17">
        <f t="shared" ref="S63" si="682">+D63*L63</f>
        <v>1323.84</v>
      </c>
      <c r="T63" s="12">
        <f t="shared" ref="T63" si="683">+D63*M63</f>
        <v>0</v>
      </c>
      <c r="U63" s="12">
        <f t="shared" ref="U63" si="684">ROUND((G63+H63+J63+K63+L63+I63)*F63,0)</f>
        <v>0</v>
      </c>
      <c r="V63" s="12"/>
      <c r="W63" s="31">
        <f t="shared" ref="W63" si="685">+S63+R63+Q63+O63+N63+U63+V63+P63+T63</f>
        <v>18287.28</v>
      </c>
      <c r="X63" s="12">
        <f t="shared" ref="X63" si="686">ROUND(((D63+F63)*(G63+H63+I63+J63)*12%),0)</f>
        <v>1940</v>
      </c>
      <c r="Y63" s="12">
        <f t="shared" ref="Y63" si="687">ROUNDUP(((D63+E63+F63)*(G63+H63+J63+K63+M63)*0.75%),0)</f>
        <v>126</v>
      </c>
      <c r="Z63" s="12"/>
      <c r="AA63" s="12"/>
      <c r="AB63" s="12"/>
      <c r="AC63" s="13">
        <f t="shared" ref="AC63" si="688">+AB63+Z63+Y63+X63+AA63</f>
        <v>2066</v>
      </c>
      <c r="AD63" s="13">
        <f t="shared" ref="AD63" si="689">+W63-AC63</f>
        <v>16221.279999999999</v>
      </c>
      <c r="AE63" s="15">
        <v>16219</v>
      </c>
      <c r="AF63" s="15">
        <f t="shared" ref="AF63" si="690">AD63-AE63</f>
        <v>2.2799999999988358</v>
      </c>
      <c r="AG63" s="12">
        <f t="shared" ref="AG63" si="691">ROUND(((D63+F63)*(G63+H63+I63+J63)*13%),0)</f>
        <v>2102</v>
      </c>
      <c r="AH63" s="12">
        <f t="shared" ref="AH63" si="692">ROUNDUP(((D63+E63+F63)*(G63+H63+J63+K63+M63+I63)*3.25%),0)</f>
        <v>552</v>
      </c>
      <c r="AI63" s="13">
        <f t="shared" ref="AI63" si="693">25*D63</f>
        <v>600</v>
      </c>
      <c r="AJ63" s="13">
        <f t="shared" ref="AJ63" si="694">8.1*D63</f>
        <v>194.39999999999998</v>
      </c>
      <c r="AK63" s="171"/>
      <c r="AL63" s="13">
        <f t="shared" ref="AL63" si="695">AI63+AH63+AG63+W63+AJ63+AK63</f>
        <v>21735.68</v>
      </c>
    </row>
    <row r="64" spans="1:38" ht="18" customHeight="1" x14ac:dyDescent="0.25">
      <c r="A64" s="148">
        <v>32</v>
      </c>
      <c r="B64" s="149" t="s">
        <v>896</v>
      </c>
      <c r="C64" s="150" t="s">
        <v>897</v>
      </c>
      <c r="D64" s="151">
        <v>1</v>
      </c>
      <c r="E64" s="148"/>
      <c r="F64" s="152"/>
      <c r="G64" s="12">
        <v>576.64</v>
      </c>
      <c r="H64" s="12">
        <v>85.52</v>
      </c>
      <c r="I64" s="12">
        <v>11.54</v>
      </c>
      <c r="J64" s="12">
        <v>0</v>
      </c>
      <c r="K64" s="12">
        <v>33.11</v>
      </c>
      <c r="L64" s="12">
        <v>55.16</v>
      </c>
      <c r="M64" s="12">
        <v>0</v>
      </c>
      <c r="N64" s="17">
        <f t="shared" ref="N64" si="696">+D64*G64</f>
        <v>576.64</v>
      </c>
      <c r="O64" s="17">
        <f t="shared" ref="O64" si="697">+D64*H64</f>
        <v>85.52</v>
      </c>
      <c r="P64" s="17">
        <f t="shared" ref="P64" si="698">+D64*I64</f>
        <v>11.54</v>
      </c>
      <c r="Q64" s="17">
        <f t="shared" ref="Q64" si="699">+D64*J64</f>
        <v>0</v>
      </c>
      <c r="R64" s="17">
        <f t="shared" ref="R64" si="700">+D64*K64</f>
        <v>33.11</v>
      </c>
      <c r="S64" s="17">
        <f t="shared" ref="S64" si="701">+D64*L64</f>
        <v>55.16</v>
      </c>
      <c r="T64" s="12">
        <f t="shared" ref="T64" si="702">+D64*M64</f>
        <v>0</v>
      </c>
      <c r="U64" s="12">
        <f t="shared" ref="U64" si="703">ROUND((G64+H64+J64+K64+L64+I64)*F64,0)</f>
        <v>0</v>
      </c>
      <c r="V64" s="12"/>
      <c r="W64" s="31">
        <f t="shared" ref="W64" si="704">+S64+R64+Q64+O64+N64+U64+V64+P64+T64</f>
        <v>761.96999999999991</v>
      </c>
      <c r="X64" s="12">
        <f t="shared" ref="X64" si="705">ROUND(((D64+F64)*(G64+H64+I64+J64)*12%),0)</f>
        <v>81</v>
      </c>
      <c r="Y64" s="12">
        <f t="shared" ref="Y64" si="706">ROUNDUP(((D64+E64+F64)*(G64+H64+J64+K64+M64)*0.75%),0)</f>
        <v>6</v>
      </c>
      <c r="Z64" s="12"/>
      <c r="AA64" s="12"/>
      <c r="AB64" s="12"/>
      <c r="AC64" s="13">
        <f t="shared" ref="AC64" si="707">+AB64+Z64+Y64+X64+AA64</f>
        <v>87</v>
      </c>
      <c r="AD64" s="13">
        <f t="shared" ref="AD64" si="708">+W64-AC64</f>
        <v>674.96999999999991</v>
      </c>
      <c r="AE64" s="15">
        <v>675</v>
      </c>
      <c r="AF64" s="15">
        <f t="shared" ref="AF64" si="709">AD64-AE64</f>
        <v>-3.0000000000086402E-2</v>
      </c>
      <c r="AG64" s="12">
        <f t="shared" ref="AG64" si="710">ROUND(((D64+F64)*(G64+H64+I64+J64)*13%),0)</f>
        <v>88</v>
      </c>
      <c r="AH64" s="12">
        <f t="shared" ref="AH64" si="711">ROUNDUP(((D64+E64+F64)*(G64+H64+J64+K64+M64+I64)*3.25%),0)</f>
        <v>23</v>
      </c>
      <c r="AI64" s="13">
        <f t="shared" ref="AI64" si="712">25*D64</f>
        <v>25</v>
      </c>
      <c r="AJ64" s="13">
        <f t="shared" ref="AJ64" si="713">8.1*D64</f>
        <v>8.1</v>
      </c>
      <c r="AK64" s="171"/>
      <c r="AL64" s="13">
        <f t="shared" ref="AL64" si="714">AI64+AH64+AG64+W64+AJ64+AK64</f>
        <v>906.06999999999994</v>
      </c>
    </row>
    <row r="65" spans="1:38" ht="18" customHeight="1" x14ac:dyDescent="0.25">
      <c r="A65" s="148"/>
      <c r="B65" s="149" t="s">
        <v>2442</v>
      </c>
      <c r="C65" s="150" t="s">
        <v>2443</v>
      </c>
      <c r="D65" s="151">
        <v>10</v>
      </c>
      <c r="E65" s="148"/>
      <c r="F65" s="152"/>
      <c r="G65" s="12">
        <v>576.64</v>
      </c>
      <c r="H65" s="12">
        <v>85.52</v>
      </c>
      <c r="I65" s="12">
        <v>11.54</v>
      </c>
      <c r="J65" s="12">
        <v>0</v>
      </c>
      <c r="K65" s="12">
        <v>33.11</v>
      </c>
      <c r="L65" s="12">
        <v>55.16</v>
      </c>
      <c r="M65" s="12">
        <v>0</v>
      </c>
      <c r="N65" s="17">
        <f t="shared" ref="N65:N66" si="715">+D65*G65</f>
        <v>5766.4</v>
      </c>
      <c r="O65" s="17">
        <f t="shared" ref="O65:O66" si="716">+D65*H65</f>
        <v>855.19999999999993</v>
      </c>
      <c r="P65" s="17">
        <f t="shared" ref="P65:P66" si="717">+D65*I65</f>
        <v>115.39999999999999</v>
      </c>
      <c r="Q65" s="17">
        <f t="shared" ref="Q65:Q66" si="718">+D65*J65</f>
        <v>0</v>
      </c>
      <c r="R65" s="17">
        <f t="shared" ref="R65:R66" si="719">+D65*K65</f>
        <v>331.1</v>
      </c>
      <c r="S65" s="17">
        <f t="shared" ref="S65:S66" si="720">+D65*L65</f>
        <v>551.59999999999991</v>
      </c>
      <c r="T65" s="12">
        <f t="shared" ref="T65:T66" si="721">+D65*M65</f>
        <v>0</v>
      </c>
      <c r="U65" s="12">
        <f t="shared" ref="U65:U66" si="722">ROUND((G65+H65+J65+K65+L65+I65)*F65,0)</f>
        <v>0</v>
      </c>
      <c r="V65" s="12"/>
      <c r="W65" s="31">
        <f t="shared" ref="W65:W66" si="723">+S65+R65+Q65+O65+N65+U65+V65+P65+T65</f>
        <v>7619.6999999999989</v>
      </c>
      <c r="X65" s="12">
        <f t="shared" ref="X65:X66" si="724">ROUND(((D65+F65)*(G65+H65+I65+J65)*12%),0)</f>
        <v>808</v>
      </c>
      <c r="Y65" s="12">
        <f t="shared" ref="Y65:Y66" si="725">ROUNDUP(((D65+E65+F65)*(G65+H65+J65+K65+M65)*0.75%),0)</f>
        <v>53</v>
      </c>
      <c r="Z65" s="12"/>
      <c r="AA65" s="12"/>
      <c r="AB65" s="12"/>
      <c r="AC65" s="13">
        <f t="shared" ref="AC65:AC66" si="726">+AB65+Z65+Y65+X65+AA65</f>
        <v>861</v>
      </c>
      <c r="AD65" s="13">
        <f t="shared" ref="AD65:AD66" si="727">+W65-AC65</f>
        <v>6758.6999999999989</v>
      </c>
      <c r="AE65" s="15">
        <v>6758</v>
      </c>
      <c r="AF65" s="15">
        <f t="shared" ref="AF65:AF66" si="728">AD65-AE65</f>
        <v>0.69999999999890861</v>
      </c>
      <c r="AG65" s="12">
        <f t="shared" ref="AG65:AG66" si="729">ROUND(((D65+F65)*(G65+H65+I65+J65)*13%),0)</f>
        <v>876</v>
      </c>
      <c r="AH65" s="12">
        <f t="shared" ref="AH65:AH66" si="730">ROUNDUP(((D65+E65+F65)*(G65+H65+J65+K65+M65+I65)*3.25%),0)</f>
        <v>230</v>
      </c>
      <c r="AI65" s="13">
        <f t="shared" ref="AI65:AI66" si="731">25*D65</f>
        <v>250</v>
      </c>
      <c r="AJ65" s="13">
        <f t="shared" ref="AJ65:AJ66" si="732">8.1*D65</f>
        <v>81</v>
      </c>
      <c r="AK65" s="171"/>
      <c r="AL65" s="13">
        <f t="shared" ref="AL65:AL66" si="733">AI65+AH65+AG65+W65+AJ65+AK65</f>
        <v>9056.6999999999989</v>
      </c>
    </row>
    <row r="66" spans="1:38" ht="18" customHeight="1" x14ac:dyDescent="0.25">
      <c r="A66" s="148"/>
      <c r="B66" s="149" t="s">
        <v>2444</v>
      </c>
      <c r="C66" s="150" t="s">
        <v>1969</v>
      </c>
      <c r="D66" s="151">
        <v>5</v>
      </c>
      <c r="E66" s="148"/>
      <c r="F66" s="152"/>
      <c r="G66" s="12">
        <v>588.22</v>
      </c>
      <c r="H66" s="12">
        <v>85.52</v>
      </c>
      <c r="I66" s="12">
        <v>11.54</v>
      </c>
      <c r="J66" s="12">
        <v>105</v>
      </c>
      <c r="K66" s="12">
        <v>33.69</v>
      </c>
      <c r="L66" s="12">
        <v>56.12</v>
      </c>
      <c r="M66" s="12">
        <v>0</v>
      </c>
      <c r="N66" s="17">
        <f t="shared" si="715"/>
        <v>2941.1000000000004</v>
      </c>
      <c r="O66" s="17">
        <f t="shared" si="716"/>
        <v>427.59999999999997</v>
      </c>
      <c r="P66" s="17">
        <f t="shared" si="717"/>
        <v>57.699999999999996</v>
      </c>
      <c r="Q66" s="17">
        <f t="shared" si="718"/>
        <v>525</v>
      </c>
      <c r="R66" s="17">
        <f t="shared" si="719"/>
        <v>168.45</v>
      </c>
      <c r="S66" s="17">
        <f t="shared" si="720"/>
        <v>280.59999999999997</v>
      </c>
      <c r="T66" s="12">
        <f t="shared" si="721"/>
        <v>0</v>
      </c>
      <c r="U66" s="12">
        <f t="shared" si="722"/>
        <v>0</v>
      </c>
      <c r="V66" s="12"/>
      <c r="W66" s="31">
        <f t="shared" si="723"/>
        <v>4400.45</v>
      </c>
      <c r="X66" s="12">
        <f t="shared" si="724"/>
        <v>474</v>
      </c>
      <c r="Y66" s="12">
        <f t="shared" si="725"/>
        <v>31</v>
      </c>
      <c r="Z66" s="12"/>
      <c r="AA66" s="12"/>
      <c r="AB66" s="12"/>
      <c r="AC66" s="13">
        <f t="shared" si="726"/>
        <v>505</v>
      </c>
      <c r="AD66" s="13">
        <f t="shared" si="727"/>
        <v>3895.45</v>
      </c>
      <c r="AE66" s="15">
        <v>3895</v>
      </c>
      <c r="AF66" s="15">
        <f t="shared" si="728"/>
        <v>0.4499999999998181</v>
      </c>
      <c r="AG66" s="12">
        <f t="shared" si="729"/>
        <v>514</v>
      </c>
      <c r="AH66" s="12">
        <f t="shared" si="730"/>
        <v>134</v>
      </c>
      <c r="AI66" s="13">
        <f t="shared" si="731"/>
        <v>125</v>
      </c>
      <c r="AJ66" s="13">
        <f t="shared" si="732"/>
        <v>40.5</v>
      </c>
      <c r="AK66" s="171"/>
      <c r="AL66" s="13">
        <f t="shared" si="733"/>
        <v>5213.95</v>
      </c>
    </row>
    <row r="67" spans="1:38" ht="18" customHeight="1" x14ac:dyDescent="0.25">
      <c r="A67" s="148"/>
      <c r="B67" s="149" t="s">
        <v>2445</v>
      </c>
      <c r="C67" s="150" t="s">
        <v>2446</v>
      </c>
      <c r="D67" s="151">
        <v>11</v>
      </c>
      <c r="E67" s="148"/>
      <c r="F67" s="152"/>
      <c r="G67" s="12">
        <v>588.22</v>
      </c>
      <c r="H67" s="12">
        <v>85.52</v>
      </c>
      <c r="I67" s="12">
        <v>11.54</v>
      </c>
      <c r="J67" s="12">
        <v>105</v>
      </c>
      <c r="K67" s="12">
        <v>33.69</v>
      </c>
      <c r="L67" s="12">
        <v>56.12</v>
      </c>
      <c r="M67" s="12">
        <v>0</v>
      </c>
      <c r="N67" s="17">
        <f t="shared" ref="N67" si="734">+D67*G67</f>
        <v>6470.42</v>
      </c>
      <c r="O67" s="17">
        <f t="shared" ref="O67" si="735">+D67*H67</f>
        <v>940.71999999999991</v>
      </c>
      <c r="P67" s="17">
        <f t="shared" ref="P67" si="736">+D67*I67</f>
        <v>126.94</v>
      </c>
      <c r="Q67" s="17">
        <f t="shared" ref="Q67" si="737">+D67*J67</f>
        <v>1155</v>
      </c>
      <c r="R67" s="17">
        <f t="shared" ref="R67" si="738">+D67*K67</f>
        <v>370.59</v>
      </c>
      <c r="S67" s="17">
        <f t="shared" ref="S67" si="739">+D67*L67</f>
        <v>617.31999999999994</v>
      </c>
      <c r="T67" s="12">
        <f t="shared" ref="T67" si="740">+D67*M67</f>
        <v>0</v>
      </c>
      <c r="U67" s="12">
        <f t="shared" ref="U67" si="741">ROUND((G67+H67+J67+K67+L67+I67)*F67,0)</f>
        <v>0</v>
      </c>
      <c r="V67" s="12"/>
      <c r="W67" s="31">
        <f t="shared" ref="W67" si="742">+S67+R67+Q67+O67+N67+U67+V67+P67+T67</f>
        <v>9680.99</v>
      </c>
      <c r="X67" s="12">
        <f t="shared" ref="X67" si="743">ROUND(((D67+F67)*(G67+H67+I67+J67)*12%),0)</f>
        <v>1043</v>
      </c>
      <c r="Y67" s="12">
        <f t="shared" ref="Y67" si="744">ROUNDUP(((D67+E67+F67)*(G67+H67+J67+K67+M67)*0.75%),0)</f>
        <v>68</v>
      </c>
      <c r="Z67" s="12"/>
      <c r="AA67" s="12"/>
      <c r="AB67" s="12"/>
      <c r="AC67" s="13">
        <f t="shared" ref="AC67" si="745">+AB67+Z67+Y67+X67+AA67</f>
        <v>1111</v>
      </c>
      <c r="AD67" s="13">
        <f t="shared" ref="AD67" si="746">+W67-AC67</f>
        <v>8569.99</v>
      </c>
      <c r="AE67" s="15">
        <v>8570</v>
      </c>
      <c r="AF67" s="15">
        <f t="shared" ref="AF67" si="747">AD67-AE67</f>
        <v>-1.0000000000218279E-2</v>
      </c>
      <c r="AG67" s="12">
        <f t="shared" ref="AG67" si="748">ROUND(((D67+F67)*(G67+H67+I67+J67)*13%),0)</f>
        <v>1130</v>
      </c>
      <c r="AH67" s="12">
        <f t="shared" ref="AH67" si="749">ROUNDUP(((D67+E67+F67)*(G67+H67+J67+K67+M67+I67)*3.25%),0)</f>
        <v>295</v>
      </c>
      <c r="AI67" s="13">
        <f t="shared" ref="AI67" si="750">25*D67</f>
        <v>275</v>
      </c>
      <c r="AJ67" s="13">
        <f t="shared" ref="AJ67" si="751">8.1*D67</f>
        <v>89.1</v>
      </c>
      <c r="AK67" s="171"/>
      <c r="AL67" s="13">
        <f t="shared" ref="AL67" si="752">AI67+AH67+AG67+W67+AJ67+AK67</f>
        <v>11470.09</v>
      </c>
    </row>
    <row r="68" spans="1:38" ht="15" customHeight="1" x14ac:dyDescent="0.25">
      <c r="A68" s="7"/>
      <c r="B68" s="4"/>
      <c r="C68" s="6"/>
      <c r="D68" s="21">
        <f>SUM(D5:D67)</f>
        <v>553.98</v>
      </c>
      <c r="E68" s="21">
        <f>SUM(E5:E64)</f>
        <v>0</v>
      </c>
      <c r="F68" s="21">
        <f>SUM(F5:F64)</f>
        <v>0</v>
      </c>
      <c r="G68" s="21">
        <f>SUM(G5:G64)</f>
        <v>34853.159999999996</v>
      </c>
      <c r="H68" s="21">
        <f t="shared" ref="H68:AL68" si="753">SUM(H5:H64)</f>
        <v>5131.2000000000053</v>
      </c>
      <c r="I68" s="21">
        <f t="shared" si="753"/>
        <v>692.39999999999975</v>
      </c>
      <c r="J68" s="21">
        <f t="shared" si="753"/>
        <v>2514.4</v>
      </c>
      <c r="K68" s="21">
        <f t="shared" si="753"/>
        <v>1999.359999999999</v>
      </c>
      <c r="L68" s="21">
        <f t="shared" si="753"/>
        <v>3330.7199999999971</v>
      </c>
      <c r="M68" s="21">
        <f t="shared" si="753"/>
        <v>0</v>
      </c>
      <c r="N68" s="21">
        <f t="shared" si="753"/>
        <v>306488.64579999994</v>
      </c>
      <c r="O68" s="21">
        <f t="shared" si="753"/>
        <v>45152.849600000009</v>
      </c>
      <c r="P68" s="21">
        <f t="shared" si="753"/>
        <v>6092.8891999999996</v>
      </c>
      <c r="Q68" s="21">
        <f t="shared" si="753"/>
        <v>22977.164000000001</v>
      </c>
      <c r="R68" s="21">
        <f t="shared" si="753"/>
        <v>17583.306399999998</v>
      </c>
      <c r="S68" s="21">
        <f t="shared" si="753"/>
        <v>29292.02</v>
      </c>
      <c r="T68" s="21">
        <f t="shared" si="753"/>
        <v>0</v>
      </c>
      <c r="U68" s="21">
        <f t="shared" si="753"/>
        <v>0</v>
      </c>
      <c r="V68" s="21">
        <f t="shared" si="753"/>
        <v>0</v>
      </c>
      <c r="W68" s="21">
        <f t="shared" si="753"/>
        <v>427586.875</v>
      </c>
      <c r="X68" s="21">
        <f t="shared" si="753"/>
        <v>45685</v>
      </c>
      <c r="Y68" s="21">
        <f t="shared" si="753"/>
        <v>2958</v>
      </c>
      <c r="Z68" s="21">
        <f t="shared" si="753"/>
        <v>0</v>
      </c>
      <c r="AA68" s="21">
        <f t="shared" si="753"/>
        <v>0</v>
      </c>
      <c r="AB68" s="21">
        <f t="shared" si="753"/>
        <v>0</v>
      </c>
      <c r="AC68" s="21">
        <f t="shared" si="753"/>
        <v>48643</v>
      </c>
      <c r="AD68" s="21">
        <f t="shared" si="753"/>
        <v>378943.875</v>
      </c>
      <c r="AE68" s="21">
        <f t="shared" si="753"/>
        <v>378929</v>
      </c>
      <c r="AF68" s="21">
        <f t="shared" si="753"/>
        <v>14.87499999998829</v>
      </c>
      <c r="AG68" s="21">
        <f t="shared" si="753"/>
        <v>49494</v>
      </c>
      <c r="AH68" s="21">
        <f t="shared" si="753"/>
        <v>12956</v>
      </c>
      <c r="AI68" s="21">
        <f t="shared" si="753"/>
        <v>13199.5</v>
      </c>
      <c r="AJ68" s="21">
        <f t="shared" si="753"/>
        <v>4276.6380000000008</v>
      </c>
      <c r="AK68" s="21">
        <f t="shared" si="753"/>
        <v>0</v>
      </c>
      <c r="AL68" s="21">
        <f t="shared" si="753"/>
        <v>507513.01299999992</v>
      </c>
    </row>
    <row r="69" spans="1:38" x14ac:dyDescent="0.25">
      <c r="D69" s="94">
        <f>D68+F68</f>
        <v>553.98</v>
      </c>
      <c r="E69" s="2">
        <f>E68*8</f>
        <v>0</v>
      </c>
      <c r="W69" s="43"/>
      <c r="AL69" s="2">
        <v>620671.63</v>
      </c>
    </row>
    <row r="70" spans="1:38" x14ac:dyDescent="0.25">
      <c r="W70" s="43"/>
      <c r="AD70" s="3"/>
      <c r="AE70" s="3"/>
      <c r="AL70" s="97">
        <f>AL68-AL69</f>
        <v>-113158.61700000009</v>
      </c>
    </row>
    <row r="71" spans="1:38" x14ac:dyDescent="0.25">
      <c r="D71" s="94"/>
      <c r="AL71" s="94">
        <f>AL68-AL69</f>
        <v>-113158.61700000009</v>
      </c>
    </row>
    <row r="72" spans="1:38" x14ac:dyDescent="0.25">
      <c r="AL72" s="94">
        <f>AL69-AL68</f>
        <v>113158.61700000009</v>
      </c>
    </row>
    <row r="73" spans="1:38" x14ac:dyDescent="0.25">
      <c r="AL73" s="94">
        <f>AL69-AL68</f>
        <v>113158.61700000009</v>
      </c>
    </row>
  </sheetData>
  <autoFilter ref="A4:AL67" xr:uid="{00000000-0001-0000-0500-000000000000}">
    <filterColumn colId="3">
      <customFilters>
        <customFilter operator="notEqual" val=" "/>
      </customFilters>
    </filterColumn>
  </autoFilter>
  <mergeCells count="6">
    <mergeCell ref="A1:AD1"/>
    <mergeCell ref="A2:AD2"/>
    <mergeCell ref="G3:M3"/>
    <mergeCell ref="N3:W3"/>
    <mergeCell ref="X3:AC3"/>
    <mergeCell ref="AD3:AD4"/>
  </mergeCells>
  <conditionalFormatting sqref="AF5:AF67">
    <cfRule type="containsText" dxfId="3" priority="1" operator="containsText" text="1">
      <formula>NOT(ISERROR(SEARCH("1",AF5)))</formula>
    </cfRule>
    <cfRule type="containsText" dxfId="2" priority="2" operator="containsText" text="0.5">
      <formula>NOT(ISERROR(SEARCH("0.5",AF5)))</formula>
    </cfRule>
  </conditionalFormatting>
  <pageMargins left="0.7" right="0.7" top="0.75" bottom="0.75" header="0.3" footer="0.3"/>
  <headerFooter>
    <oddFooter>&amp;L_x000D_&amp;1#&amp;"Calibri"&amp;10&amp;K000000 Internal - General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J104"/>
  <sheetViews>
    <sheetView zoomScaleNormal="100" workbookViewId="0">
      <pane xSplit="6" ySplit="3" topLeftCell="U4" activePane="bottomRight" state="frozen"/>
      <selection pane="topRight" activeCell="G1" sqref="G1"/>
      <selection pane="bottomLeft" activeCell="A4" sqref="A4"/>
      <selection pane="bottomRight" activeCell="AI12" sqref="AI12"/>
    </sheetView>
  </sheetViews>
  <sheetFormatPr defaultColWidth="5.42578125" defaultRowHeight="11.25" x14ac:dyDescent="0.2"/>
  <cols>
    <col min="1" max="1" width="5.140625" style="92" bestFit="1" customWidth="1"/>
    <col min="2" max="2" width="7.28515625" style="92" customWidth="1"/>
    <col min="3" max="3" width="4" style="92" bestFit="1" customWidth="1"/>
    <col min="4" max="4" width="3.7109375" style="92" bestFit="1" customWidth="1"/>
    <col min="5" max="5" width="18.42578125" style="73" customWidth="1"/>
    <col min="6" max="6" width="16.5703125" style="73" hidden="1" customWidth="1"/>
    <col min="7" max="7" width="6.85546875" style="73" customWidth="1"/>
    <col min="8" max="8" width="3.7109375" style="73" customWidth="1"/>
    <col min="9" max="9" width="5.7109375" style="49" bestFit="1" customWidth="1"/>
    <col min="10" max="10" width="7.140625" style="93" customWidth="1"/>
    <col min="11" max="11" width="6.42578125" style="92" bestFit="1" customWidth="1"/>
    <col min="12" max="12" width="7.42578125" style="92" bestFit="1" customWidth="1"/>
    <col min="13" max="14" width="6.42578125" style="92" customWidth="1"/>
    <col min="15" max="15" width="5.42578125" style="92"/>
    <col min="16" max="16" width="8.7109375" style="92" customWidth="1"/>
    <col min="17" max="17" width="7.7109375" style="73" customWidth="1"/>
    <col min="18" max="18" width="8.7109375" style="73" customWidth="1"/>
    <col min="19" max="19" width="7.7109375" style="73" customWidth="1"/>
    <col min="20" max="21" width="8" style="73" customWidth="1"/>
    <col min="22" max="23" width="7.140625" style="73" customWidth="1"/>
    <col min="24" max="25" width="8.42578125" style="73" customWidth="1"/>
    <col min="26" max="26" width="8.7109375" style="73" customWidth="1"/>
    <col min="27" max="28" width="6.7109375" style="73" customWidth="1"/>
    <col min="29" max="30" width="7.5703125" style="73" customWidth="1"/>
    <col min="31" max="32" width="7.42578125" style="73" bestFit="1" customWidth="1"/>
    <col min="33" max="33" width="8.42578125" style="73" bestFit="1" customWidth="1"/>
    <col min="34" max="34" width="10.5703125" style="73" bestFit="1" customWidth="1"/>
    <col min="35" max="35" width="10.5703125" style="73" customWidth="1"/>
    <col min="36" max="36" width="11.140625" style="73" bestFit="1" customWidth="1"/>
    <col min="37" max="16384" width="5.42578125" style="73"/>
  </cols>
  <sheetData>
    <row r="1" spans="1:36" s="44" customFormat="1" ht="12.75" x14ac:dyDescent="0.2">
      <c r="A1" s="583" t="s">
        <v>789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  <c r="P1" s="583"/>
      <c r="Q1" s="583"/>
      <c r="R1" s="583"/>
      <c r="S1" s="583"/>
      <c r="T1" s="583"/>
      <c r="U1" s="583"/>
      <c r="V1" s="583"/>
      <c r="W1" s="583"/>
      <c r="X1" s="583"/>
      <c r="Y1" s="583"/>
      <c r="Z1" s="583"/>
      <c r="AA1" s="583"/>
      <c r="AB1" s="583"/>
      <c r="AC1" s="583"/>
      <c r="AD1" s="583"/>
      <c r="AE1" s="583"/>
      <c r="AF1" s="583"/>
      <c r="AG1" s="73"/>
      <c r="AH1" s="73"/>
      <c r="AI1" s="73"/>
      <c r="AJ1" s="73"/>
    </row>
    <row r="2" spans="1:36" s="44" customFormat="1" ht="12.75" x14ac:dyDescent="0.2">
      <c r="A2" s="583" t="s">
        <v>898</v>
      </c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3"/>
      <c r="Q2" s="583"/>
      <c r="R2" s="583"/>
      <c r="S2" s="583"/>
      <c r="T2" s="583"/>
      <c r="U2" s="583"/>
      <c r="V2" s="583"/>
      <c r="W2" s="583"/>
      <c r="X2" s="583"/>
      <c r="Y2" s="583"/>
      <c r="Z2" s="583"/>
      <c r="AA2" s="583"/>
      <c r="AB2" s="583"/>
      <c r="AC2" s="583"/>
      <c r="AD2" s="583"/>
      <c r="AE2" s="583"/>
      <c r="AF2" s="583"/>
      <c r="AG2" s="73"/>
      <c r="AH2" s="73"/>
      <c r="AI2" s="73"/>
      <c r="AJ2" s="73"/>
    </row>
    <row r="3" spans="1:36" s="79" customFormat="1" ht="51" x14ac:dyDescent="0.25">
      <c r="A3" s="74" t="s">
        <v>42</v>
      </c>
      <c r="B3" s="45" t="s">
        <v>43</v>
      </c>
      <c r="C3" s="75" t="s">
        <v>44</v>
      </c>
      <c r="D3" s="75" t="s">
        <v>120</v>
      </c>
      <c r="E3" s="75" t="s">
        <v>22</v>
      </c>
      <c r="F3" s="75"/>
      <c r="G3" s="76" t="s">
        <v>87</v>
      </c>
      <c r="H3" s="45" t="s">
        <v>45</v>
      </c>
      <c r="I3" s="45" t="s">
        <v>46</v>
      </c>
      <c r="J3" s="45" t="s">
        <v>47</v>
      </c>
      <c r="K3" s="45" t="s">
        <v>48</v>
      </c>
      <c r="L3" s="45" t="s">
        <v>49</v>
      </c>
      <c r="M3" s="77" t="s">
        <v>12</v>
      </c>
      <c r="N3" s="45" t="s">
        <v>88</v>
      </c>
      <c r="O3" s="77" t="s">
        <v>14</v>
      </c>
      <c r="P3" s="46" t="s">
        <v>50</v>
      </c>
      <c r="Q3" s="46" t="s">
        <v>10</v>
      </c>
      <c r="R3" s="45" t="s">
        <v>51</v>
      </c>
      <c r="S3" s="45" t="s">
        <v>52</v>
      </c>
      <c r="T3" s="45" t="s">
        <v>89</v>
      </c>
      <c r="U3" s="45" t="s">
        <v>54</v>
      </c>
      <c r="V3" s="45" t="s">
        <v>55</v>
      </c>
      <c r="W3" s="45" t="s">
        <v>56</v>
      </c>
      <c r="X3" s="45" t="s">
        <v>57</v>
      </c>
      <c r="Y3" s="45" t="s">
        <v>90</v>
      </c>
      <c r="Z3" s="78" t="s">
        <v>91</v>
      </c>
      <c r="AA3" s="45" t="s">
        <v>58</v>
      </c>
      <c r="AB3" s="45" t="s">
        <v>94</v>
      </c>
      <c r="AC3" s="45" t="s">
        <v>59</v>
      </c>
      <c r="AD3" s="189" t="s">
        <v>18</v>
      </c>
      <c r="AE3" s="45" t="s">
        <v>61</v>
      </c>
      <c r="AF3" s="45" t="s">
        <v>92</v>
      </c>
      <c r="AG3" s="45" t="s">
        <v>62</v>
      </c>
      <c r="AH3" s="45" t="s">
        <v>63</v>
      </c>
      <c r="AI3" s="109" t="s">
        <v>95</v>
      </c>
      <c r="AJ3" s="109" t="s">
        <v>36</v>
      </c>
    </row>
    <row r="4" spans="1:36" ht="15" x14ac:dyDescent="0.25">
      <c r="A4" s="89">
        <v>1</v>
      </c>
      <c r="B4" s="255">
        <v>19068</v>
      </c>
      <c r="C4" s="81"/>
      <c r="D4" s="82"/>
      <c r="E4" s="22" t="s">
        <v>760</v>
      </c>
      <c r="F4" s="41" t="s">
        <v>93</v>
      </c>
      <c r="G4" s="26">
        <v>24</v>
      </c>
      <c r="H4" s="83"/>
      <c r="I4" s="47"/>
      <c r="J4" s="27">
        <v>424.46</v>
      </c>
      <c r="K4" s="28">
        <v>135.32</v>
      </c>
      <c r="L4" s="28"/>
      <c r="M4" s="28">
        <f t="shared" ref="M4:M11" si="0">(J4+K4)/30*1.5</f>
        <v>27.988999999999997</v>
      </c>
      <c r="N4" s="28">
        <f t="shared" ref="N4:N11" si="1">(J4+K4)*8.33%</f>
        <v>46.629673999999994</v>
      </c>
      <c r="O4" s="28">
        <v>3</v>
      </c>
      <c r="P4" s="28">
        <f t="shared" ref="P4:P11" si="2">G4*J4</f>
        <v>10187.039999999999</v>
      </c>
      <c r="Q4" s="28">
        <f t="shared" ref="Q4:Q11" si="3">G4*K4</f>
        <v>3247.68</v>
      </c>
      <c r="R4" s="84">
        <v>11176</v>
      </c>
      <c r="S4" s="28">
        <f>+(P4+Q4)*1.3/26</f>
        <v>671.73599999999999</v>
      </c>
      <c r="T4" s="28">
        <f t="shared" ref="T4:T11" si="4">G4*N4</f>
        <v>1119.1121759999999</v>
      </c>
      <c r="U4" s="48">
        <f t="shared" ref="U4:U11" si="5">ROUND((J4+K4+L4+M4+N4)*I4,0)</f>
        <v>0</v>
      </c>
      <c r="V4" s="28">
        <f t="shared" ref="V4:V11" si="6">((J4+K4+L4)*H4)*2</f>
        <v>0</v>
      </c>
      <c r="W4" s="28">
        <f t="shared" ref="W4:W11" si="7">(G4*3)</f>
        <v>72</v>
      </c>
      <c r="X4" s="28">
        <f t="shared" ref="X4:X11" si="8">SUM(P4:W4)</f>
        <v>26473.568176000001</v>
      </c>
      <c r="Y4" s="85"/>
      <c r="Z4" s="28"/>
      <c r="AA4" s="15"/>
      <c r="AB4" s="15"/>
      <c r="AC4" s="15">
        <f t="shared" ref="AC4:AC11" si="9">ROUND(((G4+I4)*(J4+K4)*12%),0)</f>
        <v>1612</v>
      </c>
      <c r="AD4" s="190">
        <v>200</v>
      </c>
      <c r="AE4" s="25"/>
      <c r="AF4" s="25"/>
      <c r="AG4" s="28">
        <f t="shared" ref="AG4:AG11" si="10">SUM(AA4:AF4)</f>
        <v>1812</v>
      </c>
      <c r="AH4" s="86">
        <f t="shared" ref="AH4:AH11" si="11">ROUND(X4-AG4,0)+Y4</f>
        <v>24662</v>
      </c>
      <c r="AI4" s="86">
        <v>24662</v>
      </c>
      <c r="AJ4" s="86">
        <f t="shared" ref="AJ4:AJ11" si="12">AH4-AI4</f>
        <v>0</v>
      </c>
    </row>
    <row r="5" spans="1:36" ht="15.75" x14ac:dyDescent="0.3">
      <c r="A5" s="89">
        <v>2</v>
      </c>
      <c r="B5" s="255">
        <v>19069</v>
      </c>
      <c r="C5" s="87"/>
      <c r="D5" s="82"/>
      <c r="E5" s="23" t="s">
        <v>761</v>
      </c>
      <c r="F5" s="41" t="s">
        <v>93</v>
      </c>
      <c r="G5" s="26">
        <v>24</v>
      </c>
      <c r="H5" s="83"/>
      <c r="I5" s="83"/>
      <c r="J5" s="27">
        <v>424.46</v>
      </c>
      <c r="K5" s="28">
        <v>135.32</v>
      </c>
      <c r="L5" s="28"/>
      <c r="M5" s="28">
        <f t="shared" si="0"/>
        <v>27.988999999999997</v>
      </c>
      <c r="N5" s="28">
        <f t="shared" si="1"/>
        <v>46.629673999999994</v>
      </c>
      <c r="O5" s="28">
        <v>3</v>
      </c>
      <c r="P5" s="28">
        <f t="shared" si="2"/>
        <v>10187.039999999999</v>
      </c>
      <c r="Q5" s="28">
        <f t="shared" si="3"/>
        <v>3247.68</v>
      </c>
      <c r="R5" s="84">
        <v>11176</v>
      </c>
      <c r="S5" s="28">
        <f>+(P5+Q5)*1.3/26</f>
        <v>671.73599999999999</v>
      </c>
      <c r="T5" s="28">
        <f t="shared" si="4"/>
        <v>1119.1121759999999</v>
      </c>
      <c r="U5" s="48">
        <f t="shared" si="5"/>
        <v>0</v>
      </c>
      <c r="V5" s="28">
        <f t="shared" si="6"/>
        <v>0</v>
      </c>
      <c r="W5" s="28">
        <f t="shared" si="7"/>
        <v>72</v>
      </c>
      <c r="X5" s="28">
        <f t="shared" si="8"/>
        <v>26473.568176000001</v>
      </c>
      <c r="Y5" s="85"/>
      <c r="Z5" s="28"/>
      <c r="AA5" s="15"/>
      <c r="AB5" s="15"/>
      <c r="AC5" s="15">
        <f t="shared" si="9"/>
        <v>1612</v>
      </c>
      <c r="AD5" s="190">
        <v>200</v>
      </c>
      <c r="AE5" s="25"/>
      <c r="AF5" s="25"/>
      <c r="AG5" s="28">
        <f t="shared" si="10"/>
        <v>1812</v>
      </c>
      <c r="AH5" s="86">
        <f t="shared" si="11"/>
        <v>24662</v>
      </c>
      <c r="AI5" s="86">
        <v>24662</v>
      </c>
      <c r="AJ5" s="86">
        <f t="shared" si="12"/>
        <v>0</v>
      </c>
    </row>
    <row r="6" spans="1:36" ht="15.75" x14ac:dyDescent="0.3">
      <c r="A6" s="89">
        <v>3</v>
      </c>
      <c r="B6" s="255">
        <v>19071</v>
      </c>
      <c r="C6" s="87"/>
      <c r="D6" s="111"/>
      <c r="E6" s="23" t="s">
        <v>762</v>
      </c>
      <c r="F6" s="41" t="s">
        <v>93</v>
      </c>
      <c r="G6" s="26">
        <v>24</v>
      </c>
      <c r="H6" s="83"/>
      <c r="I6" s="83"/>
      <c r="J6" s="27">
        <v>424.46</v>
      </c>
      <c r="K6" s="28">
        <v>135.32</v>
      </c>
      <c r="L6" s="28"/>
      <c r="M6" s="28">
        <f t="shared" si="0"/>
        <v>27.988999999999997</v>
      </c>
      <c r="N6" s="28">
        <f t="shared" si="1"/>
        <v>46.629673999999994</v>
      </c>
      <c r="O6" s="28">
        <v>3</v>
      </c>
      <c r="P6" s="28">
        <f t="shared" si="2"/>
        <v>10187.039999999999</v>
      </c>
      <c r="Q6" s="28">
        <f t="shared" si="3"/>
        <v>3247.68</v>
      </c>
      <c r="R6" s="84">
        <v>11176</v>
      </c>
      <c r="S6" s="28">
        <f>+(P6+Q6)*1.3/26</f>
        <v>671.73599999999999</v>
      </c>
      <c r="T6" s="28">
        <f t="shared" si="4"/>
        <v>1119.1121759999999</v>
      </c>
      <c r="U6" s="48">
        <f t="shared" si="5"/>
        <v>0</v>
      </c>
      <c r="V6" s="28">
        <f t="shared" si="6"/>
        <v>0</v>
      </c>
      <c r="W6" s="28">
        <f t="shared" si="7"/>
        <v>72</v>
      </c>
      <c r="X6" s="28">
        <f t="shared" si="8"/>
        <v>26473.568176000001</v>
      </c>
      <c r="Y6" s="85"/>
      <c r="Z6" s="28"/>
      <c r="AA6" s="15"/>
      <c r="AB6" s="15"/>
      <c r="AC6" s="15">
        <f t="shared" si="9"/>
        <v>1612</v>
      </c>
      <c r="AD6" s="190">
        <v>200</v>
      </c>
      <c r="AE6" s="25"/>
      <c r="AF6" s="25"/>
      <c r="AG6" s="28">
        <f t="shared" si="10"/>
        <v>1812</v>
      </c>
      <c r="AH6" s="86">
        <f t="shared" si="11"/>
        <v>24662</v>
      </c>
      <c r="AI6" s="86">
        <v>24662</v>
      </c>
      <c r="AJ6" s="86">
        <f t="shared" si="12"/>
        <v>0</v>
      </c>
    </row>
    <row r="7" spans="1:36" ht="15" x14ac:dyDescent="0.25">
      <c r="A7" s="89">
        <v>4</v>
      </c>
      <c r="B7" s="255">
        <v>19072</v>
      </c>
      <c r="C7" s="81"/>
      <c r="D7" s="112"/>
      <c r="E7" s="23" t="s">
        <v>763</v>
      </c>
      <c r="F7" s="41"/>
      <c r="G7" s="26">
        <v>24</v>
      </c>
      <c r="H7" s="83"/>
      <c r="I7" s="83"/>
      <c r="J7" s="27">
        <v>424.46</v>
      </c>
      <c r="K7" s="28">
        <v>135.32</v>
      </c>
      <c r="L7" s="28"/>
      <c r="M7" s="28">
        <f t="shared" si="0"/>
        <v>27.988999999999997</v>
      </c>
      <c r="N7" s="28">
        <f t="shared" si="1"/>
        <v>46.629673999999994</v>
      </c>
      <c r="O7" s="28">
        <v>3</v>
      </c>
      <c r="P7" s="28">
        <f t="shared" si="2"/>
        <v>10187.039999999999</v>
      </c>
      <c r="Q7" s="28">
        <f t="shared" si="3"/>
        <v>3247.68</v>
      </c>
      <c r="R7" s="84">
        <v>11176</v>
      </c>
      <c r="S7" s="28">
        <f t="shared" ref="S7:S11" si="13">+(P7+Q7)*1.3/26</f>
        <v>671.73599999999999</v>
      </c>
      <c r="T7" s="28">
        <f t="shared" si="4"/>
        <v>1119.1121759999999</v>
      </c>
      <c r="U7" s="48">
        <f t="shared" si="5"/>
        <v>0</v>
      </c>
      <c r="V7" s="28">
        <f t="shared" si="6"/>
        <v>0</v>
      </c>
      <c r="W7" s="28">
        <f t="shared" si="7"/>
        <v>72</v>
      </c>
      <c r="X7" s="28">
        <f t="shared" si="8"/>
        <v>26473.568176000001</v>
      </c>
      <c r="Y7" s="85"/>
      <c r="Z7" s="28"/>
      <c r="AA7" s="15"/>
      <c r="AB7" s="15"/>
      <c r="AC7" s="15">
        <f t="shared" si="9"/>
        <v>1612</v>
      </c>
      <c r="AD7" s="190">
        <v>200</v>
      </c>
      <c r="AE7" s="25"/>
      <c r="AF7" s="25">
        <v>1500</v>
      </c>
      <c r="AG7" s="28">
        <f t="shared" si="10"/>
        <v>3312</v>
      </c>
      <c r="AH7" s="86">
        <f t="shared" si="11"/>
        <v>23162</v>
      </c>
      <c r="AI7" s="86">
        <v>23162</v>
      </c>
      <c r="AJ7" s="86">
        <f t="shared" si="12"/>
        <v>0</v>
      </c>
    </row>
    <row r="8" spans="1:36" ht="15" x14ac:dyDescent="0.25">
      <c r="A8" s="89">
        <v>5</v>
      </c>
      <c r="B8" s="256">
        <v>19073</v>
      </c>
      <c r="C8" s="257"/>
      <c r="D8" s="112"/>
      <c r="E8" s="165" t="s">
        <v>830</v>
      </c>
      <c r="F8" s="166"/>
      <c r="G8" s="167">
        <v>24</v>
      </c>
      <c r="H8" s="168"/>
      <c r="I8" s="168"/>
      <c r="J8" s="27">
        <v>424.46</v>
      </c>
      <c r="K8" s="28">
        <v>135.32</v>
      </c>
      <c r="L8" s="28"/>
      <c r="M8" s="28">
        <f t="shared" ref="M8" si="14">(J8+K8)/30*1.5</f>
        <v>27.988999999999997</v>
      </c>
      <c r="N8" s="28">
        <f t="shared" ref="N8" si="15">(J8+K8)*8.33%</f>
        <v>46.629673999999994</v>
      </c>
      <c r="O8" s="28">
        <v>3</v>
      </c>
      <c r="P8" s="28">
        <f t="shared" ref="P8" si="16">G8*J8</f>
        <v>10187.039999999999</v>
      </c>
      <c r="Q8" s="28">
        <f t="shared" ref="Q8" si="17">G8*K8</f>
        <v>3247.68</v>
      </c>
      <c r="R8" s="84">
        <v>11176</v>
      </c>
      <c r="S8" s="28">
        <f t="shared" ref="S8" si="18">+(P8+Q8)*1.3/26</f>
        <v>671.73599999999999</v>
      </c>
      <c r="T8" s="28">
        <f t="shared" ref="T8" si="19">G8*N8</f>
        <v>1119.1121759999999</v>
      </c>
      <c r="U8" s="48">
        <f t="shared" ref="U8" si="20">ROUND((J8+K8+L8+M8+N8)*I8,0)</f>
        <v>0</v>
      </c>
      <c r="V8" s="28">
        <f t="shared" ref="V8" si="21">((J8+K8+L8)*H8)*2</f>
        <v>0</v>
      </c>
      <c r="W8" s="28">
        <f t="shared" ref="W8" si="22">(G8*3)</f>
        <v>72</v>
      </c>
      <c r="X8" s="28">
        <f t="shared" ref="X8" si="23">SUM(P8:W8)</f>
        <v>26473.568176000001</v>
      </c>
      <c r="Y8" s="85"/>
      <c r="Z8" s="28"/>
      <c r="AA8" s="15"/>
      <c r="AB8" s="15"/>
      <c r="AC8" s="15">
        <f t="shared" ref="AC8" si="24">ROUND(((G8+I8)*(J8+K8)*12%),0)</f>
        <v>1612</v>
      </c>
      <c r="AD8" s="190">
        <v>200</v>
      </c>
      <c r="AE8" s="25"/>
      <c r="AF8" s="25"/>
      <c r="AG8" s="28">
        <f t="shared" ref="AG8" si="25">SUM(AA8:AF8)</f>
        <v>1812</v>
      </c>
      <c r="AH8" s="86">
        <f t="shared" ref="AH8" si="26">ROUND(X8-AG8,0)+Y8</f>
        <v>24662</v>
      </c>
      <c r="AI8" s="86">
        <v>24662</v>
      </c>
      <c r="AJ8" s="86">
        <f t="shared" ref="AJ8" si="27">AH8-AI8</f>
        <v>0</v>
      </c>
    </row>
    <row r="9" spans="1:36" ht="15" x14ac:dyDescent="0.25">
      <c r="A9" s="89">
        <v>6</v>
      </c>
      <c r="B9" s="255">
        <v>19074</v>
      </c>
      <c r="C9" s="114"/>
      <c r="D9" s="113"/>
      <c r="E9" s="23" t="s">
        <v>764</v>
      </c>
      <c r="F9" s="41"/>
      <c r="G9" s="26"/>
      <c r="H9" s="83"/>
      <c r="I9" s="83"/>
      <c r="J9" s="27">
        <v>424.46</v>
      </c>
      <c r="K9" s="28">
        <v>135.32</v>
      </c>
      <c r="L9" s="28"/>
      <c r="M9" s="28">
        <f t="shared" si="0"/>
        <v>27.988999999999997</v>
      </c>
      <c r="N9" s="28">
        <f t="shared" si="1"/>
        <v>46.629673999999994</v>
      </c>
      <c r="O9" s="28">
        <v>3</v>
      </c>
      <c r="P9" s="28">
        <f t="shared" si="2"/>
        <v>0</v>
      </c>
      <c r="Q9" s="28">
        <f t="shared" si="3"/>
        <v>0</v>
      </c>
      <c r="R9" s="84">
        <v>0</v>
      </c>
      <c r="S9" s="28">
        <f t="shared" si="13"/>
        <v>0</v>
      </c>
      <c r="T9" s="28">
        <f t="shared" si="4"/>
        <v>0</v>
      </c>
      <c r="U9" s="48">
        <f t="shared" si="5"/>
        <v>0</v>
      </c>
      <c r="V9" s="28">
        <f t="shared" si="6"/>
        <v>0</v>
      </c>
      <c r="W9" s="28">
        <f t="shared" si="7"/>
        <v>0</v>
      </c>
      <c r="X9" s="28">
        <f t="shared" si="8"/>
        <v>0</v>
      </c>
      <c r="Y9" s="85"/>
      <c r="Z9" s="28"/>
      <c r="AA9" s="15"/>
      <c r="AB9" s="15"/>
      <c r="AC9" s="15">
        <f t="shared" si="9"/>
        <v>0</v>
      </c>
      <c r="AD9" s="190"/>
      <c r="AE9" s="25"/>
      <c r="AF9" s="25"/>
      <c r="AG9" s="28">
        <f t="shared" si="10"/>
        <v>0</v>
      </c>
      <c r="AH9" s="86">
        <f t="shared" si="11"/>
        <v>0</v>
      </c>
      <c r="AI9" s="86"/>
      <c r="AJ9" s="86">
        <f t="shared" si="12"/>
        <v>0</v>
      </c>
    </row>
    <row r="10" spans="1:36" ht="15" x14ac:dyDescent="0.25">
      <c r="A10" s="89">
        <v>7</v>
      </c>
      <c r="B10" s="255">
        <v>19076</v>
      </c>
      <c r="C10" s="258"/>
      <c r="D10" s="259"/>
      <c r="E10" s="165" t="s">
        <v>831</v>
      </c>
      <c r="F10" s="166"/>
      <c r="G10" s="167">
        <v>24</v>
      </c>
      <c r="H10" s="168"/>
      <c r="I10" s="168"/>
      <c r="J10" s="27">
        <v>424.46</v>
      </c>
      <c r="K10" s="28">
        <v>135.32</v>
      </c>
      <c r="L10" s="28"/>
      <c r="M10" s="28">
        <f t="shared" si="0"/>
        <v>27.988999999999997</v>
      </c>
      <c r="N10" s="28">
        <f t="shared" si="1"/>
        <v>46.629673999999994</v>
      </c>
      <c r="O10" s="28">
        <v>3</v>
      </c>
      <c r="P10" s="28">
        <f t="shared" si="2"/>
        <v>10187.039999999999</v>
      </c>
      <c r="Q10" s="28">
        <f t="shared" si="3"/>
        <v>3247.68</v>
      </c>
      <c r="R10" s="84">
        <v>11176</v>
      </c>
      <c r="S10" s="28">
        <f t="shared" si="13"/>
        <v>671.73599999999999</v>
      </c>
      <c r="T10" s="28">
        <f t="shared" si="4"/>
        <v>1119.1121759999999</v>
      </c>
      <c r="U10" s="48">
        <f t="shared" si="5"/>
        <v>0</v>
      </c>
      <c r="V10" s="28">
        <f t="shared" si="6"/>
        <v>0</v>
      </c>
      <c r="W10" s="28">
        <f t="shared" si="7"/>
        <v>72</v>
      </c>
      <c r="X10" s="28">
        <f t="shared" si="8"/>
        <v>26473.568176000001</v>
      </c>
      <c r="Y10" s="85"/>
      <c r="Z10" s="28"/>
      <c r="AA10" s="15"/>
      <c r="AB10" s="15"/>
      <c r="AC10" s="15">
        <f t="shared" si="9"/>
        <v>1612</v>
      </c>
      <c r="AD10" s="190">
        <v>200</v>
      </c>
      <c r="AE10" s="25"/>
      <c r="AF10" s="25"/>
      <c r="AG10" s="28">
        <f t="shared" ref="AG10" si="28">SUM(AA10:AF10)</f>
        <v>1812</v>
      </c>
      <c r="AH10" s="86">
        <f t="shared" si="11"/>
        <v>24662</v>
      </c>
      <c r="AI10" s="86">
        <v>24662</v>
      </c>
      <c r="AJ10" s="86">
        <f t="shared" si="12"/>
        <v>0</v>
      </c>
    </row>
    <row r="11" spans="1:36" ht="15" x14ac:dyDescent="0.25">
      <c r="A11" s="89">
        <v>8</v>
      </c>
      <c r="B11" s="255">
        <v>19078</v>
      </c>
      <c r="C11" s="88"/>
      <c r="D11" s="24"/>
      <c r="E11" s="23" t="s">
        <v>765</v>
      </c>
      <c r="F11" s="41"/>
      <c r="G11" s="26">
        <v>24</v>
      </c>
      <c r="H11" s="83"/>
      <c r="I11" s="83"/>
      <c r="J11" s="27">
        <v>424.46</v>
      </c>
      <c r="K11" s="28">
        <v>135.32</v>
      </c>
      <c r="L11" s="28"/>
      <c r="M11" s="28">
        <f t="shared" si="0"/>
        <v>27.988999999999997</v>
      </c>
      <c r="N11" s="28">
        <f t="shared" si="1"/>
        <v>46.629673999999994</v>
      </c>
      <c r="O11" s="28">
        <v>3</v>
      </c>
      <c r="P11" s="28">
        <f t="shared" si="2"/>
        <v>10187.039999999999</v>
      </c>
      <c r="Q11" s="28">
        <f t="shared" si="3"/>
        <v>3247.68</v>
      </c>
      <c r="R11" s="84">
        <v>11176</v>
      </c>
      <c r="S11" s="28">
        <f t="shared" si="13"/>
        <v>671.73599999999999</v>
      </c>
      <c r="T11" s="28">
        <f t="shared" si="4"/>
        <v>1119.1121759999999</v>
      </c>
      <c r="U11" s="48">
        <f t="shared" si="5"/>
        <v>0</v>
      </c>
      <c r="V11" s="28">
        <f t="shared" si="6"/>
        <v>0</v>
      </c>
      <c r="W11" s="28">
        <f t="shared" si="7"/>
        <v>72</v>
      </c>
      <c r="X11" s="28">
        <f t="shared" si="8"/>
        <v>26473.568176000001</v>
      </c>
      <c r="Y11" s="85"/>
      <c r="Z11" s="28"/>
      <c r="AA11" s="15"/>
      <c r="AB11" s="15"/>
      <c r="AC11" s="15">
        <f t="shared" si="9"/>
        <v>1612</v>
      </c>
      <c r="AD11" s="190">
        <v>200</v>
      </c>
      <c r="AE11" s="25"/>
      <c r="AF11" s="25"/>
      <c r="AG11" s="28">
        <f t="shared" si="10"/>
        <v>1812</v>
      </c>
      <c r="AH11" s="86">
        <f t="shared" si="11"/>
        <v>24662</v>
      </c>
      <c r="AI11" s="86">
        <v>24662</v>
      </c>
      <c r="AJ11" s="86">
        <f t="shared" si="12"/>
        <v>0</v>
      </c>
    </row>
    <row r="12" spans="1:36" ht="15" x14ac:dyDescent="0.25">
      <c r="A12" s="89">
        <v>9</v>
      </c>
      <c r="B12" s="255">
        <v>19114</v>
      </c>
      <c r="C12" s="164"/>
      <c r="D12" s="163"/>
      <c r="E12" s="165" t="s">
        <v>766</v>
      </c>
      <c r="F12" s="166"/>
      <c r="G12" s="167">
        <v>24</v>
      </c>
      <c r="H12" s="168"/>
      <c r="I12" s="168"/>
      <c r="J12" s="27">
        <v>424.46</v>
      </c>
      <c r="K12" s="28">
        <v>135.32</v>
      </c>
      <c r="L12" s="28"/>
      <c r="M12" s="28">
        <f t="shared" ref="M12" si="29">(J12+K12)/30*1.5</f>
        <v>27.988999999999997</v>
      </c>
      <c r="N12" s="28">
        <f t="shared" ref="N12" si="30">(J12+K12)*8.33%</f>
        <v>46.629673999999994</v>
      </c>
      <c r="O12" s="28">
        <v>3</v>
      </c>
      <c r="P12" s="28">
        <f t="shared" ref="P12" si="31">G12*J12</f>
        <v>10187.039999999999</v>
      </c>
      <c r="Q12" s="28">
        <f t="shared" ref="Q12" si="32">G12*K12</f>
        <v>3247.68</v>
      </c>
      <c r="R12" s="84">
        <v>11176</v>
      </c>
      <c r="S12" s="28">
        <f t="shared" ref="S12" si="33">+(P12+Q12)*1.3/26</f>
        <v>671.73599999999999</v>
      </c>
      <c r="T12" s="28">
        <f t="shared" ref="T12" si="34">G12*N12</f>
        <v>1119.1121759999999</v>
      </c>
      <c r="U12" s="48">
        <f t="shared" ref="U12" si="35">ROUND((J12+K12+L12+M12+N12)*I12,0)</f>
        <v>0</v>
      </c>
      <c r="V12" s="28">
        <f t="shared" ref="V12" si="36">((J12+K12+L12)*H12)*2</f>
        <v>0</v>
      </c>
      <c r="W12" s="28">
        <f t="shared" ref="W12" si="37">(G12*3)</f>
        <v>72</v>
      </c>
      <c r="X12" s="28">
        <f>SUM(P12:W12)</f>
        <v>26473.568176000001</v>
      </c>
      <c r="Y12" s="85"/>
      <c r="Z12" s="28"/>
      <c r="AA12" s="15"/>
      <c r="AB12" s="15"/>
      <c r="AC12" s="15">
        <f t="shared" ref="AC12:AC19" si="38">ROUND(((G12+I12)*(J12+K12)*12%),0)</f>
        <v>1612</v>
      </c>
      <c r="AD12" s="190">
        <v>200</v>
      </c>
      <c r="AE12" s="25"/>
      <c r="AF12" s="25"/>
      <c r="AG12" s="28">
        <f t="shared" ref="AG12" si="39">SUM(AA12:AF12)</f>
        <v>1812</v>
      </c>
      <c r="AH12" s="86">
        <f t="shared" ref="AH12" si="40">ROUND(X12-AG12,0)+Y12</f>
        <v>24662</v>
      </c>
      <c r="AI12" s="86">
        <v>24662</v>
      </c>
      <c r="AJ12" s="86">
        <f t="shared" ref="AJ12" si="41">AH12-AI12</f>
        <v>0</v>
      </c>
    </row>
    <row r="13" spans="1:36" ht="15" x14ac:dyDescent="0.25">
      <c r="A13" s="89">
        <v>10</v>
      </c>
      <c r="B13" s="255">
        <v>16116</v>
      </c>
      <c r="C13" s="164"/>
      <c r="D13" s="163"/>
      <c r="E13" s="165" t="s">
        <v>767</v>
      </c>
      <c r="F13" s="166"/>
      <c r="G13" s="167">
        <v>13</v>
      </c>
      <c r="H13" s="168"/>
      <c r="I13" s="168"/>
      <c r="J13" s="27">
        <v>424.46</v>
      </c>
      <c r="K13" s="28">
        <v>135.32</v>
      </c>
      <c r="L13" s="28"/>
      <c r="M13" s="28">
        <f t="shared" ref="M13" si="42">(J13+K13)/30*1.5</f>
        <v>27.988999999999997</v>
      </c>
      <c r="N13" s="28">
        <f t="shared" ref="N13" si="43">(J13+K13)*8.33%</f>
        <v>46.629673999999994</v>
      </c>
      <c r="O13" s="28">
        <v>3</v>
      </c>
      <c r="P13" s="28">
        <f t="shared" ref="P13" si="44">G13*J13</f>
        <v>5517.98</v>
      </c>
      <c r="Q13" s="28">
        <f t="shared" ref="Q13" si="45">G13*K13</f>
        <v>1759.1599999999999</v>
      </c>
      <c r="R13" s="84">
        <v>3497</v>
      </c>
      <c r="S13" s="28">
        <f t="shared" ref="S13" si="46">+(P13+Q13)*1.3/26</f>
        <v>363.85699999999997</v>
      </c>
      <c r="T13" s="28">
        <f t="shared" ref="T13" si="47">G13*N13</f>
        <v>606.18576199999995</v>
      </c>
      <c r="U13" s="48">
        <f t="shared" ref="U13" si="48">ROUND((J13+K13+L13+M13+N13)*I13,0)</f>
        <v>0</v>
      </c>
      <c r="V13" s="28">
        <f t="shared" ref="V13" si="49">((J13+K13+L13)*H13)*2</f>
        <v>0</v>
      </c>
      <c r="W13" s="28">
        <f t="shared" ref="W13" si="50">(G13*3)</f>
        <v>39</v>
      </c>
      <c r="X13" s="28">
        <f t="shared" ref="X13" si="51">SUM(P13:W13)</f>
        <v>11783.182761999999</v>
      </c>
      <c r="Y13" s="85"/>
      <c r="Z13" s="28"/>
      <c r="AA13" s="15"/>
      <c r="AB13" s="15"/>
      <c r="AC13" s="15">
        <f t="shared" si="38"/>
        <v>873</v>
      </c>
      <c r="AD13" s="190"/>
      <c r="AE13" s="25"/>
      <c r="AF13" s="25"/>
      <c r="AG13" s="28">
        <f t="shared" ref="AG13" si="52">SUM(AA13:AF13)</f>
        <v>873</v>
      </c>
      <c r="AH13" s="86">
        <f t="shared" ref="AH13" si="53">ROUND(X13-AG13,0)+Y13</f>
        <v>10910</v>
      </c>
      <c r="AI13" s="86">
        <v>10910</v>
      </c>
      <c r="AJ13" s="86">
        <f t="shared" ref="AJ13" si="54">AH13-AI13</f>
        <v>0</v>
      </c>
    </row>
    <row r="14" spans="1:36" ht="15" x14ac:dyDescent="0.25">
      <c r="A14" s="89">
        <v>11</v>
      </c>
      <c r="B14" s="256">
        <v>19136</v>
      </c>
      <c r="C14" s="164"/>
      <c r="D14" s="163"/>
      <c r="E14" s="165" t="s">
        <v>768</v>
      </c>
      <c r="F14" s="166"/>
      <c r="G14" s="167">
        <v>24</v>
      </c>
      <c r="H14" s="168"/>
      <c r="I14" s="168"/>
      <c r="J14" s="27">
        <v>424.46</v>
      </c>
      <c r="K14" s="28">
        <v>135.32</v>
      </c>
      <c r="L14" s="28"/>
      <c r="M14" s="28">
        <f t="shared" ref="M14:M19" si="55">(J14+K14)/30*1.5</f>
        <v>27.988999999999997</v>
      </c>
      <c r="N14" s="28">
        <f t="shared" ref="N14:N19" si="56">(J14+K14)*8.33%</f>
        <v>46.629673999999994</v>
      </c>
      <c r="O14" s="28">
        <v>3</v>
      </c>
      <c r="P14" s="28">
        <f t="shared" ref="P14:P19" si="57">G14*J14</f>
        <v>10187.039999999999</v>
      </c>
      <c r="Q14" s="28">
        <f t="shared" ref="Q14:Q19" si="58">G14*K14</f>
        <v>3247.68</v>
      </c>
      <c r="R14" s="84">
        <v>3553</v>
      </c>
      <c r="S14" s="28">
        <f t="shared" ref="S14:S19" si="59">+(P14+Q14)*1.3/26</f>
        <v>671.73599999999999</v>
      </c>
      <c r="T14" s="28">
        <f t="shared" ref="T14:T19" si="60">G14*N14</f>
        <v>1119.1121759999999</v>
      </c>
      <c r="U14" s="48">
        <f t="shared" ref="U14:U19" si="61">ROUND((J14+K14+L14+M14+N14)*I14,0)</f>
        <v>0</v>
      </c>
      <c r="V14" s="28">
        <f t="shared" ref="V14:V19" si="62">((J14+K14+L14)*H14)*2</f>
        <v>0</v>
      </c>
      <c r="W14" s="28">
        <f t="shared" ref="W14:W19" si="63">(G14*3)</f>
        <v>72</v>
      </c>
      <c r="X14" s="28">
        <f t="shared" ref="X14:X19" si="64">SUM(P14:W14)</f>
        <v>18850.568176000001</v>
      </c>
      <c r="Y14" s="85"/>
      <c r="Z14" s="28"/>
      <c r="AA14" s="15">
        <f>(X14)*0.75%</f>
        <v>141.37926132000001</v>
      </c>
      <c r="AB14" s="15"/>
      <c r="AC14" s="15">
        <f t="shared" si="38"/>
        <v>1612</v>
      </c>
      <c r="AD14" s="190"/>
      <c r="AE14" s="25"/>
      <c r="AF14" s="25"/>
      <c r="AG14" s="28">
        <f t="shared" ref="AG14:AG19" si="65">SUM(AA14:AF14)</f>
        <v>1753.3792613200001</v>
      </c>
      <c r="AH14" s="86">
        <f t="shared" ref="AH14:AH19" si="66">ROUND(X14-AG14,0)+Y14</f>
        <v>17097</v>
      </c>
      <c r="AI14" s="86">
        <v>17097</v>
      </c>
      <c r="AJ14" s="86">
        <f t="shared" ref="AJ14:AJ19" si="67">AH14-AI14</f>
        <v>0</v>
      </c>
    </row>
    <row r="15" spans="1:36" ht="15" x14ac:dyDescent="0.25">
      <c r="A15" s="89">
        <v>12</v>
      </c>
      <c r="B15" s="256">
        <v>19138</v>
      </c>
      <c r="C15" s="164"/>
      <c r="D15" s="163"/>
      <c r="E15" s="165" t="s">
        <v>832</v>
      </c>
      <c r="F15" s="166"/>
      <c r="G15" s="167">
        <v>24</v>
      </c>
      <c r="H15" s="168"/>
      <c r="I15" s="168"/>
      <c r="J15" s="27">
        <v>424.46</v>
      </c>
      <c r="K15" s="28">
        <v>135.32</v>
      </c>
      <c r="L15" s="28"/>
      <c r="M15" s="28">
        <f t="shared" ref="M15" si="68">(J15+K15)/30*1.5</f>
        <v>27.988999999999997</v>
      </c>
      <c r="N15" s="28">
        <f t="shared" ref="N15" si="69">(J15+K15)*8.33%</f>
        <v>46.629673999999994</v>
      </c>
      <c r="O15" s="28">
        <v>3</v>
      </c>
      <c r="P15" s="28">
        <f t="shared" ref="P15" si="70">G15*J15</f>
        <v>10187.039999999999</v>
      </c>
      <c r="Q15" s="28">
        <f t="shared" ref="Q15" si="71">G15*K15</f>
        <v>3247.68</v>
      </c>
      <c r="R15" s="84">
        <v>11176</v>
      </c>
      <c r="S15" s="28">
        <f t="shared" ref="S15" si="72">+(P15+Q15)*1.3/26</f>
        <v>671.73599999999999</v>
      </c>
      <c r="T15" s="28">
        <f t="shared" ref="T15" si="73">G15*N15</f>
        <v>1119.1121759999999</v>
      </c>
      <c r="U15" s="48">
        <f t="shared" ref="U15" si="74">ROUND((J15+K15+L15+M15+N15)*I15,0)</f>
        <v>0</v>
      </c>
      <c r="V15" s="28">
        <f t="shared" ref="V15" si="75">((J15+K15+L15)*H15)*2</f>
        <v>0</v>
      </c>
      <c r="W15" s="28">
        <f t="shared" ref="W15" si="76">(G15*3)</f>
        <v>72</v>
      </c>
      <c r="X15" s="28">
        <f t="shared" ref="X15" si="77">SUM(P15:W15)</f>
        <v>26473.568176000001</v>
      </c>
      <c r="Y15" s="85"/>
      <c r="Z15" s="28"/>
      <c r="AA15" s="15"/>
      <c r="AB15" s="15"/>
      <c r="AC15" s="15">
        <f t="shared" ref="AC15" si="78">ROUND(((G15+I15)*(J15+K15)*12%),0)</f>
        <v>1612</v>
      </c>
      <c r="AD15" s="190">
        <v>200</v>
      </c>
      <c r="AE15" s="25"/>
      <c r="AF15" s="25"/>
      <c r="AG15" s="28">
        <f t="shared" ref="AG15" si="79">SUM(AA15:AF15)</f>
        <v>1812</v>
      </c>
      <c r="AH15" s="86">
        <f t="shared" ref="AH15" si="80">ROUND(X15-AG15,0)+Y15</f>
        <v>24662</v>
      </c>
      <c r="AI15" s="86">
        <v>24662</v>
      </c>
      <c r="AJ15" s="86">
        <f t="shared" ref="AJ15" si="81">AH15-AI15</f>
        <v>0</v>
      </c>
    </row>
    <row r="16" spans="1:36" ht="15" x14ac:dyDescent="0.25">
      <c r="A16" s="89">
        <v>13</v>
      </c>
      <c r="B16" s="256">
        <v>19160</v>
      </c>
      <c r="C16" s="164"/>
      <c r="D16" s="163"/>
      <c r="E16" s="165" t="s">
        <v>769</v>
      </c>
      <c r="F16" s="166"/>
      <c r="G16" s="167">
        <v>24</v>
      </c>
      <c r="H16" s="168"/>
      <c r="I16" s="168"/>
      <c r="J16" s="27">
        <v>424.46</v>
      </c>
      <c r="K16" s="28">
        <v>135.32</v>
      </c>
      <c r="L16" s="28"/>
      <c r="M16" s="28">
        <f t="shared" si="55"/>
        <v>27.988999999999997</v>
      </c>
      <c r="N16" s="28">
        <f t="shared" si="56"/>
        <v>46.629673999999994</v>
      </c>
      <c r="O16" s="28">
        <v>3</v>
      </c>
      <c r="P16" s="28">
        <f t="shared" si="57"/>
        <v>10187.039999999999</v>
      </c>
      <c r="Q16" s="28">
        <f t="shared" si="58"/>
        <v>3247.68</v>
      </c>
      <c r="R16" s="84">
        <v>11176</v>
      </c>
      <c r="S16" s="28">
        <f t="shared" si="59"/>
        <v>671.73599999999999</v>
      </c>
      <c r="T16" s="28">
        <f t="shared" si="60"/>
        <v>1119.1121759999999</v>
      </c>
      <c r="U16" s="48">
        <f t="shared" si="61"/>
        <v>0</v>
      </c>
      <c r="V16" s="28">
        <f t="shared" si="62"/>
        <v>0</v>
      </c>
      <c r="W16" s="28">
        <f t="shared" si="63"/>
        <v>72</v>
      </c>
      <c r="X16" s="28">
        <f t="shared" si="64"/>
        <v>26473.568176000001</v>
      </c>
      <c r="Y16" s="85"/>
      <c r="Z16" s="28"/>
      <c r="AA16" s="15"/>
      <c r="AB16" s="15"/>
      <c r="AC16" s="15">
        <f t="shared" si="38"/>
        <v>1612</v>
      </c>
      <c r="AD16" s="190">
        <v>200</v>
      </c>
      <c r="AE16" s="25"/>
      <c r="AF16" s="25"/>
      <c r="AG16" s="28">
        <f t="shared" si="65"/>
        <v>1812</v>
      </c>
      <c r="AH16" s="86">
        <f t="shared" si="66"/>
        <v>24662</v>
      </c>
      <c r="AI16" s="86">
        <v>24662</v>
      </c>
      <c r="AJ16" s="86">
        <f t="shared" si="67"/>
        <v>0</v>
      </c>
    </row>
    <row r="17" spans="1:36" ht="15" x14ac:dyDescent="0.25">
      <c r="A17" s="89">
        <v>14</v>
      </c>
      <c r="B17" s="256">
        <v>19161</v>
      </c>
      <c r="C17" s="164"/>
      <c r="D17" s="163"/>
      <c r="E17" s="165" t="s">
        <v>770</v>
      </c>
      <c r="F17" s="166"/>
      <c r="G17" s="167">
        <v>24</v>
      </c>
      <c r="H17" s="168"/>
      <c r="I17" s="168"/>
      <c r="J17" s="27">
        <v>424.46</v>
      </c>
      <c r="K17" s="28">
        <v>135.32</v>
      </c>
      <c r="L17" s="28"/>
      <c r="M17" s="28">
        <f t="shared" si="55"/>
        <v>27.988999999999997</v>
      </c>
      <c r="N17" s="28">
        <f t="shared" si="56"/>
        <v>46.629673999999994</v>
      </c>
      <c r="O17" s="28">
        <v>3</v>
      </c>
      <c r="P17" s="28">
        <f t="shared" si="57"/>
        <v>10187.039999999999</v>
      </c>
      <c r="Q17" s="28">
        <f t="shared" si="58"/>
        <v>3247.68</v>
      </c>
      <c r="R17" s="84">
        <v>11176</v>
      </c>
      <c r="S17" s="28">
        <f t="shared" si="59"/>
        <v>671.73599999999999</v>
      </c>
      <c r="T17" s="28">
        <f t="shared" si="60"/>
        <v>1119.1121759999999</v>
      </c>
      <c r="U17" s="48">
        <f t="shared" si="61"/>
        <v>0</v>
      </c>
      <c r="V17" s="28">
        <f t="shared" si="62"/>
        <v>0</v>
      </c>
      <c r="W17" s="28">
        <f t="shared" si="63"/>
        <v>72</v>
      </c>
      <c r="X17" s="28">
        <f t="shared" si="64"/>
        <v>26473.568176000001</v>
      </c>
      <c r="Y17" s="85"/>
      <c r="Z17" s="28"/>
      <c r="AA17" s="15"/>
      <c r="AB17" s="15"/>
      <c r="AC17" s="15">
        <f t="shared" si="38"/>
        <v>1612</v>
      </c>
      <c r="AD17" s="190">
        <v>200</v>
      </c>
      <c r="AE17" s="25"/>
      <c r="AF17" s="25"/>
      <c r="AG17" s="28">
        <f t="shared" si="65"/>
        <v>1812</v>
      </c>
      <c r="AH17" s="86">
        <f t="shared" si="66"/>
        <v>24662</v>
      </c>
      <c r="AI17" s="86">
        <v>24662</v>
      </c>
      <c r="AJ17" s="86">
        <f t="shared" si="67"/>
        <v>0</v>
      </c>
    </row>
    <row r="18" spans="1:36" ht="15" x14ac:dyDescent="0.25">
      <c r="A18" s="89">
        <v>15</v>
      </c>
      <c r="B18" s="256">
        <v>19162</v>
      </c>
      <c r="C18" s="164"/>
      <c r="D18" s="163"/>
      <c r="E18" s="165" t="s">
        <v>771</v>
      </c>
      <c r="F18" s="166"/>
      <c r="G18" s="167">
        <v>24</v>
      </c>
      <c r="H18" s="168"/>
      <c r="I18" s="168"/>
      <c r="J18" s="27">
        <v>424.46</v>
      </c>
      <c r="K18" s="28">
        <v>135.32</v>
      </c>
      <c r="L18" s="28"/>
      <c r="M18" s="28">
        <f t="shared" si="55"/>
        <v>27.988999999999997</v>
      </c>
      <c r="N18" s="28">
        <f t="shared" si="56"/>
        <v>46.629673999999994</v>
      </c>
      <c r="O18" s="28">
        <v>3</v>
      </c>
      <c r="P18" s="28">
        <f t="shared" si="57"/>
        <v>10187.039999999999</v>
      </c>
      <c r="Q18" s="28">
        <f t="shared" si="58"/>
        <v>3247.68</v>
      </c>
      <c r="R18" s="84">
        <v>11176</v>
      </c>
      <c r="S18" s="28">
        <f t="shared" si="59"/>
        <v>671.73599999999999</v>
      </c>
      <c r="T18" s="28">
        <f t="shared" si="60"/>
        <v>1119.1121759999999</v>
      </c>
      <c r="U18" s="48">
        <f t="shared" si="61"/>
        <v>0</v>
      </c>
      <c r="V18" s="28">
        <f t="shared" si="62"/>
        <v>0</v>
      </c>
      <c r="W18" s="28">
        <f t="shared" si="63"/>
        <v>72</v>
      </c>
      <c r="X18" s="28">
        <f t="shared" si="64"/>
        <v>26473.568176000001</v>
      </c>
      <c r="Y18" s="85"/>
      <c r="Z18" s="28"/>
      <c r="AA18" s="15"/>
      <c r="AB18" s="15"/>
      <c r="AC18" s="15">
        <f t="shared" si="38"/>
        <v>1612</v>
      </c>
      <c r="AD18" s="190">
        <v>200</v>
      </c>
      <c r="AE18" s="25"/>
      <c r="AF18" s="25"/>
      <c r="AG18" s="28">
        <f t="shared" si="65"/>
        <v>1812</v>
      </c>
      <c r="AH18" s="86">
        <f t="shared" si="66"/>
        <v>24662</v>
      </c>
      <c r="AI18" s="86">
        <v>24662</v>
      </c>
      <c r="AJ18" s="86">
        <f t="shared" si="67"/>
        <v>0</v>
      </c>
    </row>
    <row r="19" spans="1:36" ht="15" x14ac:dyDescent="0.25">
      <c r="A19" s="89">
        <v>16</v>
      </c>
      <c r="B19" s="256">
        <v>19164</v>
      </c>
      <c r="C19" s="164"/>
      <c r="D19" s="163"/>
      <c r="E19" s="165" t="s">
        <v>772</v>
      </c>
      <c r="F19" s="166"/>
      <c r="G19" s="167">
        <v>24</v>
      </c>
      <c r="H19" s="168"/>
      <c r="I19" s="168"/>
      <c r="J19" s="27">
        <v>424.46</v>
      </c>
      <c r="K19" s="28">
        <v>135.32</v>
      </c>
      <c r="L19" s="28"/>
      <c r="M19" s="28">
        <f t="shared" si="55"/>
        <v>27.988999999999997</v>
      </c>
      <c r="N19" s="28">
        <f t="shared" si="56"/>
        <v>46.629673999999994</v>
      </c>
      <c r="O19" s="28">
        <v>3</v>
      </c>
      <c r="P19" s="28">
        <f t="shared" si="57"/>
        <v>10187.039999999999</v>
      </c>
      <c r="Q19" s="28">
        <f t="shared" si="58"/>
        <v>3247.68</v>
      </c>
      <c r="R19" s="84">
        <v>11176</v>
      </c>
      <c r="S19" s="28">
        <f t="shared" si="59"/>
        <v>671.73599999999999</v>
      </c>
      <c r="T19" s="28">
        <f t="shared" si="60"/>
        <v>1119.1121759999999</v>
      </c>
      <c r="U19" s="48">
        <f t="shared" si="61"/>
        <v>0</v>
      </c>
      <c r="V19" s="28">
        <f t="shared" si="62"/>
        <v>0</v>
      </c>
      <c r="W19" s="28">
        <f t="shared" si="63"/>
        <v>72</v>
      </c>
      <c r="X19" s="28">
        <f t="shared" si="64"/>
        <v>26473.568176000001</v>
      </c>
      <c r="Y19" s="85"/>
      <c r="Z19" s="28"/>
      <c r="AA19" s="15"/>
      <c r="AB19" s="15"/>
      <c r="AC19" s="15">
        <f t="shared" si="38"/>
        <v>1612</v>
      </c>
      <c r="AD19" s="190">
        <v>200</v>
      </c>
      <c r="AE19" s="25"/>
      <c r="AF19" s="25"/>
      <c r="AG19" s="28">
        <f t="shared" si="65"/>
        <v>1812</v>
      </c>
      <c r="AH19" s="86">
        <f t="shared" si="66"/>
        <v>24662</v>
      </c>
      <c r="AI19" s="86">
        <v>24662</v>
      </c>
      <c r="AJ19" s="86">
        <f t="shared" si="67"/>
        <v>0</v>
      </c>
    </row>
    <row r="20" spans="1:36" ht="15" x14ac:dyDescent="0.25">
      <c r="A20" s="89">
        <v>17</v>
      </c>
      <c r="B20" s="256">
        <v>19199</v>
      </c>
      <c r="C20" s="164"/>
      <c r="D20" s="163"/>
      <c r="E20" s="165" t="s">
        <v>833</v>
      </c>
      <c r="F20" s="166"/>
      <c r="G20" s="167">
        <v>24</v>
      </c>
      <c r="H20" s="168"/>
      <c r="I20" s="168"/>
      <c r="J20" s="27">
        <v>424.46</v>
      </c>
      <c r="K20" s="28">
        <v>135.32</v>
      </c>
      <c r="L20" s="28"/>
      <c r="M20" s="28">
        <f t="shared" ref="M20:M21" si="82">(J20+K20)/30*1.5</f>
        <v>27.988999999999997</v>
      </c>
      <c r="N20" s="28">
        <f t="shared" ref="N20:N21" si="83">(J20+K20)*8.33%</f>
        <v>46.629673999999994</v>
      </c>
      <c r="O20" s="28">
        <v>3</v>
      </c>
      <c r="P20" s="28">
        <f t="shared" ref="P20:P21" si="84">G20*J20</f>
        <v>10187.039999999999</v>
      </c>
      <c r="Q20" s="28">
        <f t="shared" ref="Q20:Q21" si="85">G20*K20</f>
        <v>3247.68</v>
      </c>
      <c r="R20" s="84">
        <v>11176</v>
      </c>
      <c r="S20" s="28">
        <f t="shared" ref="S20:S21" si="86">+(P20+Q20)*1.3/26</f>
        <v>671.73599999999999</v>
      </c>
      <c r="T20" s="28">
        <f t="shared" ref="T20:T21" si="87">G20*N20</f>
        <v>1119.1121759999999</v>
      </c>
      <c r="U20" s="48">
        <f t="shared" ref="U20:U21" si="88">ROUND((J20+K20+L20+M20+N20)*I20,0)</f>
        <v>0</v>
      </c>
      <c r="V20" s="28">
        <f t="shared" ref="V20:V21" si="89">((J20+K20+L20)*H20)*2</f>
        <v>0</v>
      </c>
      <c r="W20" s="28">
        <f t="shared" ref="W20:W21" si="90">(G20*3)</f>
        <v>72</v>
      </c>
      <c r="X20" s="28">
        <f t="shared" ref="X20:X21" si="91">SUM(P20:W20)</f>
        <v>26473.568176000001</v>
      </c>
      <c r="Y20" s="85"/>
      <c r="Z20" s="28"/>
      <c r="AA20" s="15"/>
      <c r="AB20" s="15"/>
      <c r="AC20" s="15">
        <f t="shared" ref="AC20:AC21" si="92">ROUND(((G20+I20)*(J20+K20)*12%),0)</f>
        <v>1612</v>
      </c>
      <c r="AD20" s="190">
        <v>200</v>
      </c>
      <c r="AE20" s="25"/>
      <c r="AF20" s="25">
        <v>1500</v>
      </c>
      <c r="AG20" s="28">
        <f t="shared" ref="AG20:AG21" si="93">SUM(AA20:AF20)</f>
        <v>3312</v>
      </c>
      <c r="AH20" s="86">
        <f t="shared" ref="AH20:AH21" si="94">ROUND(X20-AG20,0)+Y20</f>
        <v>23162</v>
      </c>
      <c r="AI20" s="86">
        <v>23162</v>
      </c>
      <c r="AJ20" s="86">
        <f t="shared" ref="AJ20:AJ21" si="95">AH20-AI20</f>
        <v>0</v>
      </c>
    </row>
    <row r="21" spans="1:36" ht="15" x14ac:dyDescent="0.25">
      <c r="A21" s="89">
        <v>18</v>
      </c>
      <c r="B21" s="256">
        <v>19200</v>
      </c>
      <c r="C21" s="164"/>
      <c r="D21" s="163"/>
      <c r="E21" s="165" t="s">
        <v>834</v>
      </c>
      <c r="F21" s="166"/>
      <c r="G21" s="167">
        <v>24</v>
      </c>
      <c r="H21" s="168"/>
      <c r="I21" s="168"/>
      <c r="J21" s="27">
        <v>424.46</v>
      </c>
      <c r="K21" s="28">
        <v>135.32</v>
      </c>
      <c r="L21" s="28"/>
      <c r="M21" s="28">
        <f t="shared" si="82"/>
        <v>27.988999999999997</v>
      </c>
      <c r="N21" s="28">
        <f t="shared" si="83"/>
        <v>46.629673999999994</v>
      </c>
      <c r="O21" s="28">
        <v>3</v>
      </c>
      <c r="P21" s="28">
        <f t="shared" si="84"/>
        <v>10187.039999999999</v>
      </c>
      <c r="Q21" s="28">
        <f t="shared" si="85"/>
        <v>3247.68</v>
      </c>
      <c r="R21" s="84">
        <v>11176</v>
      </c>
      <c r="S21" s="28">
        <f t="shared" si="86"/>
        <v>671.73599999999999</v>
      </c>
      <c r="T21" s="28">
        <f t="shared" si="87"/>
        <v>1119.1121759999999</v>
      </c>
      <c r="U21" s="48">
        <f t="shared" si="88"/>
        <v>0</v>
      </c>
      <c r="V21" s="28">
        <f t="shared" si="89"/>
        <v>0</v>
      </c>
      <c r="W21" s="28">
        <f t="shared" si="90"/>
        <v>72</v>
      </c>
      <c r="X21" s="28">
        <f t="shared" si="91"/>
        <v>26473.568176000001</v>
      </c>
      <c r="Y21" s="85"/>
      <c r="Z21" s="28"/>
      <c r="AA21" s="15"/>
      <c r="AB21" s="15"/>
      <c r="AC21" s="15">
        <f t="shared" si="92"/>
        <v>1612</v>
      </c>
      <c r="AD21" s="190">
        <v>200</v>
      </c>
      <c r="AE21" s="25"/>
      <c r="AF21" s="25"/>
      <c r="AG21" s="28">
        <f t="shared" si="93"/>
        <v>1812</v>
      </c>
      <c r="AH21" s="86">
        <f t="shared" si="94"/>
        <v>24662</v>
      </c>
      <c r="AI21" s="86">
        <v>24662</v>
      </c>
      <c r="AJ21" s="86">
        <f t="shared" si="95"/>
        <v>0</v>
      </c>
    </row>
    <row r="22" spans="1:36" ht="12.75" x14ac:dyDescent="0.2">
      <c r="A22" s="89"/>
      <c r="B22" s="89"/>
      <c r="C22" s="89"/>
      <c r="D22" s="24"/>
      <c r="E22" s="80"/>
      <c r="F22" s="80"/>
      <c r="G22" s="90">
        <f>SUM(G4:G21)</f>
        <v>397</v>
      </c>
      <c r="H22" s="90">
        <f>SUM(H4:H11)</f>
        <v>0</v>
      </c>
      <c r="I22" s="90">
        <f>SUM(I4:I11)</f>
        <v>0</v>
      </c>
      <c r="J22" s="91"/>
      <c r="K22" s="91"/>
      <c r="L22" s="91"/>
      <c r="M22" s="91"/>
      <c r="N22" s="91"/>
      <c r="O22" s="91"/>
      <c r="P22" s="90">
        <f t="shared" ref="P22:Q22" si="96">SUM(P4:P21)</f>
        <v>168510.62</v>
      </c>
      <c r="Q22" s="90">
        <f t="shared" si="96"/>
        <v>53722.04</v>
      </c>
      <c r="R22" s="90">
        <f>SUM(R4:R21)</f>
        <v>174690</v>
      </c>
      <c r="S22" s="90">
        <f t="shared" ref="S22:AJ22" si="97">SUM(S4:S21)</f>
        <v>11111.633000000003</v>
      </c>
      <c r="T22" s="90">
        <f t="shared" si="97"/>
        <v>18511.980577999999</v>
      </c>
      <c r="U22" s="90">
        <f t="shared" si="97"/>
        <v>0</v>
      </c>
      <c r="V22" s="90">
        <f t="shared" si="97"/>
        <v>0</v>
      </c>
      <c r="W22" s="90">
        <f t="shared" si="97"/>
        <v>1191</v>
      </c>
      <c r="X22" s="90">
        <f t="shared" si="97"/>
        <v>427737.27357800014</v>
      </c>
      <c r="Y22" s="90">
        <f t="shared" si="97"/>
        <v>0</v>
      </c>
      <c r="Z22" s="90">
        <f t="shared" si="97"/>
        <v>0</v>
      </c>
      <c r="AA22" s="90">
        <f t="shared" si="97"/>
        <v>141.37926132000001</v>
      </c>
      <c r="AB22" s="90">
        <f t="shared" si="97"/>
        <v>0</v>
      </c>
      <c r="AC22" s="90">
        <f t="shared" si="97"/>
        <v>26665</v>
      </c>
      <c r="AD22" s="90">
        <f t="shared" si="97"/>
        <v>3000</v>
      </c>
      <c r="AE22" s="90">
        <f t="shared" si="97"/>
        <v>0</v>
      </c>
      <c r="AF22" s="90">
        <f t="shared" si="97"/>
        <v>3000</v>
      </c>
      <c r="AG22" s="90">
        <f t="shared" si="97"/>
        <v>32806.379261319998</v>
      </c>
      <c r="AH22" s="90">
        <f t="shared" si="97"/>
        <v>394937</v>
      </c>
      <c r="AI22" s="90">
        <f t="shared" si="97"/>
        <v>394937</v>
      </c>
      <c r="AJ22" s="90">
        <f t="shared" si="97"/>
        <v>0</v>
      </c>
    </row>
    <row r="23" spans="1:36" x14ac:dyDescent="0.2">
      <c r="I23" s="93"/>
    </row>
    <row r="24" spans="1:36" x14ac:dyDescent="0.2">
      <c r="I24" s="93"/>
    </row>
    <row r="25" spans="1:36" x14ac:dyDescent="0.2">
      <c r="I25" s="93"/>
    </row>
    <row r="26" spans="1:36" x14ac:dyDescent="0.2">
      <c r="I26" s="93"/>
    </row>
    <row r="27" spans="1:36" x14ac:dyDescent="0.2">
      <c r="I27" s="93"/>
    </row>
    <row r="28" spans="1:36" x14ac:dyDescent="0.2">
      <c r="I28" s="93"/>
    </row>
    <row r="29" spans="1:36" x14ac:dyDescent="0.2">
      <c r="I29" s="93"/>
    </row>
    <row r="30" spans="1:36" x14ac:dyDescent="0.2">
      <c r="I30" s="93"/>
    </row>
    <row r="31" spans="1:36" x14ac:dyDescent="0.2">
      <c r="I31" s="93"/>
    </row>
    <row r="32" spans="1:36" x14ac:dyDescent="0.2">
      <c r="I32" s="93"/>
    </row>
    <row r="33" spans="9:9" x14ac:dyDescent="0.2">
      <c r="I33" s="93"/>
    </row>
    <row r="34" spans="9:9" x14ac:dyDescent="0.2">
      <c r="I34" s="93"/>
    </row>
    <row r="35" spans="9:9" x14ac:dyDescent="0.2">
      <c r="I35" s="93"/>
    </row>
    <row r="36" spans="9:9" x14ac:dyDescent="0.2">
      <c r="I36" s="93"/>
    </row>
    <row r="37" spans="9:9" x14ac:dyDescent="0.2">
      <c r="I37" s="93"/>
    </row>
    <row r="38" spans="9:9" x14ac:dyDescent="0.2">
      <c r="I38" s="93"/>
    </row>
    <row r="39" spans="9:9" x14ac:dyDescent="0.2">
      <c r="I39" s="93"/>
    </row>
    <row r="40" spans="9:9" x14ac:dyDescent="0.2">
      <c r="I40" s="93"/>
    </row>
    <row r="41" spans="9:9" x14ac:dyDescent="0.2">
      <c r="I41" s="93"/>
    </row>
    <row r="42" spans="9:9" x14ac:dyDescent="0.2">
      <c r="I42" s="93"/>
    </row>
    <row r="43" spans="9:9" x14ac:dyDescent="0.2">
      <c r="I43" s="93"/>
    </row>
    <row r="44" spans="9:9" x14ac:dyDescent="0.2">
      <c r="I44" s="93"/>
    </row>
    <row r="45" spans="9:9" x14ac:dyDescent="0.2">
      <c r="I45" s="93"/>
    </row>
    <row r="46" spans="9:9" x14ac:dyDescent="0.2">
      <c r="I46" s="93"/>
    </row>
    <row r="47" spans="9:9" x14ac:dyDescent="0.2">
      <c r="I47" s="93"/>
    </row>
    <row r="48" spans="9:9" x14ac:dyDescent="0.2">
      <c r="I48" s="93"/>
    </row>
    <row r="49" spans="9:9" x14ac:dyDescent="0.2">
      <c r="I49" s="93"/>
    </row>
    <row r="50" spans="9:9" x14ac:dyDescent="0.2">
      <c r="I50" s="93"/>
    </row>
    <row r="51" spans="9:9" x14ac:dyDescent="0.2">
      <c r="I51" s="93"/>
    </row>
    <row r="52" spans="9:9" x14ac:dyDescent="0.2">
      <c r="I52" s="93"/>
    </row>
    <row r="53" spans="9:9" x14ac:dyDescent="0.2">
      <c r="I53" s="93"/>
    </row>
    <row r="54" spans="9:9" x14ac:dyDescent="0.2">
      <c r="I54" s="93"/>
    </row>
    <row r="55" spans="9:9" x14ac:dyDescent="0.2">
      <c r="I55" s="93"/>
    </row>
    <row r="56" spans="9:9" x14ac:dyDescent="0.2">
      <c r="I56" s="93"/>
    </row>
    <row r="57" spans="9:9" x14ac:dyDescent="0.2">
      <c r="I57" s="93"/>
    </row>
    <row r="58" spans="9:9" x14ac:dyDescent="0.2">
      <c r="I58" s="93"/>
    </row>
    <row r="59" spans="9:9" x14ac:dyDescent="0.2">
      <c r="I59" s="93"/>
    </row>
    <row r="60" spans="9:9" x14ac:dyDescent="0.2">
      <c r="I60" s="93"/>
    </row>
    <row r="61" spans="9:9" x14ac:dyDescent="0.2">
      <c r="I61" s="93"/>
    </row>
    <row r="62" spans="9:9" x14ac:dyDescent="0.2">
      <c r="I62" s="93"/>
    </row>
    <row r="63" spans="9:9" x14ac:dyDescent="0.2">
      <c r="I63" s="93"/>
    </row>
    <row r="64" spans="9:9" x14ac:dyDescent="0.2">
      <c r="I64" s="93"/>
    </row>
    <row r="65" spans="9:9" x14ac:dyDescent="0.2">
      <c r="I65" s="93"/>
    </row>
    <row r="66" spans="9:9" x14ac:dyDescent="0.2">
      <c r="I66" s="93"/>
    </row>
    <row r="67" spans="9:9" x14ac:dyDescent="0.2">
      <c r="I67" s="93"/>
    </row>
    <row r="68" spans="9:9" x14ac:dyDescent="0.2">
      <c r="I68" s="93"/>
    </row>
    <row r="69" spans="9:9" x14ac:dyDescent="0.2">
      <c r="I69" s="93"/>
    </row>
    <row r="70" spans="9:9" x14ac:dyDescent="0.2">
      <c r="I70" s="93"/>
    </row>
    <row r="71" spans="9:9" x14ac:dyDescent="0.2">
      <c r="I71" s="93"/>
    </row>
    <row r="72" spans="9:9" x14ac:dyDescent="0.2">
      <c r="I72" s="93"/>
    </row>
    <row r="73" spans="9:9" x14ac:dyDescent="0.2">
      <c r="I73" s="93"/>
    </row>
    <row r="74" spans="9:9" x14ac:dyDescent="0.2">
      <c r="I74" s="93"/>
    </row>
    <row r="75" spans="9:9" x14ac:dyDescent="0.2">
      <c r="I75" s="93"/>
    </row>
    <row r="76" spans="9:9" x14ac:dyDescent="0.2">
      <c r="I76" s="93"/>
    </row>
    <row r="77" spans="9:9" x14ac:dyDescent="0.2">
      <c r="I77" s="93"/>
    </row>
    <row r="78" spans="9:9" x14ac:dyDescent="0.2">
      <c r="I78" s="93"/>
    </row>
    <row r="79" spans="9:9" x14ac:dyDescent="0.2">
      <c r="I79" s="93"/>
    </row>
    <row r="80" spans="9:9" x14ac:dyDescent="0.2">
      <c r="I80" s="93"/>
    </row>
    <row r="81" spans="8:9" x14ac:dyDescent="0.2">
      <c r="I81" s="93"/>
    </row>
    <row r="82" spans="8:9" x14ac:dyDescent="0.2">
      <c r="I82" s="93"/>
    </row>
    <row r="83" spans="8:9" x14ac:dyDescent="0.2">
      <c r="I83" s="93"/>
    </row>
    <row r="84" spans="8:9" x14ac:dyDescent="0.2">
      <c r="I84" s="93"/>
    </row>
    <row r="85" spans="8:9" x14ac:dyDescent="0.2">
      <c r="I85" s="93"/>
    </row>
    <row r="86" spans="8:9" x14ac:dyDescent="0.2">
      <c r="I86" s="93"/>
    </row>
    <row r="87" spans="8:9" x14ac:dyDescent="0.2">
      <c r="H87" s="92"/>
      <c r="I87" s="92"/>
    </row>
    <row r="88" spans="8:9" x14ac:dyDescent="0.2">
      <c r="H88" s="92"/>
      <c r="I88" s="92"/>
    </row>
    <row r="89" spans="8:9" x14ac:dyDescent="0.2">
      <c r="H89" s="92"/>
      <c r="I89" s="92"/>
    </row>
    <row r="90" spans="8:9" x14ac:dyDescent="0.2">
      <c r="H90" s="92"/>
      <c r="I90" s="92"/>
    </row>
    <row r="91" spans="8:9" x14ac:dyDescent="0.2">
      <c r="H91" s="92"/>
      <c r="I91" s="92"/>
    </row>
    <row r="92" spans="8:9" x14ac:dyDescent="0.2">
      <c r="H92" s="92"/>
      <c r="I92" s="92"/>
    </row>
    <row r="93" spans="8:9" x14ac:dyDescent="0.2">
      <c r="H93" s="92"/>
      <c r="I93" s="92"/>
    </row>
    <row r="94" spans="8:9" x14ac:dyDescent="0.2">
      <c r="H94" s="92"/>
      <c r="I94" s="92"/>
    </row>
    <row r="95" spans="8:9" x14ac:dyDescent="0.2">
      <c r="H95" s="92"/>
      <c r="I95" s="92"/>
    </row>
    <row r="96" spans="8:9" x14ac:dyDescent="0.2">
      <c r="H96" s="92"/>
      <c r="I96" s="92"/>
    </row>
    <row r="97" spans="8:9" x14ac:dyDescent="0.2">
      <c r="H97" s="92"/>
      <c r="I97" s="92"/>
    </row>
    <row r="98" spans="8:9" x14ac:dyDescent="0.2">
      <c r="H98" s="92"/>
      <c r="I98" s="92"/>
    </row>
    <row r="99" spans="8:9" x14ac:dyDescent="0.2">
      <c r="H99" s="92"/>
      <c r="I99" s="92"/>
    </row>
    <row r="100" spans="8:9" x14ac:dyDescent="0.2">
      <c r="H100" s="92"/>
      <c r="I100" s="92"/>
    </row>
    <row r="101" spans="8:9" x14ac:dyDescent="0.2">
      <c r="H101" s="92"/>
      <c r="I101" s="92"/>
    </row>
    <row r="102" spans="8:9" x14ac:dyDescent="0.2">
      <c r="H102" s="92"/>
      <c r="I102" s="92"/>
    </row>
    <row r="103" spans="8:9" x14ac:dyDescent="0.2">
      <c r="H103" s="92"/>
      <c r="I103" s="92"/>
    </row>
    <row r="104" spans="8:9" x14ac:dyDescent="0.2">
      <c r="H104" s="92"/>
      <c r="I104" s="92"/>
    </row>
  </sheetData>
  <mergeCells count="2">
    <mergeCell ref="A1:AF1"/>
    <mergeCell ref="A2:AF2"/>
  </mergeCells>
  <pageMargins left="0.7" right="0.7" top="0.75" bottom="0.75" header="0.3" footer="0.3"/>
  <pageSetup orientation="portrait" r:id="rId1"/>
  <headerFooter>
    <oddFooter>&amp;L_x000D_&amp;1#&amp;"Calibri"&amp;10&amp;K000000 Internal - General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195A-6669-44DE-9B7E-D9A308CE3358}">
  <sheetPr>
    <tabColor rgb="FFFFFF00"/>
  </sheetPr>
  <dimension ref="A1:AR35"/>
  <sheetViews>
    <sheetView zoomScaleNormal="100" workbookViewId="0">
      <pane xSplit="3" ySplit="4" topLeftCell="W5" activePane="bottomRight" state="frozen"/>
      <selection pane="topRight" activeCell="D1" sqref="D1"/>
      <selection pane="bottomLeft" activeCell="A5" sqref="A5"/>
      <selection pane="bottomRight" activeCell="AI8" sqref="AI8"/>
    </sheetView>
  </sheetViews>
  <sheetFormatPr defaultRowHeight="15" x14ac:dyDescent="0.25"/>
  <cols>
    <col min="1" max="1" width="5.85546875" style="2" bestFit="1" customWidth="1"/>
    <col min="2" max="2" width="10.5703125" style="2" customWidth="1"/>
    <col min="3" max="3" width="25" style="36" customWidth="1"/>
    <col min="4" max="4" width="8.140625" style="1" customWidth="1"/>
    <col min="5" max="5" width="5.28515625" style="2" customWidth="1"/>
    <col min="6" max="6" width="6" style="18" customWidth="1"/>
    <col min="7" max="7" width="8.5703125" style="1" customWidth="1"/>
    <col min="8" max="8" width="7.5703125" style="1" bestFit="1" customWidth="1"/>
    <col min="9" max="9" width="7.28515625" style="1" customWidth="1"/>
    <col min="10" max="10" width="7.5703125" style="1" bestFit="1" customWidth="1"/>
    <col min="11" max="11" width="6.5703125" style="1" customWidth="1"/>
    <col min="12" max="12" width="6.28515625" style="1" customWidth="1"/>
    <col min="13" max="13" width="9.28515625" style="1" customWidth="1"/>
    <col min="14" max="14" width="9" style="1" customWidth="1"/>
    <col min="15" max="15" width="10.28515625" style="1" customWidth="1"/>
    <col min="16" max="17" width="8.5703125" style="1" customWidth="1"/>
    <col min="18" max="18" width="7.7109375" style="1" customWidth="1"/>
    <col min="19" max="19" width="8.7109375" style="1" customWidth="1"/>
    <col min="20" max="20" width="7.85546875" style="1" customWidth="1"/>
    <col min="21" max="22" width="10.28515625" style="32" customWidth="1"/>
    <col min="23" max="23" width="8.5703125" style="1" customWidth="1"/>
    <col min="24" max="26" width="7.5703125" style="1" customWidth="1"/>
    <col min="27" max="27" width="5" style="1" customWidth="1"/>
    <col min="28" max="28" width="6.7109375" style="1" customWidth="1"/>
    <col min="29" max="29" width="8.85546875" style="1" customWidth="1"/>
    <col min="30" max="30" width="9.85546875" style="1" customWidth="1"/>
    <col min="31" max="31" width="9.28515625" style="1" customWidth="1"/>
    <col min="32" max="32" width="10.28515625" style="1" bestFit="1" customWidth="1"/>
    <col min="33" max="33" width="11.85546875" style="1" bestFit="1" customWidth="1"/>
    <col min="34" max="34" width="9.85546875" style="1" customWidth="1"/>
    <col min="35" max="36" width="8.5703125" style="1" bestFit="1" customWidth="1"/>
    <col min="37" max="39" width="9.140625" style="1"/>
    <col min="40" max="40" width="9.5703125" style="1" bestFit="1" customWidth="1"/>
    <col min="41" max="41" width="9.140625" style="1"/>
    <col min="42" max="42" width="10.28515625" style="1" bestFit="1" customWidth="1"/>
    <col min="43" max="16384" width="9.140625" style="1"/>
  </cols>
  <sheetData>
    <row r="1" spans="1:44" s="10" customFormat="1" ht="33.75" hidden="1" x14ac:dyDescent="0.5">
      <c r="A1" s="577" t="s">
        <v>655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7"/>
      <c r="V1" s="584"/>
      <c r="W1" s="577"/>
      <c r="X1" s="577"/>
      <c r="Y1" s="584"/>
      <c r="Z1" s="584"/>
      <c r="AA1" s="577"/>
      <c r="AB1" s="577"/>
      <c r="AC1" s="577"/>
      <c r="AD1" s="584"/>
      <c r="AE1" s="577"/>
      <c r="AF1" s="577"/>
      <c r="AG1" s="37"/>
      <c r="AH1" s="37"/>
    </row>
    <row r="2" spans="1:44" s="10" customFormat="1" ht="26.25" x14ac:dyDescent="0.4">
      <c r="A2" s="585"/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  <c r="S2" s="586"/>
      <c r="T2" s="586"/>
      <c r="U2" s="586"/>
      <c r="V2" s="586"/>
      <c r="W2" s="586"/>
      <c r="X2" s="586"/>
      <c r="Y2" s="586"/>
      <c r="Z2" s="586"/>
      <c r="AA2" s="586"/>
      <c r="AB2" s="586"/>
      <c r="AC2" s="586"/>
      <c r="AD2" s="586"/>
      <c r="AE2" s="586"/>
      <c r="AF2" s="587"/>
      <c r="AG2" s="38"/>
      <c r="AH2" s="38"/>
    </row>
    <row r="3" spans="1:44" s="10" customFormat="1" ht="31.5" x14ac:dyDescent="0.5">
      <c r="A3" s="9"/>
      <c r="B3" s="9"/>
      <c r="C3" s="33"/>
      <c r="D3" s="9"/>
      <c r="E3" s="9"/>
      <c r="F3" s="8"/>
      <c r="G3" s="588" t="s">
        <v>0</v>
      </c>
      <c r="H3" s="589"/>
      <c r="I3" s="589"/>
      <c r="J3" s="589"/>
      <c r="K3" s="589"/>
      <c r="L3" s="590"/>
      <c r="M3" s="591" t="s">
        <v>1</v>
      </c>
      <c r="N3" s="592"/>
      <c r="O3" s="592"/>
      <c r="P3" s="592"/>
      <c r="Q3" s="592"/>
      <c r="R3" s="592"/>
      <c r="S3" s="592"/>
      <c r="T3" s="592"/>
      <c r="U3" s="593"/>
      <c r="V3" s="172"/>
      <c r="W3" s="594" t="s">
        <v>2</v>
      </c>
      <c r="X3" s="595"/>
      <c r="Y3" s="595"/>
      <c r="Z3" s="595"/>
      <c r="AA3" s="595"/>
      <c r="AB3" s="595"/>
      <c r="AC3" s="595"/>
      <c r="AD3" s="595"/>
      <c r="AE3" s="596"/>
      <c r="AF3" s="597" t="s">
        <v>3</v>
      </c>
      <c r="AG3" s="464"/>
      <c r="AH3" s="38"/>
    </row>
    <row r="4" spans="1:44" s="20" customFormat="1" ht="51" x14ac:dyDescent="0.25">
      <c r="A4" s="19" t="s">
        <v>4</v>
      </c>
      <c r="B4" s="19" t="s">
        <v>80</v>
      </c>
      <c r="C4" s="34" t="s">
        <v>5</v>
      </c>
      <c r="D4" s="19" t="s">
        <v>6</v>
      </c>
      <c r="E4" s="19" t="s">
        <v>7</v>
      </c>
      <c r="F4" s="19" t="s">
        <v>8</v>
      </c>
      <c r="G4" s="121" t="s">
        <v>47</v>
      </c>
      <c r="H4" s="121" t="s">
        <v>48</v>
      </c>
      <c r="I4" s="121" t="s">
        <v>440</v>
      </c>
      <c r="J4" s="121" t="s">
        <v>53</v>
      </c>
      <c r="K4" s="121" t="s">
        <v>52</v>
      </c>
      <c r="L4" s="19" t="s">
        <v>14</v>
      </c>
      <c r="M4" s="121" t="s">
        <v>47</v>
      </c>
      <c r="N4" s="121" t="s">
        <v>48</v>
      </c>
      <c r="O4" s="121" t="s">
        <v>110</v>
      </c>
      <c r="P4" s="121" t="s">
        <v>53</v>
      </c>
      <c r="Q4" s="121" t="s">
        <v>52</v>
      </c>
      <c r="R4" s="19" t="s">
        <v>14</v>
      </c>
      <c r="S4" s="19" t="s">
        <v>8</v>
      </c>
      <c r="T4" s="19" t="s">
        <v>7</v>
      </c>
      <c r="U4" s="30" t="s">
        <v>15</v>
      </c>
      <c r="V4" s="173" t="s">
        <v>441</v>
      </c>
      <c r="W4" s="19" t="s">
        <v>16</v>
      </c>
      <c r="X4" s="19" t="s">
        <v>17</v>
      </c>
      <c r="Y4" s="153" t="s">
        <v>547</v>
      </c>
      <c r="Z4" s="153" t="s">
        <v>545</v>
      </c>
      <c r="AA4" s="19" t="s">
        <v>18</v>
      </c>
      <c r="AB4" s="19" t="s">
        <v>100</v>
      </c>
      <c r="AC4" s="19" t="s">
        <v>86</v>
      </c>
      <c r="AD4" s="153" t="s">
        <v>315</v>
      </c>
      <c r="AE4" s="19" t="s">
        <v>20</v>
      </c>
      <c r="AF4" s="598"/>
      <c r="AG4" s="40" t="s">
        <v>21</v>
      </c>
      <c r="AH4" s="40" t="s">
        <v>36</v>
      </c>
      <c r="AI4" s="19" t="s">
        <v>16</v>
      </c>
      <c r="AJ4" s="19" t="s">
        <v>17</v>
      </c>
      <c r="AK4" s="153" t="s">
        <v>546</v>
      </c>
      <c r="AL4" s="153" t="s">
        <v>547</v>
      </c>
      <c r="AM4" s="19" t="s">
        <v>61</v>
      </c>
      <c r="AN4" s="153" t="s">
        <v>15</v>
      </c>
      <c r="AO4" s="19" t="s">
        <v>39</v>
      </c>
      <c r="AP4" s="19" t="s">
        <v>37</v>
      </c>
    </row>
    <row r="5" spans="1:44" ht="15" customHeight="1" x14ac:dyDescent="0.25">
      <c r="A5" s="7">
        <v>1</v>
      </c>
      <c r="B5" s="175" t="s">
        <v>652</v>
      </c>
      <c r="C5" s="98" t="s">
        <v>290</v>
      </c>
      <c r="D5" s="63">
        <v>20.833333333333332</v>
      </c>
      <c r="E5" s="64"/>
      <c r="F5" s="14"/>
      <c r="G5" s="261">
        <v>424.46</v>
      </c>
      <c r="H5" s="261">
        <v>135.32</v>
      </c>
      <c r="I5" s="261">
        <v>26.68</v>
      </c>
      <c r="J5" s="261">
        <f>(G5+H5)*8.33%</f>
        <v>46.629673999999994</v>
      </c>
      <c r="K5" s="261">
        <f t="shared" ref="K5:K9" si="0">(G5+H5)/26*1.3</f>
        <v>27.988999999999997</v>
      </c>
      <c r="L5" s="263">
        <v>9.6199999999999992</v>
      </c>
      <c r="M5" s="264">
        <f t="shared" ref="M5:M19" si="1">+D5*G5</f>
        <v>8842.9166666666661</v>
      </c>
      <c r="N5" s="264">
        <f t="shared" ref="N5:N19" si="2">+D5*H5</f>
        <v>2819.1666666666665</v>
      </c>
      <c r="O5" s="264">
        <f t="shared" ref="O5:O19" si="3">+D5*I5</f>
        <v>555.83333333333326</v>
      </c>
      <c r="P5" s="264">
        <f t="shared" ref="P5:P19" si="4">+D5*J5</f>
        <v>971.45154166666646</v>
      </c>
      <c r="Q5" s="264">
        <f t="shared" ref="Q5:Q19" si="5">+D5*K5</f>
        <v>583.10416666666663</v>
      </c>
      <c r="R5" s="264">
        <f t="shared" ref="R5:R19" si="6">+D5*L5</f>
        <v>200.41666666666663</v>
      </c>
      <c r="S5" s="265">
        <f>ROUND((G5+H5+J5+K5+I5)*F5,0)</f>
        <v>0</v>
      </c>
      <c r="T5" s="265">
        <f t="shared" ref="T5:T23" si="7">ROUND((G5+H5+I5)*2*E5,0)</f>
        <v>0</v>
      </c>
      <c r="U5" s="264">
        <f t="shared" ref="U5:U19" si="8">+R5+Q5+P5+N5+M5+S5+T5+O5</f>
        <v>13972.889041666667</v>
      </c>
      <c r="V5" s="264">
        <f t="shared" ref="V5:V21" si="9">((D5+F5)*(G5+H5))</f>
        <v>11662.083333333332</v>
      </c>
      <c r="W5" s="266">
        <f t="shared" ref="W5:W21" si="10">IF(V5&gt;=15000,1800,ROUND(V5*12/100,0))</f>
        <v>1399</v>
      </c>
      <c r="X5" s="267">
        <f t="shared" ref="X5" si="11">ROUNDUP(((D5)*(G5+H5+I5+K5+L5)*0.75%),0)</f>
        <v>98</v>
      </c>
      <c r="Y5" s="267">
        <f>ROUND(T5*0.75%,0)</f>
        <v>0</v>
      </c>
      <c r="Z5" s="267">
        <f t="shared" ref="Z5:Z25" si="12">ROUND(((F5)*(G5+H5+I5+K5)*0.75%),0)</f>
        <v>0</v>
      </c>
      <c r="AA5" s="265"/>
      <c r="AB5" s="263"/>
      <c r="AC5" s="103"/>
      <c r="AD5" s="147"/>
      <c r="AE5" s="267">
        <f t="shared" ref="AE5:AE23" si="13">+AC5+AA5+X5+W5+AB5+AD5+Y5+Z5</f>
        <v>1497</v>
      </c>
      <c r="AF5" s="267">
        <f t="shared" ref="AF5:AF20" si="14">+U5-AE5</f>
        <v>12475.889041666667</v>
      </c>
      <c r="AG5" s="104">
        <f>VLOOKUP(C5,[1]FEB25!$C$3:$AU$28,42,0)</f>
        <v>12474</v>
      </c>
      <c r="AH5" s="268">
        <f t="shared" ref="AH5:AH30" si="15">AF5-AG5</f>
        <v>1.8890416666672536</v>
      </c>
      <c r="AI5" s="269">
        <f t="shared" ref="AI5:AI30" si="16">IF(V5&gt;=15000,1950,ROUND(V5*13/100,2))</f>
        <v>1516.07</v>
      </c>
      <c r="AJ5" s="265">
        <f t="shared" ref="AJ5:AJ30" si="17">ROUND(((D5)*(G5+H5+K5+L5+I5)*3.25%),0)</f>
        <v>423</v>
      </c>
      <c r="AK5" s="267">
        <f t="shared" ref="AK5:AK30" si="18">ROUND(((F5)*(G5+H5+I5+K5)*3.25%),0)</f>
        <v>0</v>
      </c>
      <c r="AL5" s="267">
        <f t="shared" ref="AL5:AL30" si="19">ROUND(T5*3.25%,0)</f>
        <v>0</v>
      </c>
      <c r="AM5" s="268"/>
      <c r="AN5" s="270">
        <f t="shared" ref="AN5:AN30" si="20">AJ5+AI5+U5+AK5+AL5</f>
        <v>15911.959041666667</v>
      </c>
      <c r="AO5" s="267">
        <f t="shared" ref="AO5:AO30" si="21">(U5+AI5+AJ5-T5)*8%</f>
        <v>1272.9567233333335</v>
      </c>
      <c r="AP5" s="267">
        <f t="shared" ref="AP5:AP30" si="22">AO5+AJ5+AI5+U5+AK5+AL5+AM5</f>
        <v>17184.915765000002</v>
      </c>
    </row>
    <row r="6" spans="1:44" ht="15" customHeight="1" x14ac:dyDescent="0.25">
      <c r="A6" s="148">
        <v>2</v>
      </c>
      <c r="B6" s="175" t="s">
        <v>107</v>
      </c>
      <c r="C6" s="98" t="s">
        <v>278</v>
      </c>
      <c r="D6" s="63">
        <v>23</v>
      </c>
      <c r="E6" s="162"/>
      <c r="F6" s="151"/>
      <c r="G6" s="261">
        <v>424.46</v>
      </c>
      <c r="H6" s="261">
        <v>135.32</v>
      </c>
      <c r="I6" s="261">
        <v>26.68</v>
      </c>
      <c r="J6" s="261">
        <f>(G6+H6)*8.33%</f>
        <v>46.629673999999994</v>
      </c>
      <c r="K6" s="261">
        <f t="shared" ref="K6" si="23">(G6+H6)/26*1.3</f>
        <v>27.988999999999997</v>
      </c>
      <c r="L6" s="263">
        <v>9.6199999999999992</v>
      </c>
      <c r="M6" s="264">
        <f t="shared" ref="M6" si="24">+D6*G6</f>
        <v>9762.58</v>
      </c>
      <c r="N6" s="264">
        <f t="shared" ref="N6" si="25">+D6*H6</f>
        <v>3112.3599999999997</v>
      </c>
      <c r="O6" s="264">
        <f t="shared" ref="O6" si="26">+D6*I6</f>
        <v>613.64</v>
      </c>
      <c r="P6" s="264">
        <f t="shared" ref="P6" si="27">+D6*J6</f>
        <v>1072.4825019999998</v>
      </c>
      <c r="Q6" s="264">
        <f t="shared" ref="Q6" si="28">+D6*K6</f>
        <v>643.74699999999996</v>
      </c>
      <c r="R6" s="264">
        <f t="shared" ref="R6" si="29">+D6*L6</f>
        <v>221.26</v>
      </c>
      <c r="S6" s="265">
        <f>ROUND((G6+H6+J6+K6+I6)*F6,0)</f>
        <v>0</v>
      </c>
      <c r="T6" s="265">
        <f t="shared" ref="T6" si="30">ROUND((G6+H6+I6)*2*E6,0)</f>
        <v>0</v>
      </c>
      <c r="U6" s="264">
        <f t="shared" ref="U6" si="31">+R6+Q6+P6+N6+M6+S6+T6+O6</f>
        <v>15426.069501999998</v>
      </c>
      <c r="V6" s="264">
        <f t="shared" ref="V6" si="32">((D6+F6)*(G6+H6))</f>
        <v>12874.939999999999</v>
      </c>
      <c r="W6" s="266">
        <f t="shared" ref="W6" si="33">IF(V6&gt;=15000,1800,ROUND(V6*12/100,0))</f>
        <v>1545</v>
      </c>
      <c r="X6" s="267">
        <f t="shared" ref="X6" si="34">ROUNDUP(((D6)*(G6+H6+I6+K6+L6)*0.75%),0)</f>
        <v>108</v>
      </c>
      <c r="Y6" s="267">
        <f>ROUND(T6*0.75%,0)</f>
        <v>0</v>
      </c>
      <c r="Z6" s="267">
        <f t="shared" ref="Z6" si="35">ROUND(((F6)*(G6+H6+I6+K6)*0.75%),0)</f>
        <v>0</v>
      </c>
      <c r="AA6" s="265"/>
      <c r="AB6" s="263"/>
      <c r="AC6" s="103"/>
      <c r="AD6" s="147"/>
      <c r="AE6" s="267">
        <f t="shared" ref="AE6" si="36">+AC6+AA6+X6+W6+AB6+AD6+Y6+Z6</f>
        <v>1653</v>
      </c>
      <c r="AF6" s="267">
        <f t="shared" ref="AF6" si="37">+U6-AE6</f>
        <v>13773.069501999998</v>
      </c>
      <c r="AG6" s="104">
        <f>VLOOKUP(C6,[1]FEB25!$C$3:$AU$28,42,0)</f>
        <v>13774</v>
      </c>
      <c r="AH6" s="268">
        <f t="shared" si="15"/>
        <v>-0.93049800000153482</v>
      </c>
      <c r="AI6" s="269">
        <f t="shared" si="16"/>
        <v>1673.74</v>
      </c>
      <c r="AJ6" s="265">
        <f t="shared" si="17"/>
        <v>466</v>
      </c>
      <c r="AK6" s="267">
        <f t="shared" si="18"/>
        <v>0</v>
      </c>
      <c r="AL6" s="267">
        <f t="shared" si="19"/>
        <v>0</v>
      </c>
      <c r="AM6" s="268"/>
      <c r="AN6" s="270">
        <f t="shared" si="20"/>
        <v>17565.809501999996</v>
      </c>
      <c r="AO6" s="267">
        <f t="shared" si="21"/>
        <v>1405.2647601599999</v>
      </c>
      <c r="AP6" s="267">
        <f t="shared" si="22"/>
        <v>18971.07426216</v>
      </c>
    </row>
    <row r="7" spans="1:44" ht="15" customHeight="1" x14ac:dyDescent="0.25">
      <c r="A7" s="7">
        <v>3</v>
      </c>
      <c r="B7" s="175" t="s">
        <v>111</v>
      </c>
      <c r="C7" s="98" t="s">
        <v>279</v>
      </c>
      <c r="D7" s="63">
        <v>23</v>
      </c>
      <c r="E7" s="64"/>
      <c r="F7" s="14"/>
      <c r="G7" s="261">
        <v>424.46</v>
      </c>
      <c r="H7" s="261">
        <v>135.32</v>
      </c>
      <c r="I7" s="261">
        <v>26.68</v>
      </c>
      <c r="J7" s="261">
        <f>(G7+H7)*8.33%</f>
        <v>46.629673999999994</v>
      </c>
      <c r="K7" s="261">
        <f t="shared" si="0"/>
        <v>27.988999999999997</v>
      </c>
      <c r="L7" s="263">
        <v>9.6199999999999992</v>
      </c>
      <c r="M7" s="264">
        <f t="shared" si="1"/>
        <v>9762.58</v>
      </c>
      <c r="N7" s="264">
        <f t="shared" si="2"/>
        <v>3112.3599999999997</v>
      </c>
      <c r="O7" s="264">
        <f t="shared" si="3"/>
        <v>613.64</v>
      </c>
      <c r="P7" s="264">
        <f t="shared" si="4"/>
        <v>1072.4825019999998</v>
      </c>
      <c r="Q7" s="264">
        <f t="shared" si="5"/>
        <v>643.74699999999996</v>
      </c>
      <c r="R7" s="264">
        <f t="shared" si="6"/>
        <v>221.26</v>
      </c>
      <c r="S7" s="265">
        <f t="shared" ref="S7:S19" si="38">ROUND((G7+H7+J7+K7+I7)*F7,0)</f>
        <v>0</v>
      </c>
      <c r="T7" s="265">
        <f t="shared" si="7"/>
        <v>0</v>
      </c>
      <c r="U7" s="264">
        <f t="shared" si="8"/>
        <v>15426.069501999998</v>
      </c>
      <c r="V7" s="264">
        <f t="shared" si="9"/>
        <v>12874.939999999999</v>
      </c>
      <c r="W7" s="266">
        <f t="shared" si="10"/>
        <v>1545</v>
      </c>
      <c r="X7" s="267">
        <f t="shared" ref="X7:X25" si="39">ROUND(((D7)*(G7+H7+I7+K7+L7)*0.75%),0)</f>
        <v>108</v>
      </c>
      <c r="Y7" s="267">
        <f t="shared" ref="Y7:Y23" si="40">ROUND(T7*0.75%,0)</f>
        <v>0</v>
      </c>
      <c r="Z7" s="267">
        <f t="shared" si="12"/>
        <v>0</v>
      </c>
      <c r="AA7" s="265"/>
      <c r="AB7" s="263"/>
      <c r="AC7" s="103"/>
      <c r="AD7" s="147"/>
      <c r="AE7" s="267">
        <f t="shared" si="13"/>
        <v>1653</v>
      </c>
      <c r="AF7" s="267">
        <f t="shared" si="14"/>
        <v>13773.069501999998</v>
      </c>
      <c r="AG7" s="104">
        <f>VLOOKUP(C7,[1]FEB25!$C$3:$AU$28,42,0)</f>
        <v>13774</v>
      </c>
      <c r="AH7" s="268">
        <f t="shared" si="15"/>
        <v>-0.93049800000153482</v>
      </c>
      <c r="AI7" s="269">
        <f t="shared" si="16"/>
        <v>1673.74</v>
      </c>
      <c r="AJ7" s="265">
        <f t="shared" si="17"/>
        <v>466</v>
      </c>
      <c r="AK7" s="267">
        <f t="shared" si="18"/>
        <v>0</v>
      </c>
      <c r="AL7" s="267">
        <f t="shared" si="19"/>
        <v>0</v>
      </c>
      <c r="AM7" s="268"/>
      <c r="AN7" s="270">
        <f t="shared" si="20"/>
        <v>17565.809501999996</v>
      </c>
      <c r="AO7" s="267">
        <f t="shared" si="21"/>
        <v>1405.2647601599999</v>
      </c>
      <c r="AP7" s="267">
        <f t="shared" si="22"/>
        <v>18971.07426216</v>
      </c>
    </row>
    <row r="8" spans="1:44" ht="15" customHeight="1" x14ac:dyDescent="0.25">
      <c r="A8" s="7">
        <v>4</v>
      </c>
      <c r="B8" s="175" t="s">
        <v>112</v>
      </c>
      <c r="C8" s="98" t="s">
        <v>280</v>
      </c>
      <c r="D8" s="63">
        <v>15</v>
      </c>
      <c r="E8" s="64"/>
      <c r="F8" s="14"/>
      <c r="G8" s="261">
        <v>424.46</v>
      </c>
      <c r="H8" s="261">
        <v>135.32</v>
      </c>
      <c r="I8" s="261">
        <v>26.68</v>
      </c>
      <c r="J8" s="261">
        <f t="shared" ref="J8:J21" si="41">(G8+H8)*8.33%</f>
        <v>46.629673999999994</v>
      </c>
      <c r="K8" s="261">
        <f t="shared" si="0"/>
        <v>27.988999999999997</v>
      </c>
      <c r="L8" s="263">
        <v>9.6199999999999992</v>
      </c>
      <c r="M8" s="264">
        <f t="shared" si="1"/>
        <v>6366.9</v>
      </c>
      <c r="N8" s="264">
        <f t="shared" si="2"/>
        <v>2029.8</v>
      </c>
      <c r="O8" s="264">
        <f t="shared" si="3"/>
        <v>400.2</v>
      </c>
      <c r="P8" s="264">
        <f t="shared" si="4"/>
        <v>699.44510999999989</v>
      </c>
      <c r="Q8" s="264">
        <f t="shared" si="5"/>
        <v>419.83499999999998</v>
      </c>
      <c r="R8" s="264">
        <f t="shared" si="6"/>
        <v>144.29999999999998</v>
      </c>
      <c r="S8" s="265">
        <f t="shared" si="38"/>
        <v>0</v>
      </c>
      <c r="T8" s="265">
        <f t="shared" si="7"/>
        <v>0</v>
      </c>
      <c r="U8" s="264">
        <f t="shared" si="8"/>
        <v>10060.48011</v>
      </c>
      <c r="V8" s="264">
        <f t="shared" si="9"/>
        <v>8396.6999999999989</v>
      </c>
      <c r="W8" s="266">
        <f t="shared" si="10"/>
        <v>1008</v>
      </c>
      <c r="X8" s="267">
        <f t="shared" si="39"/>
        <v>70</v>
      </c>
      <c r="Y8" s="267">
        <f t="shared" si="40"/>
        <v>0</v>
      </c>
      <c r="Z8" s="267">
        <f t="shared" si="12"/>
        <v>0</v>
      </c>
      <c r="AA8" s="265"/>
      <c r="AB8" s="263"/>
      <c r="AC8" s="103"/>
      <c r="AD8" s="147"/>
      <c r="AE8" s="267">
        <f t="shared" si="13"/>
        <v>1078</v>
      </c>
      <c r="AF8" s="267">
        <f t="shared" si="14"/>
        <v>8982.4801100000004</v>
      </c>
      <c r="AG8" s="104">
        <f>VLOOKUP(C8,[1]FEB25!$C$3:$AU$28,42,0)</f>
        <v>8983</v>
      </c>
      <c r="AH8" s="268">
        <f t="shared" si="15"/>
        <v>-0.51988999999957741</v>
      </c>
      <c r="AI8" s="269">
        <f t="shared" si="16"/>
        <v>1091.57</v>
      </c>
      <c r="AJ8" s="265">
        <f t="shared" si="17"/>
        <v>304</v>
      </c>
      <c r="AK8" s="267">
        <f t="shared" si="18"/>
        <v>0</v>
      </c>
      <c r="AL8" s="267">
        <f t="shared" si="19"/>
        <v>0</v>
      </c>
      <c r="AM8" s="268"/>
      <c r="AN8" s="270">
        <f t="shared" si="20"/>
        <v>11456.05011</v>
      </c>
      <c r="AO8" s="267">
        <f t="shared" si="21"/>
        <v>916.48400880000008</v>
      </c>
      <c r="AP8" s="267">
        <f t="shared" si="22"/>
        <v>12372.5341188</v>
      </c>
    </row>
    <row r="9" spans="1:44" ht="15" customHeight="1" x14ac:dyDescent="0.25">
      <c r="A9" s="148">
        <v>5</v>
      </c>
      <c r="B9" s="175" t="s">
        <v>113</v>
      </c>
      <c r="C9" s="98" t="s">
        <v>281</v>
      </c>
      <c r="D9" s="63">
        <v>24</v>
      </c>
      <c r="E9" s="64"/>
      <c r="F9" s="14"/>
      <c r="G9" s="261">
        <v>424.46</v>
      </c>
      <c r="H9" s="261">
        <v>135.32</v>
      </c>
      <c r="I9" s="261">
        <v>26.68</v>
      </c>
      <c r="J9" s="261">
        <f t="shared" si="41"/>
        <v>46.629673999999994</v>
      </c>
      <c r="K9" s="261">
        <f t="shared" si="0"/>
        <v>27.988999999999997</v>
      </c>
      <c r="L9" s="263">
        <v>9.6199999999999992</v>
      </c>
      <c r="M9" s="264">
        <f t="shared" si="1"/>
        <v>10187.039999999999</v>
      </c>
      <c r="N9" s="264">
        <f t="shared" si="2"/>
        <v>3247.68</v>
      </c>
      <c r="O9" s="264">
        <f t="shared" si="3"/>
        <v>640.31999999999994</v>
      </c>
      <c r="P9" s="264">
        <f t="shared" si="4"/>
        <v>1119.1121759999999</v>
      </c>
      <c r="Q9" s="264">
        <f t="shared" si="5"/>
        <v>671.73599999999988</v>
      </c>
      <c r="R9" s="264">
        <f t="shared" si="6"/>
        <v>230.88</v>
      </c>
      <c r="S9" s="265">
        <f t="shared" si="38"/>
        <v>0</v>
      </c>
      <c r="T9" s="265">
        <f t="shared" si="7"/>
        <v>0</v>
      </c>
      <c r="U9" s="264">
        <f t="shared" si="8"/>
        <v>16096.768175999998</v>
      </c>
      <c r="V9" s="264">
        <f t="shared" si="9"/>
        <v>13434.72</v>
      </c>
      <c r="W9" s="266">
        <f t="shared" si="10"/>
        <v>1612</v>
      </c>
      <c r="X9" s="267">
        <f t="shared" si="39"/>
        <v>112</v>
      </c>
      <c r="Y9" s="267">
        <f t="shared" si="40"/>
        <v>0</v>
      </c>
      <c r="Z9" s="267">
        <f t="shared" si="12"/>
        <v>0</v>
      </c>
      <c r="AA9" s="265"/>
      <c r="AB9" s="263"/>
      <c r="AC9" s="103"/>
      <c r="AD9" s="147"/>
      <c r="AE9" s="267">
        <f t="shared" si="13"/>
        <v>1724</v>
      </c>
      <c r="AF9" s="267">
        <f t="shared" si="14"/>
        <v>14372.768175999998</v>
      </c>
      <c r="AG9" s="104">
        <f>VLOOKUP(C9,[1]FEB25!$C$3:$AU$28,42,0)</f>
        <v>14373</v>
      </c>
      <c r="AH9" s="268">
        <f t="shared" si="15"/>
        <v>-0.23182400000223424</v>
      </c>
      <c r="AI9" s="269">
        <f t="shared" si="16"/>
        <v>1746.51</v>
      </c>
      <c r="AJ9" s="265">
        <f t="shared" si="17"/>
        <v>487</v>
      </c>
      <c r="AK9" s="267">
        <f t="shared" si="18"/>
        <v>0</v>
      </c>
      <c r="AL9" s="267">
        <f t="shared" si="19"/>
        <v>0</v>
      </c>
      <c r="AM9" s="268"/>
      <c r="AN9" s="270">
        <f t="shared" si="20"/>
        <v>18330.278176</v>
      </c>
      <c r="AO9" s="267">
        <f t="shared" si="21"/>
        <v>1466.4222540799997</v>
      </c>
      <c r="AP9" s="267">
        <f t="shared" si="22"/>
        <v>19796.700430079996</v>
      </c>
    </row>
    <row r="10" spans="1:44" ht="15" customHeight="1" x14ac:dyDescent="0.25">
      <c r="A10" s="7">
        <v>6</v>
      </c>
      <c r="B10" s="175" t="s">
        <v>108</v>
      </c>
      <c r="C10" s="98" t="s">
        <v>282</v>
      </c>
      <c r="D10" s="63">
        <v>24</v>
      </c>
      <c r="E10" s="64"/>
      <c r="F10" s="14"/>
      <c r="G10" s="261">
        <v>424.46</v>
      </c>
      <c r="H10" s="261">
        <v>135.32</v>
      </c>
      <c r="I10" s="261">
        <v>26.68</v>
      </c>
      <c r="J10" s="261">
        <f>(G10+H10)*8.33%</f>
        <v>46.629673999999994</v>
      </c>
      <c r="K10" s="261">
        <f>(G10+H10)/26*1.3</f>
        <v>27.988999999999997</v>
      </c>
      <c r="L10" s="263">
        <v>9.6199999999999992</v>
      </c>
      <c r="M10" s="264">
        <f>+D10*G10</f>
        <v>10187.039999999999</v>
      </c>
      <c r="N10" s="264">
        <f>+D10*H10</f>
        <v>3247.68</v>
      </c>
      <c r="O10" s="264">
        <f>+D10*I10</f>
        <v>640.31999999999994</v>
      </c>
      <c r="P10" s="264">
        <f>+D10*J10</f>
        <v>1119.1121759999999</v>
      </c>
      <c r="Q10" s="264">
        <f>+D10*K10</f>
        <v>671.73599999999988</v>
      </c>
      <c r="R10" s="264">
        <f>+D10*L10</f>
        <v>230.88</v>
      </c>
      <c r="S10" s="265">
        <f>ROUND((G10+H10+J10+K10+I10)*F10,0)</f>
        <v>0</v>
      </c>
      <c r="T10" s="265">
        <f>ROUND((G10+H10+I10)*2*E10,0)</f>
        <v>0</v>
      </c>
      <c r="U10" s="264">
        <f>+R10+Q10+P10+N10+M10+S10+T10+O10</f>
        <v>16096.768175999998</v>
      </c>
      <c r="V10" s="264">
        <f>((D10+F10)*(G10+H10))</f>
        <v>13434.72</v>
      </c>
      <c r="W10" s="266">
        <f>IF(V10&gt;=15000,1800,ROUND(V10*12/100,0))</f>
        <v>1612</v>
      </c>
      <c r="X10" s="267">
        <f>ROUND(((D10)*(G10+H10+I10+K10+L10)*0.75%),0)</f>
        <v>112</v>
      </c>
      <c r="Y10" s="267">
        <f>ROUND(T10*0.75%,0)</f>
        <v>0</v>
      </c>
      <c r="Z10" s="267">
        <f>ROUND(((F10)*(G10+H10+I10+K10)*0.75%),0)</f>
        <v>0</v>
      </c>
      <c r="AA10" s="265"/>
      <c r="AB10" s="263"/>
      <c r="AC10" s="103"/>
      <c r="AD10" s="147"/>
      <c r="AE10" s="267">
        <f>+AC10+AA10+X10+W10+AB10+AD10+Y10+Z10</f>
        <v>1724</v>
      </c>
      <c r="AF10" s="267">
        <f>+U10-AE10</f>
        <v>14372.768175999998</v>
      </c>
      <c r="AG10" s="104">
        <v>14373</v>
      </c>
      <c r="AH10" s="268">
        <f t="shared" si="15"/>
        <v>-0.23182400000223424</v>
      </c>
      <c r="AI10" s="269">
        <f t="shared" si="16"/>
        <v>1746.51</v>
      </c>
      <c r="AJ10" s="265">
        <f t="shared" si="17"/>
        <v>487</v>
      </c>
      <c r="AK10" s="267">
        <f t="shared" si="18"/>
        <v>0</v>
      </c>
      <c r="AL10" s="267">
        <f t="shared" si="19"/>
        <v>0</v>
      </c>
      <c r="AM10" s="268"/>
      <c r="AN10" s="270">
        <f t="shared" si="20"/>
        <v>18330.278176</v>
      </c>
      <c r="AO10" s="267">
        <f t="shared" si="21"/>
        <v>1466.4222540799997</v>
      </c>
      <c r="AP10" s="267">
        <f t="shared" si="22"/>
        <v>19796.700430079996</v>
      </c>
    </row>
    <row r="11" spans="1:44" ht="15" customHeight="1" x14ac:dyDescent="0.25">
      <c r="A11" s="7">
        <v>7</v>
      </c>
      <c r="B11" s="175" t="s">
        <v>109</v>
      </c>
      <c r="C11" s="98" t="s">
        <v>283</v>
      </c>
      <c r="D11" s="63">
        <v>21</v>
      </c>
      <c r="E11" s="64"/>
      <c r="F11" s="14"/>
      <c r="G11" s="261">
        <v>424.46</v>
      </c>
      <c r="H11" s="261">
        <v>135.32</v>
      </c>
      <c r="I11" s="261">
        <v>26.68</v>
      </c>
      <c r="J11" s="261">
        <f>(G11+H11)*8.33%</f>
        <v>46.629673999999994</v>
      </c>
      <c r="K11" s="261">
        <f>(G11+H11)/26*1.3</f>
        <v>27.988999999999997</v>
      </c>
      <c r="L11" s="263">
        <v>9.6199999999999992</v>
      </c>
      <c r="M11" s="264">
        <f>+D11*G11</f>
        <v>8913.66</v>
      </c>
      <c r="N11" s="264">
        <f>+D11*H11</f>
        <v>2841.72</v>
      </c>
      <c r="O11" s="264">
        <f>+D11*I11</f>
        <v>560.28</v>
      </c>
      <c r="P11" s="264">
        <f>+D11*J11</f>
        <v>979.22315399999991</v>
      </c>
      <c r="Q11" s="264">
        <f>+D11*K11</f>
        <v>587.76899999999989</v>
      </c>
      <c r="R11" s="264">
        <f>+D11*L11</f>
        <v>202.01999999999998</v>
      </c>
      <c r="S11" s="265">
        <f>ROUND((G11+H11+J11+K11+I11)*F11,0)</f>
        <v>0</v>
      </c>
      <c r="T11" s="265">
        <f>ROUND((G11+H11+I11)*2*E11,0)</f>
        <v>0</v>
      </c>
      <c r="U11" s="264">
        <f>+R11+Q11+P11+N11+M11+S11+T11+O11</f>
        <v>14084.672154</v>
      </c>
      <c r="V11" s="264">
        <f>((D11+F11)*(G11+H11))</f>
        <v>11755.38</v>
      </c>
      <c r="W11" s="266">
        <f>IF(V11&gt;=15000,1800,ROUND(V11*12/100,0))</f>
        <v>1411</v>
      </c>
      <c r="X11" s="267">
        <f>ROUND(((D11)*(G11+H11+I11+K11+L11)*0.75%),0)</f>
        <v>98</v>
      </c>
      <c r="Y11" s="267">
        <f>ROUND(T11*0.75%,0)</f>
        <v>0</v>
      </c>
      <c r="Z11" s="267">
        <f>ROUND(((F11)*(G11+H11+I11+K11)*0.75%),0)</f>
        <v>0</v>
      </c>
      <c r="AA11" s="265"/>
      <c r="AB11" s="263"/>
      <c r="AC11" s="103"/>
      <c r="AD11" s="147"/>
      <c r="AE11" s="267">
        <f>+AC11+AA11+X11+W11+AB11+AD11+Y11+Z11</f>
        <v>1509</v>
      </c>
      <c r="AF11" s="267">
        <f>+U11-AE11</f>
        <v>12575.672154</v>
      </c>
      <c r="AG11" s="104">
        <v>12576</v>
      </c>
      <c r="AH11" s="268">
        <f t="shared" si="15"/>
        <v>-0.32784600000013597</v>
      </c>
      <c r="AI11" s="269">
        <f t="shared" si="16"/>
        <v>1528.2</v>
      </c>
      <c r="AJ11" s="265">
        <f t="shared" si="17"/>
        <v>426</v>
      </c>
      <c r="AK11" s="267">
        <f t="shared" si="18"/>
        <v>0</v>
      </c>
      <c r="AL11" s="267">
        <f t="shared" si="19"/>
        <v>0</v>
      </c>
      <c r="AM11" s="268"/>
      <c r="AN11" s="270">
        <f t="shared" si="20"/>
        <v>16038.872154000001</v>
      </c>
      <c r="AO11" s="267">
        <f t="shared" si="21"/>
        <v>1283.10977232</v>
      </c>
      <c r="AP11" s="267">
        <f t="shared" si="22"/>
        <v>17321.981926320001</v>
      </c>
    </row>
    <row r="12" spans="1:44" ht="15" customHeight="1" x14ac:dyDescent="0.25">
      <c r="A12" s="148">
        <v>8</v>
      </c>
      <c r="B12" s="106" t="s">
        <v>114</v>
      </c>
      <c r="C12" s="98" t="s">
        <v>286</v>
      </c>
      <c r="D12" s="63">
        <v>21.677083333333336</v>
      </c>
      <c r="E12" s="14"/>
      <c r="F12" s="14"/>
      <c r="G12" s="262">
        <v>513.62</v>
      </c>
      <c r="H12" s="261">
        <v>135.32</v>
      </c>
      <c r="I12" s="261">
        <v>31.14</v>
      </c>
      <c r="J12" s="261">
        <f t="shared" si="41"/>
        <v>54.056702000000001</v>
      </c>
      <c r="K12" s="261">
        <f t="shared" ref="K12:K21" si="42">(G12+H12)/26*1.3</f>
        <v>32.447000000000003</v>
      </c>
      <c r="L12" s="263">
        <v>9.6199999999999992</v>
      </c>
      <c r="M12" s="264">
        <f t="shared" si="1"/>
        <v>11133.783541666668</v>
      </c>
      <c r="N12" s="264">
        <f t="shared" si="2"/>
        <v>2933.342916666667</v>
      </c>
      <c r="O12" s="264">
        <f t="shared" si="3"/>
        <v>675.02437500000008</v>
      </c>
      <c r="P12" s="264">
        <f t="shared" si="4"/>
        <v>1171.7916339791668</v>
      </c>
      <c r="Q12" s="264">
        <f t="shared" si="5"/>
        <v>703.35632291666684</v>
      </c>
      <c r="R12" s="264">
        <f t="shared" si="6"/>
        <v>208.53354166666668</v>
      </c>
      <c r="S12" s="265">
        <f t="shared" si="38"/>
        <v>0</v>
      </c>
      <c r="T12" s="265">
        <f t="shared" si="7"/>
        <v>0</v>
      </c>
      <c r="U12" s="264">
        <f t="shared" si="8"/>
        <v>16825.832331895836</v>
      </c>
      <c r="V12" s="264">
        <f t="shared" si="9"/>
        <v>14067.126458333336</v>
      </c>
      <c r="W12" s="266">
        <f t="shared" si="10"/>
        <v>1688</v>
      </c>
      <c r="X12" s="267">
        <f t="shared" si="39"/>
        <v>117</v>
      </c>
      <c r="Y12" s="267">
        <f t="shared" si="40"/>
        <v>0</v>
      </c>
      <c r="Z12" s="267">
        <f t="shared" si="12"/>
        <v>0</v>
      </c>
      <c r="AA12" s="265"/>
      <c r="AB12" s="263"/>
      <c r="AC12" s="103"/>
      <c r="AD12" s="147"/>
      <c r="AE12" s="267">
        <f t="shared" si="13"/>
        <v>1805</v>
      </c>
      <c r="AF12" s="267">
        <f t="shared" si="14"/>
        <v>15020.832331895836</v>
      </c>
      <c r="AG12" s="104">
        <v>15023</v>
      </c>
      <c r="AH12" s="268">
        <f t="shared" si="15"/>
        <v>-2.167668104164477</v>
      </c>
      <c r="AI12" s="269">
        <f t="shared" si="16"/>
        <v>1828.73</v>
      </c>
      <c r="AJ12" s="265">
        <f t="shared" si="17"/>
        <v>509</v>
      </c>
      <c r="AK12" s="267">
        <f t="shared" si="18"/>
        <v>0</v>
      </c>
      <c r="AL12" s="267">
        <f t="shared" si="19"/>
        <v>0</v>
      </c>
      <c r="AM12" s="268"/>
      <c r="AN12" s="270">
        <f t="shared" si="20"/>
        <v>19163.562331895835</v>
      </c>
      <c r="AO12" s="267">
        <f t="shared" si="21"/>
        <v>1533.0849865516668</v>
      </c>
      <c r="AP12" s="267">
        <f t="shared" si="22"/>
        <v>20696.647318447503</v>
      </c>
      <c r="AQ12" s="3"/>
      <c r="AR12" s="3"/>
    </row>
    <row r="13" spans="1:44" ht="15" customHeight="1" x14ac:dyDescent="0.25">
      <c r="A13" s="7">
        <v>9</v>
      </c>
      <c r="B13" s="106" t="s">
        <v>146</v>
      </c>
      <c r="C13" s="98" t="s">
        <v>147</v>
      </c>
      <c r="D13" s="63">
        <v>22</v>
      </c>
      <c r="E13" s="64"/>
      <c r="F13" s="14"/>
      <c r="G13" s="261">
        <v>424.46</v>
      </c>
      <c r="H13" s="261">
        <v>135.32</v>
      </c>
      <c r="I13" s="261">
        <v>26.68</v>
      </c>
      <c r="J13" s="261">
        <f t="shared" si="41"/>
        <v>46.629673999999994</v>
      </c>
      <c r="K13" s="261">
        <f t="shared" si="42"/>
        <v>27.988999999999997</v>
      </c>
      <c r="L13" s="263">
        <v>9.6199999999999992</v>
      </c>
      <c r="M13" s="264">
        <f t="shared" si="1"/>
        <v>9338.119999999999</v>
      </c>
      <c r="N13" s="264">
        <f t="shared" si="2"/>
        <v>2977.04</v>
      </c>
      <c r="O13" s="264">
        <f t="shared" si="3"/>
        <v>586.96</v>
      </c>
      <c r="P13" s="264">
        <f t="shared" si="4"/>
        <v>1025.8528279999998</v>
      </c>
      <c r="Q13" s="264">
        <f t="shared" si="5"/>
        <v>615.75799999999992</v>
      </c>
      <c r="R13" s="264">
        <f t="shared" si="6"/>
        <v>211.64</v>
      </c>
      <c r="S13" s="265">
        <f t="shared" si="38"/>
        <v>0</v>
      </c>
      <c r="T13" s="265">
        <f t="shared" si="7"/>
        <v>0</v>
      </c>
      <c r="U13" s="264">
        <f t="shared" si="8"/>
        <v>14755.370827999999</v>
      </c>
      <c r="V13" s="264">
        <f t="shared" si="9"/>
        <v>12315.16</v>
      </c>
      <c r="W13" s="266">
        <f t="shared" si="10"/>
        <v>1478</v>
      </c>
      <c r="X13" s="267">
        <f t="shared" si="39"/>
        <v>103</v>
      </c>
      <c r="Y13" s="267">
        <f t="shared" si="40"/>
        <v>0</v>
      </c>
      <c r="Z13" s="267">
        <f t="shared" si="12"/>
        <v>0</v>
      </c>
      <c r="AA13" s="265"/>
      <c r="AB13" s="263"/>
      <c r="AC13" s="103"/>
      <c r="AD13" s="147"/>
      <c r="AE13" s="267">
        <f t="shared" si="13"/>
        <v>1581</v>
      </c>
      <c r="AF13" s="267">
        <f t="shared" si="14"/>
        <v>13174.370827999999</v>
      </c>
      <c r="AG13" s="104">
        <v>13175</v>
      </c>
      <c r="AH13" s="268">
        <f t="shared" si="15"/>
        <v>-0.6291720000008354</v>
      </c>
      <c r="AI13" s="269">
        <f t="shared" si="16"/>
        <v>1600.97</v>
      </c>
      <c r="AJ13" s="265">
        <f t="shared" si="17"/>
        <v>446</v>
      </c>
      <c r="AK13" s="267">
        <f t="shared" si="18"/>
        <v>0</v>
      </c>
      <c r="AL13" s="267">
        <f t="shared" si="19"/>
        <v>0</v>
      </c>
      <c r="AM13" s="268"/>
      <c r="AN13" s="270">
        <f t="shared" si="20"/>
        <v>16802.340828</v>
      </c>
      <c r="AO13" s="267">
        <f t="shared" si="21"/>
        <v>1344.1872662400001</v>
      </c>
      <c r="AP13" s="267">
        <f t="shared" si="22"/>
        <v>18146.528094239999</v>
      </c>
    </row>
    <row r="14" spans="1:44" ht="15" customHeight="1" x14ac:dyDescent="0.25">
      <c r="A14" s="7">
        <v>10</v>
      </c>
      <c r="B14" s="106" t="s">
        <v>891</v>
      </c>
      <c r="C14" s="98" t="s">
        <v>148</v>
      </c>
      <c r="D14" s="63">
        <v>10</v>
      </c>
      <c r="E14" s="64"/>
      <c r="F14" s="14"/>
      <c r="G14" s="261">
        <v>424.46</v>
      </c>
      <c r="H14" s="261">
        <v>135.32</v>
      </c>
      <c r="I14" s="261">
        <v>26.68</v>
      </c>
      <c r="J14" s="261">
        <f t="shared" si="41"/>
        <v>46.629673999999994</v>
      </c>
      <c r="K14" s="261">
        <f t="shared" si="42"/>
        <v>27.988999999999997</v>
      </c>
      <c r="L14" s="263">
        <v>9.6199999999999992</v>
      </c>
      <c r="M14" s="264">
        <f t="shared" si="1"/>
        <v>4244.5999999999995</v>
      </c>
      <c r="N14" s="264">
        <f t="shared" si="2"/>
        <v>1353.1999999999998</v>
      </c>
      <c r="O14" s="264">
        <f t="shared" si="3"/>
        <v>266.8</v>
      </c>
      <c r="P14" s="264">
        <f t="shared" si="4"/>
        <v>466.29673999999994</v>
      </c>
      <c r="Q14" s="264">
        <f t="shared" si="5"/>
        <v>279.89</v>
      </c>
      <c r="R14" s="264">
        <f t="shared" si="6"/>
        <v>96.199999999999989</v>
      </c>
      <c r="S14" s="265">
        <f t="shared" si="38"/>
        <v>0</v>
      </c>
      <c r="T14" s="265">
        <f t="shared" si="7"/>
        <v>0</v>
      </c>
      <c r="U14" s="264">
        <f t="shared" si="8"/>
        <v>6706.9867399999994</v>
      </c>
      <c r="V14" s="264">
        <f t="shared" si="9"/>
        <v>5597.7999999999993</v>
      </c>
      <c r="W14" s="266">
        <f t="shared" si="10"/>
        <v>672</v>
      </c>
      <c r="X14" s="267">
        <f t="shared" si="39"/>
        <v>47</v>
      </c>
      <c r="Y14" s="267">
        <f t="shared" si="40"/>
        <v>0</v>
      </c>
      <c r="Z14" s="267">
        <f t="shared" si="12"/>
        <v>0</v>
      </c>
      <c r="AA14" s="265"/>
      <c r="AB14" s="263"/>
      <c r="AC14" s="103"/>
      <c r="AD14" s="147"/>
      <c r="AE14" s="267">
        <f t="shared" si="13"/>
        <v>719</v>
      </c>
      <c r="AF14" s="267">
        <f t="shared" si="14"/>
        <v>5987.9867399999994</v>
      </c>
      <c r="AG14" s="104">
        <v>5989</v>
      </c>
      <c r="AH14" s="268">
        <f t="shared" si="15"/>
        <v>-1.0132600000006278</v>
      </c>
      <c r="AI14" s="269">
        <f t="shared" si="16"/>
        <v>727.71</v>
      </c>
      <c r="AJ14" s="265">
        <f t="shared" si="17"/>
        <v>203</v>
      </c>
      <c r="AK14" s="267">
        <f t="shared" si="18"/>
        <v>0</v>
      </c>
      <c r="AL14" s="267">
        <f t="shared" si="19"/>
        <v>0</v>
      </c>
      <c r="AM14" s="268"/>
      <c r="AN14" s="270">
        <f t="shared" si="20"/>
        <v>7637.6967399999994</v>
      </c>
      <c r="AO14" s="267">
        <f t="shared" si="21"/>
        <v>611.01573919999998</v>
      </c>
      <c r="AP14" s="267">
        <f t="shared" si="22"/>
        <v>8248.7124791999995</v>
      </c>
    </row>
    <row r="15" spans="1:44" ht="15" customHeight="1" x14ac:dyDescent="0.25">
      <c r="A15" s="148">
        <v>11</v>
      </c>
      <c r="B15" s="106" t="s">
        <v>149</v>
      </c>
      <c r="C15" s="98" t="s">
        <v>150</v>
      </c>
      <c r="D15" s="63">
        <v>19.5</v>
      </c>
      <c r="E15" s="64"/>
      <c r="F15" s="14"/>
      <c r="G15" s="261">
        <v>424.46</v>
      </c>
      <c r="H15" s="261">
        <v>135.32</v>
      </c>
      <c r="I15" s="261">
        <v>26.68</v>
      </c>
      <c r="J15" s="261">
        <f t="shared" si="41"/>
        <v>46.629673999999994</v>
      </c>
      <c r="K15" s="261">
        <f t="shared" si="42"/>
        <v>27.988999999999997</v>
      </c>
      <c r="L15" s="263">
        <v>9.6199999999999992</v>
      </c>
      <c r="M15" s="264">
        <f t="shared" si="1"/>
        <v>8276.9699999999993</v>
      </c>
      <c r="N15" s="264">
        <f t="shared" si="2"/>
        <v>2638.74</v>
      </c>
      <c r="O15" s="264">
        <f t="shared" si="3"/>
        <v>520.26</v>
      </c>
      <c r="P15" s="264">
        <f t="shared" si="4"/>
        <v>909.27864299999987</v>
      </c>
      <c r="Q15" s="264">
        <f t="shared" si="5"/>
        <v>545.78549999999996</v>
      </c>
      <c r="R15" s="264">
        <f t="shared" si="6"/>
        <v>187.58999999999997</v>
      </c>
      <c r="S15" s="265">
        <f t="shared" si="38"/>
        <v>0</v>
      </c>
      <c r="T15" s="265">
        <f t="shared" si="7"/>
        <v>0</v>
      </c>
      <c r="U15" s="264">
        <f t="shared" si="8"/>
        <v>13078.624142999999</v>
      </c>
      <c r="V15" s="264">
        <f t="shared" si="9"/>
        <v>10915.71</v>
      </c>
      <c r="W15" s="266">
        <f t="shared" si="10"/>
        <v>1310</v>
      </c>
      <c r="X15" s="267">
        <f t="shared" si="39"/>
        <v>91</v>
      </c>
      <c r="Y15" s="267">
        <f t="shared" si="40"/>
        <v>0</v>
      </c>
      <c r="Z15" s="267">
        <f t="shared" si="12"/>
        <v>0</v>
      </c>
      <c r="AA15" s="265"/>
      <c r="AB15" s="263"/>
      <c r="AC15" s="463">
        <v>439.83</v>
      </c>
      <c r="AD15" s="147"/>
      <c r="AE15" s="267">
        <f t="shared" si="13"/>
        <v>1840.83</v>
      </c>
      <c r="AF15" s="267">
        <f t="shared" si="14"/>
        <v>11237.794142999999</v>
      </c>
      <c r="AG15" s="104">
        <v>11238</v>
      </c>
      <c r="AH15" s="268">
        <f t="shared" si="15"/>
        <v>-0.20585700000083307</v>
      </c>
      <c r="AI15" s="269">
        <f t="shared" si="16"/>
        <v>1419.04</v>
      </c>
      <c r="AJ15" s="265">
        <f t="shared" si="17"/>
        <v>396</v>
      </c>
      <c r="AK15" s="267">
        <f t="shared" si="18"/>
        <v>0</v>
      </c>
      <c r="AL15" s="267">
        <f t="shared" si="19"/>
        <v>0</v>
      </c>
      <c r="AM15" s="268"/>
      <c r="AN15" s="270">
        <f t="shared" si="20"/>
        <v>14893.664142999998</v>
      </c>
      <c r="AO15" s="267">
        <f t="shared" si="21"/>
        <v>1191.4931314399998</v>
      </c>
      <c r="AP15" s="267">
        <f t="shared" si="22"/>
        <v>16085.15727444</v>
      </c>
    </row>
    <row r="16" spans="1:44" ht="15" customHeight="1" x14ac:dyDescent="0.25">
      <c r="A16" s="7">
        <v>12</v>
      </c>
      <c r="B16" s="106" t="s">
        <v>151</v>
      </c>
      <c r="C16" s="98" t="s">
        <v>152</v>
      </c>
      <c r="D16" s="63">
        <v>15</v>
      </c>
      <c r="E16" s="64"/>
      <c r="F16" s="14"/>
      <c r="G16" s="261">
        <v>424.46</v>
      </c>
      <c r="H16" s="261">
        <v>135.32</v>
      </c>
      <c r="I16" s="261">
        <v>26.68</v>
      </c>
      <c r="J16" s="261">
        <f t="shared" si="41"/>
        <v>46.629673999999994</v>
      </c>
      <c r="K16" s="261">
        <f t="shared" si="42"/>
        <v>27.988999999999997</v>
      </c>
      <c r="L16" s="263">
        <v>9.6199999999999992</v>
      </c>
      <c r="M16" s="264">
        <f t="shared" si="1"/>
        <v>6366.9</v>
      </c>
      <c r="N16" s="264">
        <f t="shared" si="2"/>
        <v>2029.8</v>
      </c>
      <c r="O16" s="264">
        <f t="shared" si="3"/>
        <v>400.2</v>
      </c>
      <c r="P16" s="264">
        <f t="shared" si="4"/>
        <v>699.44510999999989</v>
      </c>
      <c r="Q16" s="264">
        <f t="shared" si="5"/>
        <v>419.83499999999998</v>
      </c>
      <c r="R16" s="264">
        <f t="shared" si="6"/>
        <v>144.29999999999998</v>
      </c>
      <c r="S16" s="265">
        <f t="shared" si="38"/>
        <v>0</v>
      </c>
      <c r="T16" s="265">
        <f t="shared" si="7"/>
        <v>0</v>
      </c>
      <c r="U16" s="264">
        <f t="shared" si="8"/>
        <v>10060.48011</v>
      </c>
      <c r="V16" s="264">
        <f t="shared" si="9"/>
        <v>8396.6999999999989</v>
      </c>
      <c r="W16" s="266">
        <f t="shared" si="10"/>
        <v>1008</v>
      </c>
      <c r="X16" s="267">
        <f t="shared" si="39"/>
        <v>70</v>
      </c>
      <c r="Y16" s="267">
        <f t="shared" si="40"/>
        <v>0</v>
      </c>
      <c r="Z16" s="267">
        <f t="shared" si="12"/>
        <v>0</v>
      </c>
      <c r="AA16" s="265"/>
      <c r="AB16" s="263"/>
      <c r="AC16" s="103"/>
      <c r="AD16" s="147"/>
      <c r="AE16" s="267">
        <f t="shared" si="13"/>
        <v>1078</v>
      </c>
      <c r="AF16" s="267">
        <f t="shared" si="14"/>
        <v>8982.4801100000004</v>
      </c>
      <c r="AG16" s="104">
        <v>8983</v>
      </c>
      <c r="AH16" s="268">
        <f t="shared" si="15"/>
        <v>-0.51988999999957741</v>
      </c>
      <c r="AI16" s="269">
        <f t="shared" si="16"/>
        <v>1091.57</v>
      </c>
      <c r="AJ16" s="265">
        <f t="shared" si="17"/>
        <v>304</v>
      </c>
      <c r="AK16" s="267">
        <f t="shared" si="18"/>
        <v>0</v>
      </c>
      <c r="AL16" s="267">
        <f t="shared" si="19"/>
        <v>0</v>
      </c>
      <c r="AM16" s="268"/>
      <c r="AN16" s="270">
        <f t="shared" si="20"/>
        <v>11456.05011</v>
      </c>
      <c r="AO16" s="267">
        <f t="shared" si="21"/>
        <v>916.48400880000008</v>
      </c>
      <c r="AP16" s="267">
        <f t="shared" si="22"/>
        <v>12372.5341188</v>
      </c>
    </row>
    <row r="17" spans="1:42" ht="15" customHeight="1" x14ac:dyDescent="0.25">
      <c r="A17" s="7">
        <v>13</v>
      </c>
      <c r="B17" s="160" t="s">
        <v>526</v>
      </c>
      <c r="C17" s="161" t="s">
        <v>525</v>
      </c>
      <c r="D17" s="63">
        <v>18</v>
      </c>
      <c r="E17" s="151"/>
      <c r="F17" s="151"/>
      <c r="G17" s="261">
        <v>424.46</v>
      </c>
      <c r="H17" s="261">
        <v>135.32</v>
      </c>
      <c r="I17" s="261">
        <v>26.68</v>
      </c>
      <c r="J17" s="261">
        <f t="shared" ref="J17" si="43">(G17+H17)*8.33%</f>
        <v>46.629673999999994</v>
      </c>
      <c r="K17" s="261">
        <f t="shared" ref="K17" si="44">(G17+H17)/26*1.3</f>
        <v>27.988999999999997</v>
      </c>
      <c r="L17" s="263">
        <v>9.6199999999999992</v>
      </c>
      <c r="M17" s="264">
        <f t="shared" ref="M17" si="45">+D17*G17</f>
        <v>7640.28</v>
      </c>
      <c r="N17" s="264">
        <f t="shared" ref="N17" si="46">+D17*H17</f>
        <v>2435.7599999999998</v>
      </c>
      <c r="O17" s="264">
        <f t="shared" ref="O17" si="47">+D17*I17</f>
        <v>480.24</v>
      </c>
      <c r="P17" s="264">
        <f t="shared" ref="P17" si="48">+D17*J17</f>
        <v>839.33413199999995</v>
      </c>
      <c r="Q17" s="264">
        <f t="shared" ref="Q17" si="49">+D17*K17</f>
        <v>503.80199999999996</v>
      </c>
      <c r="R17" s="264">
        <f t="shared" ref="R17" si="50">+D17*L17</f>
        <v>173.16</v>
      </c>
      <c r="S17" s="265">
        <f t="shared" ref="S17" si="51">ROUND((G17+H17+J17+K17+I17)*F17,0)</f>
        <v>0</v>
      </c>
      <c r="T17" s="265">
        <f t="shared" si="7"/>
        <v>0</v>
      </c>
      <c r="U17" s="264">
        <f t="shared" ref="U17" si="52">+R17+Q17+P17+N17+M17+S17+T17+O17</f>
        <v>12072.576132</v>
      </c>
      <c r="V17" s="264">
        <f t="shared" ref="V17" si="53">((D17+F17)*(G17+H17))</f>
        <v>10076.039999999999</v>
      </c>
      <c r="W17" s="266">
        <f t="shared" ref="W17" si="54">IF(V17&gt;=15000,1800,ROUND(V17*12/100,0))</f>
        <v>1209</v>
      </c>
      <c r="X17" s="267">
        <f t="shared" si="39"/>
        <v>84</v>
      </c>
      <c r="Y17" s="267">
        <f t="shared" si="40"/>
        <v>0</v>
      </c>
      <c r="Z17" s="267">
        <f t="shared" si="12"/>
        <v>0</v>
      </c>
      <c r="AA17" s="265"/>
      <c r="AB17" s="263"/>
      <c r="AC17" s="103"/>
      <c r="AD17" s="147"/>
      <c r="AE17" s="267">
        <f t="shared" si="13"/>
        <v>1293</v>
      </c>
      <c r="AF17" s="267">
        <f t="shared" ref="AF17" si="55">+U17-AE17</f>
        <v>10779.576132</v>
      </c>
      <c r="AG17" s="104">
        <v>11219</v>
      </c>
      <c r="AH17" s="268">
        <f t="shared" si="15"/>
        <v>-439.42386799999986</v>
      </c>
      <c r="AI17" s="269">
        <f t="shared" si="16"/>
        <v>1309.8900000000001</v>
      </c>
      <c r="AJ17" s="265">
        <f t="shared" si="17"/>
        <v>365</v>
      </c>
      <c r="AK17" s="267">
        <f t="shared" si="18"/>
        <v>0</v>
      </c>
      <c r="AL17" s="267">
        <f t="shared" si="19"/>
        <v>0</v>
      </c>
      <c r="AM17" s="268"/>
      <c r="AN17" s="270">
        <f t="shared" si="20"/>
        <v>13747.466132</v>
      </c>
      <c r="AO17" s="267">
        <f t="shared" si="21"/>
        <v>1099.79729056</v>
      </c>
      <c r="AP17" s="267">
        <f t="shared" si="22"/>
        <v>14847.263422560001</v>
      </c>
    </row>
    <row r="18" spans="1:42" ht="15" customHeight="1" x14ac:dyDescent="0.25">
      <c r="A18" s="148">
        <v>14</v>
      </c>
      <c r="B18" s="137" t="s">
        <v>288</v>
      </c>
      <c r="C18" s="138" t="s">
        <v>287</v>
      </c>
      <c r="D18" s="63">
        <v>24</v>
      </c>
      <c r="E18" s="139"/>
      <c r="F18" s="140"/>
      <c r="G18" s="261">
        <v>424.46</v>
      </c>
      <c r="H18" s="261">
        <v>135.32</v>
      </c>
      <c r="I18" s="261">
        <v>26.68</v>
      </c>
      <c r="J18" s="261">
        <f t="shared" si="41"/>
        <v>46.629673999999994</v>
      </c>
      <c r="K18" s="261">
        <f t="shared" si="42"/>
        <v>27.988999999999997</v>
      </c>
      <c r="L18" s="263">
        <v>9.6199999999999992</v>
      </c>
      <c r="M18" s="264">
        <f t="shared" si="1"/>
        <v>10187.039999999999</v>
      </c>
      <c r="N18" s="264">
        <f t="shared" si="2"/>
        <v>3247.68</v>
      </c>
      <c r="O18" s="264">
        <f t="shared" si="3"/>
        <v>640.31999999999994</v>
      </c>
      <c r="P18" s="264">
        <f t="shared" si="4"/>
        <v>1119.1121759999999</v>
      </c>
      <c r="Q18" s="264">
        <f t="shared" si="5"/>
        <v>671.73599999999988</v>
      </c>
      <c r="R18" s="264">
        <f t="shared" si="6"/>
        <v>230.88</v>
      </c>
      <c r="S18" s="265">
        <f t="shared" si="38"/>
        <v>0</v>
      </c>
      <c r="T18" s="265">
        <f t="shared" si="7"/>
        <v>0</v>
      </c>
      <c r="U18" s="264">
        <f t="shared" si="8"/>
        <v>16096.768175999998</v>
      </c>
      <c r="V18" s="264">
        <f t="shared" si="9"/>
        <v>13434.72</v>
      </c>
      <c r="W18" s="266">
        <f t="shared" si="10"/>
        <v>1612</v>
      </c>
      <c r="X18" s="267">
        <f t="shared" si="39"/>
        <v>112</v>
      </c>
      <c r="Y18" s="267">
        <f t="shared" si="40"/>
        <v>0</v>
      </c>
      <c r="Z18" s="267">
        <f t="shared" si="12"/>
        <v>0</v>
      </c>
      <c r="AA18" s="265"/>
      <c r="AB18" s="263"/>
      <c r="AC18" s="103">
        <v>0</v>
      </c>
      <c r="AD18" s="147"/>
      <c r="AE18" s="267">
        <f t="shared" si="13"/>
        <v>1724</v>
      </c>
      <c r="AF18" s="267">
        <f t="shared" si="14"/>
        <v>14372.768175999998</v>
      </c>
      <c r="AG18" s="104">
        <f>VLOOKUP(C18,[1]FEB25!$C$3:$AU$28,42,0)</f>
        <v>14373</v>
      </c>
      <c r="AH18" s="268">
        <f t="shared" si="15"/>
        <v>-0.23182400000223424</v>
      </c>
      <c r="AI18" s="269">
        <f t="shared" si="16"/>
        <v>1746.51</v>
      </c>
      <c r="AJ18" s="265">
        <f t="shared" si="17"/>
        <v>487</v>
      </c>
      <c r="AK18" s="267">
        <f t="shared" si="18"/>
        <v>0</v>
      </c>
      <c r="AL18" s="267">
        <f t="shared" si="19"/>
        <v>0</v>
      </c>
      <c r="AM18" s="268"/>
      <c r="AN18" s="270">
        <f t="shared" si="20"/>
        <v>18330.278176</v>
      </c>
      <c r="AO18" s="267">
        <f t="shared" si="21"/>
        <v>1466.4222540799997</v>
      </c>
      <c r="AP18" s="267">
        <f t="shared" si="22"/>
        <v>19796.700430079996</v>
      </c>
    </row>
    <row r="19" spans="1:42" ht="15" customHeight="1" x14ac:dyDescent="0.25">
      <c r="A19" s="7">
        <v>15</v>
      </c>
      <c r="B19" s="154" t="s">
        <v>314</v>
      </c>
      <c r="C19" s="154" t="s">
        <v>284</v>
      </c>
      <c r="D19" s="63">
        <v>22.5</v>
      </c>
      <c r="E19" s="139"/>
      <c r="F19" s="140"/>
      <c r="G19" s="261">
        <v>424.46</v>
      </c>
      <c r="H19" s="261">
        <v>135.32</v>
      </c>
      <c r="I19" s="261">
        <v>26.68</v>
      </c>
      <c r="J19" s="261">
        <f t="shared" si="41"/>
        <v>46.629673999999994</v>
      </c>
      <c r="K19" s="261">
        <f t="shared" si="42"/>
        <v>27.988999999999997</v>
      </c>
      <c r="L19" s="263">
        <v>9.6199999999999992</v>
      </c>
      <c r="M19" s="264">
        <f t="shared" si="1"/>
        <v>9550.35</v>
      </c>
      <c r="N19" s="264">
        <f t="shared" si="2"/>
        <v>3044.7</v>
      </c>
      <c r="O19" s="264">
        <f t="shared" si="3"/>
        <v>600.29999999999995</v>
      </c>
      <c r="P19" s="264">
        <f t="shared" si="4"/>
        <v>1049.1676649999999</v>
      </c>
      <c r="Q19" s="264">
        <f t="shared" si="5"/>
        <v>629.75249999999994</v>
      </c>
      <c r="R19" s="264">
        <f t="shared" si="6"/>
        <v>216.45</v>
      </c>
      <c r="S19" s="265">
        <f t="shared" si="38"/>
        <v>0</v>
      </c>
      <c r="T19" s="265">
        <f t="shared" si="7"/>
        <v>0</v>
      </c>
      <c r="U19" s="264">
        <f t="shared" si="8"/>
        <v>15090.720164999999</v>
      </c>
      <c r="V19" s="264">
        <f t="shared" si="9"/>
        <v>12595.05</v>
      </c>
      <c r="W19" s="266">
        <f t="shared" si="10"/>
        <v>1511</v>
      </c>
      <c r="X19" s="267">
        <f t="shared" si="39"/>
        <v>105</v>
      </c>
      <c r="Y19" s="267">
        <f t="shared" si="40"/>
        <v>0</v>
      </c>
      <c r="Z19" s="267">
        <f t="shared" si="12"/>
        <v>0</v>
      </c>
      <c r="AA19" s="265"/>
      <c r="AB19" s="263"/>
      <c r="AC19" s="103">
        <v>0</v>
      </c>
      <c r="AD19" s="147"/>
      <c r="AE19" s="267">
        <f t="shared" si="13"/>
        <v>1616</v>
      </c>
      <c r="AF19" s="267">
        <f t="shared" si="14"/>
        <v>13474.720164999999</v>
      </c>
      <c r="AG19" s="104">
        <f>VLOOKUP(C19,[1]FEB25!$C$3:$AU$28,42,0)</f>
        <v>13475</v>
      </c>
      <c r="AH19" s="268">
        <f t="shared" si="15"/>
        <v>-0.27983500000118511</v>
      </c>
      <c r="AI19" s="269">
        <f t="shared" si="16"/>
        <v>1637.36</v>
      </c>
      <c r="AJ19" s="265">
        <f t="shared" si="17"/>
        <v>456</v>
      </c>
      <c r="AK19" s="267">
        <f t="shared" si="18"/>
        <v>0</v>
      </c>
      <c r="AL19" s="267">
        <f t="shared" si="19"/>
        <v>0</v>
      </c>
      <c r="AM19" s="268"/>
      <c r="AN19" s="270">
        <f t="shared" si="20"/>
        <v>17184.080164999999</v>
      </c>
      <c r="AO19" s="267">
        <f t="shared" si="21"/>
        <v>1374.7264132</v>
      </c>
      <c r="AP19" s="267">
        <f t="shared" si="22"/>
        <v>18558.806578199998</v>
      </c>
    </row>
    <row r="20" spans="1:42" ht="15" customHeight="1" x14ac:dyDescent="0.25">
      <c r="A20" s="7">
        <v>16</v>
      </c>
      <c r="B20" s="160" t="s">
        <v>336</v>
      </c>
      <c r="C20" s="161" t="s">
        <v>337</v>
      </c>
      <c r="D20" s="63">
        <v>20.5</v>
      </c>
      <c r="E20" s="162"/>
      <c r="F20" s="151"/>
      <c r="G20" s="261">
        <v>424.46</v>
      </c>
      <c r="H20" s="261">
        <v>135.32</v>
      </c>
      <c r="I20" s="261">
        <v>26.68</v>
      </c>
      <c r="J20" s="261">
        <f t="shared" si="41"/>
        <v>46.629673999999994</v>
      </c>
      <c r="K20" s="261">
        <f t="shared" si="42"/>
        <v>27.988999999999997</v>
      </c>
      <c r="L20" s="263">
        <v>9.6199999999999992</v>
      </c>
      <c r="M20" s="264">
        <f t="shared" ref="M20" si="56">+D20*G20</f>
        <v>8701.43</v>
      </c>
      <c r="N20" s="264">
        <f t="shared" ref="N20" si="57">+D20*H20</f>
        <v>2774.06</v>
      </c>
      <c r="O20" s="264">
        <f t="shared" ref="O20" si="58">+D20*I20</f>
        <v>546.93999999999994</v>
      </c>
      <c r="P20" s="264">
        <f t="shared" ref="P20" si="59">+D20*J20</f>
        <v>955.9083169999999</v>
      </c>
      <c r="Q20" s="264">
        <f t="shared" ref="Q20" si="60">+D20*K20</f>
        <v>573.77449999999999</v>
      </c>
      <c r="R20" s="264">
        <f t="shared" ref="R20" si="61">+D20*L20</f>
        <v>197.20999999999998</v>
      </c>
      <c r="S20" s="265">
        <f t="shared" ref="S20" si="62">ROUND((G20+H20+J20+K20+I20)*F20,0)</f>
        <v>0</v>
      </c>
      <c r="T20" s="265">
        <f t="shared" si="7"/>
        <v>0</v>
      </c>
      <c r="U20" s="264">
        <f t="shared" ref="U20" si="63">+R20+Q20+P20+N20+M20+S20+T20+O20</f>
        <v>13749.322817</v>
      </c>
      <c r="V20" s="264">
        <f t="shared" si="9"/>
        <v>11475.49</v>
      </c>
      <c r="W20" s="266">
        <f t="shared" si="10"/>
        <v>1377</v>
      </c>
      <c r="X20" s="267">
        <f t="shared" si="39"/>
        <v>96</v>
      </c>
      <c r="Y20" s="267">
        <f t="shared" si="40"/>
        <v>0</v>
      </c>
      <c r="Z20" s="267">
        <f t="shared" si="12"/>
        <v>0</v>
      </c>
      <c r="AA20" s="265"/>
      <c r="AB20" s="263"/>
      <c r="AC20" s="103">
        <v>0</v>
      </c>
      <c r="AD20" s="147"/>
      <c r="AE20" s="267">
        <f t="shared" si="13"/>
        <v>1473</v>
      </c>
      <c r="AF20" s="267">
        <f t="shared" si="14"/>
        <v>12276.322817</v>
      </c>
      <c r="AG20" s="104">
        <f>VLOOKUP(C20,[1]FEB25!$C$3:$AU$28,42,0)</f>
        <v>12277</v>
      </c>
      <c r="AH20" s="268">
        <f t="shared" si="15"/>
        <v>-0.67718299999978626</v>
      </c>
      <c r="AI20" s="269">
        <f t="shared" si="16"/>
        <v>1491.81</v>
      </c>
      <c r="AJ20" s="265">
        <f t="shared" si="17"/>
        <v>416</v>
      </c>
      <c r="AK20" s="267">
        <f t="shared" si="18"/>
        <v>0</v>
      </c>
      <c r="AL20" s="267">
        <f t="shared" si="19"/>
        <v>0</v>
      </c>
      <c r="AM20" s="268"/>
      <c r="AN20" s="270">
        <f t="shared" si="20"/>
        <v>15657.132817</v>
      </c>
      <c r="AO20" s="267">
        <f t="shared" si="21"/>
        <v>1252.5706253599999</v>
      </c>
      <c r="AP20" s="267">
        <f t="shared" si="22"/>
        <v>16909.703442359998</v>
      </c>
    </row>
    <row r="21" spans="1:42" ht="15" customHeight="1" x14ac:dyDescent="0.25">
      <c r="A21" s="148">
        <v>17</v>
      </c>
      <c r="B21" s="160" t="s">
        <v>439</v>
      </c>
      <c r="C21" s="161" t="s">
        <v>279</v>
      </c>
      <c r="D21" s="63">
        <v>21</v>
      </c>
      <c r="E21" s="162"/>
      <c r="F21" s="151"/>
      <c r="G21" s="261">
        <v>424.46</v>
      </c>
      <c r="H21" s="261">
        <v>135.32</v>
      </c>
      <c r="I21" s="261">
        <v>26.68</v>
      </c>
      <c r="J21" s="261">
        <f t="shared" si="41"/>
        <v>46.629673999999994</v>
      </c>
      <c r="K21" s="261">
        <f t="shared" si="42"/>
        <v>27.988999999999997</v>
      </c>
      <c r="L21" s="263">
        <v>9.6199999999999992</v>
      </c>
      <c r="M21" s="264">
        <f t="shared" ref="M21" si="64">+D21*G21</f>
        <v>8913.66</v>
      </c>
      <c r="N21" s="264">
        <f t="shared" ref="N21" si="65">+D21*H21</f>
        <v>2841.72</v>
      </c>
      <c r="O21" s="264">
        <f t="shared" ref="O21" si="66">+D21*I21</f>
        <v>560.28</v>
      </c>
      <c r="P21" s="264">
        <f t="shared" ref="P21" si="67">+D21*J21</f>
        <v>979.22315399999991</v>
      </c>
      <c r="Q21" s="264">
        <f t="shared" ref="Q21" si="68">+D21*K21</f>
        <v>587.76899999999989</v>
      </c>
      <c r="R21" s="264">
        <f t="shared" ref="R21" si="69">+D21*L21</f>
        <v>202.01999999999998</v>
      </c>
      <c r="S21" s="265">
        <f t="shared" ref="S21" si="70">ROUND((G21+H21+J21+K21+I21)*F21,0)</f>
        <v>0</v>
      </c>
      <c r="T21" s="265">
        <f t="shared" si="7"/>
        <v>0</v>
      </c>
      <c r="U21" s="264">
        <f t="shared" ref="U21" si="71">+R21+Q21+P21+N21+M21+S21+T21+O21</f>
        <v>14084.672154</v>
      </c>
      <c r="V21" s="264">
        <f t="shared" si="9"/>
        <v>11755.38</v>
      </c>
      <c r="W21" s="266">
        <f t="shared" si="10"/>
        <v>1411</v>
      </c>
      <c r="X21" s="267">
        <f t="shared" si="39"/>
        <v>98</v>
      </c>
      <c r="Y21" s="267">
        <f t="shared" si="40"/>
        <v>0</v>
      </c>
      <c r="Z21" s="267">
        <f t="shared" si="12"/>
        <v>0</v>
      </c>
      <c r="AA21" s="265"/>
      <c r="AB21" s="263"/>
      <c r="AC21" s="103">
        <v>0</v>
      </c>
      <c r="AD21" s="147"/>
      <c r="AE21" s="267">
        <f t="shared" si="13"/>
        <v>1509</v>
      </c>
      <c r="AF21" s="267">
        <f t="shared" ref="AF21" si="72">+U21-AE21</f>
        <v>12575.672154</v>
      </c>
      <c r="AG21" s="104">
        <v>12576</v>
      </c>
      <c r="AH21" s="268">
        <f t="shared" si="15"/>
        <v>-0.32784600000013597</v>
      </c>
      <c r="AI21" s="269">
        <f t="shared" si="16"/>
        <v>1528.2</v>
      </c>
      <c r="AJ21" s="265">
        <f t="shared" si="17"/>
        <v>426</v>
      </c>
      <c r="AK21" s="267">
        <f t="shared" si="18"/>
        <v>0</v>
      </c>
      <c r="AL21" s="267">
        <f t="shared" si="19"/>
        <v>0</v>
      </c>
      <c r="AM21" s="268"/>
      <c r="AN21" s="270">
        <f t="shared" si="20"/>
        <v>16038.872154000001</v>
      </c>
      <c r="AO21" s="267">
        <f t="shared" si="21"/>
        <v>1283.10977232</v>
      </c>
      <c r="AP21" s="267">
        <f t="shared" si="22"/>
        <v>17321.981926320001</v>
      </c>
    </row>
    <row r="22" spans="1:42" ht="15" customHeight="1" x14ac:dyDescent="0.25">
      <c r="A22" s="7">
        <v>18</v>
      </c>
      <c r="B22" s="160" t="s">
        <v>521</v>
      </c>
      <c r="C22" s="161" t="s">
        <v>523</v>
      </c>
      <c r="D22" s="63">
        <v>24</v>
      </c>
      <c r="E22" s="162"/>
      <c r="F22" s="151"/>
      <c r="G22" s="261">
        <v>424.46</v>
      </c>
      <c r="H22" s="261">
        <v>135.32</v>
      </c>
      <c r="I22" s="261">
        <v>26.68</v>
      </c>
      <c r="J22" s="261">
        <f t="shared" ref="J22:J23" si="73">(G22+H22)*8.33%</f>
        <v>46.629673999999994</v>
      </c>
      <c r="K22" s="261">
        <f t="shared" ref="K22:K23" si="74">(G22+H22)/26*1.3</f>
        <v>27.988999999999997</v>
      </c>
      <c r="L22" s="263">
        <v>9.6199999999999992</v>
      </c>
      <c r="M22" s="264">
        <f t="shared" ref="M22:M23" si="75">+D22*G22</f>
        <v>10187.039999999999</v>
      </c>
      <c r="N22" s="264">
        <f t="shared" ref="N22:N23" si="76">+D22*H22</f>
        <v>3247.68</v>
      </c>
      <c r="O22" s="264">
        <f t="shared" ref="O22:O23" si="77">+D22*I22</f>
        <v>640.31999999999994</v>
      </c>
      <c r="P22" s="264">
        <f t="shared" ref="P22:P23" si="78">+D22*J22</f>
        <v>1119.1121759999999</v>
      </c>
      <c r="Q22" s="264">
        <f t="shared" ref="Q22:Q23" si="79">+D22*K22</f>
        <v>671.73599999999988</v>
      </c>
      <c r="R22" s="264">
        <f t="shared" ref="R22:R23" si="80">+D22*L22</f>
        <v>230.88</v>
      </c>
      <c r="S22" s="265">
        <f t="shared" ref="S22:S23" si="81">ROUND((G22+H22+J22+K22+I22)*F22,0)</f>
        <v>0</v>
      </c>
      <c r="T22" s="265">
        <f t="shared" si="7"/>
        <v>0</v>
      </c>
      <c r="U22" s="264">
        <f t="shared" ref="U22:U23" si="82">+R22+Q22+P22+N22+M22+S22+T22+O22</f>
        <v>16096.768175999998</v>
      </c>
      <c r="V22" s="264">
        <f t="shared" ref="V22:V23" si="83">((D22+F22)*(G22+H22))</f>
        <v>13434.72</v>
      </c>
      <c r="W22" s="266">
        <f t="shared" ref="W22:W23" si="84">IF(V22&gt;=15000,1800,ROUND(V22*12/100,0))</f>
        <v>1612</v>
      </c>
      <c r="X22" s="267">
        <f t="shared" si="39"/>
        <v>112</v>
      </c>
      <c r="Y22" s="267">
        <f t="shared" si="40"/>
        <v>0</v>
      </c>
      <c r="Z22" s="267">
        <f t="shared" si="12"/>
        <v>0</v>
      </c>
      <c r="AA22" s="265"/>
      <c r="AB22" s="263"/>
      <c r="AC22" s="103">
        <v>0</v>
      </c>
      <c r="AD22" s="147"/>
      <c r="AE22" s="267">
        <f t="shared" si="13"/>
        <v>1724</v>
      </c>
      <c r="AF22" s="267">
        <f t="shared" ref="AF22:AF23" si="85">+U22-AE22</f>
        <v>14372.768175999998</v>
      </c>
      <c r="AG22" s="104">
        <f>VLOOKUP(C22,[1]FEB25!$C$3:$AU$28,42,0)</f>
        <v>14373</v>
      </c>
      <c r="AH22" s="268">
        <f t="shared" si="15"/>
        <v>-0.23182400000223424</v>
      </c>
      <c r="AI22" s="269">
        <f t="shared" si="16"/>
        <v>1746.51</v>
      </c>
      <c r="AJ22" s="265">
        <f t="shared" si="17"/>
        <v>487</v>
      </c>
      <c r="AK22" s="267">
        <f t="shared" si="18"/>
        <v>0</v>
      </c>
      <c r="AL22" s="267">
        <f t="shared" si="19"/>
        <v>0</v>
      </c>
      <c r="AM22" s="268"/>
      <c r="AN22" s="270">
        <f t="shared" si="20"/>
        <v>18330.278176</v>
      </c>
      <c r="AO22" s="267">
        <f t="shared" si="21"/>
        <v>1466.4222540799997</v>
      </c>
      <c r="AP22" s="267">
        <f t="shared" si="22"/>
        <v>19796.700430079996</v>
      </c>
    </row>
    <row r="23" spans="1:42" ht="15" customHeight="1" x14ac:dyDescent="0.25">
      <c r="A23" s="7">
        <v>19</v>
      </c>
      <c r="B23" s="160" t="s">
        <v>522</v>
      </c>
      <c r="C23" s="161" t="s">
        <v>524</v>
      </c>
      <c r="D23" s="63">
        <v>22.5</v>
      </c>
      <c r="E23" s="162"/>
      <c r="F23" s="151"/>
      <c r="G23" s="261">
        <v>424.46</v>
      </c>
      <c r="H23" s="261">
        <v>135.32</v>
      </c>
      <c r="I23" s="261">
        <v>26.68</v>
      </c>
      <c r="J23" s="261">
        <f t="shared" si="73"/>
        <v>46.629673999999994</v>
      </c>
      <c r="K23" s="261">
        <f t="shared" si="74"/>
        <v>27.988999999999997</v>
      </c>
      <c r="L23" s="263">
        <v>9.6199999999999992</v>
      </c>
      <c r="M23" s="264">
        <f t="shared" si="75"/>
        <v>9550.35</v>
      </c>
      <c r="N23" s="264">
        <f t="shared" si="76"/>
        <v>3044.7</v>
      </c>
      <c r="O23" s="264">
        <f t="shared" si="77"/>
        <v>600.29999999999995</v>
      </c>
      <c r="P23" s="264">
        <f t="shared" si="78"/>
        <v>1049.1676649999999</v>
      </c>
      <c r="Q23" s="264">
        <f t="shared" si="79"/>
        <v>629.75249999999994</v>
      </c>
      <c r="R23" s="264">
        <f t="shared" si="80"/>
        <v>216.45</v>
      </c>
      <c r="S23" s="265">
        <f t="shared" si="81"/>
        <v>0</v>
      </c>
      <c r="T23" s="265">
        <f t="shared" si="7"/>
        <v>0</v>
      </c>
      <c r="U23" s="264">
        <f t="shared" si="82"/>
        <v>15090.720164999999</v>
      </c>
      <c r="V23" s="264">
        <f t="shared" si="83"/>
        <v>12595.05</v>
      </c>
      <c r="W23" s="266">
        <f t="shared" si="84"/>
        <v>1511</v>
      </c>
      <c r="X23" s="267">
        <f t="shared" si="39"/>
        <v>105</v>
      </c>
      <c r="Y23" s="267">
        <f t="shared" si="40"/>
        <v>0</v>
      </c>
      <c r="Z23" s="267">
        <f t="shared" si="12"/>
        <v>0</v>
      </c>
      <c r="AA23" s="265"/>
      <c r="AB23" s="263"/>
      <c r="AC23" s="103">
        <v>0</v>
      </c>
      <c r="AD23" s="147">
        <v>0</v>
      </c>
      <c r="AE23" s="267">
        <f t="shared" si="13"/>
        <v>1616</v>
      </c>
      <c r="AF23" s="267">
        <f t="shared" si="85"/>
        <v>13474.720164999999</v>
      </c>
      <c r="AG23" s="104">
        <f>VLOOKUP(C23,[1]FEB25!$C$3:$AU$28,42,0)</f>
        <v>13475</v>
      </c>
      <c r="AH23" s="268">
        <f t="shared" si="15"/>
        <v>-0.27983500000118511</v>
      </c>
      <c r="AI23" s="269">
        <f t="shared" si="16"/>
        <v>1637.36</v>
      </c>
      <c r="AJ23" s="265">
        <f t="shared" si="17"/>
        <v>456</v>
      </c>
      <c r="AK23" s="267">
        <f t="shared" si="18"/>
        <v>0</v>
      </c>
      <c r="AL23" s="267">
        <f t="shared" si="19"/>
        <v>0</v>
      </c>
      <c r="AM23" s="268"/>
      <c r="AN23" s="270">
        <f t="shared" si="20"/>
        <v>17184.080164999999</v>
      </c>
      <c r="AO23" s="267">
        <f t="shared" si="21"/>
        <v>1374.7264132</v>
      </c>
      <c r="AP23" s="267">
        <f t="shared" si="22"/>
        <v>18558.806578199998</v>
      </c>
    </row>
    <row r="24" spans="1:42" ht="15" customHeight="1" x14ac:dyDescent="0.25">
      <c r="A24" s="148">
        <v>20</v>
      </c>
      <c r="B24" s="160" t="s">
        <v>626</v>
      </c>
      <c r="C24" s="161" t="s">
        <v>625</v>
      </c>
      <c r="D24" s="63">
        <v>20</v>
      </c>
      <c r="E24" s="162"/>
      <c r="F24" s="151"/>
      <c r="G24" s="261">
        <v>424.46</v>
      </c>
      <c r="H24" s="261">
        <v>135.32</v>
      </c>
      <c r="I24" s="261">
        <v>26.68</v>
      </c>
      <c r="J24" s="261">
        <f t="shared" ref="J24:J25" si="86">(G24+H24)*8.33%</f>
        <v>46.629673999999994</v>
      </c>
      <c r="K24" s="261">
        <f t="shared" ref="K24:K25" si="87">(G24+H24)/26*1.3</f>
        <v>27.988999999999997</v>
      </c>
      <c r="L24" s="263">
        <v>9.6199999999999992</v>
      </c>
      <c r="M24" s="264">
        <f t="shared" ref="M24:M25" si="88">+D24*G24</f>
        <v>8489.1999999999989</v>
      </c>
      <c r="N24" s="264">
        <f t="shared" ref="N24:N25" si="89">+D24*H24</f>
        <v>2706.3999999999996</v>
      </c>
      <c r="O24" s="264">
        <f t="shared" ref="O24:O25" si="90">+D24*I24</f>
        <v>533.6</v>
      </c>
      <c r="P24" s="264">
        <f t="shared" ref="P24:P25" si="91">+D24*J24</f>
        <v>932.59347999999989</v>
      </c>
      <c r="Q24" s="264">
        <f t="shared" ref="Q24:Q25" si="92">+D24*K24</f>
        <v>559.78</v>
      </c>
      <c r="R24" s="264">
        <f t="shared" ref="R24:R25" si="93">+D24*L24</f>
        <v>192.39999999999998</v>
      </c>
      <c r="S24" s="265">
        <f t="shared" ref="S24:S25" si="94">ROUND((G24+H24+J24+K24+I24)*F24,0)</f>
        <v>0</v>
      </c>
      <c r="T24" s="265">
        <f t="shared" ref="T24:T25" si="95">ROUND((G24+H24+I24)*2*E24,0)</f>
        <v>0</v>
      </c>
      <c r="U24" s="264">
        <f t="shared" ref="U24:U25" si="96">+R24+Q24+P24+N24+M24+S24+T24+O24</f>
        <v>13413.973479999999</v>
      </c>
      <c r="V24" s="264">
        <f t="shared" ref="V24:V25" si="97">((D24+F24)*(G24+H24))</f>
        <v>11195.599999999999</v>
      </c>
      <c r="W24" s="266">
        <f t="shared" ref="W24:W25" si="98">IF(V24&gt;=15000,1800,ROUND(V24*12/100,0))</f>
        <v>1343</v>
      </c>
      <c r="X24" s="267">
        <f t="shared" si="39"/>
        <v>94</v>
      </c>
      <c r="Y24" s="267">
        <f t="shared" ref="Y24:Y25" si="99">ROUND(T24*0.75%,0)</f>
        <v>0</v>
      </c>
      <c r="Z24" s="267">
        <f t="shared" si="12"/>
        <v>0</v>
      </c>
      <c r="AA24" s="265"/>
      <c r="AB24" s="263"/>
      <c r="AC24" s="103">
        <v>0</v>
      </c>
      <c r="AD24" s="147"/>
      <c r="AE24" s="267">
        <f t="shared" ref="AE24:AE25" si="100">+AC24+AA24+X24+W24+AB24+AD24+Y24+Z24</f>
        <v>1437</v>
      </c>
      <c r="AF24" s="267">
        <f t="shared" ref="AF24:AF25" si="101">+U24-AE24</f>
        <v>11976.973479999999</v>
      </c>
      <c r="AG24" s="104">
        <f>VLOOKUP(C24,[1]FEB25!$C$3:$AU$28,42,0)</f>
        <v>11978</v>
      </c>
      <c r="AH24" s="268">
        <f t="shared" si="15"/>
        <v>-1.0265200000012555</v>
      </c>
      <c r="AI24" s="269">
        <f t="shared" si="16"/>
        <v>1455.43</v>
      </c>
      <c r="AJ24" s="265">
        <f t="shared" si="17"/>
        <v>406</v>
      </c>
      <c r="AK24" s="267">
        <f t="shared" si="18"/>
        <v>0</v>
      </c>
      <c r="AL24" s="267">
        <f t="shared" si="19"/>
        <v>0</v>
      </c>
      <c r="AM24" s="268"/>
      <c r="AN24" s="270">
        <f t="shared" si="20"/>
        <v>15275.403479999999</v>
      </c>
      <c r="AO24" s="267">
        <f t="shared" si="21"/>
        <v>1222.0322784</v>
      </c>
      <c r="AP24" s="267">
        <f t="shared" si="22"/>
        <v>16497.435758399999</v>
      </c>
    </row>
    <row r="25" spans="1:42" ht="15" customHeight="1" x14ac:dyDescent="0.25">
      <c r="A25" s="7">
        <v>21</v>
      </c>
      <c r="B25" s="160" t="s">
        <v>628</v>
      </c>
      <c r="C25" s="161" t="s">
        <v>627</v>
      </c>
      <c r="D25" s="63">
        <v>24</v>
      </c>
      <c r="E25" s="162"/>
      <c r="F25" s="151"/>
      <c r="G25" s="261">
        <v>424.46</v>
      </c>
      <c r="H25" s="261">
        <v>135.32</v>
      </c>
      <c r="I25" s="261">
        <v>26.68</v>
      </c>
      <c r="J25" s="261">
        <f t="shared" si="86"/>
        <v>46.629673999999994</v>
      </c>
      <c r="K25" s="261">
        <f t="shared" si="87"/>
        <v>27.988999999999997</v>
      </c>
      <c r="L25" s="263">
        <v>9.6199999999999992</v>
      </c>
      <c r="M25" s="264">
        <f t="shared" si="88"/>
        <v>10187.039999999999</v>
      </c>
      <c r="N25" s="264">
        <f t="shared" si="89"/>
        <v>3247.68</v>
      </c>
      <c r="O25" s="264">
        <f t="shared" si="90"/>
        <v>640.31999999999994</v>
      </c>
      <c r="P25" s="264">
        <f t="shared" si="91"/>
        <v>1119.1121759999999</v>
      </c>
      <c r="Q25" s="264">
        <f t="shared" si="92"/>
        <v>671.73599999999988</v>
      </c>
      <c r="R25" s="264">
        <f t="shared" si="93"/>
        <v>230.88</v>
      </c>
      <c r="S25" s="265">
        <f t="shared" si="94"/>
        <v>0</v>
      </c>
      <c r="T25" s="265">
        <f t="shared" si="95"/>
        <v>0</v>
      </c>
      <c r="U25" s="264">
        <f t="shared" si="96"/>
        <v>16096.768175999998</v>
      </c>
      <c r="V25" s="264">
        <f t="shared" si="97"/>
        <v>13434.72</v>
      </c>
      <c r="W25" s="266">
        <f t="shared" si="98"/>
        <v>1612</v>
      </c>
      <c r="X25" s="267">
        <f t="shared" si="39"/>
        <v>112</v>
      </c>
      <c r="Y25" s="267">
        <f t="shared" si="99"/>
        <v>0</v>
      </c>
      <c r="Z25" s="267">
        <f t="shared" si="12"/>
        <v>0</v>
      </c>
      <c r="AA25" s="265"/>
      <c r="AB25" s="263"/>
      <c r="AC25" s="103">
        <v>0</v>
      </c>
      <c r="AD25" s="147"/>
      <c r="AE25" s="267">
        <f t="shared" si="100"/>
        <v>1724</v>
      </c>
      <c r="AF25" s="267">
        <f t="shared" si="101"/>
        <v>14372.768175999998</v>
      </c>
      <c r="AG25" s="104">
        <f>VLOOKUP(C25,[1]FEB25!$C$3:$AU$28,42,0)</f>
        <v>14373</v>
      </c>
      <c r="AH25" s="268">
        <f t="shared" si="15"/>
        <v>-0.23182400000223424</v>
      </c>
      <c r="AI25" s="269">
        <f t="shared" si="16"/>
        <v>1746.51</v>
      </c>
      <c r="AJ25" s="265">
        <f t="shared" si="17"/>
        <v>487</v>
      </c>
      <c r="AK25" s="267">
        <f t="shared" si="18"/>
        <v>0</v>
      </c>
      <c r="AL25" s="267">
        <f t="shared" si="19"/>
        <v>0</v>
      </c>
      <c r="AM25" s="268"/>
      <c r="AN25" s="270">
        <f t="shared" si="20"/>
        <v>18330.278176</v>
      </c>
      <c r="AO25" s="267">
        <f t="shared" si="21"/>
        <v>1466.4222540799997</v>
      </c>
      <c r="AP25" s="267">
        <f t="shared" si="22"/>
        <v>19796.700430079996</v>
      </c>
    </row>
    <row r="26" spans="1:42" ht="15" customHeight="1" x14ac:dyDescent="0.25">
      <c r="A26" s="7">
        <v>22</v>
      </c>
      <c r="B26" s="160" t="s">
        <v>653</v>
      </c>
      <c r="C26" s="161" t="s">
        <v>654</v>
      </c>
      <c r="D26" s="63">
        <v>21</v>
      </c>
      <c r="E26" s="162"/>
      <c r="F26" s="151"/>
      <c r="G26" s="261">
        <v>424.46</v>
      </c>
      <c r="H26" s="261">
        <v>135.32</v>
      </c>
      <c r="I26" s="261">
        <v>26.68</v>
      </c>
      <c r="J26" s="261">
        <f t="shared" ref="J26" si="102">(G26+H26)*8.33%</f>
        <v>46.629673999999994</v>
      </c>
      <c r="K26" s="261">
        <f t="shared" ref="K26" si="103">(G26+H26)/26*1.3</f>
        <v>27.988999999999997</v>
      </c>
      <c r="L26" s="263">
        <v>9.6199999999999992</v>
      </c>
      <c r="M26" s="264">
        <f t="shared" ref="M26" si="104">+D26*G26</f>
        <v>8913.66</v>
      </c>
      <c r="N26" s="264">
        <f t="shared" ref="N26" si="105">+D26*H26</f>
        <v>2841.72</v>
      </c>
      <c r="O26" s="264">
        <f t="shared" ref="O26" si="106">+D26*I26</f>
        <v>560.28</v>
      </c>
      <c r="P26" s="264">
        <f t="shared" ref="P26" si="107">+D26*J26</f>
        <v>979.22315399999991</v>
      </c>
      <c r="Q26" s="264">
        <f t="shared" ref="Q26" si="108">+D26*K26</f>
        <v>587.76899999999989</v>
      </c>
      <c r="R26" s="264">
        <f t="shared" ref="R26" si="109">+D26*L26</f>
        <v>202.01999999999998</v>
      </c>
      <c r="S26" s="265">
        <f t="shared" ref="S26" si="110">ROUND((G26+H26+J26+K26+I26)*F26,0)</f>
        <v>0</v>
      </c>
      <c r="T26" s="265">
        <f t="shared" ref="T26" si="111">ROUND((G26+H26+I26)*2*E26,0)</f>
        <v>0</v>
      </c>
      <c r="U26" s="264">
        <f t="shared" ref="U26" si="112">+R26+Q26+P26+N26+M26+S26+T26+O26</f>
        <v>14084.672154</v>
      </c>
      <c r="V26" s="264">
        <f t="shared" ref="V26" si="113">((D26+F26)*(G26+H26))</f>
        <v>11755.38</v>
      </c>
      <c r="W26" s="266">
        <f t="shared" ref="W26" si="114">IF(V26&gt;=15000,1800,ROUND(V26*12/100,0))</f>
        <v>1411</v>
      </c>
      <c r="X26" s="267">
        <f t="shared" ref="X26" si="115">ROUND(((D26)*(G26+H26+I26+K26+L26)*0.75%),0)</f>
        <v>98</v>
      </c>
      <c r="Y26" s="267">
        <f t="shared" ref="Y26" si="116">ROUND(T26*0.75%,0)</f>
        <v>0</v>
      </c>
      <c r="Z26" s="267">
        <f t="shared" ref="Z26" si="117">ROUND(((F26)*(G26+H26+I26+K26)*0.75%),0)</f>
        <v>0</v>
      </c>
      <c r="AA26" s="265"/>
      <c r="AB26" s="263"/>
      <c r="AC26" s="103">
        <v>0</v>
      </c>
      <c r="AD26" s="147"/>
      <c r="AE26" s="267">
        <f t="shared" ref="AE26" si="118">+AC26+AA26+X26+W26+AB26+AD26+Y26+Z26</f>
        <v>1509</v>
      </c>
      <c r="AF26" s="267">
        <f t="shared" ref="AF26" si="119">+U26-AE26</f>
        <v>12575.672154</v>
      </c>
      <c r="AG26" s="104">
        <f>VLOOKUP(C26,[1]FEB25!$C$3:$AU$28,42,0)</f>
        <v>12576</v>
      </c>
      <c r="AH26" s="268">
        <f t="shared" si="15"/>
        <v>-0.32784600000013597</v>
      </c>
      <c r="AI26" s="269">
        <f t="shared" si="16"/>
        <v>1528.2</v>
      </c>
      <c r="AJ26" s="265">
        <f t="shared" si="17"/>
        <v>426</v>
      </c>
      <c r="AK26" s="267">
        <f t="shared" si="18"/>
        <v>0</v>
      </c>
      <c r="AL26" s="267">
        <f t="shared" si="19"/>
        <v>0</v>
      </c>
      <c r="AM26" s="268"/>
      <c r="AN26" s="270">
        <f t="shared" si="20"/>
        <v>16038.872154000001</v>
      </c>
      <c r="AO26" s="267">
        <f t="shared" si="21"/>
        <v>1283.10977232</v>
      </c>
      <c r="AP26" s="267">
        <f t="shared" si="22"/>
        <v>17321.981926320001</v>
      </c>
    </row>
    <row r="27" spans="1:42" ht="15" customHeight="1" x14ac:dyDescent="0.25">
      <c r="A27" s="148">
        <v>23</v>
      </c>
      <c r="B27" s="160" t="s">
        <v>821</v>
      </c>
      <c r="C27" s="161" t="s">
        <v>285</v>
      </c>
      <c r="D27" s="63">
        <v>6</v>
      </c>
      <c r="E27" s="162"/>
      <c r="F27" s="151"/>
      <c r="G27" s="261">
        <v>424.46</v>
      </c>
      <c r="H27" s="261">
        <v>135.32</v>
      </c>
      <c r="I27" s="261">
        <v>26.68</v>
      </c>
      <c r="J27" s="261">
        <f t="shared" ref="J27" si="120">(G27+H27)*8.33%</f>
        <v>46.629673999999994</v>
      </c>
      <c r="K27" s="261">
        <f t="shared" ref="K27" si="121">(G27+H27)/26*1.3</f>
        <v>27.988999999999997</v>
      </c>
      <c r="L27" s="263">
        <v>9.6199999999999992</v>
      </c>
      <c r="M27" s="264">
        <f t="shared" ref="M27" si="122">+D27*G27</f>
        <v>2546.7599999999998</v>
      </c>
      <c r="N27" s="264">
        <f t="shared" ref="N27" si="123">+D27*H27</f>
        <v>811.92</v>
      </c>
      <c r="O27" s="264">
        <f t="shared" ref="O27" si="124">+D27*I27</f>
        <v>160.07999999999998</v>
      </c>
      <c r="P27" s="264">
        <f t="shared" ref="P27" si="125">+D27*J27</f>
        <v>279.77804399999997</v>
      </c>
      <c r="Q27" s="264">
        <f t="shared" ref="Q27" si="126">+D27*K27</f>
        <v>167.93399999999997</v>
      </c>
      <c r="R27" s="264">
        <f t="shared" ref="R27" si="127">+D27*L27</f>
        <v>57.72</v>
      </c>
      <c r="S27" s="265">
        <f t="shared" ref="S27" si="128">ROUND((G27+H27+J27+K27+I27)*F27,0)</f>
        <v>0</v>
      </c>
      <c r="T27" s="265">
        <f t="shared" ref="T27" si="129">ROUND((G27+H27+I27)*2*E27,0)</f>
        <v>0</v>
      </c>
      <c r="U27" s="264">
        <f t="shared" ref="U27" si="130">+R27+Q27+P27+N27+M27+S27+T27+O27</f>
        <v>4024.1920439999994</v>
      </c>
      <c r="V27" s="264">
        <f t="shared" ref="V27" si="131">((D27+F27)*(G27+H27))</f>
        <v>3358.68</v>
      </c>
      <c r="W27" s="266">
        <f t="shared" ref="W27" si="132">IF(V27&gt;=15000,1800,ROUND(V27*12/100,0))</f>
        <v>403</v>
      </c>
      <c r="X27" s="267">
        <f t="shared" ref="X27" si="133">ROUND(((D27)*(G27+H27+I27+K27+L27)*0.75%),0)</f>
        <v>28</v>
      </c>
      <c r="Y27" s="267">
        <f t="shared" ref="Y27" si="134">ROUND(T27*0.75%,0)</f>
        <v>0</v>
      </c>
      <c r="Z27" s="267">
        <f t="shared" ref="Z27" si="135">ROUND(((F27)*(G27+H27+I27+K27)*0.75%),0)</f>
        <v>0</v>
      </c>
      <c r="AA27" s="265"/>
      <c r="AB27" s="263"/>
      <c r="AC27" s="103">
        <v>0</v>
      </c>
      <c r="AD27" s="147">
        <v>0</v>
      </c>
      <c r="AE27" s="267">
        <f t="shared" ref="AE27" si="136">+AC27+AA27+X27+W27+AB27+AD27+Y27+Z27</f>
        <v>431</v>
      </c>
      <c r="AF27" s="267">
        <f t="shared" ref="AF27" si="137">+U27-AE27</f>
        <v>3593.1920439999994</v>
      </c>
      <c r="AG27" s="104">
        <f>VLOOKUP(C27,[1]FEB25!$C$3:$AU$28,42,0)</f>
        <v>3594</v>
      </c>
      <c r="AH27" s="268">
        <f t="shared" si="15"/>
        <v>-0.80795600000055856</v>
      </c>
      <c r="AI27" s="269">
        <f t="shared" si="16"/>
        <v>436.63</v>
      </c>
      <c r="AJ27" s="265">
        <f t="shared" si="17"/>
        <v>122</v>
      </c>
      <c r="AK27" s="267">
        <f t="shared" si="18"/>
        <v>0</v>
      </c>
      <c r="AL27" s="267">
        <f t="shared" si="19"/>
        <v>0</v>
      </c>
      <c r="AM27" s="268"/>
      <c r="AN27" s="270">
        <f t="shared" si="20"/>
        <v>4582.8220439999996</v>
      </c>
      <c r="AO27" s="267">
        <f t="shared" si="21"/>
        <v>366.62576351999996</v>
      </c>
      <c r="AP27" s="267">
        <f t="shared" si="22"/>
        <v>4949.4478075199995</v>
      </c>
    </row>
    <row r="28" spans="1:42" ht="15" customHeight="1" x14ac:dyDescent="0.25">
      <c r="A28" s="7">
        <v>24</v>
      </c>
      <c r="B28" s="160" t="s">
        <v>885</v>
      </c>
      <c r="C28" s="161" t="s">
        <v>886</v>
      </c>
      <c r="D28" s="63">
        <v>21</v>
      </c>
      <c r="E28" s="162"/>
      <c r="F28" s="151"/>
      <c r="G28" s="261">
        <v>424.46</v>
      </c>
      <c r="H28" s="261">
        <v>135.32</v>
      </c>
      <c r="I28" s="261">
        <v>26.68</v>
      </c>
      <c r="J28" s="261">
        <f t="shared" ref="J28:J30" si="138">(G28+H28)*8.33%</f>
        <v>46.629673999999994</v>
      </c>
      <c r="K28" s="261">
        <f t="shared" ref="K28:K30" si="139">(G28+H28)/26*1.3</f>
        <v>27.988999999999997</v>
      </c>
      <c r="L28" s="263">
        <v>9.6199999999999992</v>
      </c>
      <c r="M28" s="264">
        <f t="shared" ref="M28:M30" si="140">+D28*G28</f>
        <v>8913.66</v>
      </c>
      <c r="N28" s="264">
        <f t="shared" ref="N28:N30" si="141">+D28*H28</f>
        <v>2841.72</v>
      </c>
      <c r="O28" s="264">
        <f t="shared" ref="O28:O30" si="142">+D28*I28</f>
        <v>560.28</v>
      </c>
      <c r="P28" s="264">
        <f t="shared" ref="P28:P30" si="143">+D28*J28</f>
        <v>979.22315399999991</v>
      </c>
      <c r="Q28" s="264">
        <f t="shared" ref="Q28:Q30" si="144">+D28*K28</f>
        <v>587.76899999999989</v>
      </c>
      <c r="R28" s="264">
        <f t="shared" ref="R28:R30" si="145">+D28*L28</f>
        <v>202.01999999999998</v>
      </c>
      <c r="S28" s="265">
        <f t="shared" ref="S28:S30" si="146">ROUND((G28+H28+J28+K28+I28)*F28,0)</f>
        <v>0</v>
      </c>
      <c r="T28" s="265">
        <f t="shared" ref="T28:T30" si="147">ROUND((G28+H28+I28)*2*E28,0)</f>
        <v>0</v>
      </c>
      <c r="U28" s="264">
        <f t="shared" ref="U28:U30" si="148">+R28+Q28+P28+N28+M28+S28+T28+O28</f>
        <v>14084.672154</v>
      </c>
      <c r="V28" s="264">
        <f t="shared" ref="V28:V30" si="149">((D28+F28)*(G28+H28))</f>
        <v>11755.38</v>
      </c>
      <c r="W28" s="266">
        <f t="shared" ref="W28:W30" si="150">IF(V28&gt;=15000,1800,ROUND(V28*12/100,0))</f>
        <v>1411</v>
      </c>
      <c r="X28" s="267">
        <f t="shared" ref="X28:X30" si="151">ROUND(((D28)*(G28+H28+I28+K28+L28)*0.75%),0)</f>
        <v>98</v>
      </c>
      <c r="Y28" s="267">
        <f t="shared" ref="Y28:Y30" si="152">ROUND(T28*0.75%,0)</f>
        <v>0</v>
      </c>
      <c r="Z28" s="267">
        <f t="shared" ref="Z28:Z30" si="153">ROUND(((F28)*(G28+H28+I28+K28)*0.75%),0)</f>
        <v>0</v>
      </c>
      <c r="AA28" s="265"/>
      <c r="AB28" s="263"/>
      <c r="AC28" s="103">
        <v>0</v>
      </c>
      <c r="AD28" s="147">
        <v>0</v>
      </c>
      <c r="AE28" s="267">
        <f t="shared" ref="AE28:AE30" si="154">+AC28+AA28+X28+W28+AB28+AD28+Y28+Z28</f>
        <v>1509</v>
      </c>
      <c r="AF28" s="267">
        <f t="shared" ref="AF28:AF30" si="155">+U28-AE28</f>
        <v>12575.672154</v>
      </c>
      <c r="AG28" s="104">
        <v>12576</v>
      </c>
      <c r="AH28" s="268">
        <f t="shared" si="15"/>
        <v>-0.32784600000013597</v>
      </c>
      <c r="AI28" s="269">
        <f t="shared" si="16"/>
        <v>1528.2</v>
      </c>
      <c r="AJ28" s="265">
        <f t="shared" si="17"/>
        <v>426</v>
      </c>
      <c r="AK28" s="267">
        <f t="shared" si="18"/>
        <v>0</v>
      </c>
      <c r="AL28" s="267">
        <f t="shared" si="19"/>
        <v>0</v>
      </c>
      <c r="AM28" s="268"/>
      <c r="AN28" s="270">
        <f t="shared" si="20"/>
        <v>16038.872154000001</v>
      </c>
      <c r="AO28" s="267">
        <f t="shared" si="21"/>
        <v>1283.10977232</v>
      </c>
      <c r="AP28" s="267">
        <f t="shared" si="22"/>
        <v>17321.981926320001</v>
      </c>
    </row>
    <row r="29" spans="1:42" ht="15" customHeight="1" x14ac:dyDescent="0.25">
      <c r="A29" s="7">
        <v>25</v>
      </c>
      <c r="B29" s="160" t="s">
        <v>887</v>
      </c>
      <c r="C29" s="161" t="s">
        <v>888</v>
      </c>
      <c r="D29" s="63">
        <v>22</v>
      </c>
      <c r="E29" s="162"/>
      <c r="F29" s="151"/>
      <c r="G29" s="261">
        <v>424.46</v>
      </c>
      <c r="H29" s="261">
        <v>135.32</v>
      </c>
      <c r="I29" s="261">
        <v>26.68</v>
      </c>
      <c r="J29" s="261">
        <f t="shared" si="138"/>
        <v>46.629673999999994</v>
      </c>
      <c r="K29" s="261">
        <f t="shared" si="139"/>
        <v>27.988999999999997</v>
      </c>
      <c r="L29" s="263">
        <v>9.6199999999999992</v>
      </c>
      <c r="M29" s="264">
        <f t="shared" si="140"/>
        <v>9338.119999999999</v>
      </c>
      <c r="N29" s="264">
        <f t="shared" si="141"/>
        <v>2977.04</v>
      </c>
      <c r="O29" s="264">
        <f t="shared" si="142"/>
        <v>586.96</v>
      </c>
      <c r="P29" s="264">
        <f t="shared" si="143"/>
        <v>1025.8528279999998</v>
      </c>
      <c r="Q29" s="264">
        <f t="shared" si="144"/>
        <v>615.75799999999992</v>
      </c>
      <c r="R29" s="264">
        <f t="shared" si="145"/>
        <v>211.64</v>
      </c>
      <c r="S29" s="265">
        <f t="shared" si="146"/>
        <v>0</v>
      </c>
      <c r="T29" s="265">
        <f t="shared" si="147"/>
        <v>0</v>
      </c>
      <c r="U29" s="264">
        <f t="shared" si="148"/>
        <v>14755.370827999999</v>
      </c>
      <c r="V29" s="264">
        <f t="shared" si="149"/>
        <v>12315.16</v>
      </c>
      <c r="W29" s="266">
        <f t="shared" si="150"/>
        <v>1478</v>
      </c>
      <c r="X29" s="267">
        <f t="shared" si="151"/>
        <v>103</v>
      </c>
      <c r="Y29" s="267">
        <f t="shared" si="152"/>
        <v>0</v>
      </c>
      <c r="Z29" s="267">
        <f t="shared" si="153"/>
        <v>0</v>
      </c>
      <c r="AA29" s="265"/>
      <c r="AB29" s="263"/>
      <c r="AC29" s="103">
        <v>0</v>
      </c>
      <c r="AD29" s="147"/>
      <c r="AE29" s="267">
        <f t="shared" si="154"/>
        <v>1581</v>
      </c>
      <c r="AF29" s="267">
        <f t="shared" si="155"/>
        <v>13174.370827999999</v>
      </c>
      <c r="AG29" s="104">
        <v>13175</v>
      </c>
      <c r="AH29" s="268">
        <f t="shared" si="15"/>
        <v>-0.6291720000008354</v>
      </c>
      <c r="AI29" s="269">
        <f t="shared" si="16"/>
        <v>1600.97</v>
      </c>
      <c r="AJ29" s="265">
        <f t="shared" si="17"/>
        <v>446</v>
      </c>
      <c r="AK29" s="267">
        <f t="shared" si="18"/>
        <v>0</v>
      </c>
      <c r="AL29" s="267">
        <f t="shared" si="19"/>
        <v>0</v>
      </c>
      <c r="AM29" s="268"/>
      <c r="AN29" s="270">
        <f t="shared" si="20"/>
        <v>16802.340828</v>
      </c>
      <c r="AO29" s="267">
        <f t="shared" si="21"/>
        <v>1344.1872662400001</v>
      </c>
      <c r="AP29" s="267">
        <f t="shared" si="22"/>
        <v>18146.528094239999</v>
      </c>
    </row>
    <row r="30" spans="1:42" ht="15" customHeight="1" x14ac:dyDescent="0.25">
      <c r="A30" s="148">
        <v>26</v>
      </c>
      <c r="B30" s="160" t="s">
        <v>889</v>
      </c>
      <c r="C30" s="161" t="s">
        <v>890</v>
      </c>
      <c r="D30" s="63">
        <v>21.5</v>
      </c>
      <c r="E30" s="162"/>
      <c r="F30" s="151"/>
      <c r="G30" s="261">
        <v>424.46</v>
      </c>
      <c r="H30" s="261">
        <v>135.32</v>
      </c>
      <c r="I30" s="261">
        <v>26.68</v>
      </c>
      <c r="J30" s="261">
        <f t="shared" si="138"/>
        <v>46.629673999999994</v>
      </c>
      <c r="K30" s="261">
        <f t="shared" si="139"/>
        <v>27.988999999999997</v>
      </c>
      <c r="L30" s="263">
        <v>9.6199999999999992</v>
      </c>
      <c r="M30" s="264">
        <f t="shared" si="140"/>
        <v>9125.89</v>
      </c>
      <c r="N30" s="264">
        <f t="shared" si="141"/>
        <v>2909.3799999999997</v>
      </c>
      <c r="O30" s="264">
        <f t="shared" si="142"/>
        <v>573.62</v>
      </c>
      <c r="P30" s="264">
        <f t="shared" si="143"/>
        <v>1002.5379909999999</v>
      </c>
      <c r="Q30" s="264">
        <f t="shared" si="144"/>
        <v>601.76349999999991</v>
      </c>
      <c r="R30" s="264">
        <f t="shared" si="145"/>
        <v>206.82999999999998</v>
      </c>
      <c r="S30" s="265">
        <f t="shared" si="146"/>
        <v>0</v>
      </c>
      <c r="T30" s="265">
        <f t="shared" si="147"/>
        <v>0</v>
      </c>
      <c r="U30" s="264">
        <f t="shared" si="148"/>
        <v>14420.021491</v>
      </c>
      <c r="V30" s="264">
        <f t="shared" si="149"/>
        <v>12035.269999999999</v>
      </c>
      <c r="W30" s="266">
        <f t="shared" si="150"/>
        <v>1444</v>
      </c>
      <c r="X30" s="267">
        <f t="shared" si="151"/>
        <v>101</v>
      </c>
      <c r="Y30" s="267">
        <f t="shared" si="152"/>
        <v>0</v>
      </c>
      <c r="Z30" s="267">
        <f t="shared" si="153"/>
        <v>0</v>
      </c>
      <c r="AA30" s="265"/>
      <c r="AB30" s="263"/>
      <c r="AC30" s="103">
        <v>0</v>
      </c>
      <c r="AD30" s="147"/>
      <c r="AE30" s="267">
        <f t="shared" si="154"/>
        <v>1545</v>
      </c>
      <c r="AF30" s="267">
        <f t="shared" si="155"/>
        <v>12875.021491</v>
      </c>
      <c r="AG30" s="104">
        <v>12876</v>
      </c>
      <c r="AH30" s="268">
        <f t="shared" si="15"/>
        <v>-0.97850900000048568</v>
      </c>
      <c r="AI30" s="269">
        <f t="shared" si="16"/>
        <v>1564.59</v>
      </c>
      <c r="AJ30" s="265">
        <f t="shared" si="17"/>
        <v>436</v>
      </c>
      <c r="AK30" s="267">
        <f t="shared" si="18"/>
        <v>0</v>
      </c>
      <c r="AL30" s="267">
        <f t="shared" si="19"/>
        <v>0</v>
      </c>
      <c r="AM30" s="268"/>
      <c r="AN30" s="270">
        <f t="shared" si="20"/>
        <v>16420.611491</v>
      </c>
      <c r="AO30" s="267">
        <f t="shared" si="21"/>
        <v>1313.64891928</v>
      </c>
      <c r="AP30" s="267">
        <f t="shared" si="22"/>
        <v>17734.26041028</v>
      </c>
    </row>
    <row r="31" spans="1:42" ht="15" customHeight="1" x14ac:dyDescent="0.25">
      <c r="A31" s="7"/>
      <c r="B31" s="4"/>
      <c r="C31" s="6"/>
      <c r="D31" s="21">
        <f>SUM(D5:D30)</f>
        <v>527.01041666666663</v>
      </c>
      <c r="E31" s="21">
        <f>SUM(E5:E21)</f>
        <v>0</v>
      </c>
      <c r="F31" s="21">
        <f t="shared" ref="F31:Y31" si="156">SUM(F5:F30)</f>
        <v>0</v>
      </c>
      <c r="G31" s="21">
        <f t="shared" si="156"/>
        <v>11125.119999999994</v>
      </c>
      <c r="H31" s="21">
        <f t="shared" si="156"/>
        <v>3518.3200000000011</v>
      </c>
      <c r="I31" s="21">
        <f t="shared" si="156"/>
        <v>698.13999999999976</v>
      </c>
      <c r="J31" s="21">
        <f t="shared" si="156"/>
        <v>1219.7985520000002</v>
      </c>
      <c r="K31" s="21">
        <f t="shared" si="156"/>
        <v>732.17200000000003</v>
      </c>
      <c r="L31" s="21">
        <f t="shared" si="156"/>
        <v>250.12000000000006</v>
      </c>
      <c r="M31" s="21">
        <f t="shared" si="156"/>
        <v>225627.57020833337</v>
      </c>
      <c r="N31" s="21">
        <f t="shared" si="156"/>
        <v>71315.049583333326</v>
      </c>
      <c r="O31" s="21">
        <f t="shared" si="156"/>
        <v>14157.317708333334</v>
      </c>
      <c r="P31" s="21">
        <f t="shared" si="156"/>
        <v>24735.320228645829</v>
      </c>
      <c r="Q31" s="21">
        <f t="shared" si="156"/>
        <v>14847.130989583335</v>
      </c>
      <c r="R31" s="21">
        <f t="shared" si="156"/>
        <v>5069.8402083333322</v>
      </c>
      <c r="S31" s="21">
        <f t="shared" si="156"/>
        <v>0</v>
      </c>
      <c r="T31" s="271">
        <f t="shared" si="156"/>
        <v>0</v>
      </c>
      <c r="U31" s="21">
        <f t="shared" si="156"/>
        <v>355752.22892656253</v>
      </c>
      <c r="V31" s="21">
        <f t="shared" si="156"/>
        <v>296942.61979166669</v>
      </c>
      <c r="W31" s="21">
        <f t="shared" si="156"/>
        <v>35633</v>
      </c>
      <c r="X31" s="21">
        <f t="shared" si="156"/>
        <v>2480</v>
      </c>
      <c r="Y31" s="21">
        <f t="shared" si="156"/>
        <v>0</v>
      </c>
      <c r="Z31" s="21">
        <f>SUM(Z5:Z27)</f>
        <v>0</v>
      </c>
      <c r="AA31" s="21">
        <f>SUM(AA5:AA27)</f>
        <v>0</v>
      </c>
      <c r="AB31" s="21">
        <f>SUM(AB5:AB27)</f>
        <v>0</v>
      </c>
      <c r="AC31" s="21">
        <f t="shared" ref="AC31:AP31" si="157">SUM(AC5:AC30)</f>
        <v>439.83</v>
      </c>
      <c r="AD31" s="21">
        <f t="shared" si="157"/>
        <v>0</v>
      </c>
      <c r="AE31" s="21">
        <f t="shared" si="157"/>
        <v>38552.83</v>
      </c>
      <c r="AF31" s="21">
        <f t="shared" si="157"/>
        <v>317199.39892656257</v>
      </c>
      <c r="AG31" s="21">
        <f t="shared" si="157"/>
        <v>317651</v>
      </c>
      <c r="AH31" s="21">
        <f t="shared" si="157"/>
        <v>-451.60107343751861</v>
      </c>
      <c r="AI31" s="21">
        <f t="shared" si="157"/>
        <v>38602.529999999992</v>
      </c>
      <c r="AJ31" s="21">
        <f t="shared" si="157"/>
        <v>10759</v>
      </c>
      <c r="AK31" s="21">
        <f t="shared" si="157"/>
        <v>0</v>
      </c>
      <c r="AL31" s="21">
        <f t="shared" si="157"/>
        <v>0</v>
      </c>
      <c r="AM31" s="21">
        <f t="shared" si="157"/>
        <v>0</v>
      </c>
      <c r="AN31" s="21">
        <f t="shared" si="157"/>
        <v>405113.75892656232</v>
      </c>
      <c r="AO31" s="21">
        <f t="shared" si="157"/>
        <v>32409.100714125001</v>
      </c>
      <c r="AP31" s="21">
        <f t="shared" si="157"/>
        <v>437522.85964068753</v>
      </c>
    </row>
    <row r="32" spans="1:42" x14ac:dyDescent="0.25">
      <c r="D32" s="94">
        <f>D31+E31</f>
        <v>527.01041666666663</v>
      </c>
      <c r="U32" s="43"/>
      <c r="V32" s="43"/>
      <c r="AI32" s="94"/>
      <c r="AJ32" s="94">
        <f>AJ31+AK31+AL31</f>
        <v>10759</v>
      </c>
      <c r="AK32" s="94"/>
      <c r="AP32" s="1">
        <v>437301.08392500004</v>
      </c>
    </row>
    <row r="33" spans="20:42" x14ac:dyDescent="0.25">
      <c r="T33" s="94"/>
      <c r="U33" s="43"/>
      <c r="V33" s="43"/>
      <c r="AF33" s="3"/>
      <c r="AG33" s="3"/>
      <c r="AN33" s="94"/>
      <c r="AP33" s="94">
        <f>AP31-AP32</f>
        <v>221.77571568748681</v>
      </c>
    </row>
    <row r="35" spans="20:42" x14ac:dyDescent="0.25">
      <c r="AP35" s="94"/>
    </row>
  </sheetData>
  <mergeCells count="6">
    <mergeCell ref="A1:AF1"/>
    <mergeCell ref="A2:AF2"/>
    <mergeCell ref="G3:L3"/>
    <mergeCell ref="M3:U3"/>
    <mergeCell ref="W3:AE3"/>
    <mergeCell ref="AF3:AF4"/>
  </mergeCells>
  <conditionalFormatting sqref="AH5:AH30">
    <cfRule type="containsText" dxfId="1" priority="1" operator="containsText" text="1">
      <formula>NOT(ISERROR(SEARCH("1",AH5)))</formula>
    </cfRule>
    <cfRule type="containsText" dxfId="0" priority="2" operator="containsText" text="0.5">
      <formula>NOT(ISERROR(SEARCH("0.5",AH5)))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Golana</vt:lpstr>
      <vt:lpstr>Naps</vt:lpstr>
      <vt:lpstr>Nayana</vt:lpstr>
      <vt:lpstr>SG </vt:lpstr>
      <vt:lpstr>Ink</vt:lpstr>
      <vt:lpstr>golden eye</vt:lpstr>
      <vt:lpstr>Genius</vt:lpstr>
      <vt:lpstr>Amigo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TraineeTMK HRD</dc:creator>
  <cp:lastModifiedBy>Shivakumar M S</cp:lastModifiedBy>
  <cp:lastPrinted>2025-03-01T10:03:37Z</cp:lastPrinted>
  <dcterms:created xsi:type="dcterms:W3CDTF">2023-05-11T03:27:42Z</dcterms:created>
  <dcterms:modified xsi:type="dcterms:W3CDTF">2025-03-28T11:04:08Z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2023-07-21T10:41:10Z</vt:lpwstr>
  </property>
  <property fmtid="{D5CDD505-2E9C-101B-9397-08002B2CF9AE}" pid="4" name="MSIP_Label_a8c544ca-bb84-4280-906e-934547e1d30c_Method">
    <vt:lpwstr>Standard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91b0b72b-ea2b-48dc-9bf7-2172921c3e55</vt:lpwstr>
  </property>
  <property fmtid="{D5CDD505-2E9C-101B-9397-08002B2CF9AE}" pid="8" name="MSIP_Label_a8c544ca-bb84-4280-906e-934547e1d30c_ContentBits">
    <vt:lpwstr>2</vt:lpwstr>
  </property>
</Properties>
</file>