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\Documents\2. ΔΙΔΑΚΤΟΡΙΚΟ\1. ΔΙΔΑΚΤΟΡΙΚΟ ΝΕΟ\5. ΔΗΜΟΣΙΕΥΣΕΙΣ\3Η ΔΗΜΟΣΙΕΥΣΗ (MDMP-ENTROPY)\MOR JOURNAL\"/>
    </mc:Choice>
  </mc:AlternateContent>
  <xr:revisionPtr revIDLastSave="0" documentId="13_ncr:1_{E2D44FA5-01A4-4D09-ABE7-AF196637AED5}" xr6:coauthVersionLast="47" xr6:coauthVersionMax="47" xr10:uidLastSave="{00000000-0000-0000-0000-000000000000}"/>
  <bookViews>
    <workbookView xWindow="780" yWindow="780" windowWidth="21600" windowHeight="14145" xr2:uid="{00000000-000D-0000-FFFF-FFFF00000000}"/>
  </bookViews>
  <sheets>
    <sheet name="ES-MADM (MDMP MODEL ANALYSIS)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18" l="1"/>
  <c r="G25" i="18"/>
  <c r="C25" i="18"/>
  <c r="N24" i="18"/>
  <c r="M24" i="18"/>
  <c r="L24" i="18"/>
  <c r="H24" i="18"/>
  <c r="N23" i="18"/>
  <c r="M23" i="18"/>
  <c r="L23" i="18"/>
  <c r="H23" i="18"/>
  <c r="N22" i="18"/>
  <c r="M22" i="18"/>
  <c r="L22" i="18"/>
  <c r="H22" i="18"/>
  <c r="N21" i="18"/>
  <c r="M21" i="18"/>
  <c r="L21" i="18"/>
  <c r="H21" i="18"/>
  <c r="N20" i="18"/>
  <c r="M20" i="18"/>
  <c r="L20" i="18"/>
  <c r="H20" i="18"/>
  <c r="N19" i="18"/>
  <c r="M19" i="18"/>
  <c r="L19" i="18"/>
  <c r="H19" i="18"/>
  <c r="N18" i="18"/>
  <c r="M18" i="18"/>
  <c r="L18" i="18"/>
  <c r="H18" i="18"/>
  <c r="N17" i="18"/>
  <c r="M17" i="18"/>
  <c r="L17" i="18"/>
  <c r="H17" i="18"/>
  <c r="N16" i="18"/>
  <c r="M16" i="18"/>
  <c r="L16" i="18"/>
  <c r="H16" i="18"/>
  <c r="N15" i="18"/>
  <c r="M15" i="18"/>
  <c r="L15" i="18"/>
  <c r="H15" i="18"/>
  <c r="N14" i="18"/>
  <c r="M14" i="18"/>
  <c r="L14" i="18"/>
  <c r="H14" i="18"/>
  <c r="N13" i="18"/>
  <c r="M13" i="18"/>
  <c r="H13" i="18"/>
  <c r="N12" i="18"/>
  <c r="M12" i="18"/>
  <c r="L12" i="18"/>
  <c r="H12" i="18"/>
  <c r="N11" i="18"/>
  <c r="M11" i="18"/>
  <c r="L11" i="18"/>
  <c r="H11" i="18"/>
  <c r="N10" i="18"/>
  <c r="M10" i="18"/>
  <c r="L10" i="18"/>
  <c r="H10" i="18"/>
  <c r="N9" i="18"/>
  <c r="M9" i="18"/>
  <c r="L9" i="18"/>
  <c r="H9" i="18"/>
  <c r="N8" i="18"/>
  <c r="M8" i="18"/>
  <c r="L8" i="18"/>
  <c r="H8" i="18"/>
  <c r="N7" i="18"/>
  <c r="M7" i="18"/>
  <c r="L7" i="18"/>
  <c r="H7" i="18"/>
  <c r="S9" i="18" l="1"/>
  <c r="T9" i="18" s="1"/>
  <c r="O15" i="18"/>
  <c r="P15" i="18" s="1"/>
  <c r="O11" i="18"/>
  <c r="P11" i="18" s="1"/>
  <c r="S17" i="18"/>
  <c r="T17" i="18" s="1"/>
  <c r="O19" i="18"/>
  <c r="P19" i="18" s="1"/>
  <c r="S23" i="18"/>
  <c r="T23" i="18" s="1"/>
  <c r="S13" i="18"/>
  <c r="T13" i="18" s="1"/>
  <c r="S7" i="18"/>
  <c r="S24" i="18"/>
  <c r="T24" i="18" s="1"/>
  <c r="S16" i="18"/>
  <c r="T16" i="18" s="1"/>
  <c r="S22" i="18"/>
  <c r="T22" i="18" s="1"/>
  <c r="S21" i="18"/>
  <c r="T21" i="18" s="1"/>
  <c r="S12" i="18"/>
  <c r="T12" i="18" s="1"/>
  <c r="S14" i="18"/>
  <c r="T14" i="18" s="1"/>
  <c r="S20" i="18"/>
  <c r="T20" i="18" s="1"/>
  <c r="S10" i="18"/>
  <c r="T10" i="18" s="1"/>
  <c r="S18" i="18"/>
  <c r="T18" i="18" s="1"/>
  <c r="S8" i="18"/>
  <c r="T8" i="18" s="1"/>
  <c r="S15" i="18"/>
  <c r="T15" i="18" s="1"/>
  <c r="S11" i="18"/>
  <c r="T11" i="18" s="1"/>
  <c r="S19" i="18"/>
  <c r="T19" i="18" s="1"/>
  <c r="O18" i="18"/>
  <c r="P18" i="18" s="1"/>
  <c r="O20" i="18"/>
  <c r="P20" i="18" s="1"/>
  <c r="O7" i="18"/>
  <c r="O23" i="18"/>
  <c r="O12" i="18"/>
  <c r="O16" i="18"/>
  <c r="O13" i="18"/>
  <c r="O24" i="18"/>
  <c r="O21" i="18"/>
  <c r="O10" i="18"/>
  <c r="O14" i="18"/>
  <c r="O22" i="18"/>
  <c r="L25" i="18"/>
  <c r="O8" i="18"/>
  <c r="O9" i="18"/>
  <c r="O17" i="18"/>
  <c r="H25" i="18"/>
  <c r="P9" i="18" l="1"/>
  <c r="P12" i="18"/>
  <c r="P7" i="18"/>
  <c r="P8" i="18"/>
  <c r="P13" i="18"/>
  <c r="P14" i="18"/>
  <c r="P10" i="18"/>
  <c r="P21" i="18"/>
  <c r="P16" i="18"/>
  <c r="P23" i="18"/>
  <c r="P22" i="18"/>
  <c r="P17" i="18"/>
  <c r="P24" i="18"/>
  <c r="O25" i="18"/>
  <c r="P25" i="18" l="1"/>
  <c r="Q21" i="18"/>
  <c r="Q24" i="18"/>
  <c r="Q13" i="18"/>
  <c r="Q15" i="18"/>
  <c r="Q23" i="18"/>
  <c r="Q10" i="18"/>
  <c r="Q9" i="18"/>
  <c r="Q22" i="18"/>
  <c r="Q16" i="18"/>
  <c r="Q18" i="18"/>
  <c r="Q20" i="18"/>
  <c r="Q7" i="18"/>
  <c r="Q19" i="18"/>
  <c r="Q12" i="18"/>
  <c r="Q8" i="18"/>
  <c r="Q17" i="18"/>
  <c r="Q14" i="18"/>
  <c r="Q11" i="18"/>
  <c r="R23" i="18" l="1"/>
  <c r="R24" i="18"/>
  <c r="R11" i="18"/>
  <c r="R9" i="18"/>
  <c r="R17" i="18"/>
  <c r="R20" i="18"/>
  <c r="R13" i="18"/>
  <c r="U13" i="18" s="1"/>
  <c r="R7" i="18"/>
  <c r="R8" i="18"/>
  <c r="R19" i="18"/>
  <c r="R22" i="18"/>
  <c r="U22" i="18" s="1"/>
  <c r="R10" i="18"/>
  <c r="R16" i="18"/>
  <c r="R21" i="18"/>
  <c r="R14" i="18"/>
  <c r="R12" i="18"/>
  <c r="R15" i="18"/>
  <c r="R18" i="18"/>
  <c r="Q25" i="18"/>
  <c r="V13" i="18" l="1"/>
  <c r="W13" i="18"/>
  <c r="W16" i="18"/>
  <c r="U16" i="18"/>
  <c r="V16" i="18"/>
  <c r="U17" i="18"/>
  <c r="V17" i="18"/>
  <c r="W17" i="18"/>
  <c r="U14" i="18"/>
  <c r="V14" i="18"/>
  <c r="W14" i="18"/>
  <c r="V18" i="18"/>
  <c r="W18" i="18"/>
  <c r="U18" i="18"/>
  <c r="U15" i="18"/>
  <c r="V15" i="18"/>
  <c r="W15" i="18"/>
  <c r="V22" i="18"/>
  <c r="W22" i="18"/>
  <c r="W24" i="18"/>
  <c r="U24" i="18"/>
  <c r="V24" i="18"/>
  <c r="U23" i="18"/>
  <c r="V23" i="18"/>
  <c r="W23" i="18"/>
  <c r="X23" i="18"/>
  <c r="X16" i="18"/>
  <c r="X17" i="18"/>
  <c r="X22" i="18"/>
  <c r="X18" i="18"/>
  <c r="X19" i="18"/>
  <c r="U19" i="18"/>
  <c r="V19" i="18"/>
  <c r="W19" i="18"/>
  <c r="X8" i="18"/>
  <c r="U8" i="18"/>
  <c r="V8" i="18"/>
  <c r="W8" i="18"/>
  <c r="U10" i="18"/>
  <c r="V10" i="18"/>
  <c r="X10" i="18"/>
  <c r="W10" i="18"/>
  <c r="R25" i="18"/>
  <c r="W12" i="18"/>
  <c r="U12" i="18"/>
  <c r="X12" i="18"/>
  <c r="V12" i="18"/>
  <c r="X7" i="18"/>
  <c r="V7" i="18"/>
  <c r="W7" i="18"/>
  <c r="U7" i="18"/>
  <c r="W9" i="18"/>
  <c r="X9" i="18"/>
  <c r="V9" i="18"/>
  <c r="U9" i="18"/>
  <c r="X14" i="18"/>
  <c r="X11" i="18"/>
  <c r="U11" i="18"/>
  <c r="V11" i="18"/>
  <c r="W11" i="18"/>
  <c r="X15" i="18"/>
  <c r="X13" i="18"/>
  <c r="W21" i="18"/>
  <c r="U21" i="18"/>
  <c r="V21" i="18"/>
  <c r="X21" i="18"/>
  <c r="W20" i="18"/>
  <c r="U20" i="18"/>
  <c r="X20" i="18"/>
  <c r="V20" i="18"/>
  <c r="X24" i="18"/>
  <c r="U25" i="18" l="1"/>
  <c r="Z23" i="18" s="1"/>
  <c r="W25" i="18"/>
  <c r="AB23" i="18" s="1"/>
  <c r="V25" i="18"/>
  <c r="AA23" i="18" s="1"/>
  <c r="V26" i="18" l="1"/>
  <c r="V27" i="18" s="1"/>
  <c r="W26" i="18"/>
  <c r="W27" i="18" s="1"/>
  <c r="U26" i="18"/>
  <c r="U27" i="18" s="1"/>
  <c r="U29" i="18" l="1"/>
  <c r="T7" i="18" l="1"/>
  <c r="X27" i="18"/>
  <c r="X29" i="18" s="1"/>
  <c r="AA4" i="18" s="1"/>
</calcChain>
</file>

<file path=xl/sharedStrings.xml><?xml version="1.0" encoding="utf-8"?>
<sst xmlns="http://schemas.openxmlformats.org/spreadsheetml/2006/main" count="115" uniqueCount="112">
  <si>
    <t>SWOT GROUP</t>
  </si>
  <si>
    <t>GROUP PRIORITY</t>
  </si>
  <si>
    <t>LOCAL WEIGHTS</t>
  </si>
  <si>
    <t>GLOBAL WEIGHTS</t>
  </si>
  <si>
    <t>STRENGHTS</t>
  </si>
  <si>
    <t>S1</t>
  </si>
  <si>
    <t>S2</t>
  </si>
  <si>
    <t>S3</t>
  </si>
  <si>
    <t>S4</t>
  </si>
  <si>
    <t>S5</t>
  </si>
  <si>
    <t>W1</t>
  </si>
  <si>
    <t>W2</t>
  </si>
  <si>
    <t>W3</t>
  </si>
  <si>
    <t>OPPORTUNITIES</t>
  </si>
  <si>
    <t>O1</t>
  </si>
  <si>
    <t>O2</t>
  </si>
  <si>
    <t>O3</t>
  </si>
  <si>
    <t>THREATS</t>
  </si>
  <si>
    <t>T1</t>
  </si>
  <si>
    <t>T2</t>
  </si>
  <si>
    <t>T3</t>
  </si>
  <si>
    <t>COA1</t>
  </si>
  <si>
    <t>COA2</t>
  </si>
  <si>
    <t>COA3</t>
  </si>
  <si>
    <t>FRIENDLY ARMORED MEANS</t>
  </si>
  <si>
    <t>FRIENDLY INFANTRY</t>
  </si>
  <si>
    <t>FRIENDLY AIR SUPPORT</t>
  </si>
  <si>
    <t>FRIENDLY ITINERARIES</t>
  </si>
  <si>
    <t>FRIENDLY LEADERSHIP</t>
  </si>
  <si>
    <t>S6</t>
  </si>
  <si>
    <t>FRIENDLY ORDNANCE</t>
  </si>
  <si>
    <t>OPPONENT ARMORED MEANS</t>
  </si>
  <si>
    <t>OPPONENT INFANTRY</t>
  </si>
  <si>
    <t>OPPONENT AIR SUPPORT</t>
  </si>
  <si>
    <t>OPPONENT ITINERARIES</t>
  </si>
  <si>
    <t>OPPONENT LEADERSHIP</t>
  </si>
  <si>
    <t>OPPONENT ORDNANCE</t>
  </si>
  <si>
    <t>WEAKNESSES (OPPONENTS STRENGHTS)</t>
  </si>
  <si>
    <t>EXPECTED FRIENDLY CASUALTIES</t>
  </si>
  <si>
    <t>EXPECTED FRIENDLY SURPRISE ATTACK</t>
  </si>
  <si>
    <t>EXPECTED FRIENDLY GEOGRPAPHICAL LOSSES</t>
  </si>
  <si>
    <t>EXPECTED OPPONENT CASUALTIES</t>
  </si>
  <si>
    <t>EXPECTED OPPONENT SURPRISE ATTACK</t>
  </si>
  <si>
    <t>EXPECTED OPPONENT GEOGRPAPHICAL LOSSES</t>
  </si>
  <si>
    <t>W4</t>
  </si>
  <si>
    <t>W5</t>
  </si>
  <si>
    <t>W6</t>
  </si>
  <si>
    <t>WOBJ</t>
  </si>
  <si>
    <t>WMERGED</t>
  </si>
  <si>
    <t>ENTROPY (Ei)</t>
  </si>
  <si>
    <t>Di</t>
  </si>
  <si>
    <t>COA 1</t>
  </si>
  <si>
    <t>P(Y=j│X=i)</t>
  </si>
  <si>
    <t>S(Y│X=x_i )</t>
  </si>
  <si>
    <t>S(Y│X)</t>
  </si>
  <si>
    <t>I(Y│X=x_i )</t>
  </si>
  <si>
    <t>I(Y│X)</t>
  </si>
  <si>
    <t>S(Y)</t>
  </si>
  <si>
    <t>P_j^Y=1</t>
  </si>
  <si>
    <t>P_j^Y=2</t>
  </si>
  <si>
    <t>P_j^Y=3</t>
  </si>
  <si>
    <t>SUMS</t>
  </si>
  <si>
    <t>ΣP_j^Y</t>
  </si>
  <si>
    <t>ΣP_j^Y*Log P</t>
  </si>
  <si>
    <t>Pi S(Y|X=xi)</t>
  </si>
  <si>
    <t>COA 3</t>
  </si>
  <si>
    <t>COA 2</t>
  </si>
  <si>
    <t>CONDITIONAL PROPABILTY</t>
  </si>
  <si>
    <t>MERGED WEIGHTS CALCULUS</t>
  </si>
  <si>
    <t>DATA MATRIX</t>
  </si>
  <si>
    <t>SWOT FACTORS-CRITERIA-WEIGHTS</t>
  </si>
  <si>
    <t>ABS (ΣP_j^Y)</t>
  </si>
  <si>
    <t>X1</t>
  </si>
  <si>
    <t>X12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</si>
  <si>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</si>
  <si>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</si>
  <si>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</si>
  <si>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</si>
  <si>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</si>
  <si>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</si>
  <si>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</si>
  <si>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</si>
  <si>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</si>
  <si>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</si>
  <si>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X13</t>
  </si>
  <si>
    <t>X14</t>
  </si>
  <si>
    <t>X15</t>
  </si>
  <si>
    <t>X16</t>
  </si>
  <si>
    <t>X17</t>
  </si>
  <si>
    <t>X18</t>
  </si>
  <si>
    <t>SENSITIVITY ANALYSIS (xn-I(Y│X))</t>
  </si>
  <si>
    <t>CENTERS OF GRAVITY</t>
  </si>
  <si>
    <t>COAs PROBABILITIES</t>
  </si>
  <si>
    <t>FASE 1</t>
  </si>
  <si>
    <t>FASE 2</t>
  </si>
  <si>
    <t>FASE 3</t>
  </si>
  <si>
    <t>FINAL RESULTS</t>
  </si>
  <si>
    <t>COA 4</t>
  </si>
  <si>
    <t>COA 5</t>
  </si>
  <si>
    <t>COA 6</t>
  </si>
  <si>
    <t>PLOTS</t>
  </si>
  <si>
    <t>REMARKS</t>
  </si>
  <si>
    <r>
      <t>SWOT FACTORS-CRITERIA</t>
    </r>
    <r>
      <rPr>
        <b/>
        <sz val="14"/>
        <color rgb="FF000000"/>
        <rFont val="Calibri"/>
        <family val="2"/>
        <charset val="161"/>
      </rPr>
      <t xml:space="preserve"> (X)</t>
    </r>
  </si>
  <si>
    <r>
      <t>COURSE OF ACTIONS</t>
    </r>
    <r>
      <rPr>
        <b/>
        <sz val="14"/>
        <color rgb="FF000000"/>
        <rFont val="Calibri"/>
        <family val="2"/>
        <charset val="161"/>
      </rPr>
      <t xml:space="preserve"> (Υ)</t>
    </r>
  </si>
  <si>
    <t>CRITERIA x1 (COA2)</t>
  </si>
  <si>
    <t>CRITERIA x1 (COA1)</t>
  </si>
  <si>
    <t>MAIN CALCULATION TABLE</t>
  </si>
  <si>
    <t>BEST VALUES</t>
  </si>
  <si>
    <t>MEDIUM VALUES</t>
  </si>
  <si>
    <t>WORST VALUES</t>
  </si>
  <si>
    <t>COND. ENTROPY</t>
  </si>
  <si>
    <t>COA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</si>
</sst>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charset val="161"/>
      <scheme val="minor"/>
    </font>
    <font>
      <sz val="12"/>
      <color rgb="FF000000"/>
      <name val="Calibri"/>
      <family val="2"/>
      <charset val="161"/>
    </font>
    <font>
      <sz val="12"/>
      <name val="Arial"/>
      <family val="2"/>
      <charset val="161"/>
    </font>
    <font>
      <sz val="14"/>
      <color theme="1"/>
      <name val="Calibri"/>
      <family val="2"/>
      <charset val="161"/>
      <scheme val="minor"/>
    </font>
    <font>
      <sz val="8"/>
      <color theme="1"/>
      <name val="Calibri"/>
      <family val="2"/>
      <charset val="161"/>
      <scheme val="minor"/>
    </font>
    <font>
      <b/>
      <sz val="8"/>
      <color theme="1"/>
      <name val="Calibri"/>
      <family val="2"/>
      <charset val="161"/>
      <scheme val="minor"/>
    </font>
    <font>
      <b/>
      <sz val="10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  <font>
      <b/>
      <sz val="20"/>
      <color theme="1"/>
      <name val="Calibri"/>
      <family val="2"/>
      <charset val="161"/>
      <scheme val="minor"/>
    </font>
    <font>
      <b/>
      <sz val="22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sz val="16"/>
      <color theme="1"/>
      <name val="Calibri"/>
      <family val="2"/>
      <charset val="161"/>
      <scheme val="minor"/>
    </font>
    <font>
      <b/>
      <sz val="24"/>
      <color theme="1"/>
      <name val="Calibri"/>
      <family val="2"/>
      <charset val="161"/>
      <scheme val="minor"/>
    </font>
    <font>
      <b/>
      <sz val="10"/>
      <color rgb="FF000000"/>
      <name val="Calibri"/>
      <family val="2"/>
      <charset val="161"/>
    </font>
    <font>
      <b/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b/>
      <sz val="12"/>
      <color rgb="FF000000"/>
      <name val="Calibri"/>
      <family val="2"/>
      <charset val="161"/>
    </font>
    <font>
      <b/>
      <sz val="14"/>
      <color rgb="FF000000"/>
      <name val="Calibri"/>
      <family val="2"/>
      <charset val="161"/>
    </font>
    <font>
      <b/>
      <sz val="11"/>
      <name val="Arial"/>
      <family val="2"/>
      <charset val="161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4" fillId="0" borderId="0" xfId="0" applyFont="1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7" xfId="0" applyBorder="1"/>
    <xf numFmtId="0" fontId="0" fillId="0" borderId="8" xfId="0" applyBorder="1"/>
    <xf numFmtId="0" fontId="0" fillId="0" borderId="10" xfId="0" applyBorder="1"/>
    <xf numFmtId="0" fontId="0" fillId="0" borderId="28" xfId="0" applyBorder="1"/>
    <xf numFmtId="164" fontId="8" fillId="2" borderId="6" xfId="0" applyNumberFormat="1" applyFont="1" applyFill="1" applyBorder="1" applyAlignment="1">
      <alignment horizontal="center"/>
    </xf>
    <xf numFmtId="164" fontId="0" fillId="9" borderId="6" xfId="0" applyNumberFormat="1" applyFill="1" applyBorder="1" applyAlignment="1">
      <alignment horizontal="center" vertical="center"/>
    </xf>
    <xf numFmtId="164" fontId="0" fillId="9" borderId="27" xfId="0" applyNumberFormat="1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4" fontId="0" fillId="9" borderId="10" xfId="0" applyNumberFormat="1" applyFill="1" applyBorder="1" applyAlignment="1">
      <alignment horizontal="center" vertical="center"/>
    </xf>
    <xf numFmtId="0" fontId="0" fillId="7" borderId="0" xfId="0" applyFill="1"/>
    <xf numFmtId="0" fontId="4" fillId="7" borderId="0" xfId="0" applyFont="1" applyFill="1"/>
    <xf numFmtId="164" fontId="4" fillId="7" borderId="0" xfId="0" applyNumberFormat="1" applyFont="1" applyFill="1"/>
    <xf numFmtId="0" fontId="6" fillId="0" borderId="9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 readingOrder="1"/>
    </xf>
    <xf numFmtId="0" fontId="18" fillId="0" borderId="1" xfId="0" applyFont="1" applyBorder="1" applyAlignment="1">
      <alignment horizontal="center" vertical="center" wrapText="1" readingOrder="1"/>
    </xf>
    <xf numFmtId="164" fontId="0" fillId="0" borderId="8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27" xfId="0" applyBorder="1"/>
    <xf numFmtId="0" fontId="0" fillId="0" borderId="7" xfId="0" applyBorder="1"/>
    <xf numFmtId="0" fontId="0" fillId="0" borderId="9" xfId="0" applyBorder="1"/>
    <xf numFmtId="0" fontId="0" fillId="8" borderId="29" xfId="0" applyFill="1" applyBorder="1"/>
    <xf numFmtId="0" fontId="0" fillId="8" borderId="30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2" borderId="29" xfId="0" applyFill="1" applyBorder="1"/>
    <xf numFmtId="0" fontId="0" fillId="2" borderId="30" xfId="0" applyFill="1" applyBorder="1"/>
    <xf numFmtId="0" fontId="0" fillId="0" borderId="37" xfId="0" applyBorder="1"/>
    <xf numFmtId="0" fontId="0" fillId="0" borderId="25" xfId="0" applyBorder="1"/>
    <xf numFmtId="0" fontId="0" fillId="0" borderId="38" xfId="0" applyBorder="1"/>
    <xf numFmtId="0" fontId="0" fillId="0" borderId="12" xfId="0" applyBorder="1"/>
    <xf numFmtId="0" fontId="0" fillId="0" borderId="11" xfId="0" applyBorder="1"/>
    <xf numFmtId="0" fontId="0" fillId="0" borderId="32" xfId="0" applyBorder="1"/>
    <xf numFmtId="0" fontId="0" fillId="0" borderId="34" xfId="0" applyBorder="1"/>
    <xf numFmtId="0" fontId="0" fillId="0" borderId="33" xfId="0" applyBorder="1"/>
    <xf numFmtId="0" fontId="1" fillId="0" borderId="3" xfId="0" applyFont="1" applyBorder="1" applyAlignment="1">
      <alignment horizontal="center" vertical="center" wrapText="1" readingOrder="1"/>
    </xf>
    <xf numFmtId="0" fontId="2" fillId="0" borderId="47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164" fontId="12" fillId="0" borderId="7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164" fontId="12" fillId="0" borderId="8" xfId="0" applyNumberFormat="1" applyFont="1" applyBorder="1" applyAlignment="1">
      <alignment horizontal="center" vertical="center"/>
    </xf>
    <xf numFmtId="164" fontId="12" fillId="0" borderId="16" xfId="0" applyNumberFormat="1" applyFont="1" applyBorder="1" applyAlignment="1">
      <alignment horizontal="center" vertical="center"/>
    </xf>
    <xf numFmtId="164" fontId="12" fillId="0" borderId="3" xfId="0" applyNumberFormat="1" applyFont="1" applyBorder="1" applyAlignment="1">
      <alignment horizontal="center" vertical="center"/>
    </xf>
    <xf numFmtId="164" fontId="12" fillId="0" borderId="20" xfId="0" applyNumberFormat="1" applyFont="1" applyBorder="1" applyAlignment="1">
      <alignment horizontal="center" vertical="center"/>
    </xf>
    <xf numFmtId="164" fontId="12" fillId="0" borderId="52" xfId="0" applyNumberFormat="1" applyFont="1" applyBorder="1" applyAlignment="1">
      <alignment horizontal="center" vertical="center"/>
    </xf>
    <xf numFmtId="164" fontId="12" fillId="0" borderId="5" xfId="0" applyNumberFormat="1" applyFont="1" applyBorder="1" applyAlignment="1">
      <alignment horizontal="center" vertical="center"/>
    </xf>
    <xf numFmtId="164" fontId="12" fillId="0" borderId="27" xfId="0" applyNumberFormat="1" applyFont="1" applyBorder="1" applyAlignment="1">
      <alignment horizontal="center" vertical="center"/>
    </xf>
    <xf numFmtId="164" fontId="12" fillId="0" borderId="37" xfId="0" applyNumberFormat="1" applyFont="1" applyBorder="1" applyAlignment="1">
      <alignment horizontal="center" vertical="center"/>
    </xf>
    <xf numFmtId="164" fontId="12" fillId="0" borderId="32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64" fontId="12" fillId="0" borderId="17" xfId="0" applyNumberFormat="1" applyFont="1" applyBorder="1" applyAlignment="1">
      <alignment horizontal="center" vertical="center"/>
    </xf>
    <xf numFmtId="164" fontId="12" fillId="0" borderId="34" xfId="0" applyNumberFormat="1" applyFont="1" applyBorder="1" applyAlignment="1">
      <alignment horizontal="center" vertical="center"/>
    </xf>
    <xf numFmtId="1" fontId="12" fillId="0" borderId="10" xfId="0" applyNumberFormat="1" applyFont="1" applyBorder="1" applyAlignment="1">
      <alignment horizontal="center" vertical="center" wrapText="1"/>
    </xf>
    <xf numFmtId="1" fontId="12" fillId="0" borderId="28" xfId="0" applyNumberFormat="1" applyFont="1" applyBorder="1" applyAlignment="1">
      <alignment horizontal="center" vertical="center" wrapText="1"/>
    </xf>
    <xf numFmtId="1" fontId="12" fillId="0" borderId="9" xfId="0" applyNumberFormat="1" applyFont="1" applyBorder="1" applyAlignment="1">
      <alignment horizontal="center" vertical="center" wrapText="1"/>
    </xf>
    <xf numFmtId="1" fontId="12" fillId="0" borderId="11" xfId="0" applyNumberFormat="1" applyFont="1" applyBorder="1" applyAlignment="1">
      <alignment horizontal="center" vertical="center" wrapText="1"/>
    </xf>
    <xf numFmtId="1" fontId="12" fillId="0" borderId="35" xfId="0" applyNumberFormat="1" applyFont="1" applyBorder="1" applyAlignment="1">
      <alignment horizontal="center" vertical="center" wrapText="1"/>
    </xf>
    <xf numFmtId="164" fontId="7" fillId="0" borderId="37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12" fillId="0" borderId="13" xfId="0" applyNumberFormat="1" applyFont="1" applyBorder="1" applyAlignment="1">
      <alignment horizontal="center" vertical="center"/>
    </xf>
    <xf numFmtId="164" fontId="12" fillId="0" borderId="34" xfId="0" applyNumberFormat="1" applyFont="1" applyBorder="1" applyAlignment="1">
      <alignment horizontal="center" vertical="center" wrapText="1"/>
    </xf>
    <xf numFmtId="0" fontId="18" fillId="4" borderId="34" xfId="0" applyFont="1" applyFill="1" applyBorder="1" applyAlignment="1">
      <alignment horizontal="center" vertical="center" wrapText="1" readingOrder="1"/>
    </xf>
    <xf numFmtId="164" fontId="12" fillId="0" borderId="33" xfId="0" applyNumberFormat="1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164" fontId="7" fillId="3" borderId="9" xfId="0" applyNumberFormat="1" applyFont="1" applyFill="1" applyBorder="1" applyAlignment="1">
      <alignment horizontal="center" vertical="center" wrapText="1"/>
    </xf>
    <xf numFmtId="164" fontId="7" fillId="3" borderId="10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0" fillId="8" borderId="30" xfId="0" applyFill="1" applyBorder="1" applyAlignment="1">
      <alignment horizontal="center" vertical="center" wrapText="1"/>
    </xf>
    <xf numFmtId="0" fontId="0" fillId="8" borderId="31" xfId="0" applyFill="1" applyBorder="1" applyAlignment="1">
      <alignment horizontal="center" vertical="center" wrapText="1"/>
    </xf>
    <xf numFmtId="0" fontId="0" fillId="10" borderId="30" xfId="0" applyFill="1" applyBorder="1" applyAlignment="1">
      <alignment horizontal="center" vertical="center" wrapText="1"/>
    </xf>
    <xf numFmtId="0" fontId="0" fillId="10" borderId="31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17" fillId="0" borderId="3" xfId="0" applyFont="1" applyBorder="1" applyAlignment="1">
      <alignment horizontal="left" vertical="center" wrapText="1" readingOrder="1"/>
    </xf>
    <xf numFmtId="0" fontId="17" fillId="0" borderId="1" xfId="0" applyFont="1" applyBorder="1" applyAlignment="1">
      <alignment horizontal="left" vertical="center" wrapText="1" readingOrder="1"/>
    </xf>
    <xf numFmtId="0" fontId="12" fillId="0" borderId="10" xfId="0" applyFont="1" applyBorder="1" applyAlignment="1">
      <alignment horizontal="center" vertical="center" wrapText="1"/>
    </xf>
    <xf numFmtId="0" fontId="20" fillId="5" borderId="9" xfId="0" applyFont="1" applyFill="1" applyBorder="1" applyAlignment="1">
      <alignment horizontal="center" vertical="center" wrapText="1"/>
    </xf>
    <xf numFmtId="0" fontId="20" fillId="5" borderId="10" xfId="0" applyFont="1" applyFill="1" applyBorder="1" applyAlignment="1">
      <alignment horizontal="center" vertical="center" wrapText="1"/>
    </xf>
    <xf numFmtId="0" fontId="20" fillId="5" borderId="28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0" fillId="6" borderId="41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13" fillId="0" borderId="29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9" fillId="5" borderId="39" xfId="0" applyFont="1" applyFill="1" applyBorder="1" applyAlignment="1">
      <alignment horizontal="center" vertical="center" wrapText="1"/>
    </xf>
    <xf numFmtId="0" fontId="9" fillId="5" borderId="49" xfId="0" applyFont="1" applyFill="1" applyBorder="1" applyAlignment="1">
      <alignment horizontal="center" vertical="center" wrapText="1"/>
    </xf>
    <xf numFmtId="0" fontId="9" fillId="5" borderId="40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/>
    </xf>
    <xf numFmtId="0" fontId="8" fillId="5" borderId="30" xfId="0" applyFont="1" applyFill="1" applyBorder="1" applyAlignment="1">
      <alignment horizontal="center" vertical="center"/>
    </xf>
    <xf numFmtId="0" fontId="8" fillId="5" borderId="31" xfId="0" applyFont="1" applyFill="1" applyBorder="1" applyAlignment="1">
      <alignment horizontal="center" vertical="center"/>
    </xf>
    <xf numFmtId="0" fontId="18" fillId="4" borderId="43" xfId="0" applyFont="1" applyFill="1" applyBorder="1" applyAlignment="1">
      <alignment horizontal="center" vertical="center" wrapText="1" readingOrder="1"/>
    </xf>
    <xf numFmtId="0" fontId="18" fillId="4" borderId="52" xfId="0" applyFont="1" applyFill="1" applyBorder="1" applyAlignment="1">
      <alignment horizontal="center" vertical="center" wrapText="1" readingOrder="1"/>
    </xf>
    <xf numFmtId="0" fontId="18" fillId="0" borderId="14" xfId="0" applyFont="1" applyBorder="1" applyAlignment="1">
      <alignment horizontal="center" vertical="center" textRotation="90" wrapText="1" readingOrder="1"/>
    </xf>
    <xf numFmtId="0" fontId="18" fillId="0" borderId="48" xfId="0" applyFont="1" applyBorder="1" applyAlignment="1">
      <alignment horizontal="center" vertical="center" textRotation="90" wrapText="1" readingOrder="1"/>
    </xf>
    <xf numFmtId="0" fontId="18" fillId="0" borderId="16" xfId="0" applyFont="1" applyBorder="1" applyAlignment="1">
      <alignment horizontal="center" vertical="center" textRotation="90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0" fillId="0" borderId="10" xfId="0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0" fillId="5" borderId="44" xfId="0" applyFont="1" applyFill="1" applyBorder="1" applyAlignment="1">
      <alignment horizontal="center" vertical="center" textRotation="90"/>
    </xf>
    <xf numFmtId="0" fontId="10" fillId="5" borderId="48" xfId="0" applyFont="1" applyFill="1" applyBorder="1" applyAlignment="1">
      <alignment horizontal="center" vertical="center" textRotation="90"/>
    </xf>
    <xf numFmtId="0" fontId="10" fillId="5" borderId="45" xfId="0" applyFont="1" applyFill="1" applyBorder="1" applyAlignment="1">
      <alignment horizontal="center" vertical="center" textRotation="90"/>
    </xf>
    <xf numFmtId="0" fontId="14" fillId="4" borderId="29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5" borderId="32" xfId="0" applyFont="1" applyFill="1" applyBorder="1" applyAlignment="1">
      <alignment horizontal="center" vertical="center" wrapText="1" readingOrder="1"/>
    </xf>
    <xf numFmtId="0" fontId="15" fillId="5" borderId="33" xfId="0" applyFont="1" applyFill="1" applyBorder="1" applyAlignment="1">
      <alignment horizontal="center" vertical="center" wrapText="1" readingOrder="1"/>
    </xf>
    <xf numFmtId="0" fontId="10" fillId="9" borderId="29" xfId="0" applyFont="1" applyFill="1" applyBorder="1" applyAlignment="1">
      <alignment horizontal="center"/>
    </xf>
    <xf numFmtId="0" fontId="10" fillId="9" borderId="30" xfId="0" applyFont="1" applyFill="1" applyBorder="1" applyAlignment="1">
      <alignment horizontal="center"/>
    </xf>
    <xf numFmtId="0" fontId="10" fillId="9" borderId="31" xfId="0" applyFont="1" applyFill="1" applyBorder="1" applyAlignment="1">
      <alignment horizontal="center"/>
    </xf>
    <xf numFmtId="0" fontId="11" fillId="9" borderId="29" xfId="0" applyFont="1" applyFill="1" applyBorder="1" applyAlignment="1">
      <alignment horizontal="center"/>
    </xf>
    <xf numFmtId="0" fontId="11" fillId="9" borderId="30" xfId="0" applyFont="1" applyFill="1" applyBorder="1" applyAlignment="1">
      <alignment horizontal="center"/>
    </xf>
    <xf numFmtId="0" fontId="11" fillId="9" borderId="31" xfId="0" applyFont="1" applyFill="1" applyBorder="1" applyAlignment="1">
      <alignment horizontal="center"/>
    </xf>
    <xf numFmtId="0" fontId="10" fillId="4" borderId="29" xfId="0" applyFont="1" applyFill="1" applyBorder="1" applyAlignment="1">
      <alignment horizontal="center" vertical="center"/>
    </xf>
    <xf numFmtId="0" fontId="10" fillId="4" borderId="30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8" fillId="4" borderId="39" xfId="0" applyFont="1" applyFill="1" applyBorder="1" applyAlignment="1">
      <alignment horizontal="center" vertical="center" wrapText="1" readingOrder="1"/>
    </xf>
    <xf numFmtId="0" fontId="18" fillId="4" borderId="40" xfId="0" applyFont="1" applyFill="1" applyBorder="1" applyAlignment="1">
      <alignment horizontal="center" vertical="center" wrapText="1" readingOrder="1"/>
    </xf>
    <xf numFmtId="0" fontId="18" fillId="4" borderId="51" xfId="0" applyFont="1" applyFill="1" applyBorder="1" applyAlignment="1">
      <alignment horizontal="center" vertical="center" wrapText="1" readingOrder="1"/>
    </xf>
    <xf numFmtId="0" fontId="18" fillId="4" borderId="50" xfId="0" applyFont="1" applyFill="1" applyBorder="1" applyAlignment="1">
      <alignment horizontal="center" vertical="center" wrapText="1" readingOrder="1"/>
    </xf>
    <xf numFmtId="0" fontId="0" fillId="6" borderId="36" xfId="0" applyFill="1" applyBorder="1" applyAlignment="1">
      <alignment horizontal="center"/>
    </xf>
    <xf numFmtId="0" fontId="0" fillId="6" borderId="46" xfId="0" applyFill="1" applyBorder="1" applyAlignment="1">
      <alignment horizontal="center"/>
    </xf>
    <xf numFmtId="0" fontId="18" fillId="4" borderId="36" xfId="0" applyFont="1" applyFill="1" applyBorder="1" applyAlignment="1">
      <alignment horizontal="center" vertical="center" wrapText="1" readingOrder="1"/>
    </xf>
    <xf numFmtId="164" fontId="12" fillId="0" borderId="38" xfId="0" applyNumberFormat="1" applyFont="1" applyBorder="1" applyAlignment="1">
      <alignment horizontal="center" vertical="center"/>
    </xf>
    <xf numFmtId="164" fontId="12" fillId="0" borderId="10" xfId="0" applyNumberFormat="1" applyFont="1" applyBorder="1" applyAlignment="1">
      <alignment horizontal="center" vertical="center"/>
    </xf>
    <xf numFmtId="164" fontId="12" fillId="0" borderId="11" xfId="0" applyNumberFormat="1" applyFont="1" applyBorder="1" applyAlignment="1">
      <alignment horizontal="center" vertical="center"/>
    </xf>
    <xf numFmtId="164" fontId="12" fillId="0" borderId="14" xfId="0" applyNumberFormat="1" applyFont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 wrapText="1" readingOrder="1"/>
    </xf>
    <xf numFmtId="0" fontId="16" fillId="5" borderId="6" xfId="0" applyFont="1" applyFill="1" applyBorder="1" applyAlignment="1">
      <alignment horizontal="center" vertical="center" wrapText="1" readingOrder="1"/>
    </xf>
    <xf numFmtId="0" fontId="16" fillId="5" borderId="27" xfId="0" applyFont="1" applyFill="1" applyBorder="1" applyAlignment="1">
      <alignment horizontal="center" vertical="center" wrapText="1" readingOrder="1"/>
    </xf>
    <xf numFmtId="0" fontId="15" fillId="5" borderId="5" xfId="0" applyFont="1" applyFill="1" applyBorder="1" applyAlignment="1">
      <alignment horizontal="center" vertical="center" wrapText="1" readingOrder="1"/>
    </xf>
    <xf numFmtId="0" fontId="15" fillId="5" borderId="9" xfId="0" applyFont="1" applyFill="1" applyBorder="1" applyAlignment="1">
      <alignment horizontal="center" vertical="center" wrapText="1" readingOrder="1"/>
    </xf>
    <xf numFmtId="0" fontId="15" fillId="5" borderId="27" xfId="0" applyFont="1" applyFill="1" applyBorder="1" applyAlignment="1">
      <alignment horizontal="center" vertical="center" wrapText="1" readingOrder="1"/>
    </xf>
    <xf numFmtId="0" fontId="15" fillId="5" borderId="28" xfId="0" applyFont="1" applyFill="1" applyBorder="1" applyAlignment="1">
      <alignment horizontal="center" vertical="center" wrapText="1" readingOrder="1"/>
    </xf>
    <xf numFmtId="0" fontId="15" fillId="5" borderId="37" xfId="0" applyFont="1" applyFill="1" applyBorder="1" applyAlignment="1">
      <alignment horizontal="center" vertical="center" wrapText="1" readingOrder="1"/>
    </xf>
    <xf numFmtId="0" fontId="15" fillId="5" borderId="38" xfId="0" applyFont="1" applyFill="1" applyBorder="1" applyAlignment="1">
      <alignment horizontal="center" vertical="center" wrapText="1" readingOrder="1"/>
    </xf>
    <xf numFmtId="0" fontId="15" fillId="5" borderId="6" xfId="0" applyFont="1" applyFill="1" applyBorder="1" applyAlignment="1">
      <alignment horizontal="center" vertical="center" wrapText="1" readingOrder="1"/>
    </xf>
    <xf numFmtId="0" fontId="15" fillId="5" borderId="10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6" fillId="5" borderId="33" xfId="0" applyFont="1" applyFill="1" applyBorder="1" applyAlignment="1">
      <alignment horizontal="center" vertical="center"/>
    </xf>
    <xf numFmtId="0" fontId="15" fillId="5" borderId="44" xfId="0" applyFont="1" applyFill="1" applyBorder="1" applyAlignment="1">
      <alignment horizontal="center" vertical="center" wrapText="1" readingOrder="1"/>
    </xf>
    <xf numFmtId="0" fontId="15" fillId="5" borderId="45" xfId="0" applyFont="1" applyFill="1" applyBorder="1" applyAlignment="1">
      <alignment horizontal="center" vertical="center" wrapText="1" readingOrder="1"/>
    </xf>
    <xf numFmtId="0" fontId="15" fillId="5" borderId="18" xfId="0" applyFont="1" applyFill="1" applyBorder="1" applyAlignment="1">
      <alignment horizontal="center" vertical="center" wrapText="1" readingOrder="1"/>
    </xf>
    <xf numFmtId="0" fontId="15" fillId="5" borderId="21" xfId="0" applyFont="1" applyFill="1" applyBorder="1" applyAlignment="1">
      <alignment horizontal="center" vertical="center" wrapText="1" readingOrder="1"/>
    </xf>
    <xf numFmtId="0" fontId="15" fillId="5" borderId="27" xfId="0" applyFont="1" applyFill="1" applyBorder="1" applyAlignment="1">
      <alignment horizontal="center" vertical="center" wrapText="1"/>
    </xf>
    <xf numFmtId="0" fontId="15" fillId="5" borderId="28" xfId="0" applyFont="1" applyFill="1" applyBorder="1" applyAlignment="1">
      <alignment horizontal="center" vertical="center" wrapText="1"/>
    </xf>
    <xf numFmtId="0" fontId="16" fillId="5" borderId="19" xfId="0" applyFont="1" applyFill="1" applyBorder="1" applyAlignment="1">
      <alignment horizontal="center" vertical="center" wrapText="1" readingOrder="1"/>
    </xf>
    <xf numFmtId="0" fontId="16" fillId="5" borderId="49" xfId="0" applyFont="1" applyFill="1" applyBorder="1" applyAlignment="1">
      <alignment horizontal="center" vertical="center" wrapText="1" readingOrder="1"/>
    </xf>
    <xf numFmtId="0" fontId="16" fillId="5" borderId="22" xfId="0" applyFont="1" applyFill="1" applyBorder="1" applyAlignment="1">
      <alignment horizontal="center" vertical="center" wrapText="1" readingOrder="1"/>
    </xf>
    <xf numFmtId="0" fontId="16" fillId="5" borderId="23" xfId="0" applyFont="1" applyFill="1" applyBorder="1" applyAlignment="1">
      <alignment horizontal="center" vertical="center" wrapText="1" readingOrder="1"/>
    </xf>
    <xf numFmtId="0" fontId="16" fillId="5" borderId="46" xfId="0" applyFont="1" applyFill="1" applyBorder="1" applyAlignment="1">
      <alignment horizontal="center" vertical="center" wrapText="1" readingOrder="1"/>
    </xf>
    <xf numFmtId="0" fontId="16" fillId="5" borderId="24" xfId="0" applyFont="1" applyFill="1" applyBorder="1" applyAlignment="1">
      <alignment horizontal="center" vertical="center" wrapText="1" readingOrder="1"/>
    </xf>
  </cellXfs>
  <cellStyles count="1">
    <cellStyle name="Κανονικό" xfId="0" builtinId="0"/>
  </cellStyles>
  <dxfs count="2"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b="1">
                <a:solidFill>
                  <a:schemeClr val="tx1"/>
                </a:solidFill>
              </a:rPr>
              <a:t>ΣΗΜΑΝΤΙΚΟΤΗΤΑ</a:t>
            </a:r>
            <a:r>
              <a:rPr lang="el-GR" b="1" baseline="0">
                <a:solidFill>
                  <a:schemeClr val="tx1"/>
                </a:solidFill>
              </a:rPr>
              <a:t> ΚΡΙΤΗΡΙΟΥ</a:t>
            </a:r>
            <a:endParaRPr lang="el-GR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'ES-MADM (MDMP MODEL ANALYSIS)'!$E$7:$E$24</c:f>
              <c:strCache>
                <c:ptCount val="18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  <c:pt idx="9">
                  <c:v>X10</c:v>
                </c:pt>
                <c:pt idx="10">
                  <c:v>X11</c:v>
                </c:pt>
                <c:pt idx="11">
                  <c:v>X12</c:v>
                </c:pt>
                <c:pt idx="12">
                  <c:v>X13</c:v>
                </c:pt>
                <c:pt idx="13">
                  <c:v>X14</c:v>
                </c:pt>
                <c:pt idx="14">
                  <c:v>X15</c:v>
                </c:pt>
                <c:pt idx="15">
                  <c:v>X16</c:v>
                </c:pt>
                <c:pt idx="16">
                  <c:v>X17</c:v>
                </c:pt>
                <c:pt idx="17">
                  <c:v>X18</c:v>
                </c:pt>
              </c:strCache>
            </c:strRef>
          </c:cat>
          <c:val>
            <c:numRef>
              <c:f>'ES-MADM (MDMP MODEL ANALYSIS)'!$X$7:$X$24</c:f>
              <c:numCache>
                <c:formatCode>0.000</c:formatCode>
                <c:ptCount val="18"/>
                <c:pt idx="0">
                  <c:v>1.7099894247004054E-2</c:v>
                </c:pt>
                <c:pt idx="1">
                  <c:v>2.6692424373064596E-2</c:v>
                </c:pt>
                <c:pt idx="2">
                  <c:v>0.17314127745959193</c:v>
                </c:pt>
                <c:pt idx="3">
                  <c:v>3.3237595193090087E-2</c:v>
                </c:pt>
                <c:pt idx="4">
                  <c:v>7.9775120227120345E-3</c:v>
                </c:pt>
                <c:pt idx="5">
                  <c:v>5.3513325808799382E-2</c:v>
                </c:pt>
                <c:pt idx="6">
                  <c:v>6.6475190386180355E-2</c:v>
                </c:pt>
                <c:pt idx="7">
                  <c:v>2.9345749320164899E-2</c:v>
                </c:pt>
                <c:pt idx="8">
                  <c:v>0.15936035336746429</c:v>
                </c:pt>
                <c:pt idx="9">
                  <c:v>3.3237595193090087E-2</c:v>
                </c:pt>
                <c:pt idx="10">
                  <c:v>5.3120117789154771E-2</c:v>
                </c:pt>
                <c:pt idx="11">
                  <c:v>0.22358343832375199</c:v>
                </c:pt>
                <c:pt idx="12">
                  <c:v>0.11595042309636797</c:v>
                </c:pt>
                <c:pt idx="13">
                  <c:v>5.3513325808799382E-2</c:v>
                </c:pt>
                <c:pt idx="14">
                  <c:v>6.6475190386180355E-2</c:v>
                </c:pt>
                <c:pt idx="15">
                  <c:v>8.6962817322276065E-2</c:v>
                </c:pt>
                <c:pt idx="16">
                  <c:v>4.6316935776740342E-2</c:v>
                </c:pt>
                <c:pt idx="17">
                  <c:v>4.431679359078692E-2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3F-4918-942B-A5F7A2B7F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82904592"/>
        <c:axId val="-987825888"/>
      </c:lineChart>
      <c:catAx>
        <c:axId val="-98290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-987825888"/>
        <c:crosses val="autoZero"/>
        <c:auto val="1"/>
        <c:lblAlgn val="ctr"/>
        <c:lblOffset val="100"/>
        <c:noMultiLvlLbl val="0"/>
      </c:catAx>
      <c:valAx>
        <c:axId val="-9878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-98290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b="1">
                <a:solidFill>
                  <a:schemeClr val="tx1"/>
                </a:solidFill>
              </a:rPr>
              <a:t>ΠΙΘΑΝΟΤΗΤΑ</a:t>
            </a:r>
            <a:r>
              <a:rPr lang="el-GR" b="1" baseline="0">
                <a:solidFill>
                  <a:schemeClr val="tx1"/>
                </a:solidFill>
              </a:rPr>
              <a:t> ΤΡΟΠΟΥ ΕΝΕΡΓΕΙΑΣ </a:t>
            </a:r>
            <a:endParaRPr lang="el-GR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'ES-MADM (MDMP MODEL ANALYSIS)'!$Z$22:$AB$22</c:f>
              <c:strCache>
                <c:ptCount val="3"/>
                <c:pt idx="0">
                  <c:v>COA 1</c:v>
                </c:pt>
                <c:pt idx="1">
                  <c:v>COA 2</c:v>
                </c:pt>
                <c:pt idx="2">
                  <c:v>COA 3</c:v>
                </c:pt>
              </c:strCache>
            </c:strRef>
          </c:cat>
          <c:val>
            <c:numRef>
              <c:f>'ES-MADM (MDMP MODEL ANALYSIS)'!$Z$23:$AB$23</c:f>
              <c:numCache>
                <c:formatCode>0.000</c:formatCode>
                <c:ptCount val="3"/>
                <c:pt idx="0">
                  <c:v>0.31356744864339076</c:v>
                </c:pt>
                <c:pt idx="1">
                  <c:v>0.29136592187902971</c:v>
                </c:pt>
                <c:pt idx="2">
                  <c:v>0.39506662947757959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0-4A21-B17E-CC04CF799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87825344"/>
        <c:axId val="-987823712"/>
      </c:barChart>
      <c:catAx>
        <c:axId val="-98782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-987823712"/>
        <c:crosses val="autoZero"/>
        <c:auto val="1"/>
        <c:lblAlgn val="ctr"/>
        <c:lblOffset val="100"/>
        <c:noMultiLvlLbl val="0"/>
      </c:catAx>
      <c:valAx>
        <c:axId val="-98782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-98782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149679</xdr:colOff>
      <xdr:row>20</xdr:row>
      <xdr:rowOff>88075</xdr:rowOff>
    </xdr:from>
    <xdr:to>
      <xdr:col>41</xdr:col>
      <xdr:colOff>460168</xdr:colOff>
      <xdr:row>28</xdr:row>
      <xdr:rowOff>280147</xdr:rowOff>
    </xdr:to>
    <xdr:graphicFrame macro="">
      <xdr:nvGraphicFramePr>
        <xdr:cNvPr id="7" name="Γράφημα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73638</xdr:colOff>
      <xdr:row>23</xdr:row>
      <xdr:rowOff>126467</xdr:rowOff>
    </xdr:from>
    <xdr:to>
      <xdr:col>32</xdr:col>
      <xdr:colOff>22412</xdr:colOff>
      <xdr:row>28</xdr:row>
      <xdr:rowOff>291353</xdr:rowOff>
    </xdr:to>
    <xdr:graphicFrame macro="">
      <xdr:nvGraphicFramePr>
        <xdr:cNvPr id="10" name="Γράφημα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44"/>
  <sheetViews>
    <sheetView tabSelected="1" zoomScale="55" zoomScaleNormal="55" workbookViewId="0">
      <selection activeCell="M15" sqref="M15"/>
    </sheetView>
  </sheetViews>
  <sheetFormatPr defaultRowHeight="15" x14ac:dyDescent="0.25"/>
  <cols>
    <col min="1" max="1" width="3.140625" customWidth="1"/>
    <col min="2" max="2" width="8.5703125" customWidth="1"/>
    <col min="3" max="3" width="10.140625" customWidth="1"/>
    <col min="4" max="4" width="6" customWidth="1"/>
    <col min="5" max="5" width="6.28515625" customWidth="1"/>
    <col min="6" max="6" width="18.140625" customWidth="1"/>
    <col min="7" max="8" width="10.42578125" customWidth="1"/>
    <col min="19" max="19" width="10.140625" customWidth="1"/>
    <col min="20" max="20" width="9.28515625" bestFit="1" customWidth="1"/>
    <col min="21" max="23" width="10" bestFit="1" customWidth="1"/>
    <col min="24" max="24" width="10.140625" customWidth="1"/>
    <col min="25" max="25" width="3" customWidth="1"/>
    <col min="27" max="28" width="10" bestFit="1" customWidth="1"/>
    <col min="38" max="38" width="10" bestFit="1" customWidth="1"/>
    <col min="43" max="43" width="3.42578125" customWidth="1"/>
  </cols>
  <sheetData>
    <row r="1" spans="1:43" ht="15.75" thickBot="1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ht="41.25" customHeight="1" thickBot="1" x14ac:dyDescent="0.3">
      <c r="A2" s="15"/>
      <c r="B2" s="124" t="s">
        <v>106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5"/>
      <c r="Z2" s="124" t="s">
        <v>90</v>
      </c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6"/>
      <c r="AQ2" s="15"/>
    </row>
    <row r="3" spans="1:43" ht="22.5" customHeight="1" thickBot="1" x14ac:dyDescent="0.5">
      <c r="A3" s="15"/>
      <c r="B3" s="132" t="s">
        <v>93</v>
      </c>
      <c r="C3" s="133"/>
      <c r="D3" s="133"/>
      <c r="E3" s="133"/>
      <c r="F3" s="133"/>
      <c r="G3" s="133"/>
      <c r="H3" s="133"/>
      <c r="I3" s="133"/>
      <c r="J3" s="133"/>
      <c r="K3" s="134"/>
      <c r="L3" s="135" t="s">
        <v>94</v>
      </c>
      <c r="M3" s="136"/>
      <c r="N3" s="136"/>
      <c r="O3" s="136"/>
      <c r="P3" s="136"/>
      <c r="Q3" s="136"/>
      <c r="R3" s="137"/>
      <c r="S3" s="132" t="s">
        <v>95</v>
      </c>
      <c r="T3" s="133"/>
      <c r="U3" s="133"/>
      <c r="V3" s="133"/>
      <c r="W3" s="133"/>
      <c r="X3" s="134"/>
      <c r="Y3" s="15"/>
      <c r="Z3" s="138" t="s">
        <v>105</v>
      </c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40"/>
      <c r="AQ3" s="15"/>
    </row>
    <row r="4" spans="1:43" ht="33.75" customHeight="1" thickBot="1" x14ac:dyDescent="0.35">
      <c r="A4" s="15"/>
      <c r="B4" s="127" t="s">
        <v>70</v>
      </c>
      <c r="C4" s="128"/>
      <c r="D4" s="128"/>
      <c r="E4" s="128"/>
      <c r="F4" s="128"/>
      <c r="G4" s="128"/>
      <c r="H4" s="129"/>
      <c r="I4" s="127" t="s">
        <v>69</v>
      </c>
      <c r="J4" s="128"/>
      <c r="K4" s="129"/>
      <c r="L4" s="127" t="s">
        <v>67</v>
      </c>
      <c r="M4" s="128"/>
      <c r="N4" s="129"/>
      <c r="O4" s="127" t="s">
        <v>68</v>
      </c>
      <c r="P4" s="128"/>
      <c r="Q4" s="128"/>
      <c r="R4" s="129"/>
      <c r="S4" s="127" t="s">
        <v>91</v>
      </c>
      <c r="T4" s="129"/>
      <c r="U4" s="128" t="s">
        <v>92</v>
      </c>
      <c r="V4" s="128"/>
      <c r="W4" s="129"/>
      <c r="X4" s="97" t="s">
        <v>110</v>
      </c>
      <c r="Y4" s="15"/>
      <c r="Z4" s="121" t="s">
        <v>104</v>
      </c>
      <c r="AA4" s="10">
        <f>X29</f>
        <v>0.8206383084670833</v>
      </c>
      <c r="AB4" s="11">
        <v>40</v>
      </c>
      <c r="AC4" s="11">
        <v>80</v>
      </c>
      <c r="AD4" s="11">
        <v>120</v>
      </c>
      <c r="AE4" s="11">
        <v>160</v>
      </c>
      <c r="AF4" s="11">
        <v>200</v>
      </c>
      <c r="AG4" s="11">
        <v>240</v>
      </c>
      <c r="AH4" s="11">
        <v>280</v>
      </c>
      <c r="AI4" s="11">
        <v>320</v>
      </c>
      <c r="AJ4" s="11">
        <v>360</v>
      </c>
      <c r="AK4" s="11">
        <v>400</v>
      </c>
      <c r="AL4" s="11">
        <v>440</v>
      </c>
      <c r="AM4" s="11">
        <v>480</v>
      </c>
      <c r="AN4" s="11">
        <v>520</v>
      </c>
      <c r="AO4" s="11">
        <v>560</v>
      </c>
      <c r="AP4" s="12">
        <v>600</v>
      </c>
      <c r="AQ4" s="15"/>
    </row>
    <row r="5" spans="1:43" s="2" customFormat="1" ht="20.100000000000001" customHeight="1" x14ac:dyDescent="0.2">
      <c r="A5" s="16"/>
      <c r="B5" s="171" t="s">
        <v>0</v>
      </c>
      <c r="C5" s="173" t="s">
        <v>1</v>
      </c>
      <c r="D5" s="177" t="s">
        <v>102</v>
      </c>
      <c r="E5" s="178"/>
      <c r="F5" s="179"/>
      <c r="G5" s="161" t="s">
        <v>2</v>
      </c>
      <c r="H5" s="175" t="s">
        <v>3</v>
      </c>
      <c r="I5" s="152" t="s">
        <v>103</v>
      </c>
      <c r="J5" s="153"/>
      <c r="K5" s="154"/>
      <c r="L5" s="152" t="s">
        <v>52</v>
      </c>
      <c r="M5" s="153"/>
      <c r="N5" s="154"/>
      <c r="O5" s="163" t="s">
        <v>49</v>
      </c>
      <c r="P5" s="165" t="s">
        <v>50</v>
      </c>
      <c r="Q5" s="167" t="s">
        <v>47</v>
      </c>
      <c r="R5" s="169" t="s">
        <v>48</v>
      </c>
      <c r="S5" s="155" t="s">
        <v>53</v>
      </c>
      <c r="T5" s="157" t="s">
        <v>55</v>
      </c>
      <c r="U5" s="159" t="s">
        <v>58</v>
      </c>
      <c r="V5" s="161" t="s">
        <v>59</v>
      </c>
      <c r="W5" s="157" t="s">
        <v>60</v>
      </c>
      <c r="X5" s="130" t="s">
        <v>64</v>
      </c>
      <c r="Y5" s="16"/>
      <c r="Z5" s="122"/>
      <c r="AA5" s="13">
        <v>40</v>
      </c>
      <c r="AB5" s="4">
        <f t="dataTable" ref="AB5:AP19" dt2D="1" dtr="1" r1="I7" r2="J7"/>
        <v>0.82089847521087478</v>
      </c>
      <c r="AC5" s="4">
        <v>0.82196463461558855</v>
      </c>
      <c r="AD5" s="4">
        <v>0.8233689288365752</v>
      </c>
      <c r="AE5" s="4">
        <v>0.82083813524961013</v>
      </c>
      <c r="AF5" s="4">
        <v>0.81553699366948229</v>
      </c>
      <c r="AG5" s="4">
        <v>0.80882234792615848</v>
      </c>
      <c r="AH5" s="4">
        <v>0.80154726684922573</v>
      </c>
      <c r="AI5" s="4">
        <v>0.79418439081736536</v>
      </c>
      <c r="AJ5" s="4">
        <v>0.78698198457549429</v>
      </c>
      <c r="AK5" s="4">
        <v>0.78006334480056494</v>
      </c>
      <c r="AL5" s="4">
        <v>0.77348315030164738</v>
      </c>
      <c r="AM5" s="4">
        <v>0.76725863584141318</v>
      </c>
      <c r="AN5" s="4">
        <v>0.7613868644428583</v>
      </c>
      <c r="AO5" s="4">
        <v>0.75585437538124223</v>
      </c>
      <c r="AP5" s="21">
        <v>0.75064261106107388</v>
      </c>
      <c r="AQ5" s="16"/>
    </row>
    <row r="6" spans="1:43" s="2" customFormat="1" ht="20.100000000000001" customHeight="1" thickBot="1" x14ac:dyDescent="0.25">
      <c r="A6" s="16"/>
      <c r="B6" s="172"/>
      <c r="C6" s="174"/>
      <c r="D6" s="180"/>
      <c r="E6" s="181"/>
      <c r="F6" s="182"/>
      <c r="G6" s="162"/>
      <c r="H6" s="176"/>
      <c r="I6" s="94" t="s">
        <v>21</v>
      </c>
      <c r="J6" s="95" t="s">
        <v>22</v>
      </c>
      <c r="K6" s="96" t="s">
        <v>23</v>
      </c>
      <c r="L6" s="94" t="s">
        <v>51</v>
      </c>
      <c r="M6" s="95" t="s">
        <v>22</v>
      </c>
      <c r="N6" s="96" t="s">
        <v>23</v>
      </c>
      <c r="O6" s="164"/>
      <c r="P6" s="166"/>
      <c r="Q6" s="168"/>
      <c r="R6" s="170"/>
      <c r="S6" s="156"/>
      <c r="T6" s="158"/>
      <c r="U6" s="160"/>
      <c r="V6" s="162"/>
      <c r="W6" s="158"/>
      <c r="X6" s="131"/>
      <c r="Y6" s="16"/>
      <c r="Z6" s="122"/>
      <c r="AA6" s="13">
        <v>80</v>
      </c>
      <c r="AB6" s="4">
        <v>0.8217357986007755</v>
      </c>
      <c r="AC6" s="4">
        <v>0.81977820416382108</v>
      </c>
      <c r="AD6" s="4">
        <v>0.82165376638691401</v>
      </c>
      <c r="AE6" s="4">
        <v>0.82257278012209845</v>
      </c>
      <c r="AF6" s="4">
        <v>0.82141439315865583</v>
      </c>
      <c r="AG6" s="4">
        <v>0.81853015748022573</v>
      </c>
      <c r="AH6" s="4">
        <v>0.81449114170567438</v>
      </c>
      <c r="AI6" s="4">
        <v>0.80976369518002222</v>
      </c>
      <c r="AJ6" s="4">
        <v>0.80467379678579942</v>
      </c>
      <c r="AK6" s="4">
        <v>0.79943627929411065</v>
      </c>
      <c r="AL6" s="4">
        <v>0.79418858059325714</v>
      </c>
      <c r="AM6" s="4">
        <v>0.78901662464146438</v>
      </c>
      <c r="AN6" s="4">
        <v>0.78397261458512468</v>
      </c>
      <c r="AO6" s="4">
        <v>0.77908680904692307</v>
      </c>
      <c r="AP6" s="21">
        <v>0.77437522239418177</v>
      </c>
      <c r="AQ6" s="16"/>
    </row>
    <row r="7" spans="1:43" s="2" customFormat="1" ht="30" customHeight="1" thickBot="1" x14ac:dyDescent="0.25">
      <c r="A7" s="16"/>
      <c r="B7" s="112" t="s">
        <v>4</v>
      </c>
      <c r="C7" s="115">
        <v>0.3</v>
      </c>
      <c r="D7" s="19" t="s">
        <v>5</v>
      </c>
      <c r="E7" s="19" t="s">
        <v>72</v>
      </c>
      <c r="F7" s="91" t="s">
        <v>24</v>
      </c>
      <c r="G7" s="43">
        <v>0.2</v>
      </c>
      <c r="H7" s="44">
        <f>G7*C7</f>
        <v>0.06</v>
      </c>
      <c r="I7" s="45">
        <v>100</v>
      </c>
      <c r="J7" s="46">
        <v>80</v>
      </c>
      <c r="K7" s="47">
        <v>60</v>
      </c>
      <c r="L7" s="48">
        <f>I7/SUM($I$7:$K$7)</f>
        <v>0.41666666666666669</v>
      </c>
      <c r="M7" s="49">
        <f>J7/SUM($I$7:$K$7)</f>
        <v>0.33333333333333331</v>
      </c>
      <c r="N7" s="50">
        <f>K7/SUM($I$7:$K$7)</f>
        <v>0.25</v>
      </c>
      <c r="O7" s="51">
        <f t="shared" ref="O7:O24" si="0">-1/LN(3)*(L7*LN(L7)+M7*LN(M7)+N7*LN(N7))</f>
        <v>0.9808340377961402</v>
      </c>
      <c r="P7" s="52">
        <f t="shared" ref="P7:P24" si="1">1-O7</f>
        <v>1.9165962203859799E-2</v>
      </c>
      <c r="Q7" s="53">
        <f t="shared" ref="Q7:Q24" si="2">P7/SUM($P$7:$P$24)</f>
        <v>1.0649883746191377E-2</v>
      </c>
      <c r="R7" s="54">
        <f t="shared" ref="R7:R24" si="3">H7*Q7/($H$7*$Q$7+$H$8*$Q$8+$H$9*$Q$9+$H$10*$Q$10+$H$11*$Q$11+$H$12*$Q$12+$H$13*$Q$13+$H$14*$Q$14+$H$15*$Q$15+$H$16*$Q$16+$H$17*$Q$17+$H$18*$Q$18+$H$19*$Q$19+$H$20*$Q$20+$H$21*$Q$21+$H$22*$Q$22+$H$23*$Q$23+$H$24*$Q$24)</f>
        <v>1.0999650957874521E-2</v>
      </c>
      <c r="S7" s="55">
        <f t="shared" ref="S7:S24" si="4">-(L7*LOG(L7,2)+N7*LOG(N7,2)+M7*LOG(M7,2))</f>
        <v>1.5545851693377997</v>
      </c>
      <c r="T7" s="56">
        <f t="shared" ref="T7:T24" si="5">S7/LOG(3,2)</f>
        <v>0.98083403779614031</v>
      </c>
      <c r="U7" s="57">
        <f t="shared" ref="U7:U24" si="6">L7*$R7</f>
        <v>4.5831878991143835E-3</v>
      </c>
      <c r="V7" s="57">
        <f t="shared" ref="V7:V24" si="7">M7*$R7</f>
        <v>3.6665503192915066E-3</v>
      </c>
      <c r="W7" s="57">
        <f t="shared" ref="W7:W24" si="8">N7*$R7</f>
        <v>2.7499127394686302E-3</v>
      </c>
      <c r="X7" s="58">
        <f t="shared" ref="X7:X24" si="9">S7*R7</f>
        <v>1.7099894247004054E-2</v>
      </c>
      <c r="Y7" s="16"/>
      <c r="Z7" s="122"/>
      <c r="AA7" s="13">
        <v>120</v>
      </c>
      <c r="AB7" s="4">
        <v>0.82241501490223989</v>
      </c>
      <c r="AC7" s="4">
        <v>0.82148426409593811</v>
      </c>
      <c r="AD7" s="4">
        <v>0.82154550767921541</v>
      </c>
      <c r="AE7" s="4">
        <v>0.82211100836506767</v>
      </c>
      <c r="AF7" s="4">
        <v>0.82193036397815911</v>
      </c>
      <c r="AG7" s="4">
        <v>0.82067317523759364</v>
      </c>
      <c r="AH7" s="4">
        <v>0.81844901936764003</v>
      </c>
      <c r="AI7" s="4">
        <v>0.81548738704605073</v>
      </c>
      <c r="AJ7" s="4">
        <v>0.81201185102956819</v>
      </c>
      <c r="AK7" s="4">
        <v>0.80820409455965969</v>
      </c>
      <c r="AL7" s="4">
        <v>0.80420116663949226</v>
      </c>
      <c r="AM7" s="4">
        <v>0.80010265101972411</v>
      </c>
      <c r="AN7" s="4">
        <v>0.79597930489263657</v>
      </c>
      <c r="AO7" s="4">
        <v>0.79188055325043594</v>
      </c>
      <c r="AP7" s="21">
        <v>0.78784032753051658</v>
      </c>
      <c r="AQ7" s="16"/>
    </row>
    <row r="8" spans="1:43" s="2" customFormat="1" ht="30" customHeight="1" thickBot="1" x14ac:dyDescent="0.25">
      <c r="A8" s="16"/>
      <c r="B8" s="112"/>
      <c r="C8" s="115"/>
      <c r="D8" s="20" t="s">
        <v>6</v>
      </c>
      <c r="E8" s="20" t="s">
        <v>74</v>
      </c>
      <c r="F8" s="92" t="s">
        <v>25</v>
      </c>
      <c r="G8" s="1">
        <v>0.1</v>
      </c>
      <c r="H8" s="59">
        <f>G8*C7</f>
        <v>0.03</v>
      </c>
      <c r="I8" s="60">
        <v>2000</v>
      </c>
      <c r="J8" s="61">
        <v>1000</v>
      </c>
      <c r="K8" s="62">
        <v>900</v>
      </c>
      <c r="L8" s="48">
        <f>I8/SUM($I$8:$K$8)</f>
        <v>0.51282051282051277</v>
      </c>
      <c r="M8" s="49">
        <f>J8/SUM($I$8:$K$8)</f>
        <v>0.25641025641025639</v>
      </c>
      <c r="N8" s="50">
        <f>K8/SUM($I$8:$K$8)</f>
        <v>0.23076923076923078</v>
      </c>
      <c r="O8" s="48">
        <f t="shared" si="0"/>
        <v>0.93739205023918515</v>
      </c>
      <c r="P8" s="49">
        <f t="shared" si="1"/>
        <v>6.2607949760814852E-2</v>
      </c>
      <c r="Q8" s="63">
        <f t="shared" si="2"/>
        <v>3.4789142305925516E-2</v>
      </c>
      <c r="R8" s="64">
        <f t="shared" si="3"/>
        <v>1.7965849750512859E-2</v>
      </c>
      <c r="S8" s="55">
        <f t="shared" si="4"/>
        <v>1.4857312481032312</v>
      </c>
      <c r="T8" s="56">
        <f t="shared" si="5"/>
        <v>0.93739205023918548</v>
      </c>
      <c r="U8" s="57">
        <f t="shared" si="6"/>
        <v>9.2132562823142861E-3</v>
      </c>
      <c r="V8" s="57">
        <f t="shared" si="7"/>
        <v>4.606628141157143E-3</v>
      </c>
      <c r="W8" s="57">
        <f t="shared" si="8"/>
        <v>4.1459653270414292E-3</v>
      </c>
      <c r="X8" s="58">
        <f t="shared" si="9"/>
        <v>2.6692424373064596E-2</v>
      </c>
      <c r="Y8" s="16"/>
      <c r="Z8" s="122"/>
      <c r="AA8" s="13">
        <v>160</v>
      </c>
      <c r="AB8" s="4">
        <v>0.81897629587434639</v>
      </c>
      <c r="AC8" s="4">
        <v>0.82196679251932891</v>
      </c>
      <c r="AD8" s="4">
        <v>0.82189575170795692</v>
      </c>
      <c r="AE8" s="4">
        <v>0.82190056104450249</v>
      </c>
      <c r="AF8" s="4">
        <v>0.82170545228050329</v>
      </c>
      <c r="AG8" s="4">
        <v>0.82097463177798136</v>
      </c>
      <c r="AH8" s="4">
        <v>0.81961326287909919</v>
      </c>
      <c r="AI8" s="4">
        <v>0.81767160324017762</v>
      </c>
      <c r="AJ8" s="4">
        <v>0.8152551393422437</v>
      </c>
      <c r="AK8" s="4">
        <v>0.81247726402665943</v>
      </c>
      <c r="AL8" s="4">
        <v>0.80943960828732253</v>
      </c>
      <c r="AM8" s="4">
        <v>0.80622618592802309</v>
      </c>
      <c r="AN8" s="4">
        <v>0.80290352107554763</v>
      </c>
      <c r="AO8" s="4">
        <v>0.79952294891487796</v>
      </c>
      <c r="AP8" s="21">
        <v>0.79612339989192327</v>
      </c>
      <c r="AQ8" s="16"/>
    </row>
    <row r="9" spans="1:43" s="2" customFormat="1" ht="30" customHeight="1" thickBot="1" x14ac:dyDescent="0.25">
      <c r="A9" s="16"/>
      <c r="B9" s="112"/>
      <c r="C9" s="115"/>
      <c r="D9" s="20" t="s">
        <v>7</v>
      </c>
      <c r="E9" s="20" t="s">
        <v>75</v>
      </c>
      <c r="F9" s="92" t="s">
        <v>26</v>
      </c>
      <c r="G9" s="1">
        <v>0.3</v>
      </c>
      <c r="H9" s="59">
        <f>G9*C7</f>
        <v>0.09</v>
      </c>
      <c r="I9" s="60">
        <v>5</v>
      </c>
      <c r="J9" s="61">
        <v>5</v>
      </c>
      <c r="K9" s="62">
        <v>1</v>
      </c>
      <c r="L9" s="48">
        <f>I9/SUM($I$9:$K$9)</f>
        <v>0.45454545454545453</v>
      </c>
      <c r="M9" s="49">
        <f>J9/SUM($I$9:$K$9)</f>
        <v>0.45454545454545453</v>
      </c>
      <c r="N9" s="50">
        <f>K9/SUM($I$9:$K$9)</f>
        <v>9.0909090909090912E-2</v>
      </c>
      <c r="O9" s="48">
        <f t="shared" si="0"/>
        <v>0.8508642289005679</v>
      </c>
      <c r="P9" s="49">
        <f t="shared" si="1"/>
        <v>0.1491357710994321</v>
      </c>
      <c r="Q9" s="63">
        <f t="shared" si="2"/>
        <v>8.2869756692293753E-2</v>
      </c>
      <c r="R9" s="64">
        <f t="shared" si="3"/>
        <v>0.12838709139504029</v>
      </c>
      <c r="S9" s="55">
        <f t="shared" si="4"/>
        <v>1.3485878960124222</v>
      </c>
      <c r="T9" s="56">
        <f t="shared" si="5"/>
        <v>0.85086422890056779</v>
      </c>
      <c r="U9" s="57">
        <f t="shared" si="6"/>
        <v>5.8357768815927399E-2</v>
      </c>
      <c r="V9" s="57">
        <f t="shared" si="7"/>
        <v>5.8357768815927399E-2</v>
      </c>
      <c r="W9" s="57">
        <f t="shared" si="8"/>
        <v>1.1671553763185481E-2</v>
      </c>
      <c r="X9" s="58">
        <f t="shared" si="9"/>
        <v>0.17314127745959193</v>
      </c>
      <c r="Y9" s="16"/>
      <c r="Z9" s="122"/>
      <c r="AA9" s="13">
        <v>200</v>
      </c>
      <c r="AB9" s="4">
        <v>0.81281367546341121</v>
      </c>
      <c r="AC9" s="4">
        <v>0.82023090173672353</v>
      </c>
      <c r="AD9" s="4">
        <v>0.82137758829533569</v>
      </c>
      <c r="AE9" s="4">
        <v>0.82146760769954241</v>
      </c>
      <c r="AF9" s="4">
        <v>0.82125291258439892</v>
      </c>
      <c r="AG9" s="4">
        <v>0.82070894595079569</v>
      </c>
      <c r="AH9" s="4">
        <v>0.81976112633743115</v>
      </c>
      <c r="AI9" s="4">
        <v>0.81839609530926571</v>
      </c>
      <c r="AJ9" s="4">
        <v>0.81664902448369381</v>
      </c>
      <c r="AK9" s="4">
        <v>0.81457822870272956</v>
      </c>
      <c r="AL9" s="4">
        <v>0.81224772660899713</v>
      </c>
      <c r="AM9" s="4">
        <v>0.80971801080229</v>
      </c>
      <c r="AN9" s="4">
        <v>0.80704211576139306</v>
      </c>
      <c r="AO9" s="4">
        <v>0.80426458153826219</v>
      </c>
      <c r="AP9" s="21">
        <v>0.80142182114909066</v>
      </c>
      <c r="AQ9" s="16"/>
    </row>
    <row r="10" spans="1:43" s="2" customFormat="1" ht="30" customHeight="1" thickBot="1" x14ac:dyDescent="0.25">
      <c r="A10" s="16"/>
      <c r="B10" s="112"/>
      <c r="C10" s="115"/>
      <c r="D10" s="20" t="s">
        <v>8</v>
      </c>
      <c r="E10" s="20" t="s">
        <v>76</v>
      </c>
      <c r="F10" s="92" t="s">
        <v>27</v>
      </c>
      <c r="G10" s="1">
        <v>0.1</v>
      </c>
      <c r="H10" s="59">
        <f>G10*C7</f>
        <v>0.03</v>
      </c>
      <c r="I10" s="60">
        <v>1</v>
      </c>
      <c r="J10" s="61">
        <v>2</v>
      </c>
      <c r="K10" s="62">
        <v>3</v>
      </c>
      <c r="L10" s="48">
        <f>I10/SUM($I$10:$K$10)</f>
        <v>0.16666666666666666</v>
      </c>
      <c r="M10" s="49">
        <f>J10/SUM($I$10:$K$10)</f>
        <v>0.33333333333333331</v>
      </c>
      <c r="N10" s="50">
        <f>K10/SUM($I$10:$K$10)</f>
        <v>0.5</v>
      </c>
      <c r="O10" s="48">
        <f t="shared" si="0"/>
        <v>0.92061983571430495</v>
      </c>
      <c r="P10" s="49">
        <f t="shared" si="1"/>
        <v>7.9380164285695054E-2</v>
      </c>
      <c r="Q10" s="63">
        <f t="shared" si="2"/>
        <v>4.4108900581363637E-2</v>
      </c>
      <c r="R10" s="64">
        <f t="shared" si="3"/>
        <v>2.277877027080695E-2</v>
      </c>
      <c r="S10" s="55">
        <f t="shared" si="4"/>
        <v>1.4591479170272446</v>
      </c>
      <c r="T10" s="56">
        <f t="shared" si="5"/>
        <v>0.92061983571430472</v>
      </c>
      <c r="U10" s="57">
        <f t="shared" si="6"/>
        <v>3.7964617118011581E-3</v>
      </c>
      <c r="V10" s="57">
        <f t="shared" si="7"/>
        <v>7.5929234236023161E-3</v>
      </c>
      <c r="W10" s="57">
        <f t="shared" si="8"/>
        <v>1.1389385135403475E-2</v>
      </c>
      <c r="X10" s="58">
        <f t="shared" si="9"/>
        <v>3.3237595193090087E-2</v>
      </c>
      <c r="Y10" s="16"/>
      <c r="Z10" s="122"/>
      <c r="AA10" s="13">
        <v>240</v>
      </c>
      <c r="AB10" s="4">
        <v>0.80535230898041499</v>
      </c>
      <c r="AC10" s="4">
        <v>0.8167382615098614</v>
      </c>
      <c r="AD10" s="4">
        <v>0.81970321538661428</v>
      </c>
      <c r="AE10" s="4">
        <v>0.82044347455559263</v>
      </c>
      <c r="AF10" s="4">
        <v>0.82046630419176259</v>
      </c>
      <c r="AG10" s="4">
        <v>0.82010936557445269</v>
      </c>
      <c r="AH10" s="4">
        <v>0.81942568585760978</v>
      </c>
      <c r="AI10" s="4">
        <v>0.81842219482605782</v>
      </c>
      <c r="AJ10" s="4">
        <v>0.81711491907279388</v>
      </c>
      <c r="AK10" s="4">
        <v>0.81553396842080716</v>
      </c>
      <c r="AL10" s="4">
        <v>0.81371768831907754</v>
      </c>
      <c r="AM10" s="4">
        <v>0.81170671202447153</v>
      </c>
      <c r="AN10" s="4">
        <v>0.80954004426767767</v>
      </c>
      <c r="AO10" s="4">
        <v>0.80725299380864757</v>
      </c>
      <c r="AP10" s="21">
        <v>0.80487635530813806</v>
      </c>
      <c r="AQ10" s="16"/>
    </row>
    <row r="11" spans="1:43" s="2" customFormat="1" ht="30" customHeight="1" thickBot="1" x14ac:dyDescent="0.25">
      <c r="A11" s="16"/>
      <c r="B11" s="112"/>
      <c r="C11" s="115"/>
      <c r="D11" s="20" t="s">
        <v>9</v>
      </c>
      <c r="E11" s="20" t="s">
        <v>77</v>
      </c>
      <c r="F11" s="92" t="s">
        <v>28</v>
      </c>
      <c r="G11" s="1">
        <v>0.1</v>
      </c>
      <c r="H11" s="59">
        <f>G11*C7</f>
        <v>0.03</v>
      </c>
      <c r="I11" s="60">
        <v>3</v>
      </c>
      <c r="J11" s="61">
        <v>2</v>
      </c>
      <c r="K11" s="62">
        <v>2</v>
      </c>
      <c r="L11" s="48">
        <f>I11/SUM($I$11:$K$11)</f>
        <v>0.42857142857142855</v>
      </c>
      <c r="M11" s="49">
        <f>J11/SUM($I$11:$K$11)</f>
        <v>0.2857142857142857</v>
      </c>
      <c r="N11" s="50">
        <f>K11/SUM($I$11:$K$11)</f>
        <v>0.2857142857142857</v>
      </c>
      <c r="O11" s="48">
        <f t="shared" si="0"/>
        <v>0.98214103283487508</v>
      </c>
      <c r="P11" s="49">
        <f t="shared" si="1"/>
        <v>1.7858967165124917E-2</v>
      </c>
      <c r="Q11" s="63">
        <f t="shared" si="2"/>
        <v>9.9236303459539401E-3</v>
      </c>
      <c r="R11" s="64">
        <f t="shared" si="3"/>
        <v>5.1247728445628143E-3</v>
      </c>
      <c r="S11" s="55">
        <f t="shared" si="4"/>
        <v>1.5566567074628228</v>
      </c>
      <c r="T11" s="56">
        <f t="shared" si="5"/>
        <v>0.98214103283487508</v>
      </c>
      <c r="U11" s="57">
        <f t="shared" si="6"/>
        <v>2.196331219098349E-3</v>
      </c>
      <c r="V11" s="57">
        <f t="shared" si="7"/>
        <v>1.4642208127322327E-3</v>
      </c>
      <c r="W11" s="57">
        <f t="shared" si="8"/>
        <v>1.4642208127322327E-3</v>
      </c>
      <c r="X11" s="58">
        <f t="shared" si="9"/>
        <v>7.9775120227120345E-3</v>
      </c>
      <c r="Y11" s="16"/>
      <c r="Z11" s="122"/>
      <c r="AA11" s="13">
        <v>280</v>
      </c>
      <c r="AB11" s="4">
        <v>0.7974491650240324</v>
      </c>
      <c r="AC11" s="4">
        <v>0.81211677234880675</v>
      </c>
      <c r="AD11" s="4">
        <v>0.81702974935449035</v>
      </c>
      <c r="AE11" s="4">
        <v>0.81874663331112174</v>
      </c>
      <c r="AF11" s="4">
        <v>0.81925178216609795</v>
      </c>
      <c r="AG11" s="4">
        <v>0.81918733124473408</v>
      </c>
      <c r="AH11" s="4">
        <v>0.81875940215491905</v>
      </c>
      <c r="AI11" s="4">
        <v>0.81803694334816068</v>
      </c>
      <c r="AJ11" s="4">
        <v>0.81705180177284842</v>
      </c>
      <c r="AK11" s="4">
        <v>0.81582973156687033</v>
      </c>
      <c r="AL11" s="4">
        <v>0.81439783843214175</v>
      </c>
      <c r="AM11" s="4">
        <v>0.81278473477021551</v>
      </c>
      <c r="AN11" s="4">
        <v>0.8110190406571981</v>
      </c>
      <c r="AO11" s="4">
        <v>0.80912798705738542</v>
      </c>
      <c r="AP11" s="21">
        <v>0.80713651720632495</v>
      </c>
      <c r="AQ11" s="16"/>
    </row>
    <row r="12" spans="1:43" s="2" customFormat="1" ht="30" customHeight="1" thickBot="1" x14ac:dyDescent="0.25">
      <c r="A12" s="16"/>
      <c r="B12" s="113"/>
      <c r="C12" s="116"/>
      <c r="D12" s="20" t="s">
        <v>29</v>
      </c>
      <c r="E12" s="20" t="s">
        <v>78</v>
      </c>
      <c r="F12" s="92" t="s">
        <v>30</v>
      </c>
      <c r="G12" s="1">
        <v>0.2</v>
      </c>
      <c r="H12" s="59">
        <f>G12*C7</f>
        <v>0.06</v>
      </c>
      <c r="I12" s="60">
        <v>30</v>
      </c>
      <c r="J12" s="61">
        <v>50</v>
      </c>
      <c r="K12" s="62">
        <v>20</v>
      </c>
      <c r="L12" s="48">
        <f>I12/SUM($I$12:$K$12)</f>
        <v>0.3</v>
      </c>
      <c r="M12" s="49">
        <f>J12/SUM($I$12:$K$12)</f>
        <v>0.5</v>
      </c>
      <c r="N12" s="50">
        <f>K12/SUM($I$12:$K$12)</f>
        <v>0.2</v>
      </c>
      <c r="O12" s="48">
        <f t="shared" si="0"/>
        <v>0.93723056321612952</v>
      </c>
      <c r="P12" s="49">
        <f t="shared" si="1"/>
        <v>6.276943678387048E-2</v>
      </c>
      <c r="Q12" s="63">
        <f t="shared" si="2"/>
        <v>3.4878875239955545E-2</v>
      </c>
      <c r="R12" s="64">
        <f t="shared" si="3"/>
        <v>3.6024379475500495E-2</v>
      </c>
      <c r="S12" s="55">
        <f t="shared" si="4"/>
        <v>1.4854752972273344</v>
      </c>
      <c r="T12" s="56">
        <f t="shared" si="5"/>
        <v>0.93723056321612952</v>
      </c>
      <c r="U12" s="57">
        <f t="shared" si="6"/>
        <v>1.0807313842650148E-2</v>
      </c>
      <c r="V12" s="57">
        <f t="shared" si="7"/>
        <v>1.8012189737750248E-2</v>
      </c>
      <c r="W12" s="57">
        <f t="shared" si="8"/>
        <v>7.2048758951000994E-3</v>
      </c>
      <c r="X12" s="58">
        <f t="shared" si="9"/>
        <v>5.3513325808799382E-2</v>
      </c>
      <c r="Y12" s="16"/>
      <c r="Z12" s="122"/>
      <c r="AA12" s="13">
        <v>320</v>
      </c>
      <c r="AB12" s="4">
        <v>0.78956179267456994</v>
      </c>
      <c r="AC12" s="4">
        <v>0.80685579361210091</v>
      </c>
      <c r="AD12" s="4">
        <v>0.81361878143632871</v>
      </c>
      <c r="AE12" s="4">
        <v>0.81644784065121134</v>
      </c>
      <c r="AF12" s="4">
        <v>0.81759881997894424</v>
      </c>
      <c r="AG12" s="4">
        <v>0.81793683256241567</v>
      </c>
      <c r="AH12" s="4">
        <v>0.8178070267250902</v>
      </c>
      <c r="AI12" s="4">
        <v>0.81735261497697886</v>
      </c>
      <c r="AJ12" s="4">
        <v>0.81663935373157281</v>
      </c>
      <c r="AK12" s="4">
        <v>0.81570461982206899</v>
      </c>
      <c r="AL12" s="4">
        <v>0.81457608828820516</v>
      </c>
      <c r="AM12" s="4">
        <v>0.8132782246908431</v>
      </c>
      <c r="AN12" s="4">
        <v>0.81183409299468512</v>
      </c>
      <c r="AO12" s="4">
        <v>0.81026553557976666</v>
      </c>
      <c r="AP12" s="21">
        <v>0.80859292110510139</v>
      </c>
      <c r="AQ12" s="16"/>
    </row>
    <row r="13" spans="1:43" s="2" customFormat="1" ht="30" customHeight="1" thickBot="1" x14ac:dyDescent="0.25">
      <c r="A13" s="16"/>
      <c r="B13" s="111" t="s">
        <v>37</v>
      </c>
      <c r="C13" s="114">
        <v>0.3</v>
      </c>
      <c r="D13" s="20" t="s">
        <v>10</v>
      </c>
      <c r="E13" s="20" t="s">
        <v>79</v>
      </c>
      <c r="F13" s="92" t="s">
        <v>31</v>
      </c>
      <c r="G13" s="1">
        <v>0.2</v>
      </c>
      <c r="H13" s="59">
        <f t="shared" ref="H13:H18" si="10">$C$13*G13</f>
        <v>0.06</v>
      </c>
      <c r="I13" s="60">
        <v>-300</v>
      </c>
      <c r="J13" s="61">
        <v>-200</v>
      </c>
      <c r="K13" s="62">
        <v>-100</v>
      </c>
      <c r="L13" s="48">
        <f>I13/SUM($I$13:$K$13)</f>
        <v>0.5</v>
      </c>
      <c r="M13" s="49">
        <f>J13/SUM($I$13:$K$13)</f>
        <v>0.33333333333333331</v>
      </c>
      <c r="N13" s="50">
        <f>K13/SUM($I$13:$K$13)</f>
        <v>0.16666666666666666</v>
      </c>
      <c r="O13" s="48">
        <f t="shared" si="0"/>
        <v>0.92061983571430472</v>
      </c>
      <c r="P13" s="49">
        <f t="shared" si="1"/>
        <v>7.9380164285695276E-2</v>
      </c>
      <c r="Q13" s="63">
        <f t="shared" si="2"/>
        <v>4.4108900581363762E-2</v>
      </c>
      <c r="R13" s="64">
        <f t="shared" si="3"/>
        <v>4.5557540541614025E-2</v>
      </c>
      <c r="S13" s="55">
        <f t="shared" si="4"/>
        <v>1.4591479170272446</v>
      </c>
      <c r="T13" s="56">
        <f t="shared" si="5"/>
        <v>0.92061983571430472</v>
      </c>
      <c r="U13" s="57">
        <f t="shared" si="6"/>
        <v>2.2778770270807012E-2</v>
      </c>
      <c r="V13" s="57">
        <f t="shared" si="7"/>
        <v>1.5185846847204674E-2</v>
      </c>
      <c r="W13" s="57">
        <f t="shared" si="8"/>
        <v>7.5929234236023369E-3</v>
      </c>
      <c r="X13" s="58">
        <f t="shared" si="9"/>
        <v>6.6475190386180355E-2</v>
      </c>
      <c r="Y13" s="16"/>
      <c r="Z13" s="122"/>
      <c r="AA13" s="13">
        <v>360</v>
      </c>
      <c r="AB13" s="4">
        <v>0.78192040882487479</v>
      </c>
      <c r="AC13" s="4">
        <v>0.80128724674427576</v>
      </c>
      <c r="AD13" s="4">
        <v>0.80971202357412886</v>
      </c>
      <c r="AE13" s="4">
        <v>0.81366942618595473</v>
      </c>
      <c r="AF13" s="4">
        <v>0.81555128280922717</v>
      </c>
      <c r="AG13" s="4">
        <v>0.81637296260735248</v>
      </c>
      <c r="AH13" s="4">
        <v>0.81659111417233987</v>
      </c>
      <c r="AI13" s="4">
        <v>0.81641951512168109</v>
      </c>
      <c r="AJ13" s="4">
        <v>0.81596391183104744</v>
      </c>
      <c r="AK13" s="4">
        <v>0.81528185890061544</v>
      </c>
      <c r="AL13" s="4">
        <v>0.81440947986631995</v>
      </c>
      <c r="AM13" s="4">
        <v>0.81337328139624432</v>
      </c>
      <c r="AN13" s="4">
        <v>0.8121952029313122</v>
      </c>
      <c r="AO13" s="4">
        <v>0.81089465531499538</v>
      </c>
      <c r="AP13" s="21">
        <v>0.80948926989253556</v>
      </c>
      <c r="AQ13" s="16"/>
    </row>
    <row r="14" spans="1:43" s="2" customFormat="1" ht="30" customHeight="1" thickBot="1" x14ac:dyDescent="0.25">
      <c r="A14" s="16"/>
      <c r="B14" s="112"/>
      <c r="C14" s="115"/>
      <c r="D14" s="20" t="s">
        <v>11</v>
      </c>
      <c r="E14" s="20" t="s">
        <v>80</v>
      </c>
      <c r="F14" s="92" t="s">
        <v>32</v>
      </c>
      <c r="G14" s="1">
        <v>0.1</v>
      </c>
      <c r="H14" s="59">
        <f t="shared" si="10"/>
        <v>0.03</v>
      </c>
      <c r="I14" s="60">
        <v>-3500</v>
      </c>
      <c r="J14" s="61">
        <v>-1800</v>
      </c>
      <c r="K14" s="62">
        <v>-5000</v>
      </c>
      <c r="L14" s="48">
        <f>I14/SUM($I$14:$K$14)</f>
        <v>0.33980582524271846</v>
      </c>
      <c r="M14" s="49">
        <f>J14/SUM($I$14:$K$14)</f>
        <v>0.17475728155339806</v>
      </c>
      <c r="N14" s="50">
        <f>K14/SUM($I$14:$K$14)</f>
        <v>0.4854368932038835</v>
      </c>
      <c r="O14" s="48">
        <f t="shared" si="0"/>
        <v>0.93067154967278776</v>
      </c>
      <c r="P14" s="49">
        <f t="shared" si="1"/>
        <v>6.9328450327212243E-2</v>
      </c>
      <c r="Q14" s="63">
        <f t="shared" si="2"/>
        <v>3.8523499547532286E-2</v>
      </c>
      <c r="R14" s="64">
        <f t="shared" si="3"/>
        <v>1.9894350905484408E-2</v>
      </c>
      <c r="S14" s="55">
        <f t="shared" si="4"/>
        <v>1.4750795067194156</v>
      </c>
      <c r="T14" s="56">
        <f t="shared" si="5"/>
        <v>0.93067154967278776</v>
      </c>
      <c r="U14" s="57">
        <f t="shared" si="6"/>
        <v>6.7602163271063527E-3</v>
      </c>
      <c r="V14" s="57">
        <f t="shared" si="7"/>
        <v>3.4766826825118383E-3</v>
      </c>
      <c r="W14" s="57">
        <f t="shared" si="8"/>
        <v>9.6574518958662172E-3</v>
      </c>
      <c r="X14" s="58">
        <f t="shared" si="9"/>
        <v>2.9345749320164899E-2</v>
      </c>
      <c r="Y14" s="16"/>
      <c r="Z14" s="122"/>
      <c r="AA14" s="13">
        <v>400</v>
      </c>
      <c r="AB14" s="4">
        <v>0.77463214215900111</v>
      </c>
      <c r="AC14" s="4">
        <v>0.79562422887485751</v>
      </c>
      <c r="AD14" s="4">
        <v>0.80550000768834717</v>
      </c>
      <c r="AE14" s="4">
        <v>0.81053628511702502</v>
      </c>
      <c r="AF14" s="4">
        <v>0.81317611776610921</v>
      </c>
      <c r="AG14" s="4">
        <v>0.81452919638782251</v>
      </c>
      <c r="AH14" s="4">
        <v>0.81513523638854379</v>
      </c>
      <c r="AI14" s="4">
        <v>0.81526807858284789</v>
      </c>
      <c r="AJ14" s="4">
        <v>0.81507249027230666</v>
      </c>
      <c r="AK14" s="4">
        <v>0.81462936292590904</v>
      </c>
      <c r="AL14" s="4">
        <v>0.81398761017049681</v>
      </c>
      <c r="AM14" s="4">
        <v>0.81317991764413355</v>
      </c>
      <c r="AN14" s="4">
        <v>0.81223050937952823</v>
      </c>
      <c r="AO14" s="4">
        <v>0.81115894506802</v>
      </c>
      <c r="AP14" s="21">
        <v>0.80998195296755515</v>
      </c>
      <c r="AQ14" s="16"/>
    </row>
    <row r="15" spans="1:43" s="2" customFormat="1" ht="30" customHeight="1" thickBot="1" x14ac:dyDescent="0.25">
      <c r="A15" s="16"/>
      <c r="B15" s="112"/>
      <c r="C15" s="115"/>
      <c r="D15" s="20" t="s">
        <v>12</v>
      </c>
      <c r="E15" s="20" t="s">
        <v>81</v>
      </c>
      <c r="F15" s="92" t="s">
        <v>33</v>
      </c>
      <c r="G15" s="1">
        <v>0.3</v>
      </c>
      <c r="H15" s="59">
        <f t="shared" si="10"/>
        <v>0.09</v>
      </c>
      <c r="I15" s="60">
        <v>-3</v>
      </c>
      <c r="J15" s="61">
        <v>-1</v>
      </c>
      <c r="K15" s="62">
        <v>-1</v>
      </c>
      <c r="L15" s="48">
        <f>I15/SUM($I$15:$K$15)</f>
        <v>0.6</v>
      </c>
      <c r="M15" s="49">
        <f>J15/SUM($I$15:$K$15)</f>
        <v>0.2</v>
      </c>
      <c r="N15" s="50">
        <f>K15/SUM($I$15:$K$15)</f>
        <v>0.2</v>
      </c>
      <c r="O15" s="48">
        <f t="shared" si="0"/>
        <v>0.86497352071792721</v>
      </c>
      <c r="P15" s="49">
        <f t="shared" si="1"/>
        <v>0.13502647928207279</v>
      </c>
      <c r="Q15" s="63">
        <f t="shared" si="2"/>
        <v>7.5029695442162259E-2</v>
      </c>
      <c r="R15" s="64">
        <f t="shared" si="3"/>
        <v>0.11624077046398162</v>
      </c>
      <c r="S15" s="55">
        <f t="shared" si="4"/>
        <v>1.3709505944546687</v>
      </c>
      <c r="T15" s="56">
        <f t="shared" si="5"/>
        <v>0.8649735207179271</v>
      </c>
      <c r="U15" s="57">
        <f t="shared" si="6"/>
        <v>6.9744462278388972E-2</v>
      </c>
      <c r="V15" s="57">
        <f t="shared" si="7"/>
        <v>2.3248154092796326E-2</v>
      </c>
      <c r="W15" s="57">
        <f t="shared" si="8"/>
        <v>2.3248154092796326E-2</v>
      </c>
      <c r="X15" s="58">
        <f t="shared" si="9"/>
        <v>0.15936035336746429</v>
      </c>
      <c r="Y15" s="16"/>
      <c r="Z15" s="122"/>
      <c r="AA15" s="13">
        <v>440</v>
      </c>
      <c r="AB15" s="4">
        <v>0.76773839185916859</v>
      </c>
      <c r="AC15" s="4">
        <v>0.78999942888181041</v>
      </c>
      <c r="AD15" s="4">
        <v>0.80112310998482139</v>
      </c>
      <c r="AE15" s="4">
        <v>0.80715708026847766</v>
      </c>
      <c r="AF15" s="4">
        <v>0.81054415599921081</v>
      </c>
      <c r="AG15" s="4">
        <v>0.81244817397780944</v>
      </c>
      <c r="AH15" s="4">
        <v>0.81346740159567565</v>
      </c>
      <c r="AI15" s="4">
        <v>0.81392352127123613</v>
      </c>
      <c r="AJ15" s="4">
        <v>0.81399588090837638</v>
      </c>
      <c r="AK15" s="4">
        <v>0.8137884954469613</v>
      </c>
      <c r="AL15" s="4">
        <v>0.81336478400725376</v>
      </c>
      <c r="AM15" s="4">
        <v>0.8127659456428582</v>
      </c>
      <c r="AN15" s="4">
        <v>0.81202077926611149</v>
      </c>
      <c r="AO15" s="4">
        <v>0.81115095536724791</v>
      </c>
      <c r="AP15" s="21">
        <v>0.8101738515382243</v>
      </c>
      <c r="AQ15" s="16"/>
    </row>
    <row r="16" spans="1:43" s="2" customFormat="1" ht="30" customHeight="1" thickBot="1" x14ac:dyDescent="0.25">
      <c r="A16" s="16"/>
      <c r="B16" s="112"/>
      <c r="C16" s="115"/>
      <c r="D16" s="20" t="s">
        <v>44</v>
      </c>
      <c r="E16" s="20" t="s">
        <v>82</v>
      </c>
      <c r="F16" s="92" t="s">
        <v>34</v>
      </c>
      <c r="G16" s="1">
        <v>0.1</v>
      </c>
      <c r="H16" s="59">
        <f t="shared" si="10"/>
        <v>0.03</v>
      </c>
      <c r="I16" s="60">
        <v>-1</v>
      </c>
      <c r="J16" s="61">
        <v>-2</v>
      </c>
      <c r="K16" s="62">
        <v>-3</v>
      </c>
      <c r="L16" s="48">
        <f>I16/SUM($I$16:$K$16)</f>
        <v>0.16666666666666666</v>
      </c>
      <c r="M16" s="49">
        <f>J16/SUM($I$16:$K$16)</f>
        <v>0.33333333333333331</v>
      </c>
      <c r="N16" s="50">
        <f>K16/SUM($I$16:$K$16)</f>
        <v>0.5</v>
      </c>
      <c r="O16" s="48">
        <f t="shared" si="0"/>
        <v>0.92061983571430495</v>
      </c>
      <c r="P16" s="49">
        <f t="shared" si="1"/>
        <v>7.9380164285695054E-2</v>
      </c>
      <c r="Q16" s="63">
        <f t="shared" si="2"/>
        <v>4.4108900581363637E-2</v>
      </c>
      <c r="R16" s="64">
        <f t="shared" si="3"/>
        <v>2.277877027080695E-2</v>
      </c>
      <c r="S16" s="55">
        <f t="shared" si="4"/>
        <v>1.4591479170272446</v>
      </c>
      <c r="T16" s="56">
        <f t="shared" si="5"/>
        <v>0.92061983571430472</v>
      </c>
      <c r="U16" s="57">
        <f t="shared" si="6"/>
        <v>3.7964617118011581E-3</v>
      </c>
      <c r="V16" s="57">
        <f t="shared" si="7"/>
        <v>7.5929234236023161E-3</v>
      </c>
      <c r="W16" s="57">
        <f t="shared" si="8"/>
        <v>1.1389385135403475E-2</v>
      </c>
      <c r="X16" s="58">
        <f t="shared" si="9"/>
        <v>3.3237595193090087E-2</v>
      </c>
      <c r="Y16" s="16"/>
      <c r="Z16" s="122"/>
      <c r="AA16" s="13">
        <v>480</v>
      </c>
      <c r="AB16" s="4">
        <v>0.76124581963869631</v>
      </c>
      <c r="AC16" s="4">
        <v>0.78449318895217401</v>
      </c>
      <c r="AD16" s="4">
        <v>0.7966811764753271</v>
      </c>
      <c r="AE16" s="4">
        <v>0.80361966246961281</v>
      </c>
      <c r="AF16" s="4">
        <v>0.80772069020387105</v>
      </c>
      <c r="AG16" s="4">
        <v>0.81017441930872081</v>
      </c>
      <c r="AH16" s="4">
        <v>0.81161820955169584</v>
      </c>
      <c r="AI16" s="4">
        <v>0.81241007171354707</v>
      </c>
      <c r="AJ16" s="4">
        <v>0.81275822504642725</v>
      </c>
      <c r="AK16" s="4">
        <v>0.81278775822869442</v>
      </c>
      <c r="AL16" s="4">
        <v>0.81257658671853406</v>
      </c>
      <c r="AM16" s="4">
        <v>0.81217539217652879</v>
      </c>
      <c r="AN16" s="4">
        <v>0.81161886534317274</v>
      </c>
      <c r="AO16" s="4">
        <v>0.81093211253125463</v>
      </c>
      <c r="AP16" s="21">
        <v>0.8101343333592993</v>
      </c>
      <c r="AQ16" s="16"/>
    </row>
    <row r="17" spans="1:43" s="2" customFormat="1" ht="30" customHeight="1" thickBot="1" x14ac:dyDescent="0.25">
      <c r="A17" s="16"/>
      <c r="B17" s="112"/>
      <c r="C17" s="115"/>
      <c r="D17" s="20" t="s">
        <v>45</v>
      </c>
      <c r="E17" s="20" t="s">
        <v>83</v>
      </c>
      <c r="F17" s="92" t="s">
        <v>35</v>
      </c>
      <c r="G17" s="1">
        <v>0.1</v>
      </c>
      <c r="H17" s="59">
        <f t="shared" si="10"/>
        <v>0.03</v>
      </c>
      <c r="I17" s="60">
        <v>-3</v>
      </c>
      <c r="J17" s="61">
        <v>-1</v>
      </c>
      <c r="K17" s="62">
        <v>-1</v>
      </c>
      <c r="L17" s="48">
        <f>I17/SUM($I$17:$K$17)</f>
        <v>0.6</v>
      </c>
      <c r="M17" s="49">
        <f>J17/SUM($I$17:$K$17)</f>
        <v>0.2</v>
      </c>
      <c r="N17" s="50">
        <f>K17/SUM($I$17:$K$17)</f>
        <v>0.2</v>
      </c>
      <c r="O17" s="48">
        <f t="shared" si="0"/>
        <v>0.86497352071792721</v>
      </c>
      <c r="P17" s="49">
        <f t="shared" si="1"/>
        <v>0.13502647928207279</v>
      </c>
      <c r="Q17" s="63">
        <f t="shared" si="2"/>
        <v>7.5029695442162259E-2</v>
      </c>
      <c r="R17" s="64">
        <f t="shared" si="3"/>
        <v>3.8746923487993877E-2</v>
      </c>
      <c r="S17" s="55">
        <f t="shared" si="4"/>
        <v>1.3709505944546687</v>
      </c>
      <c r="T17" s="56">
        <f t="shared" si="5"/>
        <v>0.8649735207179271</v>
      </c>
      <c r="U17" s="57">
        <f t="shared" si="6"/>
        <v>2.3248154092796326E-2</v>
      </c>
      <c r="V17" s="57">
        <f t="shared" si="7"/>
        <v>7.7493846975987754E-3</v>
      </c>
      <c r="W17" s="57">
        <f t="shared" si="8"/>
        <v>7.7493846975987754E-3</v>
      </c>
      <c r="X17" s="58">
        <f t="shared" si="9"/>
        <v>5.3120117789154771E-2</v>
      </c>
      <c r="Y17" s="16"/>
      <c r="Z17" s="122"/>
      <c r="AA17" s="13">
        <v>520</v>
      </c>
      <c r="AB17" s="4">
        <v>0.7551431503296413</v>
      </c>
      <c r="AC17" s="4">
        <v>0.77915225664405141</v>
      </c>
      <c r="AD17" s="4">
        <v>0.79224363709586543</v>
      </c>
      <c r="AE17" s="4">
        <v>0.79999227660451211</v>
      </c>
      <c r="AF17" s="4">
        <v>0.804761855926867</v>
      </c>
      <c r="AG17" s="4">
        <v>0.80775000800993757</v>
      </c>
      <c r="AH17" s="4">
        <v>0.80961841314222294</v>
      </c>
      <c r="AI17" s="4">
        <v>0.81075154358755752</v>
      </c>
      <c r="AJ17" s="4">
        <v>0.81138071781068655</v>
      </c>
      <c r="AK17" s="4">
        <v>0.81164923156856128</v>
      </c>
      <c r="AL17" s="4">
        <v>0.81164847533654239</v>
      </c>
      <c r="AM17" s="4">
        <v>0.81143864945321276</v>
      </c>
      <c r="AN17" s="4">
        <v>0.81106090339812065</v>
      </c>
      <c r="AO17" s="4">
        <v>0.81054455280545812</v>
      </c>
      <c r="AP17" s="21">
        <v>0.80991141528888078</v>
      </c>
      <c r="AQ17" s="16"/>
    </row>
    <row r="18" spans="1:43" s="2" customFormat="1" ht="30" customHeight="1" thickBot="1" x14ac:dyDescent="0.25">
      <c r="A18" s="16"/>
      <c r="B18" s="113"/>
      <c r="C18" s="116"/>
      <c r="D18" s="20" t="s">
        <v>46</v>
      </c>
      <c r="E18" s="20" t="s">
        <v>73</v>
      </c>
      <c r="F18" s="92" t="s">
        <v>36</v>
      </c>
      <c r="G18" s="1">
        <v>0.2</v>
      </c>
      <c r="H18" s="59">
        <f t="shared" si="10"/>
        <v>0.06</v>
      </c>
      <c r="I18" s="60">
        <v>-30</v>
      </c>
      <c r="J18" s="61">
        <v>-100</v>
      </c>
      <c r="K18" s="62">
        <v>-500</v>
      </c>
      <c r="L18" s="48">
        <f>I18/SUM($I$18:$K$18)</f>
        <v>4.7619047619047616E-2</v>
      </c>
      <c r="M18" s="49">
        <f>J18/SUM($I$18:$K$18)</f>
        <v>0.15873015873015872</v>
      </c>
      <c r="N18" s="50">
        <f>K18/SUM($I$18:$K$18)</f>
        <v>0.79365079365079361</v>
      </c>
      <c r="O18" s="48">
        <f t="shared" si="0"/>
        <v>0.56484894768111371</v>
      </c>
      <c r="P18" s="49">
        <f t="shared" si="1"/>
        <v>0.43515105231888629</v>
      </c>
      <c r="Q18" s="63">
        <f t="shared" si="2"/>
        <v>0.24179887604576855</v>
      </c>
      <c r="R18" s="64">
        <f t="shared" si="3"/>
        <v>0.2497401194131332</v>
      </c>
      <c r="S18" s="55">
        <f t="shared" si="4"/>
        <v>0.89526440064637169</v>
      </c>
      <c r="T18" s="56">
        <f t="shared" si="5"/>
        <v>0.56484894768111382</v>
      </c>
      <c r="U18" s="57">
        <f t="shared" si="6"/>
        <v>1.1892386638720628E-2</v>
      </c>
      <c r="V18" s="57">
        <f t="shared" si="7"/>
        <v>3.9641288795735426E-2</v>
      </c>
      <c r="W18" s="57">
        <f t="shared" si="8"/>
        <v>0.19820644397867715</v>
      </c>
      <c r="X18" s="58">
        <f t="shared" si="9"/>
        <v>0.22358343832375199</v>
      </c>
      <c r="Y18" s="16"/>
      <c r="Z18" s="122"/>
      <c r="AA18" s="13">
        <v>560</v>
      </c>
      <c r="AB18" s="4">
        <v>0.74941034695197462</v>
      </c>
      <c r="AC18" s="4">
        <v>0.77400193860986821</v>
      </c>
      <c r="AD18" s="4">
        <v>0.78785784903824108</v>
      </c>
      <c r="AE18" s="4">
        <v>0.79632664528432495</v>
      </c>
      <c r="AF18" s="4">
        <v>0.80171400599993692</v>
      </c>
      <c r="AG18" s="4">
        <v>0.80521247160228493</v>
      </c>
      <c r="AH18" s="4">
        <v>0.8074971232948005</v>
      </c>
      <c r="AI18" s="4">
        <v>0.80897086406088781</v>
      </c>
      <c r="AJ18" s="4">
        <v>0.80988285582317732</v>
      </c>
      <c r="AK18" s="4">
        <v>0.81039153243755813</v>
      </c>
      <c r="AL18" s="4">
        <v>0.81060022691492317</v>
      </c>
      <c r="AM18" s="4">
        <v>0.81057811380102551</v>
      </c>
      <c r="AN18" s="4">
        <v>0.81037283837384932</v>
      </c>
      <c r="AO18" s="4">
        <v>0.81001826726579806</v>
      </c>
      <c r="AP18" s="21">
        <v>0.80953930617893521</v>
      </c>
      <c r="AQ18" s="16"/>
    </row>
    <row r="19" spans="1:43" s="2" customFormat="1" ht="30" customHeight="1" thickBot="1" x14ac:dyDescent="0.25">
      <c r="A19" s="16"/>
      <c r="B19" s="111" t="s">
        <v>13</v>
      </c>
      <c r="C19" s="114">
        <v>0.2</v>
      </c>
      <c r="D19" s="20" t="s">
        <v>14</v>
      </c>
      <c r="E19" s="20" t="s">
        <v>84</v>
      </c>
      <c r="F19" s="92" t="s">
        <v>41</v>
      </c>
      <c r="G19" s="1">
        <v>0.4</v>
      </c>
      <c r="H19" s="59">
        <f>$C$19*G19</f>
        <v>8.0000000000000016E-2</v>
      </c>
      <c r="I19" s="60">
        <v>300</v>
      </c>
      <c r="J19" s="61">
        <v>500</v>
      </c>
      <c r="K19" s="62">
        <v>1000</v>
      </c>
      <c r="L19" s="48">
        <f>I19/SUM($I$19:$K$19)</f>
        <v>0.16666666666666666</v>
      </c>
      <c r="M19" s="49">
        <f>J19/SUM($I$19:$K$19)</f>
        <v>0.27777777777777779</v>
      </c>
      <c r="N19" s="50">
        <f>K19/SUM($I$19:$K$19)</f>
        <v>0.55555555555555558</v>
      </c>
      <c r="O19" s="48">
        <f t="shared" si="0"/>
        <v>0.89293528987793058</v>
      </c>
      <c r="P19" s="49">
        <f t="shared" si="1"/>
        <v>0.10706471012206942</v>
      </c>
      <c r="Q19" s="63">
        <f t="shared" si="2"/>
        <v>5.9492276150377166E-2</v>
      </c>
      <c r="R19" s="64">
        <f t="shared" si="3"/>
        <v>8.1928189757959499E-2</v>
      </c>
      <c r="S19" s="55">
        <f t="shared" si="4"/>
        <v>1.4152689500270954</v>
      </c>
      <c r="T19" s="56">
        <f t="shared" si="5"/>
        <v>0.89293528987793058</v>
      </c>
      <c r="U19" s="57">
        <f t="shared" si="6"/>
        <v>1.3654698292993249E-2</v>
      </c>
      <c r="V19" s="57">
        <f t="shared" si="7"/>
        <v>2.2757830488322084E-2</v>
      </c>
      <c r="W19" s="57">
        <f t="shared" si="8"/>
        <v>4.5515660976644168E-2</v>
      </c>
      <c r="X19" s="58">
        <f t="shared" si="9"/>
        <v>0.11595042309636797</v>
      </c>
      <c r="Y19" s="16"/>
      <c r="Z19" s="123"/>
      <c r="AA19" s="14">
        <v>600</v>
      </c>
      <c r="AB19" s="22">
        <v>0.74402364127112008</v>
      </c>
      <c r="AC19" s="22">
        <v>0.76905390953392605</v>
      </c>
      <c r="AD19" s="22">
        <v>0.78355540853814465</v>
      </c>
      <c r="AE19" s="22">
        <v>0.79266128420080062</v>
      </c>
      <c r="AF19" s="22">
        <v>0.79861444540335147</v>
      </c>
      <c r="AG19" s="22">
        <v>0.80259409420826355</v>
      </c>
      <c r="AH19" s="22">
        <v>0.80528077866324188</v>
      </c>
      <c r="AI19" s="22">
        <v>0.80708949611102454</v>
      </c>
      <c r="AJ19" s="22">
        <v>0.80828273220432201</v>
      </c>
      <c r="AK19" s="22">
        <v>0.80903112455600423</v>
      </c>
      <c r="AL19" s="22">
        <v>0.80944822969431263</v>
      </c>
      <c r="AM19" s="22">
        <v>0.80961133101134708</v>
      </c>
      <c r="AN19" s="22">
        <v>0.8095742612308201</v>
      </c>
      <c r="AO19" s="22">
        <v>0.80937546602623645</v>
      </c>
      <c r="AP19" s="23">
        <v>0.8090431504616975</v>
      </c>
      <c r="AQ19" s="16"/>
    </row>
    <row r="20" spans="1:43" s="2" customFormat="1" ht="30" customHeight="1" thickBot="1" x14ac:dyDescent="0.25">
      <c r="A20" s="16"/>
      <c r="B20" s="112"/>
      <c r="C20" s="115"/>
      <c r="D20" s="20" t="s">
        <v>15</v>
      </c>
      <c r="E20" s="20" t="s">
        <v>85</v>
      </c>
      <c r="F20" s="92" t="s">
        <v>42</v>
      </c>
      <c r="G20" s="1">
        <v>0.3</v>
      </c>
      <c r="H20" s="59">
        <f>$C$19*G20</f>
        <v>0.06</v>
      </c>
      <c r="I20" s="60">
        <v>20</v>
      </c>
      <c r="J20" s="61">
        <v>30</v>
      </c>
      <c r="K20" s="62">
        <v>50</v>
      </c>
      <c r="L20" s="48">
        <f>I20/SUM($I$20:$K$20)</f>
        <v>0.2</v>
      </c>
      <c r="M20" s="49">
        <f>J20/SUM($I$20:$K$20)</f>
        <v>0.3</v>
      </c>
      <c r="N20" s="50">
        <f>K20/SUM($I$20:$K$20)</f>
        <v>0.5</v>
      </c>
      <c r="O20" s="48">
        <f t="shared" si="0"/>
        <v>0.93723056321612952</v>
      </c>
      <c r="P20" s="49">
        <f t="shared" si="1"/>
        <v>6.276943678387048E-2</v>
      </c>
      <c r="Q20" s="63">
        <f t="shared" si="2"/>
        <v>3.4878875239955545E-2</v>
      </c>
      <c r="R20" s="64">
        <f t="shared" si="3"/>
        <v>3.6024379475500495E-2</v>
      </c>
      <c r="S20" s="55">
        <f t="shared" si="4"/>
        <v>1.4854752972273344</v>
      </c>
      <c r="T20" s="56">
        <f t="shared" si="5"/>
        <v>0.93723056321612952</v>
      </c>
      <c r="U20" s="57">
        <f t="shared" si="6"/>
        <v>7.2048758951000994E-3</v>
      </c>
      <c r="V20" s="57">
        <f t="shared" si="7"/>
        <v>1.0807313842650148E-2</v>
      </c>
      <c r="W20" s="57">
        <f t="shared" si="8"/>
        <v>1.8012189737750248E-2</v>
      </c>
      <c r="X20" s="58">
        <f t="shared" si="9"/>
        <v>5.3513325808799382E-2</v>
      </c>
      <c r="Y20" s="16"/>
      <c r="Z20" s="124" t="s">
        <v>100</v>
      </c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6"/>
      <c r="AQ20" s="16"/>
    </row>
    <row r="21" spans="1:43" s="2" customFormat="1" ht="30" customHeight="1" thickBot="1" x14ac:dyDescent="0.25">
      <c r="A21" s="16"/>
      <c r="B21" s="113"/>
      <c r="C21" s="116"/>
      <c r="D21" s="20" t="s">
        <v>16</v>
      </c>
      <c r="E21" s="20" t="s">
        <v>86</v>
      </c>
      <c r="F21" s="92" t="s">
        <v>43</v>
      </c>
      <c r="G21" s="1">
        <v>0.3</v>
      </c>
      <c r="H21" s="59">
        <f>$C$19*G21</f>
        <v>0.06</v>
      </c>
      <c r="I21" s="60">
        <v>20</v>
      </c>
      <c r="J21" s="61">
        <v>30</v>
      </c>
      <c r="K21" s="62">
        <v>10</v>
      </c>
      <c r="L21" s="48">
        <f>I21/SUM($I$21:$K$21)</f>
        <v>0.33333333333333331</v>
      </c>
      <c r="M21" s="49">
        <f>J21/SUM($I$21:$K$21)</f>
        <v>0.5</v>
      </c>
      <c r="N21" s="50">
        <f>K21/SUM($I$21:$K$21)</f>
        <v>0.16666666666666666</v>
      </c>
      <c r="O21" s="48">
        <f t="shared" si="0"/>
        <v>0.92061983571430472</v>
      </c>
      <c r="P21" s="49">
        <f t="shared" si="1"/>
        <v>7.9380164285695276E-2</v>
      </c>
      <c r="Q21" s="63">
        <f t="shared" si="2"/>
        <v>4.4108900581363762E-2</v>
      </c>
      <c r="R21" s="64">
        <f t="shared" si="3"/>
        <v>4.5557540541614025E-2</v>
      </c>
      <c r="S21" s="55">
        <f t="shared" si="4"/>
        <v>1.4591479170272448</v>
      </c>
      <c r="T21" s="56">
        <f t="shared" si="5"/>
        <v>0.92061983571430495</v>
      </c>
      <c r="U21" s="57">
        <f t="shared" si="6"/>
        <v>1.5185846847204674E-2</v>
      </c>
      <c r="V21" s="57">
        <f t="shared" si="7"/>
        <v>2.2778770270807012E-2</v>
      </c>
      <c r="W21" s="57">
        <f t="shared" si="8"/>
        <v>7.5929234236023369E-3</v>
      </c>
      <c r="X21" s="58">
        <f t="shared" si="9"/>
        <v>6.6475190386180355E-2</v>
      </c>
      <c r="Y21" s="16"/>
      <c r="Z21" s="103" t="s">
        <v>96</v>
      </c>
      <c r="AA21" s="104"/>
      <c r="AB21" s="104"/>
      <c r="AC21" s="104"/>
      <c r="AD21" s="104"/>
      <c r="AE21" s="104"/>
      <c r="AF21" s="105"/>
      <c r="AQ21" s="16"/>
    </row>
    <row r="22" spans="1:43" s="2" customFormat="1" ht="30" customHeight="1" thickBot="1" x14ac:dyDescent="0.25">
      <c r="A22" s="16"/>
      <c r="B22" s="111" t="s">
        <v>17</v>
      </c>
      <c r="C22" s="114">
        <v>0.2</v>
      </c>
      <c r="D22" s="20" t="s">
        <v>18</v>
      </c>
      <c r="E22" s="20" t="s">
        <v>87</v>
      </c>
      <c r="F22" s="92" t="s">
        <v>38</v>
      </c>
      <c r="G22" s="1">
        <v>0.3</v>
      </c>
      <c r="H22" s="59">
        <f>$C$22*G22</f>
        <v>0.06</v>
      </c>
      <c r="I22" s="60">
        <v>-1000</v>
      </c>
      <c r="J22" s="61">
        <v>-500</v>
      </c>
      <c r="K22" s="62">
        <v>-300</v>
      </c>
      <c r="L22" s="48">
        <f>I22/SUM($I$22:$K$22)</f>
        <v>0.55555555555555558</v>
      </c>
      <c r="M22" s="49">
        <f>J22/SUM($I$22:$K$22)</f>
        <v>0.27777777777777779</v>
      </c>
      <c r="N22" s="50">
        <f>K22/SUM($I$22:$K$22)</f>
        <v>0.16666666666666666</v>
      </c>
      <c r="O22" s="48">
        <f t="shared" si="0"/>
        <v>0.89293528987793047</v>
      </c>
      <c r="P22" s="49">
        <f t="shared" si="1"/>
        <v>0.10706471012206953</v>
      </c>
      <c r="Q22" s="63">
        <f t="shared" si="2"/>
        <v>5.9492276150377228E-2</v>
      </c>
      <c r="R22" s="64">
        <f t="shared" si="3"/>
        <v>6.1446142318469683E-2</v>
      </c>
      <c r="S22" s="55">
        <f t="shared" si="4"/>
        <v>1.4152689500270954</v>
      </c>
      <c r="T22" s="56">
        <f t="shared" si="5"/>
        <v>0.89293528987793058</v>
      </c>
      <c r="U22" s="57">
        <f t="shared" si="6"/>
        <v>3.4136745732483161E-2</v>
      </c>
      <c r="V22" s="57">
        <f t="shared" si="7"/>
        <v>1.706837286624158E-2</v>
      </c>
      <c r="W22" s="57">
        <f t="shared" si="8"/>
        <v>1.0241023719744946E-2</v>
      </c>
      <c r="X22" s="58">
        <f t="shared" si="9"/>
        <v>8.6962817322276065E-2</v>
      </c>
      <c r="Y22" s="16"/>
      <c r="Z22" s="79" t="s">
        <v>51</v>
      </c>
      <c r="AA22" s="78" t="s">
        <v>66</v>
      </c>
      <c r="AB22" s="78" t="s">
        <v>65</v>
      </c>
      <c r="AC22" s="78" t="s">
        <v>97</v>
      </c>
      <c r="AD22" s="78" t="s">
        <v>98</v>
      </c>
      <c r="AE22" s="78" t="s">
        <v>99</v>
      </c>
      <c r="AF22" s="80" t="s">
        <v>111</v>
      </c>
      <c r="AQ22" s="16"/>
    </row>
    <row r="23" spans="1:43" s="2" customFormat="1" ht="30" customHeight="1" thickBot="1" x14ac:dyDescent="0.25">
      <c r="A23" s="16"/>
      <c r="B23" s="112"/>
      <c r="C23" s="115"/>
      <c r="D23" s="20" t="s">
        <v>19</v>
      </c>
      <c r="E23" s="20" t="s">
        <v>88</v>
      </c>
      <c r="F23" s="92" t="s">
        <v>39</v>
      </c>
      <c r="G23" s="1">
        <v>0.4</v>
      </c>
      <c r="H23" s="59">
        <f>$C$22*G23</f>
        <v>8.0000000000000016E-2</v>
      </c>
      <c r="I23" s="60">
        <v>-20</v>
      </c>
      <c r="J23" s="61">
        <v>-40</v>
      </c>
      <c r="K23" s="62">
        <v>-40</v>
      </c>
      <c r="L23" s="48">
        <f>I23/SUM($I$23:$K$23)</f>
        <v>0.2</v>
      </c>
      <c r="M23" s="49">
        <f>J23/SUM($I$23:$K$23)</f>
        <v>0.4</v>
      </c>
      <c r="N23" s="50">
        <f>K23/SUM($I$23:$K$23)</f>
        <v>0.4</v>
      </c>
      <c r="O23" s="48">
        <f t="shared" si="0"/>
        <v>0.96022971786076117</v>
      </c>
      <c r="P23" s="49">
        <f t="shared" si="1"/>
        <v>3.9770282139238833E-2</v>
      </c>
      <c r="Q23" s="63">
        <f t="shared" si="2"/>
        <v>2.2099014744525955E-2</v>
      </c>
      <c r="R23" s="64">
        <f t="shared" si="3"/>
        <v>3.0433064434734848E-2</v>
      </c>
      <c r="S23" s="55">
        <f t="shared" si="4"/>
        <v>1.5219280948873621</v>
      </c>
      <c r="T23" s="56">
        <f t="shared" si="5"/>
        <v>0.96022971786076106</v>
      </c>
      <c r="U23" s="57">
        <f t="shared" si="6"/>
        <v>6.0866128869469698E-3</v>
      </c>
      <c r="V23" s="57">
        <f t="shared" si="7"/>
        <v>1.217322577389394E-2</v>
      </c>
      <c r="W23" s="57">
        <f t="shared" si="8"/>
        <v>1.217322577389394E-2</v>
      </c>
      <c r="X23" s="58">
        <f t="shared" si="9"/>
        <v>4.6316935776740342E-2</v>
      </c>
      <c r="Y23" s="16"/>
      <c r="Z23" s="81">
        <f>U25</f>
        <v>0.31356744864339076</v>
      </c>
      <c r="AA23" s="82">
        <f>V25</f>
        <v>0.29136592187902971</v>
      </c>
      <c r="AB23" s="82">
        <f>W25</f>
        <v>0.39506662947757959</v>
      </c>
      <c r="AC23" s="83"/>
      <c r="AD23" s="83"/>
      <c r="AE23" s="83"/>
      <c r="AF23" s="84"/>
      <c r="AQ23" s="16"/>
    </row>
    <row r="24" spans="1:43" s="2" customFormat="1" ht="30" customHeight="1" thickBot="1" x14ac:dyDescent="0.3">
      <c r="A24" s="16"/>
      <c r="B24" s="113"/>
      <c r="C24" s="116"/>
      <c r="D24" s="20" t="s">
        <v>20</v>
      </c>
      <c r="E24" s="20" t="s">
        <v>89</v>
      </c>
      <c r="F24" s="92" t="s">
        <v>40</v>
      </c>
      <c r="G24" s="1">
        <v>0.2</v>
      </c>
      <c r="H24" s="59">
        <f>$C$22*G24</f>
        <v>4.0000000000000008E-2</v>
      </c>
      <c r="I24" s="60">
        <v>-20</v>
      </c>
      <c r="J24" s="61">
        <v>-30</v>
      </c>
      <c r="K24" s="62">
        <v>-10</v>
      </c>
      <c r="L24" s="48">
        <f>I24/SUM($I$24:$K$24)</f>
        <v>0.33333333333333331</v>
      </c>
      <c r="M24" s="49">
        <f>J24/SUM($I$24:$K$24)</f>
        <v>0.5</v>
      </c>
      <c r="N24" s="50">
        <f>K24/SUM($I$24:$K$24)</f>
        <v>0.16666666666666666</v>
      </c>
      <c r="O24" s="48">
        <f t="shared" si="0"/>
        <v>0.92061983571430472</v>
      </c>
      <c r="P24" s="49">
        <f t="shared" si="1"/>
        <v>7.9380164285695276E-2</v>
      </c>
      <c r="Q24" s="63">
        <f t="shared" si="2"/>
        <v>4.4108900581363762E-2</v>
      </c>
      <c r="R24" s="64">
        <f t="shared" si="3"/>
        <v>3.0371693694409358E-2</v>
      </c>
      <c r="S24" s="55">
        <f t="shared" si="4"/>
        <v>1.4591479170272448</v>
      </c>
      <c r="T24" s="56">
        <f t="shared" si="5"/>
        <v>0.92061983571430495</v>
      </c>
      <c r="U24" s="57">
        <f t="shared" si="6"/>
        <v>1.0123897898136452E-2</v>
      </c>
      <c r="V24" s="57">
        <f t="shared" si="7"/>
        <v>1.5185846847204679E-2</v>
      </c>
      <c r="W24" s="57">
        <f t="shared" si="8"/>
        <v>5.0619489490682261E-3</v>
      </c>
      <c r="X24" s="73">
        <f t="shared" si="9"/>
        <v>4.431679359078692E-2</v>
      </c>
      <c r="Y24" s="17"/>
      <c r="AI24"/>
      <c r="AJ24"/>
      <c r="AK24"/>
      <c r="AL24"/>
      <c r="AQ24" s="16"/>
    </row>
    <row r="25" spans="1:43" ht="28.5" customHeight="1" thickBot="1" x14ac:dyDescent="0.3">
      <c r="A25" s="15"/>
      <c r="B25" s="18" t="s">
        <v>61</v>
      </c>
      <c r="C25" s="93">
        <f>SUM(C7:C24)</f>
        <v>1</v>
      </c>
      <c r="D25" s="5"/>
      <c r="E25" s="117"/>
      <c r="F25" s="117"/>
      <c r="G25" s="65">
        <f>SUM(G7:G24)</f>
        <v>3.9</v>
      </c>
      <c r="H25" s="66">
        <f>SUM(H7:H24)</f>
        <v>0.98000000000000043</v>
      </c>
      <c r="I25" s="118"/>
      <c r="J25" s="119"/>
      <c r="K25" s="120"/>
      <c r="L25" s="151">
        <f>SUM(L7:N24)</f>
        <v>17.999999999999993</v>
      </c>
      <c r="M25" s="119"/>
      <c r="N25" s="120"/>
      <c r="O25" s="67">
        <f>SUM(O7:O24)</f>
        <v>16.200359491180929</v>
      </c>
      <c r="P25" s="65">
        <f>SUM(P7:P24)</f>
        <v>1.7996405088190706</v>
      </c>
      <c r="Q25" s="68">
        <f>SUM(Q7:Q24)</f>
        <v>0.99999999999999989</v>
      </c>
      <c r="R25" s="69">
        <f>SUM(R7:R24)</f>
        <v>0.99999999999999978</v>
      </c>
      <c r="S25" s="141" t="s">
        <v>62</v>
      </c>
      <c r="T25" s="142"/>
      <c r="U25" s="70">
        <f>SUM(U7:U24)</f>
        <v>0.31356744864339076</v>
      </c>
      <c r="V25" s="71">
        <f>SUM(V7:V24)</f>
        <v>0.29136592187902971</v>
      </c>
      <c r="W25" s="72">
        <f>SUM(W7:W24)</f>
        <v>0.39506662947757959</v>
      </c>
      <c r="X25" s="109" t="s">
        <v>54</v>
      </c>
      <c r="Y25" s="15"/>
      <c r="AQ25" s="16"/>
    </row>
    <row r="26" spans="1:43" ht="30" customHeight="1" thickBot="1" x14ac:dyDescent="0.3">
      <c r="A26" s="15"/>
      <c r="B26" s="106" t="s">
        <v>101</v>
      </c>
      <c r="C26" s="107"/>
      <c r="D26" s="107"/>
      <c r="E26" s="107"/>
      <c r="F26" s="107"/>
      <c r="G26" s="107"/>
      <c r="H26" s="108"/>
      <c r="I26" s="24"/>
      <c r="J26" s="25"/>
      <c r="K26" s="26"/>
      <c r="L26" s="35"/>
      <c r="M26" s="25"/>
      <c r="N26" s="26"/>
      <c r="O26" s="35"/>
      <c r="P26" s="25"/>
      <c r="Q26" s="38"/>
      <c r="R26" s="40"/>
      <c r="S26" s="143" t="s">
        <v>71</v>
      </c>
      <c r="T26" s="144"/>
      <c r="U26" s="57">
        <f>ABS(U25)</f>
        <v>0.31356744864339076</v>
      </c>
      <c r="V26" s="57">
        <f>ABS(V25)</f>
        <v>0.29136592187902971</v>
      </c>
      <c r="W26" s="74">
        <f>ABS(W25)</f>
        <v>0.39506662947757959</v>
      </c>
      <c r="X26" s="110"/>
      <c r="Y26" s="15"/>
      <c r="AQ26" s="16"/>
    </row>
    <row r="27" spans="1:43" ht="30" customHeight="1" thickBot="1" x14ac:dyDescent="0.3">
      <c r="A27" s="15"/>
      <c r="B27" s="29"/>
      <c r="C27" s="30"/>
      <c r="D27" s="85"/>
      <c r="E27" s="86"/>
      <c r="F27" s="100" t="s">
        <v>107</v>
      </c>
      <c r="G27" s="101"/>
      <c r="H27" s="102"/>
      <c r="I27" s="27"/>
      <c r="J27" s="3"/>
      <c r="K27" s="7"/>
      <c r="L27" s="36"/>
      <c r="M27" s="3"/>
      <c r="N27" s="7"/>
      <c r="O27" s="36"/>
      <c r="P27" s="3"/>
      <c r="Q27" s="6"/>
      <c r="R27" s="41"/>
      <c r="S27" s="143" t="s">
        <v>63</v>
      </c>
      <c r="T27" s="144"/>
      <c r="U27" s="57">
        <f>-U26*LOG(U26,2)</f>
        <v>0.52464609585342192</v>
      </c>
      <c r="V27" s="57">
        <f>-V26*LOG(V26,2)</f>
        <v>0.5183679301394194</v>
      </c>
      <c r="W27" s="74">
        <f>-W26*LOG(W26,2)</f>
        <v>0.5293229538338512</v>
      </c>
      <c r="X27" s="75">
        <f>SUM(X7:X24)</f>
        <v>1.2903199594652195</v>
      </c>
      <c r="Y27" s="15"/>
      <c r="AQ27" s="16"/>
    </row>
    <row r="28" spans="1:43" ht="30" customHeight="1" thickBot="1" x14ac:dyDescent="0.3">
      <c r="A28" s="15"/>
      <c r="B28" s="31"/>
      <c r="C28" s="32"/>
      <c r="D28" s="87"/>
      <c r="E28" s="88"/>
      <c r="F28" s="100" t="s">
        <v>108</v>
      </c>
      <c r="G28" s="101"/>
      <c r="H28" s="102"/>
      <c r="I28" s="27"/>
      <c r="J28" s="3"/>
      <c r="K28" s="7"/>
      <c r="L28" s="36"/>
      <c r="M28" s="3"/>
      <c r="N28" s="7"/>
      <c r="O28" s="36"/>
      <c r="P28" s="3"/>
      <c r="Q28" s="6"/>
      <c r="R28" s="41"/>
      <c r="S28" s="145"/>
      <c r="T28" s="98"/>
      <c r="U28" s="147" t="s">
        <v>57</v>
      </c>
      <c r="V28" s="147"/>
      <c r="W28" s="147"/>
      <c r="X28" s="76" t="s">
        <v>56</v>
      </c>
      <c r="Y28" s="15"/>
      <c r="AQ28" s="16"/>
    </row>
    <row r="29" spans="1:43" ht="30" customHeight="1" thickBot="1" x14ac:dyDescent="0.3">
      <c r="A29" s="15"/>
      <c r="B29" s="33"/>
      <c r="C29" s="34"/>
      <c r="D29" s="89"/>
      <c r="E29" s="90"/>
      <c r="F29" s="100" t="s">
        <v>109</v>
      </c>
      <c r="G29" s="101"/>
      <c r="H29" s="102"/>
      <c r="I29" s="28"/>
      <c r="J29" s="8"/>
      <c r="K29" s="9"/>
      <c r="L29" s="37"/>
      <c r="M29" s="8"/>
      <c r="N29" s="9"/>
      <c r="O29" s="37"/>
      <c r="P29" s="8"/>
      <c r="Q29" s="39"/>
      <c r="R29" s="42"/>
      <c r="S29" s="146"/>
      <c r="T29" s="99"/>
      <c r="U29" s="148">
        <f>SUM(U27:W27)</f>
        <v>1.5723369798266926</v>
      </c>
      <c r="V29" s="149"/>
      <c r="W29" s="150"/>
      <c r="X29" s="77">
        <f>X27/U29</f>
        <v>0.8206383084670833</v>
      </c>
      <c r="Y29" s="15"/>
      <c r="AQ29" s="16"/>
    </row>
    <row r="30" spans="1:43" ht="1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1:43" ht="15" customHeight="1" x14ac:dyDescent="0.25"/>
    <row r="32" spans="1:43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</sheetData>
  <mergeCells count="54">
    <mergeCell ref="B5:B6"/>
    <mergeCell ref="C5:C6"/>
    <mergeCell ref="G5:G6"/>
    <mergeCell ref="H5:H6"/>
    <mergeCell ref="I5:K5"/>
    <mergeCell ref="D5:F6"/>
    <mergeCell ref="U28:W28"/>
    <mergeCell ref="U29:W29"/>
    <mergeCell ref="S26:T26"/>
    <mergeCell ref="L25:N25"/>
    <mergeCell ref="L4:N4"/>
    <mergeCell ref="S4:T4"/>
    <mergeCell ref="U4:W4"/>
    <mergeCell ref="L5:N5"/>
    <mergeCell ref="S5:S6"/>
    <mergeCell ref="T5:T6"/>
    <mergeCell ref="U5:U6"/>
    <mergeCell ref="V5:V6"/>
    <mergeCell ref="W5:W6"/>
    <mergeCell ref="O5:O6"/>
    <mergeCell ref="P5:P6"/>
    <mergeCell ref="Q5:Q6"/>
    <mergeCell ref="Z2:AP2"/>
    <mergeCell ref="Z20:AP20"/>
    <mergeCell ref="O4:R4"/>
    <mergeCell ref="I4:K4"/>
    <mergeCell ref="X5:X6"/>
    <mergeCell ref="B2:X2"/>
    <mergeCell ref="B3:K3"/>
    <mergeCell ref="L3:R3"/>
    <mergeCell ref="S3:X3"/>
    <mergeCell ref="Z3:AP3"/>
    <mergeCell ref="B4:H4"/>
    <mergeCell ref="B7:B12"/>
    <mergeCell ref="C7:C12"/>
    <mergeCell ref="B13:B18"/>
    <mergeCell ref="C13:C18"/>
    <mergeCell ref="R5:R6"/>
    <mergeCell ref="F28:H28"/>
    <mergeCell ref="F29:H29"/>
    <mergeCell ref="Z21:AF21"/>
    <mergeCell ref="B26:H26"/>
    <mergeCell ref="F27:H27"/>
    <mergeCell ref="X25:X26"/>
    <mergeCell ref="B19:B21"/>
    <mergeCell ref="C19:C21"/>
    <mergeCell ref="B22:B24"/>
    <mergeCell ref="C22:C24"/>
    <mergeCell ref="E25:F25"/>
    <mergeCell ref="I25:K25"/>
    <mergeCell ref="Z4:Z19"/>
    <mergeCell ref="S25:T25"/>
    <mergeCell ref="S27:T27"/>
    <mergeCell ref="S28:T29"/>
  </mergeCells>
  <conditionalFormatting sqref="T7:T2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5:W2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1" operator="lessThan">
      <formula>0</formula>
    </cfRule>
    <cfRule type="cellIs" dxfId="0" priority="12" operator="greaterThan">
      <formula>0</formula>
    </cfRule>
  </conditionalFormatting>
  <conditionalFormatting sqref="X7:X24">
    <cfRule type="iconSet" priority="1">
      <iconSet iconSet="3Symbols">
        <cfvo type="percent" val="0"/>
        <cfvo type="percent" val="33"/>
        <cfvo type="percent" val="67"/>
      </iconSet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2:AF23">
    <cfRule type="iconSet" priority="2">
      <iconSet iconSet="3Symbols">
        <cfvo type="percent" val="0"/>
        <cfvo type="percent" val="33"/>
        <cfvo type="percent" val="67"/>
      </iconSet>
    </cfRule>
  </conditionalFormatting>
  <conditionalFormatting sqref="AB5:AP1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65A37611-C0C7-41F1-A828-838339EE821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U25:W25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ES-MADM (MDMP MODEL ANALYSIS)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S.Kyratsoudis</dc:creator>
  <cp:lastModifiedBy>Sideris Kiratsoudis</cp:lastModifiedBy>
  <dcterms:created xsi:type="dcterms:W3CDTF">2020-08-29T17:16:11Z</dcterms:created>
  <dcterms:modified xsi:type="dcterms:W3CDTF">2024-03-20T18:02:05Z</dcterms:modified>
</cp:coreProperties>
</file>