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202300"/>
  <mc:AlternateContent xmlns:mc="http://schemas.openxmlformats.org/markup-compatibility/2006">
    <mc:Choice Requires="x15">
      <x15ac:absPath xmlns:x15ac="http://schemas.microsoft.com/office/spreadsheetml/2010/11/ac" url="C:\Users\stk\Documents\GitHub\KCOR\"/>
    </mc:Choice>
  </mc:AlternateContent>
  <xr:revisionPtr revIDLastSave="0" documentId="8_{A03983A5-A60E-42A6-B00C-EEB6D473AA45}" xr6:coauthVersionLast="47" xr6:coauthVersionMax="47" xr10:uidLastSave="{00000000-0000-0000-0000-000000000000}"/>
  <bookViews>
    <workbookView xWindow="-110" yWindow="-110" windowWidth="38620" windowHeight="21100" xr2:uid="{46390E27-4C4A-404E-A2AD-A648134D3099}"/>
  </bookViews>
  <sheets>
    <sheet name="KCOR v3 basis" sheetId="1" r:id="rId1"/>
  </sheets>
  <externalReferences>
    <externalReference r:id="rId2"/>
  </externalReferenc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N33" i="1" l="1"/>
  <c r="E33" i="1"/>
  <c r="N32" i="1"/>
  <c r="E32" i="1"/>
  <c r="N31" i="1"/>
  <c r="E31" i="1"/>
  <c r="N30" i="1"/>
  <c r="E30" i="1"/>
  <c r="N29" i="1"/>
  <c r="E29" i="1"/>
  <c r="N28" i="1"/>
  <c r="E28" i="1"/>
  <c r="N27" i="1"/>
  <c r="E27" i="1"/>
  <c r="N26" i="1"/>
  <c r="E26" i="1"/>
  <c r="N25" i="1"/>
  <c r="E25" i="1"/>
  <c r="N24" i="1"/>
  <c r="E24" i="1"/>
  <c r="C24" i="1"/>
  <c r="C25" i="1" s="1"/>
  <c r="B24" i="1"/>
  <c r="B25" i="1" s="1"/>
  <c r="N23" i="1"/>
  <c r="G23" i="1"/>
  <c r="F23" i="1"/>
  <c r="E23" i="1"/>
  <c r="C23" i="1"/>
  <c r="B23" i="1"/>
  <c r="D23" i="1" s="1"/>
  <c r="N22" i="1"/>
  <c r="G22" i="1"/>
  <c r="F22" i="1"/>
  <c r="E22" i="1"/>
  <c r="D22" i="1"/>
  <c r="C7" i="1"/>
  <c r="C8" i="1" s="1"/>
  <c r="C6" i="1"/>
  <c r="B6" i="1"/>
  <c r="C5" i="1"/>
  <c r="G5" i="1" s="1"/>
  <c r="G6" i="1" s="1"/>
  <c r="B5" i="1"/>
  <c r="F5" i="1" s="1"/>
  <c r="H5" i="1" s="1"/>
  <c r="G4" i="1"/>
  <c r="F4" i="1"/>
  <c r="H4" i="1" s="1"/>
  <c r="D4" i="1"/>
  <c r="G25" i="1" l="1"/>
  <c r="C26" i="1"/>
  <c r="I5" i="1"/>
  <c r="F6" i="1"/>
  <c r="H6" i="1" s="1"/>
  <c r="I6" i="1" s="1"/>
  <c r="D25" i="1"/>
  <c r="F25" i="1"/>
  <c r="B26" i="1"/>
  <c r="C9" i="1"/>
  <c r="D24" i="1"/>
  <c r="D6" i="1"/>
  <c r="B7" i="1"/>
  <c r="F24" i="1"/>
  <c r="G24" i="1"/>
  <c r="G7" i="1"/>
  <c r="G8" i="1" s="1"/>
  <c r="D5" i="1"/>
  <c r="E5" i="1" s="1"/>
  <c r="E6" i="1" l="1"/>
  <c r="F7" i="1"/>
  <c r="H7" i="1" s="1"/>
  <c r="I7" i="1" s="1"/>
  <c r="B8" i="1"/>
  <c r="D7" i="1"/>
  <c r="E7" i="1" s="1"/>
  <c r="F26" i="1"/>
  <c r="B27" i="1"/>
  <c r="D26" i="1"/>
  <c r="C10" i="1"/>
  <c r="G9" i="1"/>
  <c r="C27" i="1"/>
  <c r="G26" i="1"/>
  <c r="B9" i="1" l="1"/>
  <c r="F8" i="1"/>
  <c r="H8" i="1" s="1"/>
  <c r="I8" i="1" s="1"/>
  <c r="D8" i="1"/>
  <c r="E8" i="1" s="1"/>
  <c r="G27" i="1"/>
  <c r="C28" i="1"/>
  <c r="C11" i="1"/>
  <c r="G10" i="1"/>
  <c r="D27" i="1"/>
  <c r="B28" i="1"/>
  <c r="F27" i="1"/>
  <c r="F28" i="1" l="1"/>
  <c r="D28" i="1"/>
  <c r="B29" i="1"/>
  <c r="G28" i="1"/>
  <c r="C29" i="1"/>
  <c r="F9" i="1"/>
  <c r="H9" i="1" s="1"/>
  <c r="I9" i="1" s="1"/>
  <c r="B10" i="1"/>
  <c r="D9" i="1"/>
  <c r="E9" i="1" s="1"/>
  <c r="G11" i="1"/>
  <c r="C12" i="1"/>
  <c r="B11" i="1" l="1"/>
  <c r="F10" i="1"/>
  <c r="H10" i="1" s="1"/>
  <c r="I10" i="1" s="1"/>
  <c r="D10" i="1"/>
  <c r="E10" i="1" s="1"/>
  <c r="G12" i="1"/>
  <c r="C13" i="1"/>
  <c r="C30" i="1"/>
  <c r="G29" i="1"/>
  <c r="F29" i="1"/>
  <c r="D29" i="1"/>
  <c r="B30" i="1"/>
  <c r="B31" i="1" l="1"/>
  <c r="F30" i="1"/>
  <c r="D30" i="1"/>
  <c r="C31" i="1"/>
  <c r="G30" i="1"/>
  <c r="C14" i="1"/>
  <c r="G13" i="1"/>
  <c r="F11" i="1"/>
  <c r="H11" i="1" s="1"/>
  <c r="I11" i="1" s="1"/>
  <c r="D11" i="1"/>
  <c r="E11" i="1" s="1"/>
  <c r="B12" i="1"/>
  <c r="F12" i="1" l="1"/>
  <c r="H12" i="1" s="1"/>
  <c r="I12" i="1" s="1"/>
  <c r="B13" i="1"/>
  <c r="D12" i="1"/>
  <c r="E12" i="1" s="1"/>
  <c r="G14" i="1"/>
  <c r="C15" i="1"/>
  <c r="G15" i="1" s="1"/>
  <c r="G31" i="1"/>
  <c r="L22" i="1" s="1" a="1"/>
  <c r="L22" i="1" s="1"/>
  <c r="C32" i="1"/>
  <c r="D31" i="1"/>
  <c r="B32" i="1"/>
  <c r="F31" i="1"/>
  <c r="J22" i="1" s="1" a="1"/>
  <c r="J22" i="1" s="1"/>
  <c r="O31" i="1" s="1"/>
  <c r="P23" i="1" l="1"/>
  <c r="P25" i="1"/>
  <c r="P22" i="1"/>
  <c r="P24" i="1"/>
  <c r="P26" i="1"/>
  <c r="P27" i="1"/>
  <c r="P28" i="1"/>
  <c r="P29" i="1"/>
  <c r="P30" i="1"/>
  <c r="P31" i="1"/>
  <c r="O23" i="1"/>
  <c r="O24" i="1"/>
  <c r="O22" i="1"/>
  <c r="O25" i="1"/>
  <c r="O26" i="1"/>
  <c r="O27" i="1"/>
  <c r="O28" i="1"/>
  <c r="O29" i="1"/>
  <c r="O30" i="1"/>
  <c r="B33" i="1"/>
  <c r="O32" i="1"/>
  <c r="F32" i="1"/>
  <c r="D32" i="1"/>
  <c r="P32" i="1"/>
  <c r="G32" i="1"/>
  <c r="C33" i="1"/>
  <c r="F13" i="1"/>
  <c r="H13" i="1" s="1"/>
  <c r="I13" i="1" s="1"/>
  <c r="B14" i="1"/>
  <c r="D13" i="1"/>
  <c r="E13" i="1" s="1"/>
  <c r="O33" i="1" l="1"/>
  <c r="D33" i="1"/>
  <c r="F33" i="1"/>
  <c r="F14" i="1"/>
  <c r="H14" i="1" s="1"/>
  <c r="I14" i="1" s="1"/>
  <c r="B15" i="1"/>
  <c r="D14" i="1"/>
  <c r="E14" i="1" s="1"/>
  <c r="P33" i="1"/>
  <c r="G33" i="1"/>
  <c r="F15" i="1" l="1"/>
  <c r="H15" i="1" s="1"/>
  <c r="I15" i="1" s="1"/>
  <c r="D15" i="1"/>
  <c r="E15"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<sst xmlns="http://schemas.openxmlformats.org/spreadsheetml/2006/main" count="32" uniqueCount="24">
  <si>
    <t>Deaths per week</t>
  </si>
  <si>
    <t>cum deaths/week</t>
  </si>
  <si>
    <t xml:space="preserve">the simpler way. </t>
  </si>
  <si>
    <t>week</t>
  </si>
  <si>
    <t>A</t>
  </si>
  <si>
    <t>B</t>
  </si>
  <si>
    <t>ratio</t>
  </si>
  <si>
    <t>adjacent</t>
  </si>
  <si>
    <t>cum ratio</t>
  </si>
  <si>
    <t>adjacent cum ratio</t>
  </si>
  <si>
    <t xml:space="preserve">dervie the normalization factor from the </t>
  </si>
  <si>
    <t>cum ratio column using the final cum ratio</t>
  </si>
  <si>
    <t>value and the number of weeks.</t>
  </si>
  <si>
    <t>the adjacent cum ratio is the most accurate because it stays steady esp as numbers get bigger</t>
  </si>
  <si>
    <t>The complicated way with linear regression.</t>
  </si>
  <si>
    <t>Normalized death curve</t>
  </si>
  <si>
    <t>ln(A)</t>
  </si>
  <si>
    <t>ln(B)</t>
  </si>
  <si>
    <t>Fit params</t>
  </si>
  <si>
    <t>slope</t>
  </si>
  <si>
    <t>intercept</t>
  </si>
  <si>
    <t>OK. Cum ratio could be climbing or falling so x will be negative or positive</t>
  </si>
  <si>
    <t>say 8 week baseline period. Use slope from week 4 vs week 8</t>
  </si>
  <si>
    <t>1. take the ln of the two points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</si>
</sst>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Deaths/week ratio</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spPr>
            <a:ln w="28575" cap="rnd">
              <a:solidFill>
                <a:schemeClr val="accent1"/>
              </a:solidFill>
              <a:round/>
            </a:ln>
            <a:effectLst/>
          </c:spPr>
          <c:marker>
            <c:symbol val="none"/>
          </c:marker>
          <c:val>
            <c:numRef>
              <c:f>'KCOR v3 basis'!$D$4:$D$15</c:f>
              <c:numCache>
                <c:formatCode>General</c:formatCode>
                <c:ptCount val="12"/>
                <c:pt idx="0">
                  <c:v>2</c:v>
                </c:pt>
                <c:pt idx="1">
                  <c:v>2.0606060606060606</c:v>
                </c:pt>
                <c:pt idx="2">
                  <c:v>2.1230486685032139</c:v>
                </c:pt>
                <c:pt idx="3">
                  <c:v>2.1873834766396749</c:v>
                </c:pt>
                <c:pt idx="4">
                  <c:v>2.253667824416635</c:v>
                </c:pt>
                <c:pt idx="5">
                  <c:v>2.3219607887928966</c:v>
                </c:pt>
                <c:pt idx="6">
                  <c:v>2.392323236938136</c:v>
                </c:pt>
                <c:pt idx="7">
                  <c:v>2.464817880481716</c:v>
                </c:pt>
                <c:pt idx="8">
                  <c:v>2.5395093314054042</c:v>
                </c:pt>
                <c:pt idx="9">
                  <c:v>2.6164641596298104</c:v>
                </c:pt>
                <c:pt idx="10">
                  <c:v>2.6957509523458651</c:v>
                </c:pt>
                <c:pt idx="11">
                  <c:v>2.7774403751442249</c:v>
                </c:pt>
              </c:numCache>
            </c:numRef>
          </c:val>
          <c:smooth val="0"/>
          <c:extLst>
            <c:ext xmlns:c16="http://schemas.microsoft.com/office/drawing/2014/chart" uri="{C3380CC4-5D6E-409C-BE32-E72D297353CC}">
              <c16:uniqueId val="{00000000-A34B-4218-881B-2380FDBF8DB1}"/>
            </c:ext>
          </c:extLst>
        </c:ser>
        <c:dLbls>
          <c:showLegendKey val="0"/>
          <c:showVal val="0"/>
          <c:showCatName val="0"/>
          <c:showSerName val="0"/>
          <c:showPercent val="0"/>
          <c:showBubbleSize val="0"/>
        </c:dLbls>
        <c:smooth val="0"/>
        <c:axId val="813679696"/>
        <c:axId val="813681136"/>
      </c:lineChart>
      <c:catAx>
        <c:axId val="813679696"/>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13681136"/>
        <c:crosses val="autoZero"/>
        <c:auto val="1"/>
        <c:lblAlgn val="ctr"/>
        <c:lblOffset val="100"/>
        <c:noMultiLvlLbl val="0"/>
      </c:catAx>
      <c:valAx>
        <c:axId val="81368113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1367969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Cum</a:t>
            </a:r>
            <a:r>
              <a:rPr lang="en-US" baseline="0"/>
              <a:t> deaths/week ratio: a constant slope based on the slope differences between cohorts. We can roughly estimate the expected slope by measuring the slope during baseline, then adjusting each KCOR value for that slope. That is the simplest way. Then we hav</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spPr>
            <a:ln w="28575" cap="rnd">
              <a:solidFill>
                <a:schemeClr val="accent1"/>
              </a:solidFill>
              <a:round/>
            </a:ln>
            <a:effectLst/>
          </c:spPr>
          <c:marker>
            <c:symbol val="none"/>
          </c:marker>
          <c:val>
            <c:numRef>
              <c:f>'KCOR v3 basis'!$H$4:$H$15</c:f>
              <c:numCache>
                <c:formatCode>General</c:formatCode>
                <c:ptCount val="12"/>
                <c:pt idx="0">
                  <c:v>2</c:v>
                </c:pt>
                <c:pt idx="1">
                  <c:v>2.0301507537688441</c:v>
                </c:pt>
                <c:pt idx="2">
                  <c:v>2.060806033466887</c:v>
                </c:pt>
                <c:pt idx="3">
                  <c:v>2.0919749497449369</c:v>
                </c:pt>
                <c:pt idx="4">
                  <c:v>2.1236667857778535</c:v>
                </c:pt>
                <c:pt idx="5">
                  <c:v>2.1558910006198118</c:v>
                </c:pt>
                <c:pt idx="6">
                  <c:v>2.1886572326257445</c:v>
                </c:pt>
                <c:pt idx="7">
                  <c:v>2.2219753029402729</c:v>
                </c:pt>
                <c:pt idx="8">
                  <c:v>2.2558552190554657</c:v>
                </c:pt>
                <c:pt idx="9">
                  <c:v>2.2903071784387929</c:v>
                </c:pt>
                <c:pt idx="10">
                  <c:v>2.3253415722326705</c:v>
                </c:pt>
                <c:pt idx="11">
                  <c:v>2.3609689890270196</c:v>
                </c:pt>
              </c:numCache>
            </c:numRef>
          </c:val>
          <c:smooth val="0"/>
          <c:extLst>
            <c:ext xmlns:c16="http://schemas.microsoft.com/office/drawing/2014/chart" uri="{C3380CC4-5D6E-409C-BE32-E72D297353CC}">
              <c16:uniqueId val="{00000000-EF17-498C-9B68-0E0FA200B9F1}"/>
            </c:ext>
          </c:extLst>
        </c:ser>
        <c:dLbls>
          <c:showLegendKey val="0"/>
          <c:showVal val="0"/>
          <c:showCatName val="0"/>
          <c:showSerName val="0"/>
          <c:showPercent val="0"/>
          <c:showBubbleSize val="0"/>
        </c:dLbls>
        <c:smooth val="0"/>
        <c:axId val="1201415215"/>
        <c:axId val="1201415695"/>
      </c:lineChart>
      <c:catAx>
        <c:axId val="1201415215"/>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01415695"/>
        <c:crosses val="autoZero"/>
        <c:auto val="1"/>
        <c:lblAlgn val="ctr"/>
        <c:lblOffset val="100"/>
        <c:noMultiLvlLbl val="0"/>
      </c:catAx>
      <c:valAx>
        <c:axId val="120141569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0141521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15</xdr:col>
      <xdr:colOff>260350</xdr:colOff>
      <xdr:row>1</xdr:row>
      <xdr:rowOff>44450</xdr:rowOff>
    </xdr:from>
    <xdr:to>
      <xdr:col>23</xdr:col>
      <xdr:colOff>520700</xdr:colOff>
      <xdr:row>12</xdr:row>
      <xdr:rowOff>146050</xdr:rowOff>
    </xdr:to>
    <xdr:sp macro="" textlink="">
      <xdr:nvSpPr>
        <xdr:cNvPr id="2" name="TextBox 1">
          <a:extLst>
            <a:ext uri="{FF2B5EF4-FFF2-40B4-BE49-F238E27FC236}">
              <a16:creationId xmlns:a16="http://schemas.microsoft.com/office/drawing/2014/main" id="{120D7FF9-713A-4340-9996-BCE884F38A10}"/>
            </a:ext>
          </a:extLst>
        </xdr:cNvPr>
        <xdr:cNvSpPr txBox="1"/>
      </xdr:nvSpPr>
      <xdr:spPr>
        <a:xfrm>
          <a:off x="9499600" y="228600"/>
          <a:ext cx="5137150" cy="21272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0" i="0" u="none" strike="noStrike">
              <a:solidFill>
                <a:schemeClr val="dk1"/>
              </a:solidFill>
              <a:effectLst/>
              <a:latin typeface="+mn-lt"/>
              <a:ea typeface="+mn-ea"/>
              <a:cs typeface="+mn-cs"/>
            </a:rPr>
            <a:t>Note each person dies on </a:t>
          </a:r>
          <a:r>
            <a:rPr lang="en-US"/>
            <a:t> with a constant slope.</a:t>
          </a:r>
        </a:p>
        <a:p>
          <a:endParaRPr lang="en-US" sz="1100"/>
        </a:p>
        <a:p>
          <a:r>
            <a:rPr lang="en-US" sz="1100"/>
            <a:t>if</a:t>
          </a:r>
          <a:r>
            <a:rPr lang="en-US" sz="1100" baseline="0"/>
            <a:t> you take the ratio of the deaths per week, it changes even if there is NOTHING going on. </a:t>
          </a:r>
        </a:p>
        <a:p>
          <a:r>
            <a:rPr lang="en-US" sz="1100" baseline="0"/>
            <a:t>MR and ASMR are similar. It's not adjusting for the slope which is what matters.</a:t>
          </a:r>
        </a:p>
        <a:p>
          <a:endParaRPr lang="en-US" sz="1100" baseline="0"/>
        </a:p>
        <a:p>
          <a:r>
            <a:rPr lang="en-US" sz="1100" baseline="0"/>
            <a:t>Bottom line</a:t>
          </a:r>
          <a:br>
            <a:rPr lang="en-US" sz="1100" baseline="0"/>
          </a:br>
          <a:r>
            <a:rPr lang="en-US" sz="1100" baseline="0"/>
            <a:t>Taking ratio of deaths/wk , MR /wk, ASMR/wk, and even cum deaths/wk is WRONG.</a:t>
          </a:r>
        </a:p>
        <a:p>
          <a:endParaRPr lang="en-US" sz="1100" baseline="0"/>
        </a:p>
        <a:p>
          <a:r>
            <a:rPr lang="en-US" sz="1100" baseline="0"/>
            <a:t>all these approaches give a ratio that varies over time with this simple PERFECT example.</a:t>
          </a:r>
        </a:p>
        <a:p>
          <a:endParaRPr lang="en-US" sz="1100" baseline="0"/>
        </a:p>
        <a:p>
          <a:r>
            <a:rPr lang="en-US" sz="1100" baseline="0"/>
            <a:t>KCOR requires that they be a constant (flat slope)</a:t>
          </a:r>
        </a:p>
        <a:p>
          <a:endParaRPr lang="en-US" sz="1100" baseline="0"/>
        </a:p>
        <a:p>
          <a:endParaRPr lang="en-US" sz="1100" baseline="0"/>
        </a:p>
        <a:p>
          <a:endParaRPr lang="en-US" sz="1100" baseline="0"/>
        </a:p>
      </xdr:txBody>
    </xdr:sp>
    <xdr:clientData/>
  </xdr:twoCellAnchor>
  <xdr:twoCellAnchor>
    <xdr:from>
      <xdr:col>17</xdr:col>
      <xdr:colOff>469900</xdr:colOff>
      <xdr:row>19</xdr:row>
      <xdr:rowOff>114300</xdr:rowOff>
    </xdr:from>
    <xdr:to>
      <xdr:col>26</xdr:col>
      <xdr:colOff>158750</xdr:colOff>
      <xdr:row>43</xdr:row>
      <xdr:rowOff>177800</xdr:rowOff>
    </xdr:to>
    <xdr:sp macro="" textlink="">
      <xdr:nvSpPr>
        <xdr:cNvPr id="3" name="TextBox 2">
          <a:extLst>
            <a:ext uri="{FF2B5EF4-FFF2-40B4-BE49-F238E27FC236}">
              <a16:creationId xmlns:a16="http://schemas.microsoft.com/office/drawing/2014/main" id="{8CE26A5B-293C-447F-9EC1-D5ADE3D76E13}"/>
            </a:ext>
          </a:extLst>
        </xdr:cNvPr>
        <xdr:cNvSpPr txBox="1"/>
      </xdr:nvSpPr>
      <xdr:spPr>
        <a:xfrm>
          <a:off x="10928350" y="3613150"/>
          <a:ext cx="5175250" cy="44831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0" i="0" u="none" strike="noStrike">
              <a:solidFill>
                <a:schemeClr val="dk1"/>
              </a:solidFill>
              <a:effectLst/>
              <a:latin typeface="+mn-lt"/>
              <a:ea typeface="+mn-ea"/>
              <a:cs typeface="+mn-cs"/>
            </a:rPr>
            <a:t>using linear regression works great. </a:t>
          </a:r>
        </a:p>
        <a:p>
          <a:endParaRPr lang="en-US" sz="1100" b="0" i="0" u="none" strike="noStrike">
            <a:solidFill>
              <a:schemeClr val="dk1"/>
            </a:solidFill>
            <a:effectLst/>
            <a:latin typeface="+mn-lt"/>
            <a:ea typeface="+mn-ea"/>
            <a:cs typeface="+mn-cs"/>
          </a:endParaRPr>
        </a:p>
        <a:p>
          <a:r>
            <a:rPr lang="en-US" sz="1100" b="0" i="0" u="none" strike="noStrike">
              <a:solidFill>
                <a:schemeClr val="dk1"/>
              </a:solidFill>
              <a:effectLst/>
              <a:latin typeface="+mn-lt"/>
              <a:ea typeface="+mn-ea"/>
              <a:cs typeface="+mn-cs"/>
            </a:rPr>
            <a:t>You can</a:t>
          </a:r>
          <a:r>
            <a:rPr lang="en-US" sz="1100" b="0" i="0" u="none" strike="noStrike" baseline="0">
              <a:solidFill>
                <a:schemeClr val="dk1"/>
              </a:solidFill>
              <a:effectLst/>
              <a:latin typeface="+mn-lt"/>
              <a:ea typeface="+mn-ea"/>
              <a:cs typeface="+mn-cs"/>
            </a:rPr>
            <a:t> calculate from the unvaxxed data.</a:t>
          </a:r>
        </a:p>
        <a:p>
          <a:endParaRPr lang="en-US" sz="1100" b="0" i="0" u="none" strike="noStrike">
            <a:solidFill>
              <a:schemeClr val="dk1"/>
            </a:solidFill>
            <a:effectLst/>
            <a:latin typeface="+mn-lt"/>
            <a:ea typeface="+mn-ea"/>
            <a:cs typeface="+mn-cs"/>
          </a:endParaRPr>
        </a:p>
        <a:p>
          <a:r>
            <a:rPr lang="en-US" sz="1100" b="0" i="0" u="none" strike="noStrike">
              <a:solidFill>
                <a:schemeClr val="dk1"/>
              </a:solidFill>
              <a:effectLst/>
              <a:latin typeface="+mn-lt"/>
              <a:ea typeface="+mn-ea"/>
              <a:cs typeface="+mn-cs"/>
            </a:rPr>
            <a:t>the problem is that you can't measure the true mortality of the vaccinated group because they are ALREADY vaccinated.</a:t>
          </a:r>
        </a:p>
        <a:p>
          <a:endParaRPr lang="en-US" sz="1100" b="0" i="0" u="none" strike="noStrike" baseline="0">
            <a:solidFill>
              <a:schemeClr val="dk1"/>
            </a:solidFill>
            <a:effectLst/>
            <a:latin typeface="+mn-lt"/>
            <a:ea typeface="+mn-ea"/>
            <a:cs typeface="+mn-cs"/>
          </a:endParaRPr>
        </a:p>
        <a:p>
          <a:r>
            <a:rPr lang="en-US" sz="1100" b="0" i="0" u="none" strike="noStrike" baseline="0">
              <a:solidFill>
                <a:schemeClr val="dk1"/>
              </a:solidFill>
              <a:effectLst/>
              <a:latin typeface="+mn-lt"/>
              <a:ea typeface="+mn-ea"/>
              <a:cs typeface="+mn-cs"/>
            </a:rPr>
            <a:t>So you have to calculate it.</a:t>
          </a:r>
        </a:p>
        <a:p>
          <a:endParaRPr lang="en-US" sz="1100" b="0" i="0" u="none" strike="noStrike" baseline="0">
            <a:solidFill>
              <a:schemeClr val="dk1"/>
            </a:solidFill>
            <a:effectLst/>
            <a:latin typeface="+mn-lt"/>
            <a:ea typeface="+mn-ea"/>
            <a:cs typeface="+mn-cs"/>
          </a:endParaRPr>
        </a:p>
        <a:p>
          <a:r>
            <a:rPr lang="en-US" sz="1100" b="0" i="0" u="none" strike="noStrike" baseline="0">
              <a:solidFill>
                <a:schemeClr val="dk1"/>
              </a:solidFill>
              <a:effectLst/>
              <a:latin typeface="+mn-lt"/>
              <a:ea typeface="+mn-ea"/>
              <a:cs typeface="+mn-cs"/>
            </a:rPr>
            <a:t>You do that by calculating the unvaxxed CMR post enrollment. Then you subtract that from the population. You use the pre-vaccine population mortality as the baseline, subtract out the population and mortality of the unvaccinated and you are left with the baseline mortality of your vaccinated cohort. So if the vaccine immediately lowers or raises ACM, you'll know it.</a:t>
          </a:r>
        </a:p>
        <a:p>
          <a:endParaRPr lang="en-US" sz="1100" b="0" i="0" u="none" strike="noStrike" baseline="0">
            <a:solidFill>
              <a:schemeClr val="dk1"/>
            </a:solidFill>
            <a:effectLst/>
            <a:latin typeface="+mn-lt"/>
            <a:ea typeface="+mn-ea"/>
            <a:cs typeface="+mn-cs"/>
          </a:endParaRPr>
        </a:p>
        <a:p>
          <a:r>
            <a:rPr lang="en-US" sz="1100" b="0" i="0" u="none" strike="noStrike" baseline="0">
              <a:solidFill>
                <a:schemeClr val="dk1"/>
              </a:solidFill>
              <a:effectLst/>
              <a:latin typeface="+mn-lt"/>
              <a:ea typeface="+mn-ea"/>
              <a:cs typeface="+mn-cs"/>
            </a:rPr>
            <a:t>You have to do this for each age.</a:t>
          </a:r>
        </a:p>
        <a:p>
          <a:endParaRPr lang="en-US" sz="1100" b="0" i="0" u="none" strike="noStrike" baseline="0">
            <a:solidFill>
              <a:schemeClr val="dk1"/>
            </a:solidFill>
            <a:effectLst/>
            <a:latin typeface="+mn-lt"/>
            <a:ea typeface="+mn-ea"/>
            <a:cs typeface="+mn-cs"/>
          </a:endParaRPr>
        </a:p>
        <a:p>
          <a:r>
            <a:rPr lang="en-US" sz="1100" b="0" i="0" u="none" strike="noStrike" baseline="0">
              <a:solidFill>
                <a:schemeClr val="dk1"/>
              </a:solidFill>
              <a:effectLst/>
              <a:latin typeface="+mn-lt"/>
              <a:ea typeface="+mn-ea"/>
              <a:cs typeface="+mn-cs"/>
            </a:rPr>
            <a:t>So you must calculate BOTH the expected starting deaths/week AND the slope of the deaths/week. Use BOTH to normalize the vaccinated cohort.</a:t>
          </a:r>
        </a:p>
        <a:p>
          <a:endParaRPr lang="en-US" sz="1100" b="0" i="0" u="none" strike="noStrike" baseline="0">
            <a:solidFill>
              <a:schemeClr val="dk1"/>
            </a:solidFill>
            <a:effectLst/>
            <a:latin typeface="+mn-lt"/>
            <a:ea typeface="+mn-ea"/>
            <a:cs typeface="+mn-cs"/>
          </a:endParaRPr>
        </a:p>
        <a:p>
          <a:r>
            <a:rPr lang="en-US" sz="1100" b="0" i="0" u="none" strike="noStrike" baseline="0">
              <a:solidFill>
                <a:schemeClr val="dk1"/>
              </a:solidFill>
              <a:effectLst/>
              <a:latin typeface="+mn-lt"/>
              <a:ea typeface="+mn-ea"/>
              <a:cs typeface="+mn-cs"/>
            </a:rPr>
            <a:t>But use only the SLOPE to normalize the unvaccinated cohort.</a:t>
          </a:r>
        </a:p>
        <a:p>
          <a:endParaRPr lang="en-US" sz="1100" b="0" i="0" u="none" strike="noStrike" baseline="0">
            <a:solidFill>
              <a:schemeClr val="dk1"/>
            </a:solidFill>
            <a:effectLst/>
            <a:latin typeface="+mn-lt"/>
            <a:ea typeface="+mn-ea"/>
            <a:cs typeface="+mn-cs"/>
          </a:endParaRPr>
        </a:p>
        <a:p>
          <a:r>
            <a:rPr lang="en-US" sz="1100" b="0" i="0" u="none" strike="noStrike" baseline="0">
              <a:solidFill>
                <a:schemeClr val="dk1"/>
              </a:solidFill>
              <a:effectLst/>
              <a:latin typeface="+mn-lt"/>
              <a:ea typeface="+mn-ea"/>
              <a:cs typeface="+mn-cs"/>
            </a:rPr>
            <a:t>Note that just trying to normalize the slope of the cum death ratio won't work because the COVID shots create outsized mortality slopes soon after the shots are given. So you can't just divide out the slope.  </a:t>
          </a:r>
        </a:p>
      </xdr:txBody>
    </xdr:sp>
    <xdr:clientData/>
  </xdr:twoCellAnchor>
  <xdr:twoCellAnchor>
    <xdr:from>
      <xdr:col>27</xdr:col>
      <xdr:colOff>377824</xdr:colOff>
      <xdr:row>1</xdr:row>
      <xdr:rowOff>69850</xdr:rowOff>
    </xdr:from>
    <xdr:to>
      <xdr:col>39</xdr:col>
      <xdr:colOff>298449</xdr:colOff>
      <xdr:row>16</xdr:row>
      <xdr:rowOff>139700</xdr:rowOff>
    </xdr:to>
    <xdr:graphicFrame macro="">
      <xdr:nvGraphicFramePr>
        <xdr:cNvPr id="4" name="Chart 3">
          <a:extLst>
            <a:ext uri="{FF2B5EF4-FFF2-40B4-BE49-F238E27FC236}">
              <a16:creationId xmlns:a16="http://schemas.microsoft.com/office/drawing/2014/main" id="{FD635B06-A9C6-4E87-AB19-DCD41E4622F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27</xdr:col>
      <xdr:colOff>339724</xdr:colOff>
      <xdr:row>17</xdr:row>
      <xdr:rowOff>101600</xdr:rowOff>
    </xdr:from>
    <xdr:to>
      <xdr:col>39</xdr:col>
      <xdr:colOff>374649</xdr:colOff>
      <xdr:row>38</xdr:row>
      <xdr:rowOff>6350</xdr:rowOff>
    </xdr:to>
    <xdr:graphicFrame macro="">
      <xdr:nvGraphicFramePr>
        <xdr:cNvPr id="5" name="Chart 4">
          <a:extLst>
            <a:ext uri="{FF2B5EF4-FFF2-40B4-BE49-F238E27FC236}">
              <a16:creationId xmlns:a16="http://schemas.microsoft.com/office/drawing/2014/main" id="{C082588B-0001-4742-AA10-1D53054980E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14</xdr:col>
      <xdr:colOff>228600</xdr:colOff>
      <xdr:row>45</xdr:row>
      <xdr:rowOff>127000</xdr:rowOff>
    </xdr:from>
    <xdr:to>
      <xdr:col>27</xdr:col>
      <xdr:colOff>95250</xdr:colOff>
      <xdr:row>67</xdr:row>
      <xdr:rowOff>88900</xdr:rowOff>
    </xdr:to>
    <xdr:sp macro="" textlink="">
      <xdr:nvSpPr>
        <xdr:cNvPr id="6" name="TextBox 5">
          <a:extLst>
            <a:ext uri="{FF2B5EF4-FFF2-40B4-BE49-F238E27FC236}">
              <a16:creationId xmlns:a16="http://schemas.microsoft.com/office/drawing/2014/main" id="{847F7566-BB74-4BFE-BD52-40C50D264BFD}"/>
            </a:ext>
          </a:extLst>
        </xdr:cNvPr>
        <xdr:cNvSpPr txBox="1"/>
      </xdr:nvSpPr>
      <xdr:spPr>
        <a:xfrm>
          <a:off x="8858250" y="8413750"/>
          <a:ext cx="7791450" cy="40132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t>The better way: KCORv</a:t>
          </a:r>
          <a:r>
            <a:rPr lang="en-US" sz="1800" b="1" baseline="0"/>
            <a:t>3</a:t>
          </a:r>
        </a:p>
        <a:p>
          <a:endParaRPr lang="en-US" sz="1100" baseline="0"/>
        </a:p>
        <a:p>
          <a:r>
            <a:rPr lang="en-US" sz="1100" baseline="0"/>
            <a:t>You do it the original way, then dividide each ratio by a straight line y=ax from the baseline end point (which you normalized to 1) to give your final answer.</a:t>
          </a:r>
        </a:p>
        <a:p>
          <a:endParaRPr lang="en-US" sz="1100" baseline="0"/>
        </a:p>
        <a:p>
          <a:r>
            <a:rPr lang="en-US" sz="1100" b="1" baseline="0"/>
            <a:t>Baseline method</a:t>
          </a:r>
        </a:p>
        <a:p>
          <a:r>
            <a:rPr lang="en-US" sz="1100" baseline="0"/>
            <a:t>derive the slope for each cum ratio from the final 4 values in the baseline since those will be most accurate since they have the highest cumulative counts. 4 values eliminates noise in 1 or more values. Use values 4 and 8 and estimate slope.</a:t>
          </a:r>
        </a:p>
        <a:p>
          <a:endParaRPr lang="en-US" sz="1100" baseline="0"/>
        </a:p>
        <a:p>
          <a:r>
            <a:rPr lang="en-US" sz="1100" b="1" baseline="0"/>
            <a:t>Finality method</a:t>
          </a:r>
        </a:p>
        <a:p>
          <a:r>
            <a:rPr lang="en-US" sz="1100" baseline="0"/>
            <a:t>Pick a value r so that KCOR(t) * EXP(-r * t) becomes a zero slope at the fart right since no more harm is being done</a:t>
          </a:r>
        </a:p>
        <a:p>
          <a:endParaRPr lang="en-US" sz="1100" baseline="0"/>
        </a:p>
        <a:p>
          <a:r>
            <a:rPr lang="en-US" sz="1100" b="1" baseline="0"/>
            <a:t>Exact method (preferred since it won't bias away the harm signal post vaccine)</a:t>
          </a:r>
        </a:p>
        <a:p>
          <a:r>
            <a:rPr lang="en-US" sz="1100" baseline="0"/>
            <a:t>1. measure  MEASURE deaths/week AND SLOPE for the full cohort during non-covid before the vaccine. </a:t>
          </a:r>
        </a:p>
        <a:p>
          <a:r>
            <a:rPr lang="en-US" sz="1100" baseline="0"/>
            <a:t>2. You measure the parameters for the unvaxxed during the baseline. </a:t>
          </a:r>
        </a:p>
        <a:p>
          <a:r>
            <a:rPr lang="en-US" sz="1100" baseline="0"/>
            <a:t>3. Then you compute the deaths/week AND slope for the cum vaccinated</a:t>
          </a:r>
        </a:p>
        <a:p>
          <a:endParaRPr lang="en-US" sz="1100" baseline="0"/>
        </a:p>
        <a:p>
          <a:r>
            <a:rPr lang="en-US" sz="1100" baseline="0"/>
            <a:t>You are nomalizing the cum ratio slope, rather than the raw counts. And it's multiplicative normalization, not additive. The idea is to get an exact 1 for a perfect ideal cohort.</a:t>
          </a:r>
        </a:p>
        <a:p>
          <a:endParaRPr lang="en-US" sz="1100" baseline="0"/>
        </a:p>
        <a:p>
          <a:r>
            <a:rPr lang="en-US" sz="1100" baseline="0"/>
            <a:t>doing it all ways would be interesting.</a:t>
          </a:r>
          <a:endParaRPr lang="en-US" sz="1100"/>
        </a:p>
      </xdr:txBody>
    </xdr:sp>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file:///C:\Users\stk\Documents\GitHub\Czech\analysis\KCORv2.xlsx" TargetMode="External"/><Relationship Id="rId1" Type="http://schemas.openxmlformats.org/officeDocument/2006/relationships/externalLinkPath" Target="/Users/stk/Documents/GitHub/Czech/analysis/KCORv2.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KCOR v3"/>
      <sheetName val="jun 14 enroll"/>
      <sheetName val="KCOR v3 basis"/>
      <sheetName val="matched Under 80"/>
      <sheetName val="HVE 1% simulation"/>
      <sheetName val="1940 COVID impact calc"/>
      <sheetName val="mm cohort #2"/>
      <sheetName val="HVE test on MM#2"/>
      <sheetName val="jun enroll old"/>
      <sheetName val="booster enroll"/>
      <sheetName val="jun 1950 only w COVID analysis"/>
      <sheetName val="matched x1950"/>
      <sheetName val="matched Under 75 no blank DOB"/>
      <sheetName val="matched x1935"/>
      <sheetName val="matched x1940"/>
      <sheetName val="matched x1945"/>
      <sheetName val="NPH calculation 10 yr"/>
      <sheetName val="NPH via negative control"/>
      <sheetName val="HVE tests"/>
      <sheetName val="SW attack"/>
      <sheetName val="negative control diff sex"/>
      <sheetName val="negative control 5 yr post cov"/>
      <sheetName val="negative control MASTER"/>
      <sheetName val="negative control UNVAXXED"/>
      <sheetName val="Sample output"/>
      <sheetName val="jun enroll delayed cum"/>
      <sheetName val="jun enroll 2022 cum"/>
      <sheetName val="booster enroll earlier cum"/>
      <sheetName val="booster 1wk delay"/>
      <sheetName val="ACM reduction during COVID"/>
      <sheetName val="PNC enroll"/>
      <sheetName val="neg control UNVAX cross age"/>
      <sheetName val="neg control cross age"/>
      <sheetName val="ideal safe and effective vax"/>
      <sheetName val="booster rollout analysis"/>
      <sheetName val="Czech vaccine rollout"/>
      <sheetName val="ACM deaths"/>
      <sheetName val="Linearity analysis"/>
      <sheetName val="Henjin plot"/>
      <sheetName val="data"/>
      <sheetName val="about"/>
    </sheetNames>
    <sheetDataSet>
      <sheetData sheetId="0"/>
      <sheetData sheetId="1"/>
      <sheetData sheetId="2">
        <row r="4">
          <cell r="D4">
            <v>2</v>
          </cell>
          <cell r="H4">
            <v>2</v>
          </cell>
        </row>
        <row r="5">
          <cell r="D5">
            <v>2.0606060606060606</v>
          </cell>
          <cell r="H5">
            <v>2.0301507537688441</v>
          </cell>
        </row>
        <row r="6">
          <cell r="D6">
            <v>2.1230486685032139</v>
          </cell>
          <cell r="H6">
            <v>2.060806033466887</v>
          </cell>
        </row>
        <row r="7">
          <cell r="D7">
            <v>2.1873834766396749</v>
          </cell>
          <cell r="H7">
            <v>2.0919749497449369</v>
          </cell>
        </row>
        <row r="8">
          <cell r="D8">
            <v>2.253667824416635</v>
          </cell>
          <cell r="H8">
            <v>2.1236667857778535</v>
          </cell>
        </row>
        <row r="9">
          <cell r="D9">
            <v>2.3219607887928966</v>
          </cell>
          <cell r="H9">
            <v>2.1558910006198118</v>
          </cell>
        </row>
        <row r="10">
          <cell r="D10">
            <v>2.392323236938136</v>
          </cell>
          <cell r="H10">
            <v>2.1886572326257445</v>
          </cell>
        </row>
        <row r="11">
          <cell r="D11">
            <v>2.464817880481716</v>
          </cell>
          <cell r="H11">
            <v>2.2219753029402729</v>
          </cell>
        </row>
        <row r="12">
          <cell r="D12">
            <v>2.5395093314054042</v>
          </cell>
          <cell r="H12">
            <v>2.2558552190554657</v>
          </cell>
        </row>
        <row r="13">
          <cell r="D13">
            <v>2.6164641596298104</v>
          </cell>
          <cell r="H13">
            <v>2.2903071784387929</v>
          </cell>
        </row>
        <row r="14">
          <cell r="D14">
            <v>2.6957509523458651</v>
          </cell>
          <cell r="H14">
            <v>2.3253415722326705</v>
          </cell>
        </row>
        <row r="15">
          <cell r="D15">
            <v>2.7774403751442249</v>
          </cell>
          <cell r="H15">
            <v>2.3609689890270196</v>
          </cell>
        </row>
      </sheetData>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95F242-FF56-4BE5-A65B-97F4411BF8D6}">
  <dimension ref="A1:P41"/>
  <sheetViews>
    <sheetView tabSelected="1" topLeftCell="A7" workbookViewId="0">
      <selection activeCell="I16" sqref="I16"/>
    </sheetView>
  </sheetViews>
  <sheetFormatPr defaultRowHeight="14.5" x14ac:dyDescent="0.35"/>
  <cols>
    <col min="1" max="1" width="10.08984375" customWidth="1"/>
  </cols>
  <sheetData>
    <row r="1" spans="1:12" x14ac:dyDescent="0.35">
      <c r="B1" t="s">
        <v>0</v>
      </c>
      <c r="F1" t="s">
        <v>1</v>
      </c>
    </row>
    <row r="2" spans="1:12" x14ac:dyDescent="0.35">
      <c r="B2">
        <v>2</v>
      </c>
      <c r="C2">
        <v>-1</v>
      </c>
      <c r="L2" t="s">
        <v>2</v>
      </c>
    </row>
    <row r="3" spans="1:12" x14ac:dyDescent="0.35">
      <c r="A3" t="s">
        <v>3</v>
      </c>
      <c r="B3" t="s">
        <v>4</v>
      </c>
      <c r="C3" t="s">
        <v>5</v>
      </c>
      <c r="D3" t="s">
        <v>6</v>
      </c>
      <c r="E3" t="s">
        <v>7</v>
      </c>
      <c r="F3" t="s">
        <v>4</v>
      </c>
      <c r="G3" t="s">
        <v>5</v>
      </c>
      <c r="H3" t="s">
        <v>8</v>
      </c>
      <c r="I3" s="1" t="s">
        <v>9</v>
      </c>
      <c r="L3" t="s">
        <v>10</v>
      </c>
    </row>
    <row r="4" spans="1:12" x14ac:dyDescent="0.35">
      <c r="A4">
        <v>1</v>
      </c>
      <c r="B4">
        <v>200</v>
      </c>
      <c r="C4">
        <v>100</v>
      </c>
      <c r="D4">
        <f>B4/C4</f>
        <v>2</v>
      </c>
      <c r="F4">
        <f>B4</f>
        <v>200</v>
      </c>
      <c r="G4">
        <f>C4</f>
        <v>100</v>
      </c>
      <c r="H4">
        <f>F4/G4</f>
        <v>2</v>
      </c>
      <c r="L4" t="s">
        <v>11</v>
      </c>
    </row>
    <row r="5" spans="1:12" x14ac:dyDescent="0.35">
      <c r="A5">
        <v>2</v>
      </c>
      <c r="B5">
        <f>B4*(1+B$2/100)</f>
        <v>204</v>
      </c>
      <c r="C5">
        <f>C4*(1+C$2/100)</f>
        <v>99</v>
      </c>
      <c r="D5">
        <f t="shared" ref="D5:D15" si="0">B5/C5</f>
        <v>2.0606060606060606</v>
      </c>
      <c r="E5">
        <f>D5/D4</f>
        <v>1.0303030303030303</v>
      </c>
      <c r="F5">
        <f>B5+F4</f>
        <v>404</v>
      </c>
      <c r="G5">
        <f>C5+G4</f>
        <v>199</v>
      </c>
      <c r="H5">
        <f t="shared" ref="H5:H15" si="1">F5/G5</f>
        <v>2.0301507537688441</v>
      </c>
      <c r="I5">
        <f>H5/H4</f>
        <v>1.0150753768844221</v>
      </c>
      <c r="L5" t="s">
        <v>12</v>
      </c>
    </row>
    <row r="6" spans="1:12" x14ac:dyDescent="0.35">
      <c r="A6">
        <v>3</v>
      </c>
      <c r="B6">
        <f>B5*(1+B$2/100)</f>
        <v>208.08</v>
      </c>
      <c r="C6">
        <f>C5*(1+C$2/100)</f>
        <v>98.01</v>
      </c>
      <c r="D6">
        <f t="shared" si="0"/>
        <v>2.1230486685032139</v>
      </c>
      <c r="E6">
        <f t="shared" ref="E6:E15" si="2">D6/D5</f>
        <v>1.0303030303030303</v>
      </c>
      <c r="F6">
        <f>B6+F5</f>
        <v>612.08000000000004</v>
      </c>
      <c r="G6">
        <f>C6+G5</f>
        <v>297.01</v>
      </c>
      <c r="H6">
        <f t="shared" si="1"/>
        <v>2.060806033466887</v>
      </c>
      <c r="I6">
        <f>H6/H5</f>
        <v>1.0151000016334419</v>
      </c>
    </row>
    <row r="7" spans="1:12" x14ac:dyDescent="0.35">
      <c r="A7">
        <v>4</v>
      </c>
      <c r="B7">
        <f>B6*(1+B$2/100)</f>
        <v>212.24160000000001</v>
      </c>
      <c r="C7">
        <f>C6*(1+C$2/100)</f>
        <v>97.029899999999998</v>
      </c>
      <c r="D7">
        <f t="shared" si="0"/>
        <v>2.1873834766396749</v>
      </c>
      <c r="E7">
        <f t="shared" si="2"/>
        <v>1.0303030303030303</v>
      </c>
      <c r="F7">
        <f>B7+F6</f>
        <v>824.32159999999999</v>
      </c>
      <c r="G7">
        <f>C7+G6</f>
        <v>394.03989999999999</v>
      </c>
      <c r="H7">
        <f t="shared" si="1"/>
        <v>2.0919749497449369</v>
      </c>
      <c r="I7">
        <f>H7/H6</f>
        <v>1.0151246239441636</v>
      </c>
    </row>
    <row r="8" spans="1:12" x14ac:dyDescent="0.35">
      <c r="A8">
        <v>5</v>
      </c>
      <c r="B8">
        <f t="shared" ref="B8:C15" si="3">B7*(1+B$2/100)</f>
        <v>216.48643200000001</v>
      </c>
      <c r="C8">
        <f t="shared" si="3"/>
        <v>96.059601000000001</v>
      </c>
      <c r="D8">
        <f t="shared" si="0"/>
        <v>2.253667824416635</v>
      </c>
      <c r="E8">
        <f t="shared" si="2"/>
        <v>1.0303030303030305</v>
      </c>
      <c r="F8">
        <f>B8+F7</f>
        <v>1040.8080319999999</v>
      </c>
      <c r="G8">
        <f>C8+G7</f>
        <v>490.09950099999998</v>
      </c>
      <c r="H8">
        <f t="shared" si="1"/>
        <v>2.1236667857778535</v>
      </c>
      <c r="I8">
        <f>H8/H7</f>
        <v>1.0151492426029196</v>
      </c>
    </row>
    <row r="9" spans="1:12" x14ac:dyDescent="0.35">
      <c r="A9">
        <v>6</v>
      </c>
      <c r="B9">
        <f t="shared" si="3"/>
        <v>220.81616064000002</v>
      </c>
      <c r="C9">
        <f t="shared" si="3"/>
        <v>95.099004989999997</v>
      </c>
      <c r="D9">
        <f t="shared" si="0"/>
        <v>2.3219607887928966</v>
      </c>
      <c r="E9">
        <f t="shared" si="2"/>
        <v>1.0303030303030303</v>
      </c>
      <c r="F9">
        <f>B9+F8</f>
        <v>1261.6241926399998</v>
      </c>
      <c r="G9">
        <f>C9+G8</f>
        <v>585.19850598999994</v>
      </c>
      <c r="H9">
        <f t="shared" si="1"/>
        <v>2.1558910006198118</v>
      </c>
      <c r="I9">
        <f>H9/H8</f>
        <v>1.0151738563967583</v>
      </c>
    </row>
    <row r="10" spans="1:12" x14ac:dyDescent="0.35">
      <c r="A10">
        <v>7</v>
      </c>
      <c r="B10">
        <f t="shared" si="3"/>
        <v>225.23248385280002</v>
      </c>
      <c r="C10">
        <f t="shared" si="3"/>
        <v>94.148014940099998</v>
      </c>
      <c r="D10">
        <f t="shared" si="0"/>
        <v>2.392323236938136</v>
      </c>
      <c r="E10">
        <f t="shared" si="2"/>
        <v>1.0303030303030303</v>
      </c>
      <c r="F10">
        <f>B10+F9</f>
        <v>1486.8566764927998</v>
      </c>
      <c r="G10">
        <f>C10+G9</f>
        <v>679.34652093009993</v>
      </c>
      <c r="H10">
        <f t="shared" si="1"/>
        <v>2.1886572326257445</v>
      </c>
      <c r="I10">
        <f>H10/H9</f>
        <v>1.0151984641136831</v>
      </c>
    </row>
    <row r="11" spans="1:12" x14ac:dyDescent="0.35">
      <c r="A11">
        <v>8</v>
      </c>
      <c r="B11">
        <f t="shared" si="3"/>
        <v>229.73713352985601</v>
      </c>
      <c r="C11">
        <f t="shared" si="3"/>
        <v>93.206534790698996</v>
      </c>
      <c r="D11">
        <f t="shared" si="0"/>
        <v>2.464817880481716</v>
      </c>
      <c r="E11">
        <f t="shared" si="2"/>
        <v>1.0303030303030303</v>
      </c>
      <c r="F11">
        <f>B11+F10</f>
        <v>1716.5938100226558</v>
      </c>
      <c r="G11">
        <f>C11+G10</f>
        <v>772.55305572079897</v>
      </c>
      <c r="H11">
        <f t="shared" si="1"/>
        <v>2.2219753029402729</v>
      </c>
      <c r="I11">
        <f>H11/H10</f>
        <v>1.0152230645428917</v>
      </c>
    </row>
    <row r="12" spans="1:12" x14ac:dyDescent="0.35">
      <c r="A12">
        <v>9</v>
      </c>
      <c r="B12">
        <f t="shared" si="3"/>
        <v>234.33187620045314</v>
      </c>
      <c r="C12">
        <f t="shared" si="3"/>
        <v>92.274469442792011</v>
      </c>
      <c r="D12">
        <f t="shared" si="0"/>
        <v>2.5395093314054042</v>
      </c>
      <c r="E12">
        <f t="shared" si="2"/>
        <v>1.0303030303030303</v>
      </c>
      <c r="F12">
        <f>B12+F11</f>
        <v>1950.9256862231089</v>
      </c>
      <c r="G12">
        <f>C12+G11</f>
        <v>864.82752516359096</v>
      </c>
      <c r="H12">
        <f t="shared" si="1"/>
        <v>2.2558552190554657</v>
      </c>
      <c r="I12">
        <f>H12/H11</f>
        <v>1.0152476564750115</v>
      </c>
    </row>
    <row r="13" spans="1:12" x14ac:dyDescent="0.35">
      <c r="A13">
        <v>10</v>
      </c>
      <c r="B13">
        <f t="shared" si="3"/>
        <v>239.0185137244622</v>
      </c>
      <c r="C13">
        <f t="shared" si="3"/>
        <v>91.351724748364092</v>
      </c>
      <c r="D13">
        <f t="shared" si="0"/>
        <v>2.6164641596298104</v>
      </c>
      <c r="E13">
        <f t="shared" si="2"/>
        <v>1.0303030303030303</v>
      </c>
      <c r="F13">
        <f>B13+F12</f>
        <v>2189.9441999475712</v>
      </c>
      <c r="G13">
        <f>C13+G12</f>
        <v>956.17924991195503</v>
      </c>
      <c r="H13">
        <f t="shared" si="1"/>
        <v>2.2903071784387929</v>
      </c>
      <c r="I13">
        <f>H13/H12</f>
        <v>1.0152722387023367</v>
      </c>
    </row>
    <row r="14" spans="1:12" x14ac:dyDescent="0.35">
      <c r="A14">
        <v>11</v>
      </c>
      <c r="B14">
        <f t="shared" si="3"/>
        <v>243.79888399895145</v>
      </c>
      <c r="C14">
        <f t="shared" si="3"/>
        <v>90.438207500880452</v>
      </c>
      <c r="D14">
        <f t="shared" si="0"/>
        <v>2.6957509523458651</v>
      </c>
      <c r="E14">
        <f t="shared" si="2"/>
        <v>1.0303030303030303</v>
      </c>
      <c r="F14">
        <f>B14+F13</f>
        <v>2433.7430839465228</v>
      </c>
      <c r="G14">
        <f>C14+G13</f>
        <v>1046.6174574128354</v>
      </c>
      <c r="H14">
        <f t="shared" si="1"/>
        <v>2.3253415722326705</v>
      </c>
      <c r="I14">
        <f>H14/H13</f>
        <v>1.0152968100190642</v>
      </c>
    </row>
    <row r="15" spans="1:12" x14ac:dyDescent="0.35">
      <c r="A15">
        <v>12</v>
      </c>
      <c r="B15">
        <f t="shared" si="3"/>
        <v>248.67486167893048</v>
      </c>
      <c r="C15">
        <f t="shared" si="3"/>
        <v>89.53382542587164</v>
      </c>
      <c r="D15">
        <f t="shared" si="0"/>
        <v>2.7774403751442249</v>
      </c>
      <c r="E15">
        <f t="shared" si="2"/>
        <v>1.0303030303030305</v>
      </c>
      <c r="F15">
        <f>B15+F14</f>
        <v>2682.4179456254533</v>
      </c>
      <c r="G15">
        <f>C15+G14</f>
        <v>1136.1512828387069</v>
      </c>
      <c r="H15">
        <f t="shared" si="1"/>
        <v>2.3609689890270196</v>
      </c>
      <c r="I15">
        <f>H15/H14</f>
        <v>1.0153213692215297</v>
      </c>
    </row>
    <row r="16" spans="1:12" x14ac:dyDescent="0.35">
      <c r="I16" t="s">
        <v>13</v>
      </c>
    </row>
    <row r="18" spans="1:16" x14ac:dyDescent="0.35">
      <c r="A18" t="s">
        <v>14</v>
      </c>
    </row>
    <row r="19" spans="1:16" x14ac:dyDescent="0.35">
      <c r="B19" t="s">
        <v>0</v>
      </c>
    </row>
    <row r="20" spans="1:16" x14ac:dyDescent="0.35">
      <c r="B20">
        <v>1</v>
      </c>
      <c r="C20">
        <v>3</v>
      </c>
      <c r="N20" t="s">
        <v>15</v>
      </c>
    </row>
    <row r="21" spans="1:16" x14ac:dyDescent="0.35">
      <c r="A21" t="s">
        <v>3</v>
      </c>
      <c r="B21" t="s">
        <v>4</v>
      </c>
      <c r="C21" t="s">
        <v>5</v>
      </c>
      <c r="D21" t="s">
        <v>6</v>
      </c>
      <c r="E21" t="s">
        <v>3</v>
      </c>
      <c r="F21" t="s">
        <v>16</v>
      </c>
      <c r="G21" t="s">
        <v>17</v>
      </c>
      <c r="J21" t="s">
        <v>18</v>
      </c>
    </row>
    <row r="22" spans="1:16" x14ac:dyDescent="0.35">
      <c r="A22">
        <v>0</v>
      </c>
      <c r="B22">
        <v>200</v>
      </c>
      <c r="C22">
        <v>400</v>
      </c>
      <c r="D22">
        <f>B22/C22</f>
        <v>0.5</v>
      </c>
      <c r="E22">
        <f>A22</f>
        <v>0</v>
      </c>
      <c r="F22">
        <f>LN(B22)</f>
        <v>5.2983173665480363</v>
      </c>
      <c r="G22">
        <f t="shared" ref="G22:G33" si="4">LN(C22)</f>
        <v>5.9914645471079817</v>
      </c>
      <c r="H22" t="s">
        <v>19</v>
      </c>
      <c r="J22" cm="1">
        <f t="array" ref="J22:J23">TRANSPOSE(LINEST(F22:F31, E22:E31, TRUE, FALSE))</f>
        <v>9.9503308531680608E-3</v>
      </c>
      <c r="L22" cm="1">
        <f t="array" ref="L22:L23">TRANSPOSE(LINEST(G22:G31, E22:E31, TRUE, FALSE))</f>
        <v>2.955880224154445E-2</v>
      </c>
      <c r="N22">
        <f>A22</f>
        <v>0</v>
      </c>
      <c r="O22">
        <f>B22/EXP($N22*J$22)</f>
        <v>200</v>
      </c>
      <c r="P22">
        <f>C22/EXP($N22*L$22)</f>
        <v>400</v>
      </c>
    </row>
    <row r="23" spans="1:16" x14ac:dyDescent="0.35">
      <c r="A23">
        <v>1</v>
      </c>
      <c r="B23">
        <f>B22*(1+B$20/100)</f>
        <v>202</v>
      </c>
      <c r="C23">
        <f>C22*(1+C$20/100)</f>
        <v>412</v>
      </c>
      <c r="D23">
        <f t="shared" ref="D23:D33" si="5">B23/C23</f>
        <v>0.49029126213592233</v>
      </c>
      <c r="E23">
        <f t="shared" ref="E23:E33" si="6">A23</f>
        <v>1</v>
      </c>
      <c r="F23">
        <f t="shared" ref="F23:F33" si="7">LN(B23)</f>
        <v>5.3082676974012051</v>
      </c>
      <c r="G23">
        <f t="shared" si="4"/>
        <v>6.0210233493495267</v>
      </c>
      <c r="H23" t="s">
        <v>20</v>
      </c>
      <c r="J23">
        <v>5.2983173665480372</v>
      </c>
      <c r="L23">
        <v>5.9914645471079817</v>
      </c>
      <c r="N23">
        <f t="shared" ref="N23:N33" si="8">A23</f>
        <v>1</v>
      </c>
      <c r="O23">
        <f>B23/EXP($N23*J$22)</f>
        <v>200</v>
      </c>
      <c r="P23">
        <f>C23/EXP($N23*L$22)</f>
        <v>400</v>
      </c>
    </row>
    <row r="24" spans="1:16" x14ac:dyDescent="0.35">
      <c r="A24">
        <v>2</v>
      </c>
      <c r="B24">
        <f t="shared" ref="B24:C33" si="9">B23*(1+B$20/100)</f>
        <v>204.02</v>
      </c>
      <c r="C24">
        <f t="shared" si="9"/>
        <v>424.36</v>
      </c>
      <c r="D24">
        <f t="shared" si="5"/>
        <v>0.48077104345367144</v>
      </c>
      <c r="E24">
        <f t="shared" si="6"/>
        <v>2</v>
      </c>
      <c r="F24">
        <f t="shared" si="7"/>
        <v>5.318218028254373</v>
      </c>
      <c r="G24">
        <f t="shared" si="4"/>
        <v>6.0505821515910707</v>
      </c>
      <c r="N24">
        <f t="shared" si="8"/>
        <v>2</v>
      </c>
      <c r="O24">
        <f>B24/EXP($N24*J$22)</f>
        <v>200</v>
      </c>
      <c r="P24">
        <f>C24/EXP($N24*L$22)</f>
        <v>399.99999999999994</v>
      </c>
    </row>
    <row r="25" spans="1:16" x14ac:dyDescent="0.35">
      <c r="A25">
        <v>3</v>
      </c>
      <c r="B25">
        <f t="shared" si="9"/>
        <v>206.06020000000001</v>
      </c>
      <c r="C25">
        <f t="shared" si="9"/>
        <v>437.0908</v>
      </c>
      <c r="D25">
        <f t="shared" si="5"/>
        <v>0.47143568338660985</v>
      </c>
      <c r="E25">
        <f t="shared" si="6"/>
        <v>3</v>
      </c>
      <c r="F25">
        <f t="shared" si="7"/>
        <v>5.3281683591075408</v>
      </c>
      <c r="G25">
        <f t="shared" si="4"/>
        <v>6.0801409538326148</v>
      </c>
      <c r="N25">
        <f t="shared" si="8"/>
        <v>3</v>
      </c>
      <c r="O25">
        <f>B25/EXP($N25*J$22)</f>
        <v>200.00000000000003</v>
      </c>
      <c r="P25">
        <f>C25/EXP($N25*L$22)</f>
        <v>399.99999999999994</v>
      </c>
    </row>
    <row r="26" spans="1:16" x14ac:dyDescent="0.35">
      <c r="A26">
        <v>4</v>
      </c>
      <c r="B26">
        <f t="shared" si="9"/>
        <v>208.120802</v>
      </c>
      <c r="C26">
        <f t="shared" si="9"/>
        <v>450.20352400000002</v>
      </c>
      <c r="D26">
        <f t="shared" si="5"/>
        <v>0.46228159244706396</v>
      </c>
      <c r="E26">
        <f t="shared" si="6"/>
        <v>4</v>
      </c>
      <c r="F26">
        <f t="shared" si="7"/>
        <v>5.3381186899607087</v>
      </c>
      <c r="G26">
        <f t="shared" si="4"/>
        <v>6.1096997560741597</v>
      </c>
      <c r="N26">
        <f t="shared" si="8"/>
        <v>4</v>
      </c>
      <c r="O26">
        <f>B26/EXP($N26*J$22)</f>
        <v>200.00000000000003</v>
      </c>
      <c r="P26">
        <f>C26/EXP($N26*L$22)</f>
        <v>399.99999999999994</v>
      </c>
    </row>
    <row r="27" spans="1:16" x14ac:dyDescent="0.35">
      <c r="A27">
        <v>5</v>
      </c>
      <c r="B27">
        <f t="shared" si="9"/>
        <v>210.20201001999999</v>
      </c>
      <c r="C27">
        <f t="shared" si="9"/>
        <v>463.70962972000001</v>
      </c>
      <c r="D27">
        <f t="shared" si="5"/>
        <v>0.45330525084615009</v>
      </c>
      <c r="E27">
        <f t="shared" si="6"/>
        <v>5</v>
      </c>
      <c r="F27">
        <f t="shared" si="7"/>
        <v>5.3480690208138775</v>
      </c>
      <c r="G27">
        <f t="shared" si="4"/>
        <v>6.1392585583157038</v>
      </c>
      <c r="N27">
        <f t="shared" si="8"/>
        <v>5</v>
      </c>
      <c r="O27">
        <f>B27/EXP($N27*J$22)</f>
        <v>200</v>
      </c>
      <c r="P27">
        <f>C27/EXP($N27*L$22)</f>
        <v>399.99999999999989</v>
      </c>
    </row>
    <row r="28" spans="1:16" x14ac:dyDescent="0.35">
      <c r="A28">
        <v>6</v>
      </c>
      <c r="B28">
        <f t="shared" si="9"/>
        <v>212.3040301202</v>
      </c>
      <c r="C28">
        <f t="shared" si="9"/>
        <v>477.62091861160002</v>
      </c>
      <c r="D28">
        <f t="shared" si="5"/>
        <v>0.44450320714039965</v>
      </c>
      <c r="E28">
        <f t="shared" si="6"/>
        <v>6</v>
      </c>
      <c r="F28">
        <f t="shared" si="7"/>
        <v>5.3580193516670453</v>
      </c>
      <c r="G28">
        <f t="shared" si="4"/>
        <v>6.1688173605572487</v>
      </c>
      <c r="N28">
        <f t="shared" si="8"/>
        <v>6</v>
      </c>
      <c r="O28">
        <f>B28/EXP($N28*J$22)</f>
        <v>200</v>
      </c>
      <c r="P28">
        <f>C28/EXP($N28*L$22)</f>
        <v>399.99999999999989</v>
      </c>
    </row>
    <row r="29" spans="1:16" x14ac:dyDescent="0.35">
      <c r="A29">
        <v>7</v>
      </c>
      <c r="B29">
        <f t="shared" si="9"/>
        <v>214.42707042140199</v>
      </c>
      <c r="C29">
        <f t="shared" si="9"/>
        <v>491.94954616994801</v>
      </c>
      <c r="D29">
        <f t="shared" si="5"/>
        <v>0.43587207690466373</v>
      </c>
      <c r="E29">
        <f t="shared" si="6"/>
        <v>7</v>
      </c>
      <c r="F29">
        <f t="shared" si="7"/>
        <v>5.3679696825202132</v>
      </c>
      <c r="G29">
        <f t="shared" si="4"/>
        <v>6.1983761627987928</v>
      </c>
      <c r="N29">
        <f t="shared" si="8"/>
        <v>7</v>
      </c>
      <c r="O29">
        <f>B29/EXP($N29*J$22)</f>
        <v>200.00000000000003</v>
      </c>
      <c r="P29">
        <f>C29/EXP($N29*L$22)</f>
        <v>399.99999999999989</v>
      </c>
    </row>
    <row r="30" spans="1:16" x14ac:dyDescent="0.35">
      <c r="A30">
        <v>8</v>
      </c>
      <c r="B30">
        <f t="shared" si="9"/>
        <v>216.57134112561602</v>
      </c>
      <c r="C30">
        <f t="shared" si="9"/>
        <v>506.70803255504649</v>
      </c>
      <c r="D30">
        <f t="shared" si="5"/>
        <v>0.42740854143078671</v>
      </c>
      <c r="E30">
        <f t="shared" si="6"/>
        <v>8</v>
      </c>
      <c r="F30">
        <f t="shared" si="7"/>
        <v>5.3779200133733811</v>
      </c>
      <c r="G30">
        <f t="shared" si="4"/>
        <v>6.2279349650403377</v>
      </c>
      <c r="N30">
        <f t="shared" si="8"/>
        <v>8</v>
      </c>
      <c r="O30">
        <f>B30/EXP($N30*J$22)</f>
        <v>200</v>
      </c>
      <c r="P30">
        <f>C30/EXP($N30*L$22)</f>
        <v>399.99999999999989</v>
      </c>
    </row>
    <row r="31" spans="1:16" x14ac:dyDescent="0.35">
      <c r="A31">
        <v>9</v>
      </c>
      <c r="B31">
        <f t="shared" si="9"/>
        <v>218.73705453687217</v>
      </c>
      <c r="C31">
        <f t="shared" si="9"/>
        <v>521.90927353169786</v>
      </c>
      <c r="D31">
        <f t="shared" si="5"/>
        <v>0.41910934645154813</v>
      </c>
      <c r="E31">
        <f t="shared" si="6"/>
        <v>9</v>
      </c>
      <c r="F31">
        <f t="shared" si="7"/>
        <v>5.387870344226549</v>
      </c>
      <c r="G31">
        <f t="shared" si="4"/>
        <v>6.2574937672818818</v>
      </c>
      <c r="N31">
        <f t="shared" si="8"/>
        <v>9</v>
      </c>
      <c r="O31">
        <f>B31/EXP($N31*J$22)</f>
        <v>200.00000000000003</v>
      </c>
      <c r="P31">
        <f>C31/EXP($N31*L$22)</f>
        <v>399.99999999999989</v>
      </c>
    </row>
    <row r="32" spans="1:16" x14ac:dyDescent="0.35">
      <c r="A32">
        <v>10</v>
      </c>
      <c r="B32">
        <f t="shared" si="9"/>
        <v>220.9244250822409</v>
      </c>
      <c r="C32">
        <f t="shared" si="9"/>
        <v>537.56655173764887</v>
      </c>
      <c r="D32">
        <f t="shared" si="5"/>
        <v>0.41097130088938216</v>
      </c>
      <c r="E32">
        <f t="shared" si="6"/>
        <v>10</v>
      </c>
      <c r="F32">
        <f t="shared" si="7"/>
        <v>5.3978206750797177</v>
      </c>
      <c r="G32">
        <f t="shared" si="4"/>
        <v>6.2870525695234258</v>
      </c>
      <c r="N32">
        <f t="shared" si="8"/>
        <v>10</v>
      </c>
      <c r="O32">
        <f>B32/EXP($N32*J$22)</f>
        <v>200.00000000000003</v>
      </c>
      <c r="P32">
        <f>C32/EXP($N32*L$22)</f>
        <v>399.99999999999983</v>
      </c>
    </row>
    <row r="33" spans="1:16" x14ac:dyDescent="0.35">
      <c r="A33">
        <v>11</v>
      </c>
      <c r="B33">
        <f t="shared" si="9"/>
        <v>223.13366933306332</v>
      </c>
      <c r="C33">
        <f t="shared" si="9"/>
        <v>553.69354828977839</v>
      </c>
      <c r="D33">
        <f t="shared" si="5"/>
        <v>0.40299127562939413</v>
      </c>
      <c r="E33">
        <f t="shared" si="6"/>
        <v>11</v>
      </c>
      <c r="F33">
        <f t="shared" si="7"/>
        <v>5.4077710059328856</v>
      </c>
      <c r="G33">
        <f t="shared" si="4"/>
        <v>6.3166113717649708</v>
      </c>
      <c r="N33">
        <f t="shared" si="8"/>
        <v>11</v>
      </c>
      <c r="O33">
        <f>B33/EXP($N33*J$22)</f>
        <v>200.00000000000006</v>
      </c>
      <c r="P33">
        <f>C33/EXP($N33*L$22)</f>
        <v>399.99999999999989</v>
      </c>
    </row>
    <row r="37" spans="1:16" x14ac:dyDescent="0.35">
      <c r="B37" t="s">
        <v>21</v>
      </c>
    </row>
    <row r="39" spans="1:16" x14ac:dyDescent="0.35">
      <c r="B39" t="s">
        <v>22</v>
      </c>
    </row>
    <row r="41" spans="1:16" x14ac:dyDescent="0.35">
      <c r="B41" t="s">
        <v>23</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KCOR v3 basis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Steve Kirsch</dc:creator>
  <cp:lastModifiedBy>Steve Kirsch</cp:lastModifiedBy>
  <dcterms:created xsi:type="dcterms:W3CDTF">2025-08-02T17:36:16Z</dcterms:created>
  <dcterms:modified xsi:type="dcterms:W3CDTF">2025-08-02T17:37:38Z</dcterms:modified>
</cp:coreProperties>
</file>