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VA Xie JAMA paper\"/>
    </mc:Choice>
  </mc:AlternateContent>
  <xr:revisionPtr revIDLastSave="0" documentId="13_ncr:1_{32C04875-4D8E-4211-AA79-3049B8B73B93}" xr6:coauthVersionLast="47" xr6:coauthVersionMax="47" xr10:uidLastSave="{00000000-0000-0000-0000-000000000000}"/>
  <bookViews>
    <workbookView xWindow="13670" yWindow="660" windowWidth="21130" windowHeight="18130" activeTab="1" xr2:uid="{65B2E205-C6AE-4182-8F20-F511F927DFB7}"/>
  </bookViews>
  <sheets>
    <sheet name="Xie paper impact of vax" sheetId="1" r:id="rId1"/>
    <sheet name="propensity numb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" l="1"/>
  <c r="E31" i="2"/>
  <c r="I31" i="2" s="1"/>
  <c r="C31" i="2"/>
  <c r="B31" i="2"/>
  <c r="D31" i="2" s="1"/>
  <c r="F30" i="2"/>
  <c r="E30" i="2"/>
  <c r="G30" i="2" s="1"/>
  <c r="C30" i="2"/>
  <c r="B30" i="2" s="1"/>
  <c r="D30" i="2" s="1"/>
  <c r="F29" i="2"/>
  <c r="E29" i="2"/>
  <c r="G29" i="2" s="1"/>
  <c r="C29" i="2"/>
  <c r="B29" i="2" s="1"/>
  <c r="D29" i="2" s="1"/>
  <c r="F28" i="2"/>
  <c r="I28" i="2" s="1"/>
  <c r="E28" i="2"/>
  <c r="G28" i="2" s="1"/>
  <c r="C28" i="2"/>
  <c r="B28" i="2"/>
  <c r="D28" i="2" s="1"/>
  <c r="B31" i="1"/>
  <c r="B30" i="1"/>
  <c r="B29" i="1"/>
  <c r="G31" i="1"/>
  <c r="G30" i="1"/>
  <c r="G29" i="1"/>
  <c r="E31" i="1"/>
  <c r="E30" i="1"/>
  <c r="E29" i="1"/>
  <c r="G28" i="1"/>
  <c r="F11" i="2"/>
  <c r="C11" i="2"/>
  <c r="E10" i="2"/>
  <c r="F10" i="2" s="1"/>
  <c r="B10" i="2"/>
  <c r="C10" i="2" s="1"/>
  <c r="F8" i="2"/>
  <c r="C8" i="2"/>
  <c r="F7" i="2"/>
  <c r="C7" i="2"/>
  <c r="F6" i="2"/>
  <c r="C6" i="2"/>
  <c r="F5" i="2"/>
  <c r="C5" i="2"/>
  <c r="F11" i="1"/>
  <c r="C28" i="1" s="1"/>
  <c r="F8" i="1"/>
  <c r="F31" i="1" s="1"/>
  <c r="F7" i="1"/>
  <c r="F30" i="1" s="1"/>
  <c r="F6" i="1"/>
  <c r="F29" i="1" s="1"/>
  <c r="F5" i="1"/>
  <c r="C11" i="1"/>
  <c r="F28" i="1" s="1"/>
  <c r="C8" i="1"/>
  <c r="C31" i="1" s="1"/>
  <c r="C7" i="1"/>
  <c r="C30" i="1" s="1"/>
  <c r="C6" i="1"/>
  <c r="C29" i="1" s="1"/>
  <c r="D29" i="1" s="1"/>
  <c r="C5" i="1"/>
  <c r="E10" i="1"/>
  <c r="F10" i="1" s="1"/>
  <c r="B28" i="1" s="1"/>
  <c r="D28" i="1" s="1"/>
  <c r="B10" i="1"/>
  <c r="C10" i="1" s="1"/>
  <c r="E28" i="1" s="1"/>
  <c r="K28" i="2" l="1"/>
  <c r="J28" i="2"/>
  <c r="I29" i="2"/>
  <c r="I30" i="2"/>
  <c r="J31" i="2"/>
  <c r="K31" i="2"/>
  <c r="G31" i="2"/>
  <c r="D31" i="1"/>
  <c r="D30" i="1"/>
  <c r="I31" i="1"/>
  <c r="K31" i="1" s="1"/>
  <c r="I30" i="1"/>
  <c r="I28" i="1"/>
  <c r="I29" i="1"/>
  <c r="J31" i="1"/>
  <c r="K30" i="2" l="1"/>
  <c r="J30" i="2"/>
  <c r="J29" i="2"/>
  <c r="K29" i="2"/>
  <c r="J29" i="1"/>
  <c r="K29" i="1"/>
  <c r="K30" i="1"/>
  <c r="J30" i="1"/>
  <c r="K28" i="1"/>
  <c r="J28" i="1"/>
</calcChain>
</file>

<file path=xl/sharedStrings.xml><?xml version="1.0" encoding="utf-8"?>
<sst xmlns="http://schemas.openxmlformats.org/spreadsheetml/2006/main" count="77" uniqueCount="34">
  <si>
    <t>hospitalized for flu</t>
  </si>
  <si>
    <t>hospitalized for covid</t>
  </si>
  <si>
    <t>COVID 19 status</t>
  </si>
  <si>
    <t>Unvaccinated</t>
  </si>
  <si>
    <t>1 dose</t>
  </si>
  <si>
    <t>2 doses</t>
  </si>
  <si>
    <t>Boosted</t>
  </si>
  <si>
    <t>Paper for the COVID hospitalization reduction:</t>
  </si>
  <si>
    <t>Total number in cohort</t>
  </si>
  <si>
    <t>these are the results in the paper</t>
  </si>
  <si>
    <t>https://kirschsubstack.com/p/va-data-shows-covid-boosters-increased?utm_source=publication-search</t>
  </si>
  <si>
    <t>https://kirschsubstack.com/p/va-study-published-in-jama-shows</t>
  </si>
  <si>
    <t>Original paper here</t>
  </si>
  <si>
    <t>https://jamanetwork.com/journals/jama/fullarticle/2803749</t>
  </si>
  <si>
    <t>Paper for the stats on the effect showing there is not effect.</t>
  </si>
  <si>
    <t>Influenza unvaccinated (%)</t>
  </si>
  <si>
    <t xml:space="preserve">Influenza vaccinated </t>
  </si>
  <si>
    <t>%</t>
  </si>
  <si>
    <t>Count</t>
  </si>
  <si>
    <t>flu vaccine</t>
  </si>
  <si>
    <t>CONTROL (count for the opposite infection)</t>
  </si>
  <si>
    <t>EXPERIMENT (count for this infection)</t>
  </si>
  <si>
    <t>Intervention</t>
  </si>
  <si>
    <t>OR</t>
  </si>
  <si>
    <t>Here are the  fisher values. OR &gt;1 means the vaccine mad thing worse.</t>
  </si>
  <si>
    <t>COVID shot #1</t>
  </si>
  <si>
    <t>COVID shot #2</t>
  </si>
  <si>
    <t>COVID booster</t>
  </si>
  <si>
    <t>Low</t>
  </si>
  <si>
    <t>95% CI</t>
  </si>
  <si>
    <t>High</t>
  </si>
  <si>
    <t># vaxxed with that dose</t>
  </si>
  <si>
    <t># not vaxxed with that dose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</si>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</sst>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AEFE-8C4B-478A-8484-61153A9F5447}">
  <dimension ref="A1:K31"/>
  <sheetViews>
    <sheetView workbookViewId="0">
      <selection activeCell="C47" sqref="C47"/>
    </sheetView>
  </sheetViews>
  <sheetFormatPr defaultRowHeight="14.5"/>
  <cols>
    <col min="1" max="1" width="26.54296875" customWidth="1"/>
    <col min="2" max="2" width="21.26953125" customWidth="1"/>
    <col min="3" max="3" width="27.1796875" style="2" customWidth="1"/>
    <col min="4" max="4" width="10.81640625" style="2" customWidth="1"/>
    <col min="5" max="5" width="16" customWidth="1"/>
  </cols>
  <sheetData>
    <row r="1" spans="1:6">
      <c r="B1" t="s">
        <v>0</v>
      </c>
      <c r="E1" s="3" t="s">
        <v>1</v>
      </c>
    </row>
    <row r="2" spans="1:6">
      <c r="A2" t="s">
        <v>8</v>
      </c>
      <c r="B2">
        <v>2403</v>
      </c>
      <c r="E2">
        <v>8996</v>
      </c>
    </row>
    <row r="4" spans="1:6">
      <c r="A4" t="s">
        <v>2</v>
      </c>
      <c r="B4" s="3" t="s">
        <v>17</v>
      </c>
      <c r="C4" s="6" t="s">
        <v>18</v>
      </c>
      <c r="D4" s="6"/>
      <c r="E4" s="3" t="s">
        <v>17</v>
      </c>
      <c r="F4" s="6" t="s">
        <v>18</v>
      </c>
    </row>
    <row r="5" spans="1:6">
      <c r="A5" t="s">
        <v>3</v>
      </c>
      <c r="B5">
        <v>18.89</v>
      </c>
      <c r="C5" s="2">
        <f>$B$2*B5/100</f>
        <v>453.92669999999998</v>
      </c>
      <c r="E5" s="1">
        <v>20.73</v>
      </c>
      <c r="F5" s="2">
        <f>$E$2*E5/100</f>
        <v>1864.8708000000001</v>
      </c>
    </row>
    <row r="6" spans="1:6">
      <c r="A6" t="s">
        <v>4</v>
      </c>
      <c r="B6">
        <v>4.74</v>
      </c>
      <c r="C6" s="2">
        <f t="shared" ref="C6:C11" si="0">$B$2*B6/100</f>
        <v>113.90220000000001</v>
      </c>
      <c r="E6" s="1">
        <v>4.2699999999999996</v>
      </c>
      <c r="F6" s="2">
        <f>$E$2*E6/100</f>
        <v>384.12919999999997</v>
      </c>
    </row>
    <row r="7" spans="1:6">
      <c r="A7" t="s">
        <v>5</v>
      </c>
      <c r="B7">
        <v>21.51</v>
      </c>
      <c r="C7" s="2">
        <f t="shared" si="0"/>
        <v>516.88530000000003</v>
      </c>
      <c r="E7" s="1">
        <v>20.46</v>
      </c>
      <c r="F7" s="2">
        <f>$E$2*E7/100</f>
        <v>1840.5816</v>
      </c>
    </row>
    <row r="8" spans="1:6">
      <c r="A8" t="s">
        <v>6</v>
      </c>
      <c r="B8">
        <v>54.85</v>
      </c>
      <c r="C8" s="2">
        <f t="shared" si="0"/>
        <v>1318.0455000000002</v>
      </c>
      <c r="E8" s="1">
        <v>54.54</v>
      </c>
      <c r="F8" s="2">
        <f>$E$2*E8/100</f>
        <v>4906.4183999999996</v>
      </c>
    </row>
    <row r="9" spans="1:6">
      <c r="F9" s="2"/>
    </row>
    <row r="10" spans="1:6">
      <c r="A10" t="s">
        <v>15</v>
      </c>
      <c r="B10">
        <f>100-B11</f>
        <v>38.119999999999997</v>
      </c>
      <c r="C10" s="2">
        <f t="shared" si="0"/>
        <v>916.02359999999999</v>
      </c>
      <c r="E10">
        <f>100-E11</f>
        <v>36.159999999999997</v>
      </c>
      <c r="F10" s="2">
        <f>$E$2*E10/100</f>
        <v>3252.9535999999998</v>
      </c>
    </row>
    <row r="11" spans="1:6">
      <c r="A11" t="s">
        <v>16</v>
      </c>
      <c r="B11">
        <v>61.88</v>
      </c>
      <c r="C11" s="2">
        <f t="shared" si="0"/>
        <v>1486.9764000000002</v>
      </c>
      <c r="E11">
        <v>63.84</v>
      </c>
      <c r="F11" s="2">
        <f>$E$2*E11/100</f>
        <v>5743.0464000000002</v>
      </c>
    </row>
    <row r="13" spans="1:6">
      <c r="A13" t="s">
        <v>9</v>
      </c>
    </row>
    <row r="14" spans="1:6">
      <c r="A14" t="s">
        <v>7</v>
      </c>
    </row>
    <row r="15" spans="1:6">
      <c r="A15" t="s">
        <v>11</v>
      </c>
    </row>
    <row r="17" spans="1:11">
      <c r="A17" t="s">
        <v>14</v>
      </c>
    </row>
    <row r="18" spans="1:11">
      <c r="A18" t="s">
        <v>10</v>
      </c>
    </row>
    <row r="20" spans="1:11">
      <c r="A20" t="s">
        <v>12</v>
      </c>
    </row>
    <row r="21" spans="1:11">
      <c r="A21" t="s">
        <v>13</v>
      </c>
    </row>
    <row r="24" spans="1:11">
      <c r="A24" t="s">
        <v>24</v>
      </c>
    </row>
    <row r="26" spans="1:11">
      <c r="B26" t="s">
        <v>20</v>
      </c>
      <c r="E26" t="s">
        <v>21</v>
      </c>
      <c r="G26" t="s">
        <v>33</v>
      </c>
      <c r="J26" s="4" t="s">
        <v>29</v>
      </c>
    </row>
    <row r="27" spans="1:11">
      <c r="A27" s="4" t="s">
        <v>22</v>
      </c>
      <c r="B27" s="4" t="s">
        <v>32</v>
      </c>
      <c r="C27" s="5" t="s">
        <v>31</v>
      </c>
      <c r="D27" s="5" t="s">
        <v>33</v>
      </c>
      <c r="E27" s="4" t="s">
        <v>32</v>
      </c>
      <c r="F27" s="5" t="s">
        <v>31</v>
      </c>
      <c r="I27" s="4" t="s">
        <v>23</v>
      </c>
      <c r="J27" t="s">
        <v>28</v>
      </c>
      <c r="K27" t="s">
        <v>30</v>
      </c>
    </row>
    <row r="28" spans="1:11">
      <c r="A28" t="s">
        <v>19</v>
      </c>
      <c r="B28" s="2">
        <f>F10</f>
        <v>3252.9535999999998</v>
      </c>
      <c r="C28" s="2">
        <f>F11</f>
        <v>5743.0464000000002</v>
      </c>
      <c r="D28" s="2">
        <f>B28+C28</f>
        <v>8996</v>
      </c>
      <c r="E28" s="2">
        <f>C10</f>
        <v>916.02359999999999</v>
      </c>
      <c r="F28" s="2">
        <f>C11</f>
        <v>1486.9764000000002</v>
      </c>
      <c r="G28" s="2">
        <f>E28+F28</f>
        <v>2403</v>
      </c>
      <c r="I28" s="1">
        <f>F28/E28*B28/C28</f>
        <v>0.91946024557721695</v>
      </c>
      <c r="J28" s="7">
        <f>EXP(LN(I28) - 1.96 * SQRT(1/B28 + 1/E28 + 1/C28 + 1/F28))</f>
        <v>0.83790470156321439</v>
      </c>
      <c r="K28" s="7">
        <f>EXP(LN(I28) + 1.96 * SQRT(1/B28 + 1/E28 + 1/C28 + 1/F28))</f>
        <v>1.0089538125513617</v>
      </c>
    </row>
    <row r="29" spans="1:11">
      <c r="A29" t="s">
        <v>25</v>
      </c>
      <c r="B29" s="2">
        <f>$B$2-C29</f>
        <v>2289.0978</v>
      </c>
      <c r="C29" s="2">
        <f>C6</f>
        <v>113.90220000000001</v>
      </c>
      <c r="D29" s="2">
        <f t="shared" ref="D29:D31" si="1">B29+C29</f>
        <v>2403</v>
      </c>
      <c r="E29" s="2">
        <f>$E$2-F29</f>
        <v>8611.8708000000006</v>
      </c>
      <c r="F29" s="2">
        <f>F6</f>
        <v>384.12919999999997</v>
      </c>
      <c r="G29" s="2">
        <f t="shared" ref="G29:G31" si="2">E29+F29</f>
        <v>8996</v>
      </c>
      <c r="I29" s="1">
        <f t="shared" ref="I29:I31" si="3">F29/E29*B29/C29</f>
        <v>0.89642106116843201</v>
      </c>
      <c r="J29" s="7">
        <f>EXP(LN(I29) - 1.96 * SQRT(1/B29 + 1/E29 + 1/C29 + 1/F29))</f>
        <v>0.72362896602916615</v>
      </c>
      <c r="K29" s="7">
        <f>EXP(LN(I29) + 1.96 * SQRT(1/B29 + 1/E29 + 1/C29 + 1/F29))</f>
        <v>1.1104734009140667</v>
      </c>
    </row>
    <row r="30" spans="1:11">
      <c r="A30" t="s">
        <v>26</v>
      </c>
      <c r="B30" s="2">
        <f t="shared" ref="B30:B31" si="4">$B$2-C30</f>
        <v>1886.1147000000001</v>
      </c>
      <c r="C30" s="2">
        <f t="shared" ref="C30:C31" si="5">C7</f>
        <v>516.88530000000003</v>
      </c>
      <c r="D30" s="2">
        <f t="shared" si="1"/>
        <v>2403</v>
      </c>
      <c r="E30" s="2">
        <f t="shared" ref="E30:E31" si="6">$E$2-F30</f>
        <v>7155.4184000000005</v>
      </c>
      <c r="F30" s="2">
        <f t="shared" ref="F30:F31" si="7">F7</f>
        <v>1840.5816</v>
      </c>
      <c r="G30" s="2">
        <f t="shared" si="2"/>
        <v>8996</v>
      </c>
      <c r="I30" s="1">
        <f t="shared" si="3"/>
        <v>0.9386289855651867</v>
      </c>
      <c r="J30" s="7">
        <f>EXP(LN(I30) - 1.96 * SQRT(1/B30 + 1/E30 + 1/C30 + 1/F30))</f>
        <v>0.8408825081047584</v>
      </c>
      <c r="K30" s="7">
        <f>EXP(LN(I30) + 1.96 * SQRT(1/B30 + 1/E30 + 1/C30 + 1/F30))</f>
        <v>1.0477377803099361</v>
      </c>
    </row>
    <row r="31" spans="1:11">
      <c r="A31" t="s">
        <v>27</v>
      </c>
      <c r="B31" s="2">
        <f t="shared" si="4"/>
        <v>1084.9544999999998</v>
      </c>
      <c r="C31" s="2">
        <f t="shared" si="5"/>
        <v>1318.0455000000002</v>
      </c>
      <c r="D31" s="2">
        <f t="shared" si="1"/>
        <v>2403</v>
      </c>
      <c r="E31" s="2">
        <f t="shared" si="6"/>
        <v>4089.5816000000004</v>
      </c>
      <c r="F31" s="2">
        <f t="shared" si="7"/>
        <v>4906.4183999999996</v>
      </c>
      <c r="G31" s="2">
        <f t="shared" si="2"/>
        <v>8996</v>
      </c>
      <c r="I31" s="1">
        <f t="shared" si="3"/>
        <v>0.98756758122480137</v>
      </c>
      <c r="J31" s="7">
        <f>EXP(LN(I31) - 1.96 * SQRT(1/B31 + 1/E31 + 1/C31 + 1/F31))</f>
        <v>0.90217996882924156</v>
      </c>
      <c r="K31" s="7">
        <f>EXP(LN(I31) + 1.96 * SQRT(1/B31 + 1/E31 + 1/C31 + 1/F31))</f>
        <v>1.0810367788943902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8F37-4B23-46BC-A61C-8CF0BF61EB77}">
  <dimension ref="A1:K42"/>
  <sheetViews>
    <sheetView tabSelected="1" workbookViewId="0">
      <selection activeCell="I43" sqref="I43"/>
    </sheetView>
  </sheetViews>
  <sheetFormatPr defaultRowHeight="14.5"/>
  <cols>
    <col min="1" max="1" width="26.54296875" customWidth="1"/>
    <col min="2" max="2" width="21.26953125" customWidth="1"/>
    <col min="3" max="3" width="27.1796875" style="2" customWidth="1"/>
    <col min="4" max="4" width="10.81640625" style="2" customWidth="1"/>
    <col min="5" max="5" width="16" customWidth="1"/>
  </cols>
  <sheetData>
    <row r="1" spans="1:6">
      <c r="B1" t="s">
        <v>0</v>
      </c>
      <c r="E1" s="3" t="s">
        <v>1</v>
      </c>
    </row>
    <row r="2" spans="1:6">
      <c r="A2" t="s">
        <v>8</v>
      </c>
      <c r="B2">
        <v>2403</v>
      </c>
      <c r="E2">
        <v>8996</v>
      </c>
    </row>
    <row r="4" spans="1:6">
      <c r="A4" t="s">
        <v>2</v>
      </c>
      <c r="B4" s="3" t="s">
        <v>17</v>
      </c>
      <c r="C4" s="6" t="s">
        <v>18</v>
      </c>
      <c r="D4" s="6"/>
      <c r="E4" s="3" t="s">
        <v>17</v>
      </c>
      <c r="F4" s="6" t="s">
        <v>18</v>
      </c>
    </row>
    <row r="5" spans="1:6">
      <c r="A5" t="s">
        <v>3</v>
      </c>
      <c r="B5">
        <v>17.84</v>
      </c>
      <c r="C5" s="2">
        <f>$B$2*B5/100</f>
        <v>428.69519999999994</v>
      </c>
      <c r="E5" s="1">
        <v>20.73</v>
      </c>
      <c r="F5" s="2">
        <f>$E$2*E5/100</f>
        <v>1864.8708000000001</v>
      </c>
    </row>
    <row r="6" spans="1:6">
      <c r="A6" t="s">
        <v>4</v>
      </c>
      <c r="B6">
        <v>4.68</v>
      </c>
      <c r="C6" s="2">
        <f t="shared" ref="C6:C11" si="0">$B$2*B6/100</f>
        <v>112.46039999999999</v>
      </c>
      <c r="E6" s="1">
        <v>4.2699999999999996</v>
      </c>
      <c r="F6" s="2">
        <f>$E$2*E6/100</f>
        <v>384.12919999999997</v>
      </c>
    </row>
    <row r="7" spans="1:6">
      <c r="A7" t="s">
        <v>5</v>
      </c>
      <c r="B7">
        <v>22.06</v>
      </c>
      <c r="C7" s="2">
        <f t="shared" si="0"/>
        <v>530.10180000000003</v>
      </c>
      <c r="E7" s="1">
        <v>20.46</v>
      </c>
      <c r="F7" s="2">
        <f>$E$2*E7/100</f>
        <v>1840.5816</v>
      </c>
    </row>
    <row r="8" spans="1:6">
      <c r="A8" t="s">
        <v>6</v>
      </c>
      <c r="B8">
        <v>55.43</v>
      </c>
      <c r="C8" s="2">
        <f t="shared" si="0"/>
        <v>1331.9829</v>
      </c>
      <c r="E8" s="1">
        <v>54.54</v>
      </c>
      <c r="F8" s="2">
        <f>$E$2*E8/100</f>
        <v>4906.4183999999996</v>
      </c>
    </row>
    <row r="9" spans="1:6">
      <c r="F9" s="2"/>
    </row>
    <row r="10" spans="1:6">
      <c r="A10" t="s">
        <v>15</v>
      </c>
      <c r="B10">
        <f>100-B11</f>
        <v>36.57</v>
      </c>
      <c r="C10" s="2">
        <f t="shared" si="0"/>
        <v>878.77710000000002</v>
      </c>
      <c r="E10">
        <f>100-E11</f>
        <v>36.159999999999997</v>
      </c>
      <c r="F10" s="2">
        <f>$E$2*E10/100</f>
        <v>3252.9535999999998</v>
      </c>
    </row>
    <row r="11" spans="1:6">
      <c r="A11" t="s">
        <v>16</v>
      </c>
      <c r="B11">
        <v>63.43</v>
      </c>
      <c r="C11" s="2">
        <f t="shared" si="0"/>
        <v>1524.2229</v>
      </c>
      <c r="E11">
        <v>63.84</v>
      </c>
      <c r="F11" s="2">
        <f>$E$2*E11/100</f>
        <v>5743.0464000000002</v>
      </c>
    </row>
    <row r="13" spans="1:6">
      <c r="A13" t="s">
        <v>9</v>
      </c>
    </row>
    <row r="14" spans="1:6">
      <c r="A14" t="s">
        <v>7</v>
      </c>
    </row>
    <row r="15" spans="1:6">
      <c r="A15" t="s">
        <v>11</v>
      </c>
    </row>
    <row r="17" spans="1:11">
      <c r="A17" t="s">
        <v>14</v>
      </c>
    </row>
    <row r="18" spans="1:11">
      <c r="A18" t="s">
        <v>10</v>
      </c>
    </row>
    <row r="20" spans="1:11">
      <c r="A20" t="s">
        <v>12</v>
      </c>
    </row>
    <row r="21" spans="1:11">
      <c r="A21" t="s">
        <v>13</v>
      </c>
    </row>
    <row r="26" spans="1:11">
      <c r="B26" t="s">
        <v>20</v>
      </c>
      <c r="E26" t="s">
        <v>21</v>
      </c>
      <c r="G26" t="s">
        <v>33</v>
      </c>
      <c r="J26" s="4" t="s">
        <v>29</v>
      </c>
    </row>
    <row r="27" spans="1:11">
      <c r="A27" s="4" t="s">
        <v>22</v>
      </c>
      <c r="B27" s="4" t="s">
        <v>32</v>
      </c>
      <c r="C27" s="5" t="s">
        <v>31</v>
      </c>
      <c r="D27" s="5" t="s">
        <v>33</v>
      </c>
      <c r="E27" s="4" t="s">
        <v>32</v>
      </c>
      <c r="F27" s="5" t="s">
        <v>31</v>
      </c>
      <c r="I27" s="4" t="s">
        <v>23</v>
      </c>
      <c r="J27" t="s">
        <v>28</v>
      </c>
      <c r="K27" t="s">
        <v>30</v>
      </c>
    </row>
    <row r="28" spans="1:11">
      <c r="A28" t="s">
        <v>19</v>
      </c>
      <c r="B28" s="2">
        <f>F10</f>
        <v>3252.9535999999998</v>
      </c>
      <c r="C28" s="2">
        <f>F11</f>
        <v>5743.0464000000002</v>
      </c>
      <c r="D28" s="2">
        <f>B28+C28</f>
        <v>8996</v>
      </c>
      <c r="E28" s="2">
        <f>C10</f>
        <v>878.77710000000002</v>
      </c>
      <c r="F28" s="2">
        <f>C11</f>
        <v>1524.2229</v>
      </c>
      <c r="G28" s="2">
        <f>E28+F28</f>
        <v>2403</v>
      </c>
      <c r="I28" s="1">
        <f>F28/E28*B28/C28</f>
        <v>0.98243832167237877</v>
      </c>
      <c r="J28" s="7">
        <f>EXP(LN(I28) - 1.96 * SQRT(1/B28 + 1/E28 + 1/C28 + 1/F28))</f>
        <v>0.89474624251002932</v>
      </c>
      <c r="K28" s="7">
        <f>EXP(LN(I28) + 1.96 * SQRT(1/B28 + 1/E28 + 1/C28 + 1/F28))</f>
        <v>1.0787249054914265</v>
      </c>
    </row>
    <row r="29" spans="1:11">
      <c r="A29" t="s">
        <v>25</v>
      </c>
      <c r="B29" s="2">
        <f>$B$2-C29</f>
        <v>2290.5396000000001</v>
      </c>
      <c r="C29" s="2">
        <f>C6</f>
        <v>112.46039999999999</v>
      </c>
      <c r="D29" s="2">
        <f t="shared" ref="D29:D31" si="1">B29+C29</f>
        <v>2403</v>
      </c>
      <c r="E29" s="2">
        <f>$E$2-F29</f>
        <v>8611.8708000000006</v>
      </c>
      <c r="F29" s="2">
        <f>F6</f>
        <v>384.12919999999997</v>
      </c>
      <c r="G29" s="2">
        <f t="shared" ref="G29:G31" si="2">E29+F29</f>
        <v>8996</v>
      </c>
      <c r="I29" s="1">
        <f t="shared" ref="I29:I31" si="3">F29/E29*B29/C29</f>
        <v>0.90848549294177616</v>
      </c>
      <c r="J29" s="7">
        <f>EXP(LN(I29) - 1.96 * SQRT(1/B29 + 1/E29 + 1/C29 + 1/F29))</f>
        <v>0.73263134142033071</v>
      </c>
      <c r="K29" s="7">
        <f>EXP(LN(I29) + 1.96 * SQRT(1/B29 + 1/E29 + 1/C29 + 1/F29))</f>
        <v>1.1265500726266888</v>
      </c>
    </row>
    <row r="30" spans="1:11">
      <c r="A30" t="s">
        <v>26</v>
      </c>
      <c r="B30" s="2">
        <f t="shared" ref="B30:B31" si="4">$B$2-C30</f>
        <v>1872.8982000000001</v>
      </c>
      <c r="C30" s="2">
        <f t="shared" ref="C30:C31" si="5">C7</f>
        <v>530.10180000000003</v>
      </c>
      <c r="D30" s="2">
        <f t="shared" si="1"/>
        <v>2403</v>
      </c>
      <c r="E30" s="2">
        <f t="shared" ref="E30:E31" si="6">$E$2-F30</f>
        <v>7155.4184000000005</v>
      </c>
      <c r="F30" s="2">
        <f t="shared" ref="F30:F31" si="7">F7</f>
        <v>1840.5816</v>
      </c>
      <c r="G30" s="2">
        <f t="shared" si="2"/>
        <v>8996</v>
      </c>
      <c r="I30" s="1">
        <f t="shared" si="3"/>
        <v>0.90881384825849254</v>
      </c>
      <c r="J30" s="7">
        <f>EXP(LN(I30) - 1.96 * SQRT(1/B30 + 1/E30 + 1/C30 + 1/F30))</f>
        <v>0.81480748973851247</v>
      </c>
      <c r="K30" s="7">
        <f>EXP(LN(I30) + 1.96 * SQRT(1/B30 + 1/E30 + 1/C30 + 1/F30))</f>
        <v>1.0136659532320589</v>
      </c>
    </row>
    <row r="31" spans="1:11">
      <c r="A31" t="s">
        <v>27</v>
      </c>
      <c r="B31" s="2">
        <f t="shared" si="4"/>
        <v>1071.0171</v>
      </c>
      <c r="C31" s="2">
        <f t="shared" si="5"/>
        <v>1331.9829</v>
      </c>
      <c r="D31" s="2">
        <f t="shared" si="1"/>
        <v>2403</v>
      </c>
      <c r="E31" s="2">
        <f t="shared" si="6"/>
        <v>4089.5816000000004</v>
      </c>
      <c r="F31" s="2">
        <f t="shared" si="7"/>
        <v>4906.4183999999996</v>
      </c>
      <c r="G31" s="2">
        <f t="shared" si="2"/>
        <v>8996</v>
      </c>
      <c r="I31" s="1">
        <f t="shared" si="3"/>
        <v>0.96468040649121722</v>
      </c>
      <c r="J31" s="7">
        <f>EXP(LN(I31) - 1.96 * SQRT(1/B31 + 1/E31 + 1/C31 + 1/F31))</f>
        <v>0.88119580323765134</v>
      </c>
      <c r="K31" s="7">
        <f>EXP(LN(I31) + 1.96 * SQRT(1/B31 + 1/E31 + 1/C31 + 1/F31))</f>
        <v>1.0560743517489071</v>
      </c>
    </row>
    <row r="37" spans="1:10">
      <c r="I37" s="4"/>
    </row>
    <row r="38" spans="1:10">
      <c r="A38" s="4"/>
      <c r="B38" s="4"/>
      <c r="C38" s="5"/>
      <c r="D38" s="5"/>
      <c r="E38" s="4"/>
      <c r="F38" s="5"/>
      <c r="H38" s="4"/>
    </row>
    <row r="39" spans="1:10">
      <c r="B39" s="2"/>
      <c r="E39" s="2"/>
      <c r="F39" s="2"/>
      <c r="H39" s="1"/>
      <c r="I39" s="7"/>
      <c r="J39" s="7"/>
    </row>
    <row r="40" spans="1:10">
      <c r="B40" s="2"/>
      <c r="E40" s="2"/>
      <c r="F40" s="2"/>
      <c r="H40" s="1"/>
      <c r="I40" s="7"/>
      <c r="J40" s="7"/>
    </row>
    <row r="41" spans="1:10">
      <c r="B41" s="2"/>
      <c r="E41" s="2"/>
      <c r="F41" s="2"/>
      <c r="H41" s="1"/>
      <c r="I41" s="7"/>
      <c r="J41" s="7"/>
    </row>
    <row r="42" spans="1:10">
      <c r="B42" s="2"/>
      <c r="E42" s="2"/>
      <c r="F42" s="2"/>
      <c r="H42" s="1"/>
      <c r="I42" s="7"/>
      <c r="J42" s="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Xie paper impact of vax</vt:lpstr>
      <vt:lpstr>propensity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2024-07-31T22:56:14Z</dcterms:created>
  <dcterms:modified xsi:type="dcterms:W3CDTF">2024-12-19T06:24:09Z</dcterms:modified>
</cp:coreProperties>
</file>