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ropbox (GaTech)\PhD Research\02 DATA\011 Data Collection - Repeat for BSS-PLSR paper\"/>
    </mc:Choice>
  </mc:AlternateContent>
  <xr:revisionPtr revIDLastSave="0" documentId="13_ncr:1_{F8005E4D-C667-4804-BACB-EB78485F56F8}" xr6:coauthVersionLast="47" xr6:coauthVersionMax="47" xr10:uidLastSave="{00000000-0000-0000-0000-000000000000}"/>
  <bookViews>
    <workbookView xWindow="-28920" yWindow="-120" windowWidth="29040" windowHeight="15840" xr2:uid="{0DA950B3-ED9D-47FD-86F7-9A584D557810}"/>
  </bookViews>
  <sheets>
    <sheet name="test data-pure tes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5" i="1"/>
  <c r="Q16" i="1"/>
  <c r="Q17" i="1"/>
  <c r="Q18" i="1"/>
  <c r="Q19" i="1"/>
  <c r="Q20" i="1"/>
  <c r="Q21" i="1"/>
  <c r="Q22" i="1"/>
  <c r="Q23" i="1"/>
  <c r="Q24" i="1"/>
  <c r="Q2" i="1"/>
  <c r="W12" i="1"/>
  <c r="V12" i="1"/>
  <c r="X12" i="1" s="1"/>
  <c r="W9" i="1"/>
  <c r="V9" i="1"/>
  <c r="X9" i="1" s="1"/>
  <c r="I9" i="1"/>
  <c r="H9" i="1"/>
  <c r="G9" i="1"/>
  <c r="F9" i="1"/>
  <c r="M9" i="1" s="1"/>
  <c r="T24" i="1" l="1"/>
  <c r="P24" i="1"/>
  <c r="T23" i="1"/>
  <c r="P23" i="1"/>
  <c r="T22" i="1"/>
  <c r="P22" i="1"/>
  <c r="T21" i="1"/>
  <c r="P21" i="1"/>
  <c r="T20" i="1"/>
  <c r="P20" i="1"/>
  <c r="T19" i="1"/>
  <c r="P19" i="1"/>
  <c r="T18" i="1"/>
  <c r="P18" i="1"/>
  <c r="T17" i="1"/>
  <c r="P17" i="1"/>
  <c r="T16" i="1"/>
  <c r="P16" i="1"/>
  <c r="T15" i="1"/>
  <c r="P15" i="1"/>
  <c r="O12" i="1"/>
  <c r="O11" i="1"/>
  <c r="O10" i="1"/>
  <c r="R9" i="1"/>
  <c r="R8" i="1"/>
  <c r="N8" i="1"/>
  <c r="R7" i="1"/>
  <c r="N7" i="1"/>
  <c r="R6" i="1"/>
  <c r="N6" i="1"/>
  <c r="R5" i="1"/>
  <c r="N5" i="1"/>
  <c r="R4" i="1"/>
  <c r="N4" i="1"/>
  <c r="R3" i="1"/>
  <c r="N3" i="1"/>
  <c r="R2" i="1"/>
  <c r="N2" i="1"/>
  <c r="O24" i="1"/>
  <c r="O23" i="1"/>
  <c r="O22" i="1"/>
  <c r="O21" i="1"/>
  <c r="O20" i="1"/>
  <c r="O19" i="1"/>
  <c r="O18" i="1"/>
  <c r="O17" i="1"/>
  <c r="O16" i="1"/>
  <c r="O15" i="1"/>
  <c r="N12" i="1"/>
  <c r="N11" i="1"/>
  <c r="R10" i="1"/>
  <c r="N10" i="1"/>
  <c r="M8" i="1"/>
  <c r="M7" i="1"/>
  <c r="M6" i="1"/>
  <c r="M5" i="1"/>
  <c r="M4" i="1"/>
  <c r="M3" i="1"/>
  <c r="M2" i="1"/>
  <c r="N24" i="1"/>
  <c r="N23" i="1"/>
  <c r="N22" i="1"/>
  <c r="N21" i="1"/>
  <c r="N20" i="1"/>
  <c r="N19" i="1"/>
  <c r="N18" i="1"/>
  <c r="N17" i="1"/>
  <c r="N16" i="1"/>
  <c r="N15" i="1"/>
  <c r="M12" i="1"/>
  <c r="M11" i="1"/>
  <c r="M10" i="1"/>
  <c r="T9" i="1"/>
  <c r="T8" i="1"/>
  <c r="P8" i="1"/>
  <c r="T7" i="1"/>
  <c r="P7" i="1"/>
  <c r="T6" i="1"/>
  <c r="P6" i="1"/>
  <c r="T5" i="1"/>
  <c r="P5" i="1"/>
  <c r="T4" i="1"/>
  <c r="P4" i="1"/>
  <c r="T3" i="1"/>
  <c r="P3" i="1"/>
  <c r="T2" i="1"/>
  <c r="P2" i="1"/>
  <c r="M24" i="1"/>
  <c r="M23" i="1"/>
  <c r="M22" i="1"/>
  <c r="M21" i="1"/>
  <c r="M20" i="1"/>
  <c r="M19" i="1"/>
  <c r="M18" i="1"/>
  <c r="M17" i="1"/>
  <c r="M16" i="1"/>
  <c r="M15" i="1"/>
  <c r="T12" i="1"/>
  <c r="P12" i="1"/>
  <c r="T11" i="1"/>
  <c r="P11" i="1"/>
  <c r="T10" i="1"/>
  <c r="P10" i="1"/>
  <c r="S9" i="1"/>
  <c r="S8" i="1"/>
  <c r="O8" i="1"/>
  <c r="S7" i="1"/>
  <c r="O7" i="1"/>
  <c r="S6" i="1"/>
  <c r="O6" i="1"/>
  <c r="S5" i="1"/>
  <c r="O5" i="1"/>
  <c r="S4" i="1"/>
  <c r="O4" i="1"/>
  <c r="S3" i="1"/>
  <c r="O3" i="1"/>
  <c r="S2" i="1"/>
  <c r="O2" i="1"/>
  <c r="N9" i="1"/>
  <c r="R12" i="1"/>
  <c r="O9" i="1"/>
  <c r="P9" i="1"/>
  <c r="S12" i="1"/>
  <c r="R15" i="1"/>
  <c r="R16" i="1"/>
  <c r="R17" i="1"/>
  <c r="R18" i="1"/>
  <c r="R19" i="1"/>
  <c r="R20" i="1"/>
  <c r="R21" i="1"/>
  <c r="R22" i="1"/>
  <c r="R23" i="1"/>
  <c r="R24" i="1"/>
  <c r="R11" i="1"/>
  <c r="S15" i="1"/>
  <c r="S16" i="1"/>
  <c r="S17" i="1"/>
  <c r="S18" i="1"/>
  <c r="S19" i="1"/>
  <c r="S20" i="1"/>
  <c r="S21" i="1"/>
  <c r="S22" i="1"/>
  <c r="S23" i="1"/>
  <c r="S24" i="1"/>
  <c r="S10" i="1"/>
  <c r="S11" i="1"/>
</calcChain>
</file>

<file path=xl/sharedStrings.xml><?xml version="1.0" encoding="utf-8"?>
<sst xmlns="http://schemas.openxmlformats.org/spreadsheetml/2006/main" count="67" uniqueCount="64">
  <si>
    <t>Date</t>
  </si>
  <si>
    <t>Experiment
Name</t>
  </si>
  <si>
    <t>Experiment #</t>
  </si>
  <si>
    <t>Spectrum to use</t>
  </si>
  <si>
    <t>Water (gr)</t>
  </si>
  <si>
    <t>NaNO3
mass (gr)</t>
  </si>
  <si>
    <t>NaNO2
mass (gr)</t>
  </si>
  <si>
    <t>Na2SO4
mass (gr)</t>
  </si>
  <si>
    <t>Na2CO3
mass (gr)</t>
  </si>
  <si>
    <t>Na3PO4 12H2O
mass (gr)</t>
  </si>
  <si>
    <t>NaCH3COO 3H2O
mass (gr)</t>
  </si>
  <si>
    <t>NaC2O2
mass (gr)</t>
  </si>
  <si>
    <t>species</t>
  </si>
  <si>
    <t>molar mass
(gr/mol)</t>
  </si>
  <si>
    <t>test 1 exp</t>
  </si>
  <si>
    <t>sodium nitrate</t>
  </si>
  <si>
    <t>sodium nitrite</t>
  </si>
  <si>
    <t>sodium sulfate</t>
  </si>
  <si>
    <t>test 2 exp</t>
  </si>
  <si>
    <t>sodium carbonate</t>
  </si>
  <si>
    <t>water</t>
  </si>
  <si>
    <t>sodium phosphate dodecahydrate</t>
  </si>
  <si>
    <t>phosphate</t>
  </si>
  <si>
    <t>test 3 exp</t>
  </si>
  <si>
    <t>sodium phosphate anhydrous</t>
  </si>
  <si>
    <t>fraction anhydrous</t>
  </si>
  <si>
    <t>fraction hydrate</t>
  </si>
  <si>
    <t>sodium phosphate difference - water</t>
  </si>
  <si>
    <t xml:space="preserve">test 4 exp </t>
  </si>
  <si>
    <t>sodium acetate trihydrate</t>
  </si>
  <si>
    <t>acetate</t>
  </si>
  <si>
    <t>test 5 exp</t>
  </si>
  <si>
    <t>sodium acetate anhydrous</t>
  </si>
  <si>
    <t>test 6 exp</t>
  </si>
  <si>
    <t>sodium acetate difference - water</t>
  </si>
  <si>
    <t>sodium oxalate</t>
  </si>
  <si>
    <t>exp1</t>
  </si>
  <si>
    <t>30/73</t>
  </si>
  <si>
    <t>exp2</t>
  </si>
  <si>
    <t>20/50</t>
  </si>
  <si>
    <t>exp3</t>
  </si>
  <si>
    <t>15/50</t>
  </si>
  <si>
    <t>exp4</t>
  </si>
  <si>
    <t>20/43</t>
  </si>
  <si>
    <t>exp5</t>
  </si>
  <si>
    <t>16/40</t>
  </si>
  <si>
    <t>exp6</t>
  </si>
  <si>
    <t>15/28</t>
  </si>
  <si>
    <t>exp7</t>
  </si>
  <si>
    <t>30/52</t>
  </si>
  <si>
    <t>exp8</t>
  </si>
  <si>
    <t>28/62</t>
  </si>
  <si>
    <t>exp9</t>
  </si>
  <si>
    <t>20/36</t>
  </si>
  <si>
    <t>exp10 repeat</t>
  </si>
  <si>
    <t>50/92</t>
  </si>
  <si>
    <t>molality NO3</t>
  </si>
  <si>
    <t>molality NO2</t>
  </si>
  <si>
    <t>molality SO4</t>
  </si>
  <si>
    <t>molality CO3</t>
  </si>
  <si>
    <t>molality H2O</t>
  </si>
  <si>
    <t>molality PO4</t>
  </si>
  <si>
    <t>molality CH3COO</t>
  </si>
  <si>
    <t>molality C2O2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</si>
</sst>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D8D0-834C-4061-A2AC-7E6FE9DAFB4D}">
  <dimension ref="A1:AS29"/>
  <sheetViews>
    <sheetView tabSelected="1" topLeftCell="J1" workbookViewId="0">
      <selection activeCell="W28" sqref="W28"/>
    </sheetView>
  </sheetViews>
  <sheetFormatPr defaultColWidth="8.7265625" defaultRowHeight="14.5" x14ac:dyDescent="0.35"/>
  <cols>
    <col min="1" max="1" width="9.453125" style="7" bestFit="1" customWidth="1"/>
    <col min="2" max="2" width="13.54296875" style="7" bestFit="1" customWidth="1"/>
    <col min="3" max="3" width="14.453125" style="7" bestFit="1" customWidth="1"/>
    <col min="4" max="4" width="15.453125" style="7" customWidth="1"/>
    <col min="5" max="5" width="9.54296875" style="7" bestFit="1" customWidth="1"/>
    <col min="6" max="9" width="14.453125" style="7" bestFit="1" customWidth="1"/>
    <col min="10" max="10" width="14.453125" style="7" customWidth="1"/>
    <col min="11" max="11" width="16.08984375" style="7" customWidth="1"/>
    <col min="12" max="12" width="8.453125" style="7" bestFit="1" customWidth="1"/>
    <col min="13" max="17" width="14.453125" style="7" customWidth="1"/>
    <col min="18" max="18" width="15.08984375" style="7" customWidth="1"/>
    <col min="19" max="19" width="15.1796875" style="7" customWidth="1"/>
    <col min="20" max="20" width="14.7265625" style="7" customWidth="1"/>
    <col min="21" max="21" width="32.26953125" style="7" bestFit="1" customWidth="1"/>
    <col min="22" max="22" width="8.81640625" style="7" bestFit="1" customWidth="1"/>
    <col min="23" max="23" width="16.7265625" style="7" bestFit="1" customWidth="1"/>
    <col min="24" max="24" width="14.26953125" style="7" bestFit="1" customWidth="1"/>
    <col min="25" max="16384" width="8.7265625" style="7"/>
  </cols>
  <sheetData>
    <row r="1" spans="1:45" s="1" customFormat="1" ht="43.5" x14ac:dyDescent="0.3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2" t="s">
        <v>61</v>
      </c>
      <c r="S1" s="2" t="s">
        <v>62</v>
      </c>
      <c r="T1" s="2" t="s">
        <v>63</v>
      </c>
      <c r="U1" s="3" t="s">
        <v>12</v>
      </c>
      <c r="V1" s="4" t="s">
        <v>13</v>
      </c>
    </row>
    <row r="2" spans="1:45" ht="17" customHeight="1" x14ac:dyDescent="0.35">
      <c r="A2" s="38">
        <v>44323</v>
      </c>
      <c r="B2" s="41" t="s">
        <v>14</v>
      </c>
      <c r="C2" s="5">
        <v>1</v>
      </c>
      <c r="D2" s="5">
        <v>30</v>
      </c>
      <c r="E2" s="5">
        <v>151.21</v>
      </c>
      <c r="F2" s="5">
        <v>15.08</v>
      </c>
      <c r="G2" s="5">
        <v>10.16</v>
      </c>
      <c r="H2" s="5">
        <v>3.06</v>
      </c>
      <c r="I2" s="5">
        <v>8.08</v>
      </c>
      <c r="J2" s="5">
        <v>0</v>
      </c>
      <c r="K2" s="5">
        <v>0</v>
      </c>
      <c r="L2" s="5">
        <v>0.49</v>
      </c>
      <c r="M2" s="31">
        <f>(F2/$V$2)/((E2+J2*$X$9+K2*$X$12)/1000)</f>
        <v>1.1733537963164564</v>
      </c>
      <c r="N2" s="31">
        <f>(G2/$V$3)/((E2+J2*$X$9+K2*$X$12)/1000)</f>
        <v>0.97385362952515453</v>
      </c>
      <c r="O2" s="31">
        <f>(H2/$V$4)/((E2+J2*$X$9+K2*$X$12)/1000)</f>
        <v>0.14247223900487258</v>
      </c>
      <c r="P2" s="31">
        <f>(I2/$V$5)/((E2+J2*$X$9+K2*$X$12)/1000)</f>
        <v>0.50416288643088147</v>
      </c>
      <c r="Q2" s="34">
        <f>((E2/$V$6)+(J2*12/$V$7)+(K2*3/$V$10))/((E2+J2*$X$9+K2*$X$12)/1000)</f>
        <v>55.508435061791992</v>
      </c>
      <c r="R2" s="31">
        <f>(J2*$W$9/$V$8)/((E2+J2*$X$9+K2*$X$12)/1000)</f>
        <v>0</v>
      </c>
      <c r="S2" s="31">
        <f>(K2*$W$12/$V$11)/((E2+J2*$X$9+K2*$X$12)/1000)</f>
        <v>0</v>
      </c>
      <c r="T2" s="31">
        <f>(L2/$V$13)/((E2+J2*$X$9+K2*$X$12)/1000)</f>
        <v>2.4183213458386282E-2</v>
      </c>
      <c r="U2" s="4" t="s">
        <v>15</v>
      </c>
      <c r="V2" s="6">
        <v>84.994699999999995</v>
      </c>
    </row>
    <row r="3" spans="1:45" x14ac:dyDescent="0.35">
      <c r="A3" s="39"/>
      <c r="B3" s="42"/>
      <c r="C3" s="5">
        <v>2</v>
      </c>
      <c r="D3" s="5">
        <v>62</v>
      </c>
      <c r="E3" s="5">
        <v>151.21</v>
      </c>
      <c r="F3" s="5">
        <v>15.08</v>
      </c>
      <c r="G3" s="5">
        <v>10.16</v>
      </c>
      <c r="H3" s="5">
        <v>3.06</v>
      </c>
      <c r="I3" s="5">
        <v>8.08</v>
      </c>
      <c r="J3" s="5">
        <v>0</v>
      </c>
      <c r="K3" s="5">
        <v>1.55</v>
      </c>
      <c r="L3" s="5">
        <v>0.49</v>
      </c>
      <c r="M3" s="31">
        <f t="shared" ref="M3:M24" si="0">(F3/$V$2)/((E3+J3*$X$9+K3*$X$12)/1000)</f>
        <v>1.1685962292224152</v>
      </c>
      <c r="N3" s="31">
        <f t="shared" ref="N3:N24" si="1">(G3/$V$3)/((E3+J3*$X$9+K3*$X$12)/1000)</f>
        <v>0.96990497056416047</v>
      </c>
      <c r="O3" s="31">
        <f t="shared" ref="O3:O24" si="2">(H3/$V$4)/((E3+J3*$X$9+K3*$X$12)/1000)</f>
        <v>0.14189456052611207</v>
      </c>
      <c r="P3" s="31">
        <f t="shared" ref="P3:P24" si="3">(I3/$V$5)/((E3+J3*$X$9+K3*$X$12)/1000)</f>
        <v>0.50211867029926771</v>
      </c>
      <c r="Q3" s="34">
        <f t="shared" ref="Q3:Q24" si="4">((E3/$V$6)+(J3*12/$V$7)+(K3*3/$V$10))/((E3+J3*$X$9+K3*$X$12)/1000)</f>
        <v>55.508434395489637</v>
      </c>
      <c r="R3" s="31">
        <f t="shared" ref="R3:R24" si="5">(J3*$W$9/$V$8)/((E3+J3*$X$9+K3*$X$12)/1000)</f>
        <v>0</v>
      </c>
      <c r="S3" s="31">
        <f t="shared" ref="S3:S24" si="6">(K3*$W$12/$V$11)/((E3+J3*$X$9+K3*$X$12)/1000)</f>
        <v>7.5022646795978046E-2</v>
      </c>
      <c r="T3" s="31">
        <f t="shared" ref="T3:T24" si="7">(L3/$V$13)/((E3+J3*$X$9+K3*$X$12)/1000)</f>
        <v>2.4085158412296193E-2</v>
      </c>
      <c r="U3" s="4" t="s">
        <v>16</v>
      </c>
      <c r="V3" s="6">
        <v>68.9953</v>
      </c>
    </row>
    <row r="4" spans="1:45" x14ac:dyDescent="0.35">
      <c r="A4" s="40"/>
      <c r="B4" s="43"/>
      <c r="C4" s="5">
        <v>3</v>
      </c>
      <c r="D4" s="5">
        <v>95</v>
      </c>
      <c r="E4" s="5">
        <v>151.21</v>
      </c>
      <c r="F4" s="5">
        <v>15.08</v>
      </c>
      <c r="G4" s="5">
        <v>10.16</v>
      </c>
      <c r="H4" s="5">
        <v>3.06</v>
      </c>
      <c r="I4" s="5">
        <v>8.08</v>
      </c>
      <c r="J4" s="5">
        <v>4.0599999999999996</v>
      </c>
      <c r="K4" s="5">
        <v>4.0599999999999996</v>
      </c>
      <c r="L4" s="5">
        <v>0.49</v>
      </c>
      <c r="M4" s="31">
        <f t="shared" si="0"/>
        <v>1.1436930125709766</v>
      </c>
      <c r="N4" s="31">
        <f t="shared" si="1"/>
        <v>0.94923593791689753</v>
      </c>
      <c r="O4" s="31">
        <f t="shared" si="2"/>
        <v>0.13887073510713591</v>
      </c>
      <c r="P4" s="31">
        <f t="shared" si="3"/>
        <v>0.49141833624161346</v>
      </c>
      <c r="Q4" s="34">
        <f t="shared" si="4"/>
        <v>55.508407977833372</v>
      </c>
      <c r="R4" s="31">
        <f t="shared" si="5"/>
        <v>6.8848401201710818E-2</v>
      </c>
      <c r="S4" s="31">
        <f t="shared" si="6"/>
        <v>0.19232321243978784</v>
      </c>
      <c r="T4" s="31">
        <f t="shared" si="7"/>
        <v>2.3571894803338E-2</v>
      </c>
      <c r="U4" s="4" t="s">
        <v>17</v>
      </c>
      <c r="V4" s="6">
        <v>142.04</v>
      </c>
    </row>
    <row r="5" spans="1:45" ht="15" customHeight="1" x14ac:dyDescent="0.35">
      <c r="A5" s="44">
        <v>44323</v>
      </c>
      <c r="B5" s="47" t="s">
        <v>18</v>
      </c>
      <c r="C5" s="8">
        <v>4</v>
      </c>
      <c r="D5" s="8">
        <v>25</v>
      </c>
      <c r="E5" s="8">
        <v>151.22</v>
      </c>
      <c r="F5" s="8">
        <v>7.01</v>
      </c>
      <c r="G5" s="8">
        <v>4.08</v>
      </c>
      <c r="H5" s="8">
        <v>1.0900000000000001</v>
      </c>
      <c r="I5" s="8">
        <v>2.02</v>
      </c>
      <c r="J5" s="8">
        <v>4.05</v>
      </c>
      <c r="K5" s="8">
        <v>0</v>
      </c>
      <c r="L5" s="8">
        <v>0</v>
      </c>
      <c r="M5" s="32">
        <f t="shared" si="0"/>
        <v>0.53721948477732484</v>
      </c>
      <c r="N5" s="32">
        <f t="shared" si="1"/>
        <v>0.38518222639593647</v>
      </c>
      <c r="O5" s="32">
        <f t="shared" si="2"/>
        <v>4.9985198105429694E-2</v>
      </c>
      <c r="P5" s="32">
        <f t="shared" si="3"/>
        <v>0.12414149686655807</v>
      </c>
      <c r="Q5" s="34">
        <f t="shared" si="4"/>
        <v>55.508409483265417</v>
      </c>
      <c r="R5" s="32">
        <f t="shared" si="5"/>
        <v>6.9398240709360653E-2</v>
      </c>
      <c r="S5" s="32">
        <f t="shared" si="6"/>
        <v>0</v>
      </c>
      <c r="T5" s="32">
        <f t="shared" si="7"/>
        <v>0</v>
      </c>
      <c r="U5" s="4" t="s">
        <v>19</v>
      </c>
      <c r="V5" s="6">
        <v>105.9888</v>
      </c>
    </row>
    <row r="6" spans="1:45" ht="15" thickBot="1" x14ac:dyDescent="0.4">
      <c r="A6" s="45"/>
      <c r="B6" s="48"/>
      <c r="C6" s="8">
        <v>5</v>
      </c>
      <c r="D6" s="8">
        <v>45</v>
      </c>
      <c r="E6" s="8">
        <v>151.22</v>
      </c>
      <c r="F6" s="8">
        <v>7.01</v>
      </c>
      <c r="G6" s="8">
        <v>4.08</v>
      </c>
      <c r="H6" s="8">
        <v>1.0900000000000001</v>
      </c>
      <c r="I6" s="8">
        <v>2.02</v>
      </c>
      <c r="J6" s="8">
        <v>4.05</v>
      </c>
      <c r="K6" s="8">
        <v>1.57</v>
      </c>
      <c r="L6" s="8">
        <v>0</v>
      </c>
      <c r="M6" s="32">
        <f t="shared" si="0"/>
        <v>0.5350463538085185</v>
      </c>
      <c r="N6" s="32">
        <f t="shared" si="1"/>
        <v>0.38362410825515136</v>
      </c>
      <c r="O6" s="32">
        <f t="shared" si="2"/>
        <v>4.9783000707414898E-2</v>
      </c>
      <c r="P6" s="32">
        <f t="shared" si="3"/>
        <v>0.12363932645204581</v>
      </c>
      <c r="Q6" s="34">
        <f t="shared" si="4"/>
        <v>55.508408921997734</v>
      </c>
      <c r="R6" s="32">
        <f t="shared" si="5"/>
        <v>6.9117514729868865E-2</v>
      </c>
      <c r="S6" s="32">
        <f t="shared" si="6"/>
        <v>7.484634342288872E-2</v>
      </c>
      <c r="T6" s="32">
        <f t="shared" si="7"/>
        <v>0</v>
      </c>
      <c r="U6" s="4" t="s">
        <v>20</v>
      </c>
      <c r="V6" s="6">
        <v>18.015280000000001</v>
      </c>
      <c r="W6" s="9"/>
      <c r="X6" s="9"/>
    </row>
    <row r="7" spans="1:45" ht="16" customHeight="1" x14ac:dyDescent="0.35">
      <c r="A7" s="46"/>
      <c r="B7" s="49"/>
      <c r="C7" s="8">
        <v>6</v>
      </c>
      <c r="D7" s="8">
        <v>80</v>
      </c>
      <c r="E7" s="8">
        <v>151.22</v>
      </c>
      <c r="F7" s="8">
        <v>7.01</v>
      </c>
      <c r="G7" s="8">
        <v>4.08</v>
      </c>
      <c r="H7" s="8">
        <v>1.0900000000000001</v>
      </c>
      <c r="I7" s="8">
        <v>2.02</v>
      </c>
      <c r="J7" s="8">
        <v>4.05</v>
      </c>
      <c r="K7" s="8">
        <v>1.57</v>
      </c>
      <c r="L7" s="8">
        <v>1.03</v>
      </c>
      <c r="M7" s="32">
        <f t="shared" si="0"/>
        <v>0.5350463538085185</v>
      </c>
      <c r="N7" s="32">
        <f t="shared" si="1"/>
        <v>0.38362410825515136</v>
      </c>
      <c r="O7" s="32">
        <f t="shared" si="2"/>
        <v>4.9783000707414898E-2</v>
      </c>
      <c r="P7" s="32">
        <f t="shared" si="3"/>
        <v>0.12363932645204581</v>
      </c>
      <c r="Q7" s="34">
        <f t="shared" si="4"/>
        <v>55.508408921997734</v>
      </c>
      <c r="R7" s="32">
        <f t="shared" si="5"/>
        <v>6.9117514729868865E-2</v>
      </c>
      <c r="S7" s="32">
        <f t="shared" si="6"/>
        <v>7.484634342288872E-2</v>
      </c>
      <c r="T7" s="32">
        <f t="shared" si="7"/>
        <v>4.9865583298517341E-2</v>
      </c>
      <c r="U7" s="4" t="s">
        <v>21</v>
      </c>
      <c r="V7" s="10">
        <v>380.13</v>
      </c>
      <c r="W7" s="36" t="s">
        <v>22</v>
      </c>
      <c r="X7" s="37"/>
      <c r="Y7" s="11"/>
    </row>
    <row r="8" spans="1:45" ht="15.5" customHeight="1" x14ac:dyDescent="0.35">
      <c r="A8" s="38">
        <v>44322</v>
      </c>
      <c r="B8" s="50" t="s">
        <v>23</v>
      </c>
      <c r="C8" s="5">
        <v>7</v>
      </c>
      <c r="D8" s="5">
        <v>40</v>
      </c>
      <c r="E8" s="5">
        <v>151.24</v>
      </c>
      <c r="F8" s="5">
        <v>7.03</v>
      </c>
      <c r="G8" s="5">
        <v>4.0599999999999996</v>
      </c>
      <c r="H8" s="5">
        <v>1.03</v>
      </c>
      <c r="I8" s="5">
        <v>2.1</v>
      </c>
      <c r="J8" s="5">
        <v>4.07</v>
      </c>
      <c r="K8" s="5">
        <v>1.56</v>
      </c>
      <c r="L8" s="5">
        <v>1.04</v>
      </c>
      <c r="M8" s="31">
        <f t="shared" si="0"/>
        <v>0.53647750661637761</v>
      </c>
      <c r="N8" s="31">
        <f t="shared" si="1"/>
        <v>0.38167574692040018</v>
      </c>
      <c r="O8" s="31">
        <f t="shared" si="2"/>
        <v>4.7034290696823772E-2</v>
      </c>
      <c r="P8" s="31">
        <f t="shared" si="3"/>
        <v>0.12851308749943921</v>
      </c>
      <c r="Q8" s="34">
        <f t="shared" si="4"/>
        <v>55.50840880509665</v>
      </c>
      <c r="R8" s="31">
        <f t="shared" si="5"/>
        <v>6.9446490196245519E-2</v>
      </c>
      <c r="S8" s="31">
        <f t="shared" si="6"/>
        <v>7.4356396686271656E-2</v>
      </c>
      <c r="T8" s="31">
        <f t="shared" si="7"/>
        <v>5.0340766030929823E-2</v>
      </c>
      <c r="U8" s="4" t="s">
        <v>24</v>
      </c>
      <c r="V8" s="10">
        <v>163.94</v>
      </c>
      <c r="W8" s="12" t="s">
        <v>25</v>
      </c>
      <c r="X8" s="13" t="s">
        <v>26</v>
      </c>
      <c r="Y8" s="11"/>
    </row>
    <row r="9" spans="1:45" ht="15" customHeight="1" thickBot="1" x14ac:dyDescent="0.4">
      <c r="A9" s="40"/>
      <c r="B9" s="51"/>
      <c r="C9" s="5">
        <v>8</v>
      </c>
      <c r="D9" s="5">
        <v>55</v>
      </c>
      <c r="E9" s="5">
        <v>151.24</v>
      </c>
      <c r="F9" s="5">
        <f>F8+5.6</f>
        <v>12.629999999999999</v>
      </c>
      <c r="G9" s="5">
        <f>G8+5.03</f>
        <v>9.09</v>
      </c>
      <c r="H9" s="5">
        <f>H8+2.1</f>
        <v>3.13</v>
      </c>
      <c r="I9" s="5">
        <f>I8+4.54</f>
        <v>6.6400000000000006</v>
      </c>
      <c r="J9" s="5">
        <v>4.07</v>
      </c>
      <c r="K9" s="5">
        <v>1.56</v>
      </c>
      <c r="L9" s="5">
        <v>1.04</v>
      </c>
      <c r="M9" s="31">
        <f t="shared" si="0"/>
        <v>0.96382800975317906</v>
      </c>
      <c r="N9" s="31">
        <f t="shared" si="1"/>
        <v>0.85454003436119153</v>
      </c>
      <c r="O9" s="31">
        <f t="shared" si="2"/>
        <v>0.14292944648646444</v>
      </c>
      <c r="P9" s="31">
        <f t="shared" si="3"/>
        <v>0.40634614333156027</v>
      </c>
      <c r="Q9" s="34">
        <f t="shared" si="4"/>
        <v>55.50840880509665</v>
      </c>
      <c r="R9" s="31">
        <f t="shared" si="5"/>
        <v>6.9446490196245519E-2</v>
      </c>
      <c r="S9" s="31">
        <f t="shared" si="6"/>
        <v>7.4356396686271656E-2</v>
      </c>
      <c r="T9" s="31">
        <f t="shared" si="7"/>
        <v>5.0340766030929823E-2</v>
      </c>
      <c r="U9" s="4" t="s">
        <v>27</v>
      </c>
      <c r="V9" s="10">
        <f>V7-V8</f>
        <v>216.19</v>
      </c>
      <c r="W9" s="14">
        <f>V8/V7</f>
        <v>0.43127351169336808</v>
      </c>
      <c r="X9" s="15">
        <f>V9/V7</f>
        <v>0.56872648830663197</v>
      </c>
      <c r="Y9" s="11"/>
    </row>
    <row r="10" spans="1:45" ht="16" customHeight="1" x14ac:dyDescent="0.35">
      <c r="A10" s="16">
        <v>44323</v>
      </c>
      <c r="B10" s="17" t="s">
        <v>28</v>
      </c>
      <c r="C10" s="8">
        <v>9</v>
      </c>
      <c r="D10" s="8">
        <v>38</v>
      </c>
      <c r="E10" s="8">
        <v>150.82</v>
      </c>
      <c r="F10" s="8">
        <v>9.59</v>
      </c>
      <c r="G10" s="8">
        <v>6.58</v>
      </c>
      <c r="H10" s="8">
        <v>2.08</v>
      </c>
      <c r="I10" s="8">
        <v>4.91</v>
      </c>
      <c r="J10" s="8">
        <v>0</v>
      </c>
      <c r="K10" s="8">
        <v>0</v>
      </c>
      <c r="L10" s="8">
        <v>0.52</v>
      </c>
      <c r="M10" s="32">
        <f t="shared" si="0"/>
        <v>0.74811407458778811</v>
      </c>
      <c r="N10" s="32">
        <f t="shared" si="1"/>
        <v>0.63233533335931635</v>
      </c>
      <c r="O10" s="32">
        <f t="shared" si="2"/>
        <v>9.7094299963354391E-2</v>
      </c>
      <c r="P10" s="32">
        <f t="shared" si="3"/>
        <v>0.30715853005297017</v>
      </c>
      <c r="Q10" s="34">
        <f t="shared" si="4"/>
        <v>55.508435061791992</v>
      </c>
      <c r="R10" s="32">
        <f t="shared" si="5"/>
        <v>0</v>
      </c>
      <c r="S10" s="32">
        <f t="shared" si="6"/>
        <v>0</v>
      </c>
      <c r="T10" s="32">
        <f t="shared" si="7"/>
        <v>2.5730181506568812E-2</v>
      </c>
      <c r="U10" s="4" t="s">
        <v>29</v>
      </c>
      <c r="V10" s="10">
        <v>136.08000000000001</v>
      </c>
      <c r="W10" s="36" t="s">
        <v>30</v>
      </c>
      <c r="X10" s="37"/>
      <c r="Y10" s="11"/>
    </row>
    <row r="11" spans="1:45" ht="16.5" customHeight="1" x14ac:dyDescent="0.35">
      <c r="A11" s="18">
        <v>44325</v>
      </c>
      <c r="B11" s="19" t="s">
        <v>31</v>
      </c>
      <c r="C11" s="5">
        <v>10</v>
      </c>
      <c r="D11" s="5">
        <v>28</v>
      </c>
      <c r="E11" s="5">
        <v>151.56</v>
      </c>
      <c r="F11" s="5">
        <v>9.51</v>
      </c>
      <c r="G11" s="5">
        <v>6.63</v>
      </c>
      <c r="H11" s="5">
        <v>2.12</v>
      </c>
      <c r="I11" s="5">
        <v>4.09</v>
      </c>
      <c r="J11" s="5">
        <v>0</v>
      </c>
      <c r="K11" s="5">
        <v>3</v>
      </c>
      <c r="L11" s="5">
        <v>0</v>
      </c>
      <c r="M11" s="31">
        <f t="shared" si="0"/>
        <v>0.73249255604866981</v>
      </c>
      <c r="N11" s="31">
        <f t="shared" si="1"/>
        <v>0.62908389196424808</v>
      </c>
      <c r="O11" s="31">
        <f t="shared" si="2"/>
        <v>9.771016377668422E-2</v>
      </c>
      <c r="P11" s="31">
        <f t="shared" si="3"/>
        <v>0.2526259017908003</v>
      </c>
      <c r="Q11" s="34">
        <f t="shared" si="4"/>
        <v>55.5084337799914</v>
      </c>
      <c r="R11" s="31">
        <f t="shared" si="5"/>
        <v>0</v>
      </c>
      <c r="S11" s="31">
        <f t="shared" si="6"/>
        <v>0.14432497735974079</v>
      </c>
      <c r="T11" s="31">
        <f t="shared" si="7"/>
        <v>0</v>
      </c>
      <c r="U11" s="4" t="s">
        <v>32</v>
      </c>
      <c r="V11" s="10">
        <v>82.034000000000006</v>
      </c>
      <c r="W11" s="12" t="s">
        <v>25</v>
      </c>
      <c r="X11" s="13" t="s">
        <v>26</v>
      </c>
      <c r="Y11" s="11"/>
    </row>
    <row r="12" spans="1:45" ht="15.5" customHeight="1" thickBot="1" x14ac:dyDescent="0.4">
      <c r="A12" s="16">
        <v>44325</v>
      </c>
      <c r="B12" s="17" t="s">
        <v>33</v>
      </c>
      <c r="C12" s="8">
        <v>11</v>
      </c>
      <c r="D12" s="8">
        <v>30</v>
      </c>
      <c r="E12" s="8">
        <v>152.05000000000001</v>
      </c>
      <c r="F12" s="8">
        <v>9.5500000000000007</v>
      </c>
      <c r="G12" s="8">
        <v>6.6</v>
      </c>
      <c r="H12" s="8">
        <v>2.06</v>
      </c>
      <c r="I12" s="8">
        <v>4.91</v>
      </c>
      <c r="J12" s="8">
        <v>7.03</v>
      </c>
      <c r="K12" s="8">
        <v>0</v>
      </c>
      <c r="L12" s="8">
        <v>0</v>
      </c>
      <c r="M12" s="32">
        <f t="shared" si="0"/>
        <v>0.72003384312167285</v>
      </c>
      <c r="N12" s="32">
        <f t="shared" si="1"/>
        <v>0.61300753327347601</v>
      </c>
      <c r="O12" s="32">
        <f t="shared" si="2"/>
        <v>9.2938988207072207E-2</v>
      </c>
      <c r="P12" s="32">
        <f t="shared" si="3"/>
        <v>0.2968676676398907</v>
      </c>
      <c r="Q12" s="34">
        <f t="shared" si="4"/>
        <v>55.50839138088719</v>
      </c>
      <c r="R12" s="32">
        <f t="shared" si="5"/>
        <v>0.1185126100333531</v>
      </c>
      <c r="S12" s="32">
        <f t="shared" si="6"/>
        <v>0</v>
      </c>
      <c r="T12" s="32">
        <f t="shared" si="7"/>
        <v>0</v>
      </c>
      <c r="U12" s="4" t="s">
        <v>34</v>
      </c>
      <c r="V12" s="10">
        <f>V10-V11</f>
        <v>54.046000000000006</v>
      </c>
      <c r="W12" s="14">
        <f>V11/V10</f>
        <v>0.6028365667254556</v>
      </c>
      <c r="X12" s="15">
        <f>V12/V10</f>
        <v>0.3971634332745444</v>
      </c>
      <c r="Y12" s="11"/>
    </row>
    <row r="13" spans="1:45" ht="15.5" customHeight="1" x14ac:dyDescent="0.35">
      <c r="A13" s="20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33"/>
      <c r="N13" s="33"/>
      <c r="O13" s="33"/>
      <c r="P13" s="33"/>
      <c r="Q13" s="35"/>
      <c r="R13" s="33"/>
      <c r="S13" s="33"/>
      <c r="T13" s="33"/>
      <c r="U13" s="4" t="s">
        <v>35</v>
      </c>
      <c r="V13" s="10">
        <v>133.999</v>
      </c>
      <c r="W13" s="23"/>
      <c r="X13" s="24"/>
      <c r="Y13" s="25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</row>
    <row r="14" spans="1:45" s="22" customFormat="1" x14ac:dyDescent="0.35">
      <c r="A14" s="20"/>
      <c r="B14" s="21"/>
      <c r="M14" s="33"/>
      <c r="N14" s="33"/>
      <c r="O14" s="33"/>
      <c r="P14" s="33"/>
      <c r="Q14" s="35"/>
      <c r="R14" s="33"/>
      <c r="S14" s="33"/>
      <c r="T14" s="33"/>
      <c r="U14" s="26" t="s">
        <v>35</v>
      </c>
      <c r="W14" s="27"/>
      <c r="X14" s="27"/>
    </row>
    <row r="15" spans="1:45" s="5" customFormat="1" x14ac:dyDescent="0.35">
      <c r="A15" s="18">
        <v>44328</v>
      </c>
      <c r="B15" s="19" t="s">
        <v>36</v>
      </c>
      <c r="C15" s="5">
        <v>1</v>
      </c>
      <c r="D15" s="5" t="s">
        <v>37</v>
      </c>
      <c r="E15" s="5">
        <v>151.49</v>
      </c>
      <c r="F15" s="5">
        <v>18.48</v>
      </c>
      <c r="G15" s="5">
        <v>12.09</v>
      </c>
      <c r="H15" s="5">
        <v>2.14</v>
      </c>
      <c r="I15" s="5">
        <v>9.3800000000000008</v>
      </c>
      <c r="J15" s="5">
        <v>5.7</v>
      </c>
      <c r="K15" s="5">
        <v>4.08</v>
      </c>
      <c r="L15" s="5">
        <v>0.21</v>
      </c>
      <c r="M15" s="31">
        <f t="shared" si="0"/>
        <v>1.3906127742640044</v>
      </c>
      <c r="N15" s="31">
        <f t="shared" si="1"/>
        <v>1.1207348749340962</v>
      </c>
      <c r="O15" s="31">
        <f t="shared" si="2"/>
        <v>9.6360535028749555E-2</v>
      </c>
      <c r="P15" s="31">
        <f t="shared" si="3"/>
        <v>0.56602935682093258</v>
      </c>
      <c r="Q15" s="34">
        <f t="shared" si="4"/>
        <v>55.50839801060598</v>
      </c>
      <c r="R15" s="31">
        <f t="shared" si="5"/>
        <v>9.5904459706795397E-2</v>
      </c>
      <c r="S15" s="31">
        <f t="shared" si="6"/>
        <v>0.19176173723254128</v>
      </c>
      <c r="T15" s="31">
        <f t="shared" si="7"/>
        <v>1.0023371575766235E-2</v>
      </c>
    </row>
    <row r="16" spans="1:45" s="8" customFormat="1" x14ac:dyDescent="0.35">
      <c r="A16" s="16">
        <v>44328</v>
      </c>
      <c r="B16" s="17" t="s">
        <v>38</v>
      </c>
      <c r="C16" s="8">
        <v>2</v>
      </c>
      <c r="D16" s="8" t="s">
        <v>39</v>
      </c>
      <c r="E16" s="8">
        <v>150.05000000000001</v>
      </c>
      <c r="F16" s="8">
        <v>15.62</v>
      </c>
      <c r="G16" s="8">
        <v>10</v>
      </c>
      <c r="H16" s="8">
        <v>0.62</v>
      </c>
      <c r="I16" s="8">
        <v>9.3800000000000008</v>
      </c>
      <c r="J16" s="8">
        <v>2.87</v>
      </c>
      <c r="K16" s="8">
        <v>2.0299999999999998</v>
      </c>
      <c r="L16" s="8">
        <v>0.19</v>
      </c>
      <c r="M16" s="32">
        <f t="shared" si="0"/>
        <v>1.2051805925430192</v>
      </c>
      <c r="N16" s="32">
        <f t="shared" si="1"/>
        <v>0.95048099584515444</v>
      </c>
      <c r="O16" s="32">
        <f t="shared" si="2"/>
        <v>2.8624899535788385E-2</v>
      </c>
      <c r="P16" s="32">
        <f t="shared" si="3"/>
        <v>0.58037114037116955</v>
      </c>
      <c r="Q16" s="34">
        <f t="shared" si="4"/>
        <v>55.508415943915395</v>
      </c>
      <c r="R16" s="32">
        <f t="shared" si="5"/>
        <v>4.9512253852382865E-2</v>
      </c>
      <c r="S16" s="32">
        <f t="shared" si="6"/>
        <v>9.7828339615556592E-2</v>
      </c>
      <c r="T16" s="32">
        <f t="shared" si="7"/>
        <v>9.2985448219767945E-3</v>
      </c>
    </row>
    <row r="17" spans="1:20" s="5" customFormat="1" x14ac:dyDescent="0.35">
      <c r="A17" s="18">
        <v>44329</v>
      </c>
      <c r="B17" s="19" t="s">
        <v>40</v>
      </c>
      <c r="C17" s="5">
        <v>3</v>
      </c>
      <c r="D17" s="5" t="s">
        <v>41</v>
      </c>
      <c r="E17" s="5">
        <v>150.01</v>
      </c>
      <c r="F17" s="5">
        <v>18.48</v>
      </c>
      <c r="G17" s="5">
        <v>7.86</v>
      </c>
      <c r="H17" s="5">
        <v>2.13</v>
      </c>
      <c r="I17" s="5">
        <v>7.08</v>
      </c>
      <c r="J17" s="5">
        <v>2.85</v>
      </c>
      <c r="K17" s="5">
        <v>2.0299999999999998</v>
      </c>
      <c r="L17" s="5">
        <v>0.1</v>
      </c>
      <c r="M17" s="31">
        <f t="shared" si="0"/>
        <v>1.4263280023410347</v>
      </c>
      <c r="N17" s="31">
        <f t="shared" si="1"/>
        <v>0.74732984383668988</v>
      </c>
      <c r="O17" s="31">
        <f t="shared" si="2"/>
        <v>9.8373523450738951E-2</v>
      </c>
      <c r="P17" s="31">
        <f t="shared" si="3"/>
        <v>0.43821028816950447</v>
      </c>
      <c r="Q17" s="34">
        <f t="shared" si="4"/>
        <v>55.508416064686045</v>
      </c>
      <c r="R17" s="31">
        <f t="shared" si="5"/>
        <v>4.9183791117404292E-2</v>
      </c>
      <c r="S17" s="31">
        <f t="shared" si="6"/>
        <v>9.786130983436353E-2</v>
      </c>
      <c r="T17" s="31">
        <f t="shared" si="7"/>
        <v>4.8956203306201396E-3</v>
      </c>
    </row>
    <row r="18" spans="1:20" s="8" customFormat="1" x14ac:dyDescent="0.35">
      <c r="A18" s="16">
        <v>44329</v>
      </c>
      <c r="B18" s="17" t="s">
        <v>42</v>
      </c>
      <c r="C18" s="8">
        <v>4</v>
      </c>
      <c r="D18" s="8" t="s">
        <v>43</v>
      </c>
      <c r="E18" s="8">
        <v>150.05000000000001</v>
      </c>
      <c r="F18" s="8">
        <v>15.6</v>
      </c>
      <c r="G18" s="8">
        <v>7.85</v>
      </c>
      <c r="H18" s="8">
        <v>1.36</v>
      </c>
      <c r="I18" s="8">
        <v>4.76</v>
      </c>
      <c r="J18" s="8">
        <v>2.87</v>
      </c>
      <c r="K18" s="8">
        <v>0</v>
      </c>
      <c r="L18" s="8">
        <v>0</v>
      </c>
      <c r="M18" s="32">
        <f t="shared" si="0"/>
        <v>1.2100352025444052</v>
      </c>
      <c r="N18" s="32">
        <f t="shared" si="1"/>
        <v>0.75009349892093391</v>
      </c>
      <c r="O18" s="32">
        <f t="shared" si="2"/>
        <v>6.3123852562474866E-2</v>
      </c>
      <c r="P18" s="32">
        <f t="shared" si="3"/>
        <v>0.29608215266998733</v>
      </c>
      <c r="Q18" s="34">
        <f t="shared" si="4"/>
        <v>55.508416715763389</v>
      </c>
      <c r="R18" s="32">
        <f t="shared" si="5"/>
        <v>4.9775428010667359E-2</v>
      </c>
      <c r="S18" s="32">
        <f t="shared" si="6"/>
        <v>0</v>
      </c>
      <c r="T18" s="32">
        <f t="shared" si="7"/>
        <v>0</v>
      </c>
    </row>
    <row r="19" spans="1:20" s="5" customFormat="1" x14ac:dyDescent="0.35">
      <c r="A19" s="28">
        <v>44329</v>
      </c>
      <c r="B19" s="5" t="s">
        <v>44</v>
      </c>
      <c r="C19" s="5">
        <v>5</v>
      </c>
      <c r="D19" s="5" t="s">
        <v>45</v>
      </c>
      <c r="E19" s="5">
        <v>150.02000000000001</v>
      </c>
      <c r="F19" s="5">
        <v>18.510000000000002</v>
      </c>
      <c r="G19" s="5">
        <v>12.12</v>
      </c>
      <c r="H19" s="5">
        <v>2.13</v>
      </c>
      <c r="I19" s="5">
        <v>4.78</v>
      </c>
      <c r="J19" s="5">
        <v>5.72</v>
      </c>
      <c r="K19" s="5">
        <v>4.09</v>
      </c>
      <c r="L19" s="5">
        <v>0.21</v>
      </c>
      <c r="M19" s="31">
        <f t="shared" si="0"/>
        <v>1.4059508086225583</v>
      </c>
      <c r="N19" s="31">
        <f t="shared" si="1"/>
        <v>1.134066873998899</v>
      </c>
      <c r="O19" s="31">
        <f t="shared" si="2"/>
        <v>9.6810952318632057E-2</v>
      </c>
      <c r="P19" s="31">
        <f t="shared" si="3"/>
        <v>0.29115447794802002</v>
      </c>
      <c r="Q19" s="34">
        <f t="shared" si="4"/>
        <v>55.508397533248989</v>
      </c>
      <c r="R19" s="31">
        <f t="shared" si="5"/>
        <v>9.714477251009164E-2</v>
      </c>
      <c r="S19" s="31">
        <f t="shared" si="6"/>
        <v>0.19403700377648073</v>
      </c>
      <c r="T19" s="31">
        <f t="shared" si="7"/>
        <v>1.0117501788311589E-2</v>
      </c>
    </row>
    <row r="20" spans="1:20" s="8" customFormat="1" x14ac:dyDescent="0.35">
      <c r="A20" s="16">
        <v>44330</v>
      </c>
      <c r="B20" s="17" t="s">
        <v>46</v>
      </c>
      <c r="C20" s="8">
        <v>6</v>
      </c>
      <c r="D20" s="8" t="s">
        <v>47</v>
      </c>
      <c r="E20" s="8">
        <v>149.97999999999999</v>
      </c>
      <c r="F20" s="8">
        <v>12.75</v>
      </c>
      <c r="G20" s="8">
        <v>12.11</v>
      </c>
      <c r="H20" s="8">
        <v>1.38</v>
      </c>
      <c r="I20" s="8">
        <v>9.4</v>
      </c>
      <c r="J20" s="8">
        <v>0</v>
      </c>
      <c r="K20" s="8">
        <v>2.0499999999999998</v>
      </c>
      <c r="L20" s="8">
        <v>0.19</v>
      </c>
      <c r="M20" s="32">
        <f t="shared" si="0"/>
        <v>0.99479534629523214</v>
      </c>
      <c r="N20" s="32">
        <f t="shared" si="1"/>
        <v>1.1639653212630434</v>
      </c>
      <c r="O20" s="32">
        <f t="shared" si="2"/>
        <v>6.4429361619907075E-2</v>
      </c>
      <c r="P20" s="32">
        <f t="shared" si="3"/>
        <v>0.58814347604448181</v>
      </c>
      <c r="Q20" s="34">
        <f t="shared" si="4"/>
        <v>55.508434174525789</v>
      </c>
      <c r="R20" s="32">
        <f t="shared" si="5"/>
        <v>0</v>
      </c>
      <c r="S20" s="32">
        <f t="shared" si="6"/>
        <v>9.9902180171125787E-2</v>
      </c>
      <c r="T20" s="32">
        <f t="shared" si="7"/>
        <v>9.4030219328556774E-3</v>
      </c>
    </row>
    <row r="21" spans="1:20" s="5" customFormat="1" x14ac:dyDescent="0.35">
      <c r="A21" s="18">
        <v>44330</v>
      </c>
      <c r="B21" s="19" t="s">
        <v>48</v>
      </c>
      <c r="C21" s="5">
        <v>7</v>
      </c>
      <c r="D21" s="5" t="s">
        <v>49</v>
      </c>
      <c r="E21" s="5">
        <v>150.01</v>
      </c>
      <c r="F21" s="5">
        <v>15.61</v>
      </c>
      <c r="G21" s="5">
        <v>10.01</v>
      </c>
      <c r="H21" s="5">
        <v>0.64</v>
      </c>
      <c r="I21" s="5">
        <v>7.08</v>
      </c>
      <c r="J21" s="5">
        <v>2.88</v>
      </c>
      <c r="K21" s="5">
        <v>2.06</v>
      </c>
      <c r="L21" s="5">
        <v>0.11</v>
      </c>
      <c r="M21" s="31">
        <f t="shared" si="0"/>
        <v>1.2045859622028849</v>
      </c>
      <c r="N21" s="31">
        <f t="shared" si="1"/>
        <v>0.9515712456422869</v>
      </c>
      <c r="O21" s="31">
        <f t="shared" si="2"/>
        <v>2.955262414384862E-2</v>
      </c>
      <c r="P21" s="31">
        <f t="shared" si="3"/>
        <v>0.43812700481703581</v>
      </c>
      <c r="Q21" s="34">
        <f t="shared" si="4"/>
        <v>55.508415864670084</v>
      </c>
      <c r="R21" s="31">
        <f t="shared" si="5"/>
        <v>4.9692069292781839E-2</v>
      </c>
      <c r="S21" s="31">
        <f t="shared" si="6"/>
        <v>9.9288662353808982E-2</v>
      </c>
      <c r="T21" s="31">
        <f t="shared" si="7"/>
        <v>5.3841588914976552E-3</v>
      </c>
    </row>
    <row r="22" spans="1:20" s="8" customFormat="1" x14ac:dyDescent="0.35">
      <c r="A22" s="16">
        <v>44330</v>
      </c>
      <c r="B22" s="17" t="s">
        <v>50</v>
      </c>
      <c r="C22" s="8">
        <v>8</v>
      </c>
      <c r="D22" s="8" t="s">
        <v>51</v>
      </c>
      <c r="E22" s="8">
        <v>150</v>
      </c>
      <c r="F22" s="8">
        <v>12.78</v>
      </c>
      <c r="G22" s="8">
        <v>9.99</v>
      </c>
      <c r="H22" s="8">
        <v>2.14</v>
      </c>
      <c r="I22" s="8">
        <v>7.1</v>
      </c>
      <c r="J22" s="8">
        <v>5.69</v>
      </c>
      <c r="K22" s="8">
        <v>2.02</v>
      </c>
      <c r="L22" s="8">
        <v>0</v>
      </c>
      <c r="M22" s="32">
        <f t="shared" si="0"/>
        <v>0.97613576250017076</v>
      </c>
      <c r="N22" s="32">
        <f t="shared" si="1"/>
        <v>0.93997693397895177</v>
      </c>
      <c r="O22" s="32">
        <f t="shared" si="2"/>
        <v>9.7807988066445833E-2</v>
      </c>
      <c r="P22" s="32">
        <f t="shared" si="3"/>
        <v>0.43488015449102624</v>
      </c>
      <c r="Q22" s="34">
        <f t="shared" si="4"/>
        <v>55.508398389814367</v>
      </c>
      <c r="R22" s="32">
        <f t="shared" si="5"/>
        <v>9.7174281125186668E-2</v>
      </c>
      <c r="S22" s="32">
        <f t="shared" si="6"/>
        <v>9.6366987885133135E-2</v>
      </c>
      <c r="T22" s="32">
        <f t="shared" si="7"/>
        <v>0</v>
      </c>
    </row>
    <row r="23" spans="1:20" s="5" customFormat="1" x14ac:dyDescent="0.35">
      <c r="A23" s="28">
        <v>44330</v>
      </c>
      <c r="B23" s="5" t="s">
        <v>52</v>
      </c>
      <c r="C23" s="5">
        <v>9</v>
      </c>
      <c r="D23" s="5" t="s">
        <v>53</v>
      </c>
      <c r="E23" s="5">
        <v>150.02000000000001</v>
      </c>
      <c r="F23" s="5">
        <v>12.77</v>
      </c>
      <c r="G23" s="5">
        <v>12.12</v>
      </c>
      <c r="H23" s="5">
        <v>0.64</v>
      </c>
      <c r="I23" s="5">
        <v>7.09</v>
      </c>
      <c r="J23" s="5">
        <v>0</v>
      </c>
      <c r="K23" s="5">
        <v>0</v>
      </c>
      <c r="L23" s="5">
        <v>0.21</v>
      </c>
      <c r="M23" s="31">
        <f t="shared" si="0"/>
        <v>1.0014975490883775</v>
      </c>
      <c r="N23" s="31">
        <f t="shared" si="1"/>
        <v>1.1709381378575003</v>
      </c>
      <c r="O23" s="31">
        <f t="shared" si="2"/>
        <v>3.0034482213598408E-2</v>
      </c>
      <c r="P23" s="31">
        <f t="shared" si="3"/>
        <v>0.44589961660693123</v>
      </c>
      <c r="Q23" s="34">
        <f t="shared" si="4"/>
        <v>55.508435061791985</v>
      </c>
      <c r="R23" s="31">
        <f t="shared" si="5"/>
        <v>0</v>
      </c>
      <c r="S23" s="31">
        <f t="shared" si="6"/>
        <v>0</v>
      </c>
      <c r="T23" s="31">
        <f t="shared" si="7"/>
        <v>1.0446446303471697E-2</v>
      </c>
    </row>
    <row r="24" spans="1:20" s="8" customFormat="1" ht="14.5" customHeight="1" x14ac:dyDescent="0.35">
      <c r="A24" s="16">
        <v>44333</v>
      </c>
      <c r="B24" s="17" t="s">
        <v>54</v>
      </c>
      <c r="C24" s="8">
        <v>10</v>
      </c>
      <c r="D24" s="8" t="s">
        <v>55</v>
      </c>
      <c r="E24" s="8">
        <v>151.44999999999999</v>
      </c>
      <c r="F24" s="8">
        <v>18.489999999999998</v>
      </c>
      <c r="G24" s="8">
        <v>7.87</v>
      </c>
      <c r="H24" s="8">
        <v>2.13</v>
      </c>
      <c r="I24" s="8">
        <v>7.08</v>
      </c>
      <c r="J24" s="8">
        <v>5.7</v>
      </c>
      <c r="K24" s="8">
        <v>4.08</v>
      </c>
      <c r="L24" s="8">
        <v>0</v>
      </c>
      <c r="M24" s="32">
        <f t="shared" si="0"/>
        <v>1.3917213182010522</v>
      </c>
      <c r="N24" s="32">
        <f t="shared" si="1"/>
        <v>0.72973039988997745</v>
      </c>
      <c r="O24" s="32">
        <f t="shared" si="2"/>
        <v>9.5934795414213625E-2</v>
      </c>
      <c r="P24" s="32">
        <f t="shared" si="3"/>
        <v>0.42734683956904895</v>
      </c>
      <c r="Q24" s="34">
        <f t="shared" si="4"/>
        <v>55.508398001124647</v>
      </c>
      <c r="R24" s="32">
        <f t="shared" si="5"/>
        <v>9.5929001483948673E-2</v>
      </c>
      <c r="S24" s="32">
        <f t="shared" si="6"/>
        <v>0.19181080871301334</v>
      </c>
      <c r="T24" s="32">
        <f t="shared" si="7"/>
        <v>0</v>
      </c>
    </row>
    <row r="25" spans="1:20" x14ac:dyDescent="0.35">
      <c r="A25" s="29"/>
      <c r="B25" s="30"/>
    </row>
    <row r="26" spans="1:20" x14ac:dyDescent="0.35">
      <c r="A26" s="29"/>
      <c r="B26" s="30"/>
    </row>
    <row r="27" spans="1:20" x14ac:dyDescent="0.35">
      <c r="A27" s="29"/>
      <c r="B27" s="30"/>
    </row>
    <row r="28" spans="1:20" x14ac:dyDescent="0.35">
      <c r="A28" s="29"/>
      <c r="B28" s="30"/>
    </row>
    <row r="29" spans="1:20" x14ac:dyDescent="0.35">
      <c r="A29" s="29"/>
      <c r="B29" s="30"/>
    </row>
  </sheetData>
  <mergeCells count="8">
    <mergeCell ref="W10:X10"/>
    <mergeCell ref="A2:A4"/>
    <mergeCell ref="B2:B4"/>
    <mergeCell ref="A5:A7"/>
    <mergeCell ref="B5:B7"/>
    <mergeCell ref="W7:X7"/>
    <mergeCell ref="A8:A9"/>
    <mergeCell ref="B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data-pure 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 kocevska</dc:creator>
  <cp:lastModifiedBy>stefani kocevska</cp:lastModifiedBy>
  <dcterms:created xsi:type="dcterms:W3CDTF">2021-06-02T12:51:32Z</dcterms:created>
  <dcterms:modified xsi:type="dcterms:W3CDTF">2021-06-07T03:07:52Z</dcterms:modified>
</cp:coreProperties>
</file>