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lookup functions\"/>
    </mc:Choice>
  </mc:AlternateContent>
  <xr:revisionPtr revIDLastSave="0" documentId="13_ncr:1_{6557E56E-BD40-41E6-B8B4-EF219966F33F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Library" sheetId="1" r:id="rId1"/>
    <sheet name="Music Exams" sheetId="2" r:id="rId2"/>
    <sheet name="Flights" sheetId="3" r:id="rId3"/>
  </sheets>
  <definedNames>
    <definedName name="Airport">Flights!$K$3</definedName>
    <definedName name="Airport_Pos_Num">Flights!$K$6</definedName>
    <definedName name="Book_table">Library!$A$4:$G$15</definedName>
    <definedName name="Day">Flights!$K$4</definedName>
    <definedName name="Day_Pos_Num">Flights!$K$7</definedName>
    <definedName name="Days_week">Flights!$B$3:$H$3</definedName>
    <definedName name="Departure_Airport">Flights!$A$4:$A$19</definedName>
    <definedName name="Headlines">'Music Exams'!$A$3:$F$3</definedName>
    <definedName name="ISBN_Code">Library!$B$18</definedName>
    <definedName name="Pipil_name_column">'Music Exams'!$A$4:$A$23</definedName>
    <definedName name="Pupil_name">'Music Exams'!$B$26</definedName>
    <definedName name="Pupil_table">'Music Exams'!$A$4:$F$23</definedName>
    <definedName name="Time_table">Flights!$B$4:$H$19</definedName>
  </definedNames>
  <calcPr calcId="19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3" l="1"/>
  <c r="K7" i="3"/>
  <c r="K6" i="3"/>
  <c r="K9" i="3" s="1" a="1"/>
  <c r="K9" i="3" s="1"/>
  <c r="C27" i="2" l="1"/>
  <c r="C28" i="2"/>
  <c r="C29" i="2"/>
  <c r="C30" i="2"/>
  <c r="C31" i="2"/>
  <c r="C26" i="2"/>
  <c r="B27" i="2"/>
  <c r="B31" i="2"/>
  <c r="B30" i="2"/>
  <c r="B29" i="2"/>
  <c r="B28" i="2"/>
  <c r="D22" i="1"/>
  <c r="D23" i="1"/>
  <c r="D21" i="1"/>
  <c r="I11" i="1"/>
  <c r="B21" i="1"/>
  <c r="J7" i="1" s="1"/>
  <c r="F4" i="1"/>
  <c r="B22" i="1"/>
  <c r="I1" i="1" l="1"/>
  <c r="G4" i="1" s="1"/>
  <c r="F5" i="1"/>
  <c r="F6" i="1"/>
  <c r="F7" i="1"/>
  <c r="B23" i="1" s="1"/>
  <c r="F8" i="1"/>
  <c r="F9" i="1"/>
  <c r="F10" i="1"/>
  <c r="F11" i="1"/>
  <c r="F12" i="1"/>
  <c r="F13" i="1"/>
  <c r="F14" i="1"/>
  <c r="F15" i="1"/>
  <c r="G9" i="1" l="1"/>
  <c r="G14" i="1"/>
  <c r="G6" i="1"/>
  <c r="G13" i="1"/>
  <c r="G5" i="1"/>
  <c r="G12" i="1"/>
  <c r="G11" i="1"/>
  <c r="G10" i="1"/>
  <c r="G8" i="1"/>
  <c r="G15" i="1"/>
  <c r="G7" i="1"/>
  <c r="D24" i="1" l="1"/>
  <c r="B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<sst xmlns="http://schemas.openxmlformats.org/spreadsheetml/2006/main" count="173" uniqueCount="109">
  <si>
    <t>Community Library Database</t>
  </si>
  <si>
    <t>Book ISBN</t>
  </si>
  <si>
    <t>Status</t>
  </si>
  <si>
    <t>Purchase Cost</t>
  </si>
  <si>
    <t>Category</t>
  </si>
  <si>
    <t>Purchase Date</t>
  </si>
  <si>
    <t>Expiry Date</t>
  </si>
  <si>
    <t>978-0-331-95055-01-4</t>
  </si>
  <si>
    <t>978-0-553-81762-01-5</t>
  </si>
  <si>
    <t>978-1-128-95055-01-3</t>
  </si>
  <si>
    <t>978-0-419-96298-02-3</t>
  </si>
  <si>
    <t>978-1-40020-96298-02-1</t>
  </si>
  <si>
    <t>978-1-40020-81762-01-6</t>
  </si>
  <si>
    <t>978-0-518-96298-01-2</t>
  </si>
  <si>
    <t>978-0-447-96298-02-6</t>
  </si>
  <si>
    <t>978-0-662-95055-01-2</t>
  </si>
  <si>
    <t>978-0-394-81762-02-1</t>
  </si>
  <si>
    <t>978-1-119-95055-02-4</t>
  </si>
  <si>
    <t>978-0-261-81762-01-2</t>
  </si>
  <si>
    <t>Out</t>
  </si>
  <si>
    <t>In</t>
  </si>
  <si>
    <t>Crime</t>
  </si>
  <si>
    <t>Medical</t>
  </si>
  <si>
    <t>Travel</t>
  </si>
  <si>
    <t>Cookery</t>
  </si>
  <si>
    <t>Architecture</t>
  </si>
  <si>
    <t>Gardening</t>
  </si>
  <si>
    <t>Astronomy</t>
  </si>
  <si>
    <t>Days to Expiry</t>
  </si>
  <si>
    <t>Today:</t>
  </si>
  <si>
    <t>Search:</t>
  </si>
  <si>
    <t>Using VLOOKUP</t>
  </si>
  <si>
    <t>Using VLOOKUP &amp; MATCH</t>
  </si>
  <si>
    <t>ABRSM Examinations</t>
  </si>
  <si>
    <t>Pupil Name</t>
  </si>
  <si>
    <t>Instrument</t>
  </si>
  <si>
    <t>Grade</t>
  </si>
  <si>
    <t>Centre</t>
  </si>
  <si>
    <t>Date</t>
  </si>
  <si>
    <t>Time</t>
  </si>
  <si>
    <t>Lilly R Bennett</t>
  </si>
  <si>
    <t>French Horn</t>
  </si>
  <si>
    <t>York</t>
  </si>
  <si>
    <t>Exam Centre</t>
  </si>
  <si>
    <t>Bristol</t>
  </si>
  <si>
    <t>Edinburgh</t>
  </si>
  <si>
    <t>London</t>
  </si>
  <si>
    <t>Manchester</t>
  </si>
  <si>
    <t>Oxford</t>
  </si>
  <si>
    <t>Richard F Pierce-Hall</t>
  </si>
  <si>
    <t>Piano</t>
  </si>
  <si>
    <t>Simon T Brent</t>
  </si>
  <si>
    <t>Violin</t>
  </si>
  <si>
    <t>Helen P Brown</t>
  </si>
  <si>
    <t>Clarinet</t>
  </si>
  <si>
    <t>David S Brown</t>
  </si>
  <si>
    <t>Flute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</si>
  <si>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</si>
  <si>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</si>
  <si>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</si>
  <si>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</si>
  <si>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</si>
  <si>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</si>
  <si>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</si>
  <si>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</si>
  <si>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</si>
  <si>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Petunia L Fox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</si>
  <si>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</si>
  <si>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</si>
  <si>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</si>
  <si>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</si>
  <si>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</si>
  <si>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</si>
  <si>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</si>
  <si>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</si>
  <si>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</si>
  <si>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</si>
  <si>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</si>
  <si>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>Pupil Search:</t>
  </si>
  <si>
    <t>Using MATCH</t>
  </si>
  <si>
    <t>London Heathrow Early Business Shuttle TimeTable</t>
  </si>
  <si>
    <t>Departure Airport</t>
  </si>
  <si>
    <t>Mon</t>
  </si>
  <si>
    <t>Tue</t>
  </si>
  <si>
    <t>Wed</t>
  </si>
  <si>
    <t>Thu</t>
  </si>
  <si>
    <t>Fri</t>
  </si>
  <si>
    <t>Sat</t>
  </si>
  <si>
    <t>Sun</t>
  </si>
  <si>
    <t>Airport:</t>
  </si>
  <si>
    <t>Dover</t>
  </si>
  <si>
    <t>Aberdeen</t>
  </si>
  <si>
    <t>Day:</t>
  </si>
  <si>
    <t>Birmingham</t>
  </si>
  <si>
    <t>Blackpool</t>
  </si>
  <si>
    <t>Airport Pos Num:</t>
  </si>
  <si>
    <t>Day Pos Num:</t>
  </si>
  <si>
    <t>Caernarfon</t>
  </si>
  <si>
    <t>Cardiff</t>
  </si>
  <si>
    <t>Flight Time:</t>
  </si>
  <si>
    <t>Carlisle</t>
  </si>
  <si>
    <t xml:space="preserve">Nested Formula </t>
  </si>
  <si>
    <t>for flight time:</t>
  </si>
  <si>
    <t>Exeter</t>
  </si>
  <si>
    <t>Leeds</t>
  </si>
  <si>
    <t>Liverpool</t>
  </si>
  <si>
    <t>Newcastle</t>
  </si>
  <si>
    <t>Newquay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</si>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</sst>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6" formatCode="[$-F400]h:mm:ss\ AM/PM"/>
    <numFmt numFmtId="167" formatCode="dd\/mm\/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  <xf numFmtId="0" fontId="2" fillId="0" borderId="0" xfId="0" applyFont="1"/>
    <xf numFmtId="14" fontId="4" fillId="2" borderId="1" xfId="0" applyNumberFormat="1" applyFont="1" applyFill="1" applyBorder="1"/>
    <xf numFmtId="0" fontId="3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indent="2"/>
    </xf>
    <xf numFmtId="164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right" indent="2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right" inden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4" fontId="6" fillId="7" borderId="1" xfId="0" applyNumberFormat="1" applyFont="1" applyFill="1" applyBorder="1" applyAlignment="1">
      <alignment horizontal="center"/>
    </xf>
    <xf numFmtId="0" fontId="7" fillId="0" borderId="0" xfId="0" applyFont="1"/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8" fillId="0" borderId="0" xfId="0" applyFont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166" fontId="6" fillId="4" borderId="1" xfId="0" applyNumberFormat="1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0" fontId="10" fillId="0" borderId="0" xfId="0" applyFont="1"/>
    <xf numFmtId="0" fontId="1" fillId="5" borderId="1" xfId="0" applyFont="1" applyFill="1" applyBorder="1"/>
    <xf numFmtId="0" fontId="0" fillId="0" borderId="0" xfId="0" applyAlignment="1">
      <alignment horizontal="left"/>
    </xf>
    <xf numFmtId="0" fontId="1" fillId="7" borderId="1" xfId="0" applyFont="1" applyFill="1" applyBorder="1"/>
    <xf numFmtId="0" fontId="0" fillId="9" borderId="1" xfId="0" applyFill="1" applyBorder="1"/>
    <xf numFmtId="20" fontId="0" fillId="0" borderId="0" xfId="0" applyNumberFormat="1" applyAlignment="1">
      <alignment horizontal="center"/>
    </xf>
    <xf numFmtId="166" fontId="1" fillId="5" borderId="1" xfId="0" applyNumberFormat="1" applyFont="1" applyFill="1" applyBorder="1"/>
    <xf numFmtId="166" fontId="9" fillId="5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1"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5" zoomScaleNormal="85" workbookViewId="0">
      <selection activeCell="D21" sqref="D21:E21"/>
    </sheetView>
  </sheetViews>
  <sheetFormatPr defaultRowHeight="15" x14ac:dyDescent="0.25"/>
  <cols>
    <col min="1" max="1" width="21.28515625" customWidth="1"/>
    <col min="2" max="2" width="6" style="1" bestFit="1" customWidth="1"/>
    <col min="3" max="3" width="11.140625" style="1" bestFit="1" customWidth="1"/>
    <col min="4" max="4" width="8.85546875" customWidth="1"/>
    <col min="5" max="5" width="15.28515625" customWidth="1"/>
    <col min="6" max="6" width="10.7109375" customWidth="1"/>
    <col min="7" max="7" width="7.85546875" style="1" customWidth="1"/>
    <col min="8" max="8" width="7.42578125" customWidth="1"/>
    <col min="9" max="9" width="11.5703125" customWidth="1"/>
  </cols>
  <sheetData>
    <row r="1" spans="1:10" ht="21" x14ac:dyDescent="0.35">
      <c r="A1" s="6" t="s">
        <v>0</v>
      </c>
      <c r="H1" s="8" t="s">
        <v>29</v>
      </c>
      <c r="I1" s="7">
        <f ca="1">TODAY()</f>
        <v>45301</v>
      </c>
    </row>
    <row r="3" spans="1:10" s="9" customFormat="1" ht="30" x14ac:dyDescent="0.25">
      <c r="A3" s="10" t="s">
        <v>1</v>
      </c>
      <c r="B3" s="11" t="s">
        <v>2</v>
      </c>
      <c r="C3" s="11" t="s">
        <v>4</v>
      </c>
      <c r="D3" s="12" t="s">
        <v>3</v>
      </c>
      <c r="E3" s="12" t="s">
        <v>5</v>
      </c>
      <c r="F3" s="12" t="s">
        <v>6</v>
      </c>
      <c r="G3" s="11" t="s">
        <v>28</v>
      </c>
    </row>
    <row r="4" spans="1:10" x14ac:dyDescent="0.25">
      <c r="A4" s="2" t="s">
        <v>7</v>
      </c>
      <c r="B4" s="3" t="s">
        <v>19</v>
      </c>
      <c r="C4" s="3" t="s">
        <v>21</v>
      </c>
      <c r="D4" s="4">
        <v>25.99</v>
      </c>
      <c r="E4" s="5">
        <v>42412</v>
      </c>
      <c r="F4" s="5">
        <f>E4+(365*8)</f>
        <v>45332</v>
      </c>
      <c r="G4" s="3">
        <f ca="1">F4-$I$1</f>
        <v>31</v>
      </c>
    </row>
    <row r="5" spans="1:10" x14ac:dyDescent="0.25">
      <c r="A5" s="2" t="s">
        <v>11</v>
      </c>
      <c r="B5" s="3" t="s">
        <v>19</v>
      </c>
      <c r="C5" s="3" t="s">
        <v>22</v>
      </c>
      <c r="D5" s="4">
        <v>12.99</v>
      </c>
      <c r="E5" s="5">
        <v>41505</v>
      </c>
      <c r="F5" s="5">
        <f t="shared" ref="F5:F15" si="0">E5+(365*8)</f>
        <v>44425</v>
      </c>
      <c r="G5" s="3">
        <f t="shared" ref="G5:G15" ca="1" si="1">F5-$I$1</f>
        <v>-876</v>
      </c>
    </row>
    <row r="6" spans="1:10" x14ac:dyDescent="0.25">
      <c r="A6" s="2" t="s">
        <v>8</v>
      </c>
      <c r="B6" s="3" t="s">
        <v>20</v>
      </c>
      <c r="C6" s="3" t="s">
        <v>23</v>
      </c>
      <c r="D6" s="4">
        <v>14</v>
      </c>
      <c r="E6" s="5">
        <v>41008</v>
      </c>
      <c r="F6" s="5">
        <f t="shared" si="0"/>
        <v>43928</v>
      </c>
      <c r="G6" s="3">
        <f t="shared" ca="1" si="1"/>
        <v>-1373</v>
      </c>
    </row>
    <row r="7" spans="1:10" x14ac:dyDescent="0.25">
      <c r="A7" s="2" t="s">
        <v>15</v>
      </c>
      <c r="B7" s="3" t="s">
        <v>19</v>
      </c>
      <c r="C7" s="3" t="s">
        <v>24</v>
      </c>
      <c r="D7" s="4">
        <v>18.989999999999998</v>
      </c>
      <c r="E7" s="5">
        <v>40123</v>
      </c>
      <c r="F7" s="5">
        <f t="shared" si="0"/>
        <v>43043</v>
      </c>
      <c r="G7" s="3">
        <f t="shared" ca="1" si="1"/>
        <v>-2258</v>
      </c>
      <c r="J7">
        <f>MATCH(B21,B4:B15,0)</f>
        <v>1</v>
      </c>
    </row>
    <row r="8" spans="1:10" x14ac:dyDescent="0.25">
      <c r="A8" s="2" t="s">
        <v>9</v>
      </c>
      <c r="B8" s="3" t="s">
        <v>19</v>
      </c>
      <c r="C8" s="3" t="s">
        <v>21</v>
      </c>
      <c r="D8" s="4">
        <v>11.99</v>
      </c>
      <c r="E8" s="5">
        <v>42952</v>
      </c>
      <c r="F8" s="5">
        <f t="shared" si="0"/>
        <v>45872</v>
      </c>
      <c r="G8" s="3">
        <f t="shared" ca="1" si="1"/>
        <v>571</v>
      </c>
    </row>
    <row r="9" spans="1:10" x14ac:dyDescent="0.25">
      <c r="A9" s="2" t="s">
        <v>10</v>
      </c>
      <c r="B9" s="3" t="s">
        <v>19</v>
      </c>
      <c r="C9" s="3" t="s">
        <v>25</v>
      </c>
      <c r="D9" s="4">
        <v>35</v>
      </c>
      <c r="E9" s="5">
        <v>42094</v>
      </c>
      <c r="F9" s="5">
        <f t="shared" si="0"/>
        <v>45014</v>
      </c>
      <c r="G9" s="3">
        <f t="shared" ca="1" si="1"/>
        <v>-287</v>
      </c>
    </row>
    <row r="10" spans="1:10" x14ac:dyDescent="0.25">
      <c r="A10" s="2" t="s">
        <v>12</v>
      </c>
      <c r="B10" s="3" t="s">
        <v>20</v>
      </c>
      <c r="C10" s="3" t="s">
        <v>23</v>
      </c>
      <c r="D10" s="4">
        <v>17</v>
      </c>
      <c r="E10" s="5">
        <v>40720</v>
      </c>
      <c r="F10" s="5">
        <f t="shared" si="0"/>
        <v>43640</v>
      </c>
      <c r="G10" s="3">
        <f t="shared" ca="1" si="1"/>
        <v>-1661</v>
      </c>
    </row>
    <row r="11" spans="1:10" x14ac:dyDescent="0.25">
      <c r="A11" s="2" t="s">
        <v>13</v>
      </c>
      <c r="B11" s="3" t="s">
        <v>19</v>
      </c>
      <c r="C11" s="3" t="s">
        <v>23</v>
      </c>
      <c r="D11" s="4">
        <v>9.99</v>
      </c>
      <c r="E11" s="5">
        <v>42961</v>
      </c>
      <c r="F11" s="5">
        <f t="shared" si="0"/>
        <v>45881</v>
      </c>
      <c r="G11" s="3">
        <f t="shared" ca="1" si="1"/>
        <v>580</v>
      </c>
      <c r="I11">
        <f>MATCH(A21,A3:G3,0)</f>
        <v>2</v>
      </c>
    </row>
    <row r="12" spans="1:10" x14ac:dyDescent="0.25">
      <c r="A12" s="2" t="s">
        <v>14</v>
      </c>
      <c r="B12" s="3" t="s">
        <v>19</v>
      </c>
      <c r="C12" s="3" t="s">
        <v>26</v>
      </c>
      <c r="D12" s="4">
        <v>12.5</v>
      </c>
      <c r="E12" s="5">
        <v>41941</v>
      </c>
      <c r="F12" s="5">
        <f t="shared" si="0"/>
        <v>44861</v>
      </c>
      <c r="G12" s="3">
        <f t="shared" ca="1" si="1"/>
        <v>-440</v>
      </c>
    </row>
    <row r="13" spans="1:10" x14ac:dyDescent="0.25">
      <c r="A13" s="2" t="s">
        <v>16</v>
      </c>
      <c r="B13" s="3" t="s">
        <v>20</v>
      </c>
      <c r="C13" s="3" t="s">
        <v>24</v>
      </c>
      <c r="D13" s="4">
        <v>17.5</v>
      </c>
      <c r="E13" s="5">
        <v>43103</v>
      </c>
      <c r="F13" s="5">
        <f t="shared" si="0"/>
        <v>46023</v>
      </c>
      <c r="G13" s="3">
        <f t="shared" ca="1" si="1"/>
        <v>722</v>
      </c>
    </row>
    <row r="14" spans="1:10" x14ac:dyDescent="0.25">
      <c r="A14" s="2" t="s">
        <v>17</v>
      </c>
      <c r="B14" s="3" t="s">
        <v>20</v>
      </c>
      <c r="C14" s="3" t="s">
        <v>26</v>
      </c>
      <c r="D14" s="4">
        <v>13.5</v>
      </c>
      <c r="E14" s="5">
        <v>39636</v>
      </c>
      <c r="F14" s="5">
        <f t="shared" si="0"/>
        <v>42556</v>
      </c>
      <c r="G14" s="3">
        <f t="shared" ca="1" si="1"/>
        <v>-2745</v>
      </c>
    </row>
    <row r="15" spans="1:10" x14ac:dyDescent="0.25">
      <c r="A15" s="2" t="s">
        <v>18</v>
      </c>
      <c r="B15" s="3" t="s">
        <v>19</v>
      </c>
      <c r="C15" s="3" t="s">
        <v>27</v>
      </c>
      <c r="D15" s="4">
        <v>24.5</v>
      </c>
      <c r="E15" s="5">
        <v>42154</v>
      </c>
      <c r="F15" s="5">
        <f t="shared" si="0"/>
        <v>45074</v>
      </c>
      <c r="G15" s="3">
        <f t="shared" ca="1" si="1"/>
        <v>-227</v>
      </c>
    </row>
    <row r="16" spans="1:10" x14ac:dyDescent="0.25">
      <c r="D16" s="14"/>
      <c r="E16" s="15"/>
      <c r="F16" s="15"/>
    </row>
    <row r="17" spans="1:7" ht="21" x14ac:dyDescent="0.35">
      <c r="A17" s="16" t="s">
        <v>30</v>
      </c>
    </row>
    <row r="18" spans="1:7" x14ac:dyDescent="0.25">
      <c r="A18" s="18" t="s">
        <v>1</v>
      </c>
      <c r="B18" s="31" t="s">
        <v>11</v>
      </c>
      <c r="C18" s="31"/>
      <c r="D18" s="31"/>
      <c r="E18" s="31"/>
    </row>
    <row r="19" spans="1:7" x14ac:dyDescent="0.25">
      <c r="B19"/>
      <c r="C19"/>
      <c r="G19"/>
    </row>
    <row r="20" spans="1:7" x14ac:dyDescent="0.25">
      <c r="A20" s="13"/>
      <c r="B20" s="34" t="s">
        <v>31</v>
      </c>
      <c r="C20" s="34"/>
      <c r="D20" s="34" t="s">
        <v>32</v>
      </c>
      <c r="E20" s="34"/>
    </row>
    <row r="21" spans="1:7" x14ac:dyDescent="0.25">
      <c r="A21" s="18" t="s">
        <v>2</v>
      </c>
      <c r="B21" s="32" t="str">
        <f>VLOOKUP(ISBN_Code,Book_table,2,FALSE)</f>
        <v>Out</v>
      </c>
      <c r="C21" s="32"/>
      <c r="D21" s="35" t="str">
        <f>VLOOKUP(ISBN_Code,Book_table,MATCH(A21,A$3:G$3,0),FALSE)</f>
        <v>Out</v>
      </c>
      <c r="E21" s="35"/>
    </row>
    <row r="22" spans="1:7" x14ac:dyDescent="0.25">
      <c r="A22" s="18" t="s">
        <v>4</v>
      </c>
      <c r="B22" s="32" t="str">
        <f>VLOOKUP(ISBN_Code,Book_table,3,FALSE)</f>
        <v>Medical</v>
      </c>
      <c r="C22" s="32"/>
      <c r="D22" s="35" t="str">
        <f>VLOOKUP(ISBN_Code,Book_table,MATCH(A22,A$3:G$3,0),FALSE)</f>
        <v>Medical</v>
      </c>
      <c r="E22" s="35"/>
    </row>
    <row r="23" spans="1:7" x14ac:dyDescent="0.25">
      <c r="A23" s="18" t="s">
        <v>6</v>
      </c>
      <c r="B23" s="33">
        <f>VLOOKUP(ISBN_Code,Book_table,6,FALSE)</f>
        <v>44425</v>
      </c>
      <c r="C23" s="33"/>
      <c r="D23" s="35">
        <f>VLOOKUP(ISBN_Code,Book_table,MATCH(A23,A$3:G$3,0),FALSE)</f>
        <v>44425</v>
      </c>
      <c r="E23" s="35"/>
    </row>
    <row r="24" spans="1:7" x14ac:dyDescent="0.25">
      <c r="A24" s="18" t="s">
        <v>28</v>
      </c>
      <c r="B24" s="32">
        <f ca="1">VLOOKUP(ISBN_Code,Book_table,7,FALSE)</f>
        <v>-876</v>
      </c>
      <c r="C24" s="32"/>
      <c r="D24" s="35">
        <f ca="1">VLOOKUP(ISBN_Code,Book_table,MATCH(A24,A$3:G$3,0),FALSE)</f>
        <v>-876</v>
      </c>
      <c r="E24" s="35"/>
    </row>
  </sheetData>
  <mergeCells count="11">
    <mergeCell ref="B18:E18"/>
    <mergeCell ref="B21:C21"/>
    <mergeCell ref="B22:C22"/>
    <mergeCell ref="B23:C23"/>
    <mergeCell ref="B24:C24"/>
    <mergeCell ref="B20:C20"/>
    <mergeCell ref="D20:E20"/>
    <mergeCell ref="D21:E21"/>
    <mergeCell ref="D22:E22"/>
    <mergeCell ref="D23:E23"/>
    <mergeCell ref="D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FC8A-5C1B-4753-8A9E-161D3A66000B}">
  <dimension ref="A1:N31"/>
  <sheetViews>
    <sheetView workbookViewId="0">
      <selection activeCell="C34" sqref="C34"/>
    </sheetView>
  </sheetViews>
  <sheetFormatPr defaultRowHeight="15" x14ac:dyDescent="0.25"/>
  <cols>
    <col min="1" max="1" width="19" customWidth="1"/>
    <col min="2" max="2" width="15.28515625" bestFit="1" customWidth="1"/>
    <col min="3" max="3" width="13.140625" bestFit="1" customWidth="1"/>
    <col min="4" max="4" width="11.42578125" bestFit="1" customWidth="1"/>
    <col min="5" max="5" width="10.140625" bestFit="1" customWidth="1"/>
  </cols>
  <sheetData>
    <row r="1" spans="1:14" ht="21" x14ac:dyDescent="0.35">
      <c r="A1" s="6" t="s">
        <v>33</v>
      </c>
      <c r="C1" s="1"/>
      <c r="D1" s="1"/>
      <c r="E1" s="1"/>
      <c r="F1" s="1"/>
    </row>
    <row r="2" spans="1:14" x14ac:dyDescent="0.25">
      <c r="C2" s="1"/>
      <c r="D2" s="1"/>
      <c r="E2" s="1"/>
      <c r="F2" s="1"/>
    </row>
    <row r="3" spans="1:14" x14ac:dyDescent="0.25">
      <c r="A3" s="19" t="s">
        <v>34</v>
      </c>
      <c r="B3" s="19" t="s">
        <v>35</v>
      </c>
      <c r="C3" s="20" t="s">
        <v>36</v>
      </c>
      <c r="D3" s="20" t="s">
        <v>37</v>
      </c>
      <c r="E3" s="20" t="s">
        <v>38</v>
      </c>
      <c r="F3" s="20" t="s">
        <v>39</v>
      </c>
    </row>
    <row r="4" spans="1:14" x14ac:dyDescent="0.25">
      <c r="A4" s="2" t="s">
        <v>40</v>
      </c>
      <c r="B4" s="2" t="s">
        <v>41</v>
      </c>
      <c r="C4" s="3">
        <v>6</v>
      </c>
      <c r="D4" s="3" t="s">
        <v>42</v>
      </c>
      <c r="E4" s="21">
        <v>45452</v>
      </c>
      <c r="F4" s="22">
        <v>0.4375</v>
      </c>
      <c r="H4" s="23" t="s">
        <v>43</v>
      </c>
      <c r="I4" s="23" t="s">
        <v>44</v>
      </c>
      <c r="J4" s="23" t="s">
        <v>45</v>
      </c>
      <c r="K4" s="23" t="s">
        <v>46</v>
      </c>
      <c r="L4" s="23" t="s">
        <v>47</v>
      </c>
      <c r="M4" s="23" t="s">
        <v>48</v>
      </c>
      <c r="N4" s="23" t="s">
        <v>42</v>
      </c>
    </row>
    <row r="5" spans="1:14" x14ac:dyDescent="0.25">
      <c r="A5" s="2" t="s">
        <v>49</v>
      </c>
      <c r="B5" s="2" t="s">
        <v>50</v>
      </c>
      <c r="C5" s="3">
        <v>2</v>
      </c>
      <c r="D5" s="3" t="s">
        <v>46</v>
      </c>
      <c r="E5" s="21">
        <v>45458</v>
      </c>
      <c r="F5" s="22">
        <v>0.41666666666666669</v>
      </c>
      <c r="H5" s="23" t="s">
        <v>38</v>
      </c>
      <c r="I5" s="24">
        <v>41803</v>
      </c>
      <c r="J5" s="24">
        <v>41796</v>
      </c>
      <c r="K5" s="24">
        <v>41805</v>
      </c>
      <c r="L5" s="24">
        <v>41801</v>
      </c>
      <c r="M5" s="24">
        <v>41804</v>
      </c>
      <c r="N5" s="24">
        <v>41799</v>
      </c>
    </row>
    <row r="6" spans="1:14" x14ac:dyDescent="0.25">
      <c r="A6" s="2" t="s">
        <v>51</v>
      </c>
      <c r="B6" s="2" t="s">
        <v>52</v>
      </c>
      <c r="C6" s="3">
        <v>2</v>
      </c>
      <c r="D6" s="3" t="s">
        <v>47</v>
      </c>
      <c r="E6" s="21">
        <v>45454</v>
      </c>
      <c r="F6" s="22">
        <v>0.58333333333333337</v>
      </c>
    </row>
    <row r="7" spans="1:14" x14ac:dyDescent="0.25">
      <c r="A7" s="2" t="s">
        <v>53</v>
      </c>
      <c r="B7" s="2" t="s">
        <v>54</v>
      </c>
      <c r="C7" s="3">
        <v>3</v>
      </c>
      <c r="D7" s="3" t="s">
        <v>46</v>
      </c>
      <c r="E7" s="21">
        <v>45458</v>
      </c>
      <c r="F7" s="22">
        <v>0.4375</v>
      </c>
    </row>
    <row r="8" spans="1:14" x14ac:dyDescent="0.25">
      <c r="A8" s="2" t="s">
        <v>55</v>
      </c>
      <c r="B8" s="2" t="s">
        <v>56</v>
      </c>
      <c r="C8" s="3">
        <v>5</v>
      </c>
      <c r="D8" s="3" t="s">
        <v>44</v>
      </c>
      <c r="E8" s="21">
        <v>45456</v>
      </c>
      <c r="F8" s="22">
        <v>0.41666666666666669</v>
      </c>
    </row>
    <row r="9" spans="1:14" x14ac:dyDescent="0.25">
      <c r="A9" s="2" t="s">
        <v>57</v>
      </c>
      <c r="B9" s="2" t="s">
        <v>50</v>
      </c>
      <c r="C9" s="3">
        <v>7</v>
      </c>
      <c r="D9" s="3" t="s">
        <v>48</v>
      </c>
      <c r="E9" s="21">
        <v>45457</v>
      </c>
      <c r="F9" s="22">
        <v>0.45833333333333331</v>
      </c>
    </row>
    <row r="10" spans="1:14" x14ac:dyDescent="0.25">
      <c r="A10" s="2" t="s">
        <v>58</v>
      </c>
      <c r="B10" s="2" t="s">
        <v>59</v>
      </c>
      <c r="C10" s="3">
        <v>8</v>
      </c>
      <c r="D10" s="3" t="s">
        <v>42</v>
      </c>
      <c r="E10" s="21">
        <v>45452</v>
      </c>
      <c r="F10" s="22">
        <v>0.47916666666666669</v>
      </c>
    </row>
    <row r="11" spans="1:14" x14ac:dyDescent="0.25">
      <c r="A11" s="2" t="s">
        <v>60</v>
      </c>
      <c r="B11" s="2" t="s">
        <v>41</v>
      </c>
      <c r="C11" s="3">
        <v>1</v>
      </c>
      <c r="D11" s="3" t="s">
        <v>46</v>
      </c>
      <c r="E11" s="21">
        <v>45458</v>
      </c>
      <c r="F11" s="22">
        <v>0.47916666666666669</v>
      </c>
    </row>
    <row r="12" spans="1:14" x14ac:dyDescent="0.25">
      <c r="A12" s="2" t="s">
        <v>61</v>
      </c>
      <c r="B12" s="2" t="s">
        <v>50</v>
      </c>
      <c r="C12" s="3">
        <v>4</v>
      </c>
      <c r="D12" s="3" t="s">
        <v>46</v>
      </c>
      <c r="E12" s="21">
        <v>45458</v>
      </c>
      <c r="F12" s="22">
        <v>0.52083333333333337</v>
      </c>
    </row>
    <row r="13" spans="1:14" x14ac:dyDescent="0.25">
      <c r="A13" s="2" t="s">
        <v>62</v>
      </c>
      <c r="B13" s="2" t="s">
        <v>52</v>
      </c>
      <c r="C13" s="3">
        <v>5</v>
      </c>
      <c r="D13" s="3" t="s">
        <v>45</v>
      </c>
      <c r="E13" s="21">
        <v>45449</v>
      </c>
      <c r="F13" s="22">
        <v>0.58333333333333337</v>
      </c>
    </row>
    <row r="14" spans="1:14" x14ac:dyDescent="0.25">
      <c r="A14" s="2" t="s">
        <v>63</v>
      </c>
      <c r="B14" s="2" t="s">
        <v>56</v>
      </c>
      <c r="C14" s="3">
        <v>6</v>
      </c>
      <c r="D14" s="3" t="s">
        <v>44</v>
      </c>
      <c r="E14" s="21">
        <v>45456</v>
      </c>
      <c r="F14" s="22">
        <v>0.44444444444444442</v>
      </c>
    </row>
    <row r="15" spans="1:14" x14ac:dyDescent="0.25">
      <c r="A15" s="2" t="s">
        <v>64</v>
      </c>
      <c r="B15" s="2" t="s">
        <v>65</v>
      </c>
      <c r="C15" s="3">
        <v>2</v>
      </c>
      <c r="D15" s="3" t="s">
        <v>48</v>
      </c>
      <c r="E15" s="21">
        <v>45457</v>
      </c>
      <c r="F15" s="22">
        <v>0.5</v>
      </c>
    </row>
    <row r="16" spans="1:14" x14ac:dyDescent="0.25">
      <c r="A16" s="2" t="s">
        <v>66</v>
      </c>
      <c r="B16" s="2" t="s">
        <v>67</v>
      </c>
      <c r="C16" s="3">
        <v>6</v>
      </c>
      <c r="D16" s="3" t="s">
        <v>48</v>
      </c>
      <c r="E16" s="21">
        <v>45457</v>
      </c>
      <c r="F16" s="22">
        <v>0.60416666666666663</v>
      </c>
    </row>
    <row r="17" spans="1:6" x14ac:dyDescent="0.25">
      <c r="A17" s="2" t="s">
        <v>68</v>
      </c>
      <c r="B17" s="2" t="s">
        <v>69</v>
      </c>
      <c r="C17" s="3">
        <v>4</v>
      </c>
      <c r="D17" s="3" t="s">
        <v>45</v>
      </c>
      <c r="E17" s="21">
        <v>45449</v>
      </c>
      <c r="F17" s="22">
        <v>0.61111111111111105</v>
      </c>
    </row>
    <row r="18" spans="1:6" x14ac:dyDescent="0.25">
      <c r="A18" s="2" t="s">
        <v>70</v>
      </c>
      <c r="B18" s="2" t="s">
        <v>71</v>
      </c>
      <c r="C18" s="3">
        <v>6</v>
      </c>
      <c r="D18" s="3" t="s">
        <v>42</v>
      </c>
      <c r="E18" s="21">
        <v>45452</v>
      </c>
      <c r="F18" s="22">
        <v>0.58333333333333337</v>
      </c>
    </row>
    <row r="19" spans="1:6" x14ac:dyDescent="0.25">
      <c r="A19" s="2" t="s">
        <v>72</v>
      </c>
      <c r="B19" s="2" t="s">
        <v>73</v>
      </c>
      <c r="C19" s="3">
        <v>8</v>
      </c>
      <c r="D19" s="3" t="s">
        <v>44</v>
      </c>
      <c r="E19" s="21">
        <v>45456</v>
      </c>
      <c r="F19" s="22">
        <v>0.47222222222222227</v>
      </c>
    </row>
    <row r="20" spans="1:6" x14ac:dyDescent="0.25">
      <c r="A20" s="2" t="s">
        <v>74</v>
      </c>
      <c r="B20" s="2" t="s">
        <v>54</v>
      </c>
      <c r="C20" s="3">
        <v>3</v>
      </c>
      <c r="D20" s="3" t="s">
        <v>47</v>
      </c>
      <c r="E20" s="21">
        <v>45454</v>
      </c>
      <c r="F20" s="22">
        <v>0.60416666666666663</v>
      </c>
    </row>
    <row r="21" spans="1:6" x14ac:dyDescent="0.25">
      <c r="A21" s="2" t="s">
        <v>75</v>
      </c>
      <c r="B21" s="2" t="s">
        <v>52</v>
      </c>
      <c r="C21" s="3">
        <v>6</v>
      </c>
      <c r="D21" s="3" t="s">
        <v>47</v>
      </c>
      <c r="E21" s="21">
        <v>45454</v>
      </c>
      <c r="F21" s="22">
        <v>0.63888888888888895</v>
      </c>
    </row>
    <row r="22" spans="1:6" x14ac:dyDescent="0.25">
      <c r="A22" s="2" t="s">
        <v>76</v>
      </c>
      <c r="B22" s="2" t="s">
        <v>65</v>
      </c>
      <c r="C22" s="3">
        <v>8</v>
      </c>
      <c r="D22" s="3" t="s">
        <v>42</v>
      </c>
      <c r="E22" s="21">
        <v>45452</v>
      </c>
      <c r="F22" s="22">
        <v>0.625</v>
      </c>
    </row>
    <row r="23" spans="1:6" x14ac:dyDescent="0.25">
      <c r="A23" s="2" t="s">
        <v>77</v>
      </c>
      <c r="B23" s="2" t="s">
        <v>54</v>
      </c>
      <c r="C23" s="3">
        <v>5</v>
      </c>
      <c r="D23" s="3" t="s">
        <v>46</v>
      </c>
      <c r="E23" s="21">
        <v>45458</v>
      </c>
      <c r="F23" s="22">
        <v>0.60416666666666663</v>
      </c>
    </row>
    <row r="24" spans="1:6" x14ac:dyDescent="0.25">
      <c r="C24" s="1"/>
      <c r="D24" s="1"/>
      <c r="E24" s="1"/>
      <c r="F24" s="1"/>
    </row>
    <row r="25" spans="1:6" ht="18.75" x14ac:dyDescent="0.3">
      <c r="A25" s="25" t="s">
        <v>78</v>
      </c>
      <c r="B25" s="26" t="s">
        <v>31</v>
      </c>
      <c r="C25" s="27" t="s">
        <v>79</v>
      </c>
      <c r="D25" s="1"/>
      <c r="E25" s="1"/>
      <c r="F25" s="1"/>
    </row>
    <row r="26" spans="1:6" x14ac:dyDescent="0.25">
      <c r="A26" s="28" t="s">
        <v>34</v>
      </c>
      <c r="B26" s="17" t="s">
        <v>66</v>
      </c>
      <c r="C26" s="36" t="str">
        <f>VLOOKUP(Pupil_name,Pupil_table,MATCH(A26,Headlines,0),FALSE)</f>
        <v>Petunia L Fox</v>
      </c>
      <c r="E26" s="1"/>
      <c r="F26" s="1"/>
    </row>
    <row r="27" spans="1:6" x14ac:dyDescent="0.25">
      <c r="A27" s="28" t="s">
        <v>35</v>
      </c>
      <c r="B27" s="29" t="str">
        <f>VLOOKUP(Pupil_name,Pupil_table,2,FALSE)</f>
        <v>Harp</v>
      </c>
      <c r="C27" s="36" t="str">
        <f>VLOOKUP(Pupil_name,Pupil_table,MATCH(A27,Headlines,0),FALSE)</f>
        <v>Harp</v>
      </c>
      <c r="E27" s="1"/>
      <c r="F27" s="1"/>
    </row>
    <row r="28" spans="1:6" x14ac:dyDescent="0.25">
      <c r="A28" s="28" t="s">
        <v>36</v>
      </c>
      <c r="B28" s="29">
        <f>VLOOKUP(Pupil_name,Pupil_table,3,FALSE)</f>
        <v>6</v>
      </c>
      <c r="C28" s="36">
        <f>VLOOKUP(Pupil_name,Pupil_table,MATCH(A28,Headlines,0),FALSE)</f>
        <v>6</v>
      </c>
      <c r="E28" s="1"/>
      <c r="F28" s="1"/>
    </row>
    <row r="29" spans="1:6" x14ac:dyDescent="0.25">
      <c r="A29" s="28" t="s">
        <v>37</v>
      </c>
      <c r="B29" s="29" t="str">
        <f>VLOOKUP(Pupil_name,Pupil_table,4,FALSE)</f>
        <v>Oxford</v>
      </c>
      <c r="C29" s="36" t="str">
        <f>VLOOKUP(Pupil_name,Pupil_table,MATCH(A29,Headlines,0),FALSE)</f>
        <v>Oxford</v>
      </c>
      <c r="E29" s="1"/>
      <c r="F29" s="1"/>
    </row>
    <row r="30" spans="1:6" x14ac:dyDescent="0.25">
      <c r="A30" s="28" t="s">
        <v>38</v>
      </c>
      <c r="B30" s="39">
        <f>VLOOKUP(Pupil_name,Pupil_table,5,FALSE)</f>
        <v>45457</v>
      </c>
      <c r="C30" s="37">
        <f>VLOOKUP(Pupil_name,Pupil_table,MATCH(A30,Headlines,0),FALSE)</f>
        <v>45457</v>
      </c>
      <c r="E30" s="1"/>
      <c r="F30" s="1"/>
    </row>
    <row r="31" spans="1:6" x14ac:dyDescent="0.25">
      <c r="A31" s="28" t="s">
        <v>39</v>
      </c>
      <c r="B31" s="30">
        <f>VLOOKUP(Pupil_name,Pupil_table,6,FALSE)</f>
        <v>0.60416666666666663</v>
      </c>
      <c r="C31" s="38">
        <f>VLOOKUP(Pupil_name,Pupil_table,MATCH(A31,Headlines,0),FALSE)</f>
        <v>0.60416666666666663</v>
      </c>
      <c r="E31" s="1"/>
      <c r="F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FA5D-FB70-4931-8C1E-FEA8712DD83C}">
  <dimension ref="A1:K19"/>
  <sheetViews>
    <sheetView tabSelected="1" workbookViewId="0">
      <selection activeCell="C23" sqref="C23"/>
    </sheetView>
  </sheetViews>
  <sheetFormatPr defaultRowHeight="15" x14ac:dyDescent="0.25"/>
  <cols>
    <col min="1" max="1" width="17" customWidth="1"/>
    <col min="10" max="10" width="16.28515625" bestFit="1" customWidth="1"/>
  </cols>
  <sheetData>
    <row r="1" spans="1:11" ht="18.75" x14ac:dyDescent="0.3">
      <c r="A1" s="40" t="s">
        <v>80</v>
      </c>
      <c r="B1" s="1"/>
      <c r="C1" s="1"/>
      <c r="D1" s="1"/>
      <c r="E1" s="1"/>
      <c r="F1" s="1"/>
      <c r="G1" s="1"/>
      <c r="H1" s="1"/>
    </row>
    <row r="2" spans="1:11" x14ac:dyDescent="0.25">
      <c r="B2" s="1"/>
      <c r="C2" s="1"/>
      <c r="D2" s="1"/>
      <c r="E2" s="1"/>
      <c r="F2" s="1"/>
      <c r="G2" s="1"/>
      <c r="H2" s="1"/>
    </row>
    <row r="3" spans="1:11" x14ac:dyDescent="0.25">
      <c r="A3" s="41" t="s">
        <v>81</v>
      </c>
      <c r="B3" s="17" t="s">
        <v>82</v>
      </c>
      <c r="C3" s="17" t="s">
        <v>83</v>
      </c>
      <c r="D3" s="17" t="s">
        <v>84</v>
      </c>
      <c r="E3" s="17" t="s">
        <v>85</v>
      </c>
      <c r="F3" s="17" t="s">
        <v>86</v>
      </c>
      <c r="G3" s="17" t="s">
        <v>87</v>
      </c>
      <c r="H3" s="17" t="s">
        <v>88</v>
      </c>
      <c r="J3" s="42" t="s">
        <v>89</v>
      </c>
      <c r="K3" s="43" t="s">
        <v>44</v>
      </c>
    </row>
    <row r="4" spans="1:11" x14ac:dyDescent="0.25">
      <c r="A4" s="41" t="s">
        <v>91</v>
      </c>
      <c r="B4" s="22">
        <v>0.22916666666666666</v>
      </c>
      <c r="C4" s="22">
        <v>0.22916666666666666</v>
      </c>
      <c r="D4" s="22"/>
      <c r="E4" s="3"/>
      <c r="F4" s="22">
        <v>0.21875</v>
      </c>
      <c r="G4" s="3"/>
      <c r="H4" s="3"/>
      <c r="J4" t="s">
        <v>92</v>
      </c>
      <c r="K4" s="43" t="s">
        <v>84</v>
      </c>
    </row>
    <row r="5" spans="1:11" x14ac:dyDescent="0.25">
      <c r="A5" s="41" t="s">
        <v>93</v>
      </c>
      <c r="B5" s="22">
        <v>0.28125</v>
      </c>
      <c r="C5" s="22">
        <v>0.28125</v>
      </c>
      <c r="D5" s="22">
        <v>0.28125</v>
      </c>
      <c r="E5" s="3"/>
      <c r="F5" s="22">
        <v>0.28125</v>
      </c>
      <c r="G5" s="22">
        <v>0.3125</v>
      </c>
      <c r="H5" s="22">
        <v>0.30902777777777779</v>
      </c>
    </row>
    <row r="6" spans="1:11" x14ac:dyDescent="0.25">
      <c r="A6" s="41" t="s">
        <v>94</v>
      </c>
      <c r="B6" s="22">
        <v>0.25694444444444448</v>
      </c>
      <c r="C6" s="22"/>
      <c r="D6" s="22">
        <v>0.25694444444444448</v>
      </c>
      <c r="E6" s="3"/>
      <c r="F6" s="22">
        <v>0.25694444444444448</v>
      </c>
      <c r="G6" s="3"/>
      <c r="H6" s="3"/>
      <c r="J6" t="s">
        <v>95</v>
      </c>
      <c r="K6" s="44">
        <f>MATCH(Airport,Departure_Airport,0)</f>
        <v>4</v>
      </c>
    </row>
    <row r="7" spans="1:11" x14ac:dyDescent="0.25">
      <c r="A7" s="41" t="s">
        <v>44</v>
      </c>
      <c r="B7" s="22">
        <v>0.28472222222222221</v>
      </c>
      <c r="C7" s="22">
        <v>0.28472222222222221</v>
      </c>
      <c r="D7" s="22">
        <v>0.28472222222222221</v>
      </c>
      <c r="E7" s="3"/>
      <c r="F7" s="22">
        <v>0.27430555555555552</v>
      </c>
      <c r="G7" s="22">
        <v>0.30208333333333331</v>
      </c>
      <c r="H7" s="22">
        <v>0.30902777777777779</v>
      </c>
      <c r="J7" t="s">
        <v>96</v>
      </c>
      <c r="K7" s="44">
        <f>MATCH(Day,Days_week,0)</f>
        <v>3</v>
      </c>
    </row>
    <row r="8" spans="1:11" x14ac:dyDescent="0.25">
      <c r="A8" s="41" t="s">
        <v>97</v>
      </c>
      <c r="B8" s="22">
        <v>0.24305555555555555</v>
      </c>
      <c r="C8" s="22"/>
      <c r="D8" s="22"/>
      <c r="E8" s="22">
        <v>0.24305555555555555</v>
      </c>
      <c r="F8" s="45">
        <v>0.23263888888888887</v>
      </c>
      <c r="G8" s="3"/>
      <c r="H8" s="3"/>
    </row>
    <row r="9" spans="1:11" x14ac:dyDescent="0.25">
      <c r="A9" s="41" t="s">
        <v>98</v>
      </c>
      <c r="B9" s="22">
        <v>0.26041666666666669</v>
      </c>
      <c r="C9" s="22">
        <v>0.26041666666666669</v>
      </c>
      <c r="D9" s="22">
        <v>0.26041666666666669</v>
      </c>
      <c r="E9" s="3"/>
      <c r="F9" s="22">
        <v>0.26041666666666669</v>
      </c>
      <c r="G9" s="22">
        <v>0.29166666666666669</v>
      </c>
      <c r="H9" s="3"/>
      <c r="J9" t="s">
        <v>99</v>
      </c>
      <c r="K9" s="46" cm="1">
        <f t="array" ref="K9">INDEX(Time_table,Airport_Pos_Num,Day_Pos_Num)</f>
        <v>0.28472222222222221</v>
      </c>
    </row>
    <row r="10" spans="1:11" x14ac:dyDescent="0.25">
      <c r="A10" s="41" t="s">
        <v>100</v>
      </c>
      <c r="B10" s="22">
        <v>0.23263888888888887</v>
      </c>
      <c r="C10" s="22"/>
      <c r="D10" s="22">
        <v>0.23263888888888887</v>
      </c>
      <c r="E10" s="3"/>
      <c r="F10" s="22">
        <v>0.23263888888888887</v>
      </c>
      <c r="G10" s="3"/>
      <c r="H10" s="3"/>
    </row>
    <row r="11" spans="1:11" x14ac:dyDescent="0.25">
      <c r="A11" s="41" t="s">
        <v>90</v>
      </c>
      <c r="B11" s="22">
        <v>0.27430555555555552</v>
      </c>
      <c r="C11" s="22">
        <v>0.27430555555555552</v>
      </c>
      <c r="D11" s="22">
        <v>0.25</v>
      </c>
      <c r="E11" s="3"/>
      <c r="F11" s="22">
        <v>0.2638888888888889</v>
      </c>
      <c r="G11" s="3"/>
      <c r="H11" s="3"/>
      <c r="J11" t="s">
        <v>101</v>
      </c>
      <c r="K11" s="47">
        <f>INDEX(Time_table,MATCH(Airport,Departure_Airport,0),MATCH(Day,Days_week,0))</f>
        <v>0.28472222222222221</v>
      </c>
    </row>
    <row r="12" spans="1:11" x14ac:dyDescent="0.25">
      <c r="A12" s="41" t="s">
        <v>45</v>
      </c>
      <c r="B12" s="22">
        <v>0.22569444444444445</v>
      </c>
      <c r="C12" s="22">
        <v>0.22569444444444445</v>
      </c>
      <c r="D12" s="22">
        <v>0.22569444444444445</v>
      </c>
      <c r="E12" s="3"/>
      <c r="F12" s="22">
        <v>0.20833333333333334</v>
      </c>
      <c r="G12" s="22">
        <v>0.2986111111111111</v>
      </c>
      <c r="H12" s="22">
        <v>0.3125</v>
      </c>
      <c r="J12" t="s">
        <v>102</v>
      </c>
      <c r="K12" s="47"/>
    </row>
    <row r="13" spans="1:11" x14ac:dyDescent="0.25">
      <c r="A13" s="41" t="s">
        <v>103</v>
      </c>
      <c r="B13" s="22">
        <v>0.2673611111111111</v>
      </c>
      <c r="C13" s="22">
        <v>0.2673611111111111</v>
      </c>
      <c r="D13" s="22">
        <v>0.2673611111111111</v>
      </c>
      <c r="E13" s="3"/>
      <c r="F13" s="22">
        <v>0.23611111111111113</v>
      </c>
      <c r="G13" s="3"/>
      <c r="H13" s="3"/>
    </row>
    <row r="14" spans="1:11" x14ac:dyDescent="0.25">
      <c r="A14" s="41" t="s">
        <v>104</v>
      </c>
      <c r="B14" s="22">
        <v>0.24652777777777779</v>
      </c>
      <c r="C14" s="22"/>
      <c r="D14" s="22">
        <v>0.24652777777777779</v>
      </c>
      <c r="E14" s="3"/>
      <c r="F14" s="22">
        <v>0.24652777777777779</v>
      </c>
      <c r="G14" s="3"/>
      <c r="H14" s="3"/>
    </row>
    <row r="15" spans="1:11" x14ac:dyDescent="0.25">
      <c r="A15" s="41" t="s">
        <v>105</v>
      </c>
      <c r="B15" s="22">
        <v>0.25347222222222221</v>
      </c>
      <c r="C15" s="22">
        <v>0.25347222222222221</v>
      </c>
      <c r="D15" s="22">
        <v>0.25347222222222221</v>
      </c>
      <c r="E15" s="3"/>
      <c r="F15" s="22">
        <v>0.25347222222222221</v>
      </c>
      <c r="G15" s="22">
        <v>0.28125</v>
      </c>
      <c r="H15" s="3"/>
    </row>
    <row r="16" spans="1:11" x14ac:dyDescent="0.25">
      <c r="A16" s="41" t="s">
        <v>47</v>
      </c>
      <c r="B16" s="22">
        <v>0.26041666666666669</v>
      </c>
      <c r="C16" s="22">
        <v>0.26041666666666669</v>
      </c>
      <c r="D16" s="22">
        <v>0.26041666666666669</v>
      </c>
      <c r="E16" s="3"/>
      <c r="F16" s="22">
        <v>0.25347222222222221</v>
      </c>
      <c r="G16" s="22">
        <v>0.2638888888888889</v>
      </c>
      <c r="H16" s="22">
        <v>0.2986111111111111</v>
      </c>
    </row>
    <row r="17" spans="1:8" x14ac:dyDescent="0.25">
      <c r="A17" s="41" t="s">
        <v>106</v>
      </c>
      <c r="B17" s="22">
        <v>0.24305555555555555</v>
      </c>
      <c r="C17" s="22">
        <v>0.24305555555555555</v>
      </c>
      <c r="D17" s="22"/>
      <c r="E17" s="3"/>
      <c r="F17" s="22">
        <v>0.21527777777777779</v>
      </c>
      <c r="G17" s="3"/>
      <c r="H17" s="3"/>
    </row>
    <row r="18" spans="1:8" x14ac:dyDescent="0.25">
      <c r="A18" s="41" t="s">
        <v>107</v>
      </c>
      <c r="B18" s="22">
        <v>0.26041666666666669</v>
      </c>
      <c r="C18" s="22">
        <v>0.26041666666666669</v>
      </c>
      <c r="D18" s="22">
        <v>0.26041666666666669</v>
      </c>
      <c r="E18" s="3"/>
      <c r="F18" s="22">
        <v>0.25</v>
      </c>
      <c r="G18" s="3"/>
      <c r="H18" s="3"/>
    </row>
    <row r="19" spans="1:8" x14ac:dyDescent="0.25">
      <c r="A19" s="41" t="s">
        <v>108</v>
      </c>
      <c r="B19" s="22">
        <v>0.2673611111111111</v>
      </c>
      <c r="C19" s="22"/>
      <c r="D19" s="22">
        <v>0.2673611111111111</v>
      </c>
      <c r="E19" s="3"/>
      <c r="F19" s="22">
        <v>0.26041666666666669</v>
      </c>
      <c r="G19" s="3"/>
      <c r="H19" s="3"/>
    </row>
  </sheetData>
  <mergeCells count="1">
    <mergeCell ref="K11:K12"/>
  </mergeCells>
  <conditionalFormatting sqref="B4:H19">
    <cfRule type="cellIs" dxfId="0" priority="1" operator="equal">
      <formula>0</formula>
    </cfRule>
  </conditionalFormatting>
  <dataValidations count="2">
    <dataValidation type="list" allowBlank="1" showInputMessage="1" showErrorMessage="1" sqref="K3" xr:uid="{DEB02F9D-A7E1-48C5-85D6-4D878223F37B}">
      <formula1>$A$4:$A$19</formula1>
    </dataValidation>
    <dataValidation type="list" allowBlank="1" showInputMessage="1" showErrorMessage="1" sqref="K4" xr:uid="{75A12204-5315-4816-9A7F-4B00D98D5206}">
      <formula1>$B$3:$H$3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13</vt:i4>
      </vt:variant>
    </vt:vector>
  </HeadingPairs>
  <TitlesOfParts>
    <vt:vector size="16" baseType="lpstr">
      <vt:lpstr>Library</vt:lpstr>
      <vt:lpstr>Music Exams</vt:lpstr>
      <vt:lpstr>Flights</vt:lpstr>
      <vt:lpstr>Airport</vt:lpstr>
      <vt:lpstr>Airport_Pos_Num</vt:lpstr>
      <vt:lpstr>Book_table</vt:lpstr>
      <vt:lpstr>Day</vt:lpstr>
      <vt:lpstr>Day_Pos_Num</vt:lpstr>
      <vt:lpstr>Days_week</vt:lpstr>
      <vt:lpstr>Departure_Airport</vt:lpstr>
      <vt:lpstr>Headlines</vt:lpstr>
      <vt:lpstr>ISBN_Code</vt:lpstr>
      <vt:lpstr>Pipil_name_column</vt:lpstr>
      <vt:lpstr>Pupil_name</vt:lpstr>
      <vt:lpstr>Pupil_table</vt:lpstr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2018-03-18T14:45:52Z</dcterms:created>
  <dcterms:modified xsi:type="dcterms:W3CDTF">2024-01-10T15:23:49Z</dcterms:modified>
</cp:coreProperties>
</file>