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qf-3838\"/>
    </mc:Choice>
  </mc:AlternateContent>
  <xr:revisionPtr revIDLastSave="0" documentId="13_ncr:1_{37CF807A-2A7E-4C4B-AB5D-25BD60EF825C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ashBroughtForward">Calculations!$F$12:$O$12</definedName>
    <definedName name="CoverComp">Cover!$D$5</definedName>
    <definedName name="CoverStartYear">Cover!$D$13</definedName>
    <definedName name="CstHousingPrice">Inputs!$E$14</definedName>
    <definedName name="CstHousingRate">Inputs!$F$15:$O$15</definedName>
    <definedName name="CstLivingDaily">Inputs!$F$10:$O$10</definedName>
    <definedName name="CstLivingLoose">Inputs!$F$11:$O$11</definedName>
    <definedName name="ModelYear">Inputs!$F$3:$O$3</definedName>
    <definedName name="NegativeInterestRate">Inputs!$E$19</definedName>
    <definedName name="NetCstHousing">Calculations!$F$8:$O$8</definedName>
    <definedName name="NetCstLiving">Calculations!$F$7:$O$7</definedName>
    <definedName name="NetIncome">Calculations!$F$9:$O$9</definedName>
    <definedName name="NetRev">Calculations!$F$6:$O$6</definedName>
    <definedName name="PostiveInterestRate">Inputs!$E$18</definedName>
    <definedName name="RevDownloads">Inputs!$F$7:$O$7</definedName>
    <definedName name="RevTouring">Inputs!$F$6:$O$6</definedName>
    <definedName name="StartBalance">Inputs!$E$22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5" l="1"/>
  <c r="N12" i="5"/>
  <c r="N13" i="5" s="1"/>
  <c r="M12" i="5"/>
  <c r="M14" i="5" s="1"/>
  <c r="L12" i="5"/>
  <c r="K12" i="5"/>
  <c r="K14" i="5" s="1"/>
  <c r="J12" i="5"/>
  <c r="J14" i="5" s="1"/>
  <c r="I12" i="5"/>
  <c r="H12" i="5"/>
  <c r="H14" i="5" s="1"/>
  <c r="G14" i="5"/>
  <c r="I14" i="5"/>
  <c r="L14" i="5"/>
  <c r="L16" i="5" s="1"/>
  <c r="N14" i="5"/>
  <c r="O14" i="5"/>
  <c r="F14" i="5"/>
  <c r="I13" i="5"/>
  <c r="I16" i="5" s="1"/>
  <c r="J13" i="5"/>
  <c r="L13" i="5"/>
  <c r="M13" i="5"/>
  <c r="O13" i="5"/>
  <c r="F13" i="5"/>
  <c r="O16" i="5"/>
  <c r="F15" i="5" a="1"/>
  <c r="F15" i="5" s="1"/>
  <c r="F12" i="5"/>
  <c r="N16" i="5" l="1"/>
  <c r="M16" i="5"/>
  <c r="K13" i="5"/>
  <c r="K16" i="5" s="1"/>
  <c r="H13" i="5"/>
  <c r="H16" i="5" s="1"/>
  <c r="J16" i="5"/>
  <c r="F16" i="5"/>
  <c r="G12" i="5" s="1"/>
  <c r="G13" i="5" s="1"/>
  <c r="G16" i="5"/>
  <c r="E16" i="5" l="1"/>
  <c r="F8" i="5" a="1"/>
  <c r="F8" i="5" s="1"/>
  <c r="F7" i="5" a="1"/>
  <c r="F7" i="5" s="1"/>
  <c r="F6" i="5" a="1"/>
  <c r="F6" i="5" s="1"/>
  <c r="D13" i="4"/>
  <c r="I9" i="5"/>
  <c r="M9" i="5"/>
  <c r="N9" i="5" l="1"/>
  <c r="J9" i="5"/>
  <c r="H9" i="5"/>
  <c r="F9" i="5"/>
  <c r="O9" i="5"/>
  <c r="K9" i="5"/>
  <c r="G9" i="5"/>
  <c r="L9" i="5"/>
  <c r="F3" i="2"/>
  <c r="G3" i="2" s="1"/>
  <c r="H3" i="2" s="1"/>
  <c r="I3" i="2" s="1"/>
  <c r="J3" i="2" s="1"/>
  <c r="K3" i="2" s="1"/>
  <c r="L3" i="2" s="1"/>
  <c r="M3" i="2" s="1"/>
  <c r="N3" i="2" s="1"/>
  <c r="O3" i="2" s="1"/>
  <c r="F3" i="5" l="1"/>
  <c r="G3" i="5" s="1"/>
  <c r="H3" i="5" s="1"/>
  <c r="I3" i="5" s="1"/>
  <c r="J3" i="5" s="1"/>
  <c r="K3" i="5" s="1"/>
  <c r="L3" i="5" s="1"/>
  <c r="M3" i="5" s="1"/>
  <c r="N3" i="5" s="1"/>
  <c r="O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<sst xmlns="http://schemas.openxmlformats.org/spreadsheetml/2006/main" count="75" uniqueCount="54">
  <si>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</si>
  <si>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</si>
  <si>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</si>
  <si>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</si>
  <si>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</si>
  <si>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</si>
  <si>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</si>
  <si>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</si>
  <si>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</si>
  <si>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</si>
  <si>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</si>
  <si>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</si>
  <si>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</si>
  <si>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</si>
  <si>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</si>
  <si>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</si>
  <si>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</si>
  <si>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</si>
  <si>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</si>
  <si>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</si>
  <si>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</si>
  <si>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</si>
  <si>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</si>
  <si>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</si>
  <si>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</si>
  <si>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</si>
  <si>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</si>
  <si>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</si>
  <si>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</si>
  <si>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</si>
  <si>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</si>
  <si>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</si>
  <si>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</si>
  <si>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</si>
  <si>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</si>
  <si>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Interest rates</t>
  </si>
  <si>
    <t>Deposit rate</t>
  </si>
  <si>
    <t>Loan rate</t>
  </si>
  <si>
    <t>Cashflow</t>
  </si>
  <si>
    <t>Starting balance</t>
  </si>
  <si>
    <t>Money in during month</t>
  </si>
  <si>
    <t>Interest received</t>
  </si>
  <si>
    <t>Interest paid</t>
  </si>
  <si>
    <t>Closing balance</t>
  </si>
  <si>
    <t>Cash</t>
  </si>
  <si>
    <t>StartBalance</t>
  </si>
  <si>
    <t>PostiveInterestRate</t>
  </si>
  <si>
    <t>NegativeInterestRate</t>
  </si>
  <si>
    <t>Choose your game show!</t>
  </si>
  <si>
    <t>CashBroughtForward</t>
  </si>
  <si>
    <t>CashInterestReceived</t>
  </si>
  <si>
    <t>CashInterestPaid</t>
  </si>
  <si>
    <t>CashInDuringMonth</t>
  </si>
  <si>
    <t>CashCarriedForward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</si>
</sst>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#,##0_);\(#,##0\)"/>
    <numFmt numFmtId="171" formatCode="#,##0.00_);\(#,##0.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</cellStyleXfs>
  <cellXfs count="34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11" xfId="9" applyBorder="1"/>
    <xf numFmtId="0" fontId="5" fillId="6" borderId="0" xfId="3" applyFill="1"/>
    <xf numFmtId="0" fontId="2" fillId="6" borderId="0" xfId="4" applyFill="1"/>
    <xf numFmtId="0" fontId="0" fillId="6" borderId="0" xfId="0" applyFill="1"/>
    <xf numFmtId="0" fontId="2" fillId="6" borderId="0" xfId="7" applyFill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166" fontId="0" fillId="7" borderId="0" xfId="0" applyNumberFormat="1" applyFill="1"/>
    <xf numFmtId="171" fontId="0" fillId="7" borderId="0" xfId="0" applyNumberFormat="1" applyFill="1"/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ny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13" sqref="D13"/>
    </sheetView>
  </sheetViews>
  <sheetFormatPr defaultColWidth="0" defaultRowHeight="15" zeroHeight="1" x14ac:dyDescent="0.25"/>
  <cols>
    <col min="1" max="1" width="4.140625" customWidth="1"/>
    <col min="2" max="2" width="3.42578125" customWidth="1"/>
    <col min="3" max="3" width="16.42578125" customWidth="1"/>
    <col min="4" max="4" width="29.85546875" customWidth="1"/>
    <col min="5" max="5" width="3.5703125" customWidth="1"/>
    <col min="6" max="6" width="5" customWidth="1"/>
    <col min="7" max="16384" width="9.140625" hidden="1"/>
  </cols>
  <sheetData>
    <row r="1" spans="2:5" ht="24.75" customHeight="1" thickBot="1" x14ac:dyDescent="0.3"/>
    <row r="2" spans="2:5" ht="9.75" customHeight="1" x14ac:dyDescent="0.25">
      <c r="B2" s="4"/>
      <c r="C2" s="5"/>
      <c r="D2" s="5"/>
      <c r="E2" s="6"/>
    </row>
    <row r="3" spans="2:5" ht="1.5" customHeight="1" x14ac:dyDescent="0.25">
      <c r="B3" s="7"/>
      <c r="E3" s="8"/>
    </row>
    <row r="4" spans="2:5" ht="9.75" customHeight="1" x14ac:dyDescent="0.25">
      <c r="B4" s="7"/>
      <c r="E4" s="8"/>
    </row>
    <row r="5" spans="2:5" ht="18.75" customHeight="1" x14ac:dyDescent="0.25">
      <c r="B5" s="7"/>
      <c r="C5" s="1" t="s">
        <v>5</v>
      </c>
      <c r="D5" s="13" t="s">
        <v>48</v>
      </c>
      <c r="E5" s="8"/>
    </row>
    <row r="6" spans="2:5" x14ac:dyDescent="0.25">
      <c r="B6" s="7"/>
      <c r="C6" s="1"/>
      <c r="E6" s="8"/>
    </row>
    <row r="7" spans="2:5" ht="20.25" customHeight="1" x14ac:dyDescent="0.25">
      <c r="B7" s="7"/>
      <c r="C7" s="1" t="s">
        <v>3</v>
      </c>
      <c r="D7" s="13" t="s">
        <v>4</v>
      </c>
      <c r="E7" s="8"/>
    </row>
    <row r="8" spans="2:5" x14ac:dyDescent="0.25">
      <c r="B8" s="7"/>
      <c r="E8" s="8"/>
    </row>
    <row r="9" spans="2:5" ht="18.75" customHeight="1" x14ac:dyDescent="0.25">
      <c r="B9" s="7"/>
      <c r="C9" s="3" t="s">
        <v>0</v>
      </c>
      <c r="D9" s="14">
        <v>1</v>
      </c>
      <c r="E9" s="8"/>
    </row>
    <row r="10" spans="2:5" x14ac:dyDescent="0.25">
      <c r="B10" s="7"/>
      <c r="C10" s="3"/>
      <c r="E10" s="8"/>
    </row>
    <row r="11" spans="2:5" ht="19.5" customHeight="1" x14ac:dyDescent="0.25">
      <c r="B11" s="7"/>
      <c r="C11" s="3" t="s">
        <v>1</v>
      </c>
      <c r="D11" s="2" t="s">
        <v>2</v>
      </c>
      <c r="E11" s="8"/>
    </row>
    <row r="12" spans="2:5" ht="15.75" customHeight="1" x14ac:dyDescent="0.25">
      <c r="B12" s="7"/>
      <c r="C12" s="3"/>
      <c r="E12" s="8"/>
    </row>
    <row r="13" spans="2:5" ht="19.5" customHeight="1" x14ac:dyDescent="0.25">
      <c r="B13" s="7"/>
      <c r="C13" s="3" t="s">
        <v>6</v>
      </c>
      <c r="D13" s="2">
        <f ca="1">YEAR(TODAY())</f>
        <v>2024</v>
      </c>
      <c r="E13" s="8"/>
    </row>
    <row r="14" spans="2:5" ht="15.75" thickBot="1" x14ac:dyDescent="0.3">
      <c r="B14" s="9"/>
      <c r="C14" s="10"/>
      <c r="D14" s="11"/>
      <c r="E14" s="12"/>
    </row>
    <row r="15" spans="2:5" ht="22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P2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18" sqref="E18"/>
    </sheetView>
  </sheetViews>
  <sheetFormatPr defaultRowHeight="15" x14ac:dyDescent="0.25"/>
  <cols>
    <col min="2" max="2" width="20.42578125" style="17" customWidth="1"/>
    <col min="3" max="3" width="5.7109375" customWidth="1"/>
    <col min="4" max="4" width="9.140625" style="20"/>
    <col min="6" max="6" width="9.140625" customWidth="1"/>
    <col min="16" max="16" width="14" style="19" bestFit="1" customWidth="1"/>
  </cols>
  <sheetData>
    <row r="2" spans="1:16" x14ac:dyDescent="0.25">
      <c r="F2" s="29" t="s">
        <v>8</v>
      </c>
      <c r="G2" s="30"/>
      <c r="H2" s="30"/>
      <c r="I2" s="30"/>
      <c r="J2" s="30"/>
      <c r="K2" s="30"/>
      <c r="L2" s="30"/>
      <c r="M2" s="30"/>
      <c r="N2" s="30"/>
      <c r="O2" s="31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10</v>
      </c>
    </row>
    <row r="6" spans="1:16" x14ac:dyDescent="0.25">
      <c r="B6" s="17" t="s">
        <v>11</v>
      </c>
      <c r="D6" s="20" t="s">
        <v>12</v>
      </c>
      <c r="F6" s="18">
        <v>400</v>
      </c>
      <c r="G6" s="18">
        <v>380</v>
      </c>
      <c r="H6" s="18">
        <v>361</v>
      </c>
      <c r="I6" s="18">
        <v>342.95</v>
      </c>
      <c r="J6" s="18">
        <v>325.80249999999995</v>
      </c>
      <c r="K6" s="18">
        <v>309.51237499999996</v>
      </c>
      <c r="L6" s="18">
        <v>294.03675624999994</v>
      </c>
      <c r="M6" s="18">
        <v>279.33491843749994</v>
      </c>
      <c r="N6" s="18">
        <v>265.36817251562491</v>
      </c>
      <c r="O6" s="18">
        <v>252.09976388984364</v>
      </c>
      <c r="P6" s="19" t="s">
        <v>13</v>
      </c>
    </row>
    <row r="7" spans="1:16" x14ac:dyDescent="0.25">
      <c r="B7" s="17" t="s">
        <v>14</v>
      </c>
      <c r="D7" s="20" t="s">
        <v>12</v>
      </c>
      <c r="F7" s="18">
        <v>300</v>
      </c>
      <c r="G7" s="18">
        <v>270</v>
      </c>
      <c r="H7" s="18">
        <v>243</v>
      </c>
      <c r="I7" s="18">
        <v>218.70000000000002</v>
      </c>
      <c r="J7" s="18">
        <v>196.83</v>
      </c>
      <c r="K7" s="18">
        <v>177.14700000000002</v>
      </c>
      <c r="L7" s="18">
        <v>159.43230000000003</v>
      </c>
      <c r="M7" s="18">
        <v>143.48907000000003</v>
      </c>
      <c r="N7" s="18">
        <v>129.14016300000003</v>
      </c>
      <c r="O7" s="18">
        <v>116.22614670000003</v>
      </c>
      <c r="P7" s="19" t="s">
        <v>15</v>
      </c>
    </row>
    <row r="9" spans="1:16" x14ac:dyDescent="0.25">
      <c r="A9" s="16" t="s">
        <v>18</v>
      </c>
    </row>
    <row r="10" spans="1:16" x14ac:dyDescent="0.25">
      <c r="B10" s="17" t="s">
        <v>16</v>
      </c>
      <c r="D10" s="20" t="s">
        <v>12</v>
      </c>
      <c r="F10" s="18">
        <v>-300</v>
      </c>
      <c r="G10" s="18">
        <v>-300</v>
      </c>
      <c r="H10" s="18">
        <v>-300</v>
      </c>
      <c r="I10" s="18">
        <v>-300</v>
      </c>
      <c r="J10" s="18">
        <v>-300</v>
      </c>
      <c r="K10" s="18">
        <v>-300</v>
      </c>
      <c r="L10" s="18">
        <v>-300</v>
      </c>
      <c r="M10" s="18">
        <v>-300</v>
      </c>
      <c r="N10" s="18">
        <v>-300</v>
      </c>
      <c r="O10" s="18">
        <v>-300</v>
      </c>
      <c r="P10" s="19" t="s">
        <v>22</v>
      </c>
    </row>
    <row r="11" spans="1:16" x14ac:dyDescent="0.25">
      <c r="B11" s="17" t="s">
        <v>17</v>
      </c>
      <c r="D11" s="20" t="s">
        <v>12</v>
      </c>
      <c r="F11" s="18">
        <v>-200</v>
      </c>
      <c r="G11" s="18">
        <v>-200</v>
      </c>
      <c r="H11" s="18">
        <v>-200</v>
      </c>
      <c r="I11" s="18">
        <v>-200</v>
      </c>
      <c r="J11" s="18">
        <v>-200</v>
      </c>
      <c r="K11" s="18">
        <v>-200</v>
      </c>
      <c r="L11" s="18">
        <v>-200</v>
      </c>
      <c r="M11" s="18">
        <v>-200</v>
      </c>
      <c r="N11" s="18">
        <v>-200</v>
      </c>
      <c r="O11" s="18">
        <v>-200</v>
      </c>
      <c r="P11" s="19" t="s">
        <v>23</v>
      </c>
    </row>
    <row r="13" spans="1:16" x14ac:dyDescent="0.25">
      <c r="A13" s="16" t="s">
        <v>19</v>
      </c>
    </row>
    <row r="14" spans="1:16" x14ac:dyDescent="0.25">
      <c r="B14" s="17" t="s">
        <v>20</v>
      </c>
      <c r="D14" s="20" t="s">
        <v>12</v>
      </c>
      <c r="E14" s="18">
        <v>-2000</v>
      </c>
      <c r="F14" s="19" t="s">
        <v>25</v>
      </c>
    </row>
    <row r="15" spans="1:16" x14ac:dyDescent="0.25">
      <c r="B15" s="17" t="s">
        <v>24</v>
      </c>
      <c r="D15" s="20" t="s">
        <v>21</v>
      </c>
      <c r="F15" s="22">
        <v>0.04</v>
      </c>
      <c r="G15" s="22">
        <v>4.4999999999999998E-2</v>
      </c>
      <c r="H15" s="22">
        <v>0.05</v>
      </c>
      <c r="I15" s="22">
        <v>5.5E-2</v>
      </c>
      <c r="J15" s="22">
        <v>0.06</v>
      </c>
      <c r="K15" s="22">
        <v>6.5000000000000002E-2</v>
      </c>
      <c r="L15" s="22">
        <v>7.0000000000000007E-2</v>
      </c>
      <c r="M15" s="22">
        <v>7.4999999999999997E-2</v>
      </c>
      <c r="N15" s="22">
        <v>0.08</v>
      </c>
      <c r="O15" s="22">
        <v>8.5000000000000006E-2</v>
      </c>
      <c r="P15" s="19" t="s">
        <v>26</v>
      </c>
    </row>
    <row r="17" spans="1:6" x14ac:dyDescent="0.25">
      <c r="A17" s="25" t="s">
        <v>35</v>
      </c>
      <c r="B17" s="26"/>
      <c r="C17" s="27"/>
      <c r="D17" s="28"/>
    </row>
    <row r="18" spans="1:6" x14ac:dyDescent="0.25">
      <c r="A18" s="27"/>
      <c r="B18" s="26" t="s">
        <v>36</v>
      </c>
      <c r="C18" s="27"/>
      <c r="D18" s="28" t="s">
        <v>21</v>
      </c>
      <c r="E18" s="22">
        <v>0.02</v>
      </c>
      <c r="F18" s="19" t="s">
        <v>46</v>
      </c>
    </row>
    <row r="19" spans="1:6" x14ac:dyDescent="0.25">
      <c r="A19" s="27"/>
      <c r="B19" s="26" t="s">
        <v>37</v>
      </c>
      <c r="C19" s="27"/>
      <c r="D19" s="28" t="s">
        <v>21</v>
      </c>
      <c r="E19" s="22">
        <v>0.04</v>
      </c>
      <c r="F19" s="19" t="s">
        <v>47</v>
      </c>
    </row>
    <row r="20" spans="1:6" x14ac:dyDescent="0.25">
      <c r="A20" s="27"/>
      <c r="B20" s="26"/>
      <c r="C20" s="27"/>
      <c r="D20" s="28"/>
    </row>
    <row r="21" spans="1:6" x14ac:dyDescent="0.25">
      <c r="A21" s="25" t="s">
        <v>44</v>
      </c>
      <c r="B21" s="26"/>
      <c r="C21" s="27"/>
      <c r="D21" s="28"/>
    </row>
    <row r="22" spans="1:6" x14ac:dyDescent="0.25">
      <c r="A22" s="27"/>
      <c r="B22" s="26" t="s">
        <v>39</v>
      </c>
      <c r="C22" s="27"/>
      <c r="D22" s="28" t="s">
        <v>12</v>
      </c>
      <c r="E22" s="18">
        <v>-10</v>
      </c>
      <c r="F22" s="19" t="s">
        <v>45</v>
      </c>
    </row>
  </sheetData>
  <mergeCells count="1">
    <mergeCell ref="F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16"/>
  <sheetViews>
    <sheetView tabSelected="1" topLeftCell="E4" workbookViewId="0">
      <selection activeCell="H23" sqref="H23"/>
    </sheetView>
  </sheetViews>
  <sheetFormatPr defaultRowHeight="15" x14ac:dyDescent="0.25"/>
  <cols>
    <col min="2" max="2" width="14.42578125" style="17" bestFit="1" customWidth="1"/>
    <col min="4" max="4" width="9.140625" style="20"/>
    <col min="5" max="5" width="9.85546875" bestFit="1" customWidth="1"/>
    <col min="6" max="6" width="10.7109375" bestFit="1" customWidth="1"/>
    <col min="7" max="10" width="9.5703125" bestFit="1" customWidth="1"/>
    <col min="11" max="14" width="10.28515625" bestFit="1" customWidth="1"/>
    <col min="15" max="15" width="11.28515625" bestFit="1" customWidth="1"/>
    <col min="16" max="16" width="12.85546875" style="19" customWidth="1"/>
  </cols>
  <sheetData>
    <row r="2" spans="1:16" x14ac:dyDescent="0.25">
      <c r="F2" s="29" t="s">
        <v>8</v>
      </c>
      <c r="G2" s="30"/>
      <c r="H2" s="30"/>
      <c r="I2" s="30"/>
      <c r="J2" s="30"/>
      <c r="K2" s="30"/>
      <c r="L2" s="30"/>
      <c r="M2" s="30"/>
      <c r="N2" s="30"/>
      <c r="O2" s="31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30</v>
      </c>
    </row>
    <row r="6" spans="1:16" x14ac:dyDescent="0.25">
      <c r="B6" s="17" t="s">
        <v>27</v>
      </c>
      <c r="D6" s="20" t="s">
        <v>12</v>
      </c>
      <c r="F6" s="23" cm="1">
        <f t="array" ref="F6:O6">RevDownloads+RevTouring</f>
        <v>700</v>
      </c>
      <c r="G6" s="23">
        <v>650</v>
      </c>
      <c r="H6" s="23">
        <v>604</v>
      </c>
      <c r="I6" s="23">
        <v>561.65</v>
      </c>
      <c r="J6" s="23">
        <v>522.63249999999994</v>
      </c>
      <c r="K6" s="23">
        <v>486.65937499999995</v>
      </c>
      <c r="L6" s="23">
        <v>453.46905624999999</v>
      </c>
      <c r="M6" s="23">
        <v>422.82398843749996</v>
      </c>
      <c r="N6" s="23">
        <v>394.50833551562494</v>
      </c>
      <c r="O6" s="23">
        <v>368.32591058984366</v>
      </c>
      <c r="P6" s="19" t="s">
        <v>31</v>
      </c>
    </row>
    <row r="7" spans="1:16" x14ac:dyDescent="0.25">
      <c r="B7" s="17" t="s">
        <v>28</v>
      </c>
      <c r="D7" s="20" t="s">
        <v>12</v>
      </c>
      <c r="F7" s="23" cm="1">
        <f t="array" ref="F7:O7">CstLivingDaily+CstLivingLoose</f>
        <v>-500</v>
      </c>
      <c r="G7" s="23">
        <v>-500</v>
      </c>
      <c r="H7" s="23">
        <v>-500</v>
      </c>
      <c r="I7" s="23">
        <v>-500</v>
      </c>
      <c r="J7" s="23">
        <v>-500</v>
      </c>
      <c r="K7" s="23">
        <v>-500</v>
      </c>
      <c r="L7" s="23">
        <v>-500</v>
      </c>
      <c r="M7" s="23">
        <v>-500</v>
      </c>
      <c r="N7" s="23">
        <v>-500</v>
      </c>
      <c r="O7" s="23">
        <v>-500</v>
      </c>
      <c r="P7" s="19" t="s">
        <v>32</v>
      </c>
    </row>
    <row r="8" spans="1:16" x14ac:dyDescent="0.25">
      <c r="B8" s="17" t="s">
        <v>29</v>
      </c>
      <c r="D8" s="20" t="s">
        <v>12</v>
      </c>
      <c r="F8" s="23" cm="1">
        <f t="array" ref="F8:O8">CstHousingPrice*CstHousingRate</f>
        <v>-80</v>
      </c>
      <c r="G8" s="23">
        <v>-90</v>
      </c>
      <c r="H8" s="23">
        <v>-100</v>
      </c>
      <c r="I8" s="23">
        <v>-110</v>
      </c>
      <c r="J8" s="23">
        <v>-120</v>
      </c>
      <c r="K8" s="23">
        <v>-130</v>
      </c>
      <c r="L8" s="23">
        <v>-140</v>
      </c>
      <c r="M8" s="23">
        <v>-150</v>
      </c>
      <c r="N8" s="23">
        <v>-160</v>
      </c>
      <c r="O8" s="23">
        <v>-170</v>
      </c>
      <c r="P8" s="19" t="s">
        <v>33</v>
      </c>
    </row>
    <row r="9" spans="1:16" x14ac:dyDescent="0.25">
      <c r="B9" s="17" t="s">
        <v>30</v>
      </c>
      <c r="D9" s="20" t="s">
        <v>12</v>
      </c>
      <c r="F9" s="24">
        <f>SUM(F6:F8)</f>
        <v>120</v>
      </c>
      <c r="G9" s="24">
        <f t="shared" ref="G9:O9" si="1">SUM(G6:G8)</f>
        <v>60</v>
      </c>
      <c r="H9" s="24">
        <f t="shared" si="1"/>
        <v>4</v>
      </c>
      <c r="I9" s="24">
        <f t="shared" si="1"/>
        <v>-48.350000000000023</v>
      </c>
      <c r="J9" s="24">
        <f t="shared" si="1"/>
        <v>-97.367500000000064</v>
      </c>
      <c r="K9" s="24">
        <f t="shared" si="1"/>
        <v>-143.34062500000005</v>
      </c>
      <c r="L9" s="24">
        <f t="shared" si="1"/>
        <v>-186.53094375000001</v>
      </c>
      <c r="M9" s="24">
        <f t="shared" si="1"/>
        <v>-227.17601156250004</v>
      </c>
      <c r="N9" s="24">
        <f t="shared" si="1"/>
        <v>-265.49166448437506</v>
      </c>
      <c r="O9" s="24">
        <f t="shared" si="1"/>
        <v>-301.67408941015634</v>
      </c>
      <c r="P9" s="19" t="s">
        <v>34</v>
      </c>
    </row>
    <row r="11" spans="1:16" x14ac:dyDescent="0.25">
      <c r="A11" s="16" t="s">
        <v>38</v>
      </c>
      <c r="F11" s="21"/>
    </row>
    <row r="12" spans="1:16" x14ac:dyDescent="0.25">
      <c r="B12" s="17" t="s">
        <v>39</v>
      </c>
      <c r="D12" s="20" t="s">
        <v>12</v>
      </c>
      <c r="F12" s="33">
        <f>E16</f>
        <v>-10</v>
      </c>
      <c r="G12" s="33">
        <f>F16</f>
        <v>109.6</v>
      </c>
      <c r="H12" s="33">
        <f>G16</f>
        <v>171.79199999999997</v>
      </c>
      <c r="I12" s="33">
        <f>H16</f>
        <v>179.22783999999999</v>
      </c>
      <c r="J12" s="33">
        <f>I16</f>
        <v>134.46239679999996</v>
      </c>
      <c r="K12" s="33">
        <f>J16</f>
        <v>39.784144735999888</v>
      </c>
      <c r="L12" s="33">
        <f>K16</f>
        <v>-102.76079736928017</v>
      </c>
      <c r="M12" s="33">
        <f>L16</f>
        <v>-293.40217301405141</v>
      </c>
      <c r="N12" s="33">
        <f>M16</f>
        <v>-532.31427149711351</v>
      </c>
      <c r="O12" s="33">
        <f>N16</f>
        <v>-819.09850684137314</v>
      </c>
      <c r="P12" s="19" t="s">
        <v>49</v>
      </c>
    </row>
    <row r="13" spans="1:16" x14ac:dyDescent="0.25">
      <c r="B13" s="17" t="s">
        <v>41</v>
      </c>
      <c r="D13" s="20" t="s">
        <v>12</v>
      </c>
      <c r="F13" s="33">
        <f>IF(F12&lt;0,PostiveInterestRate*0,PostiveInterestRate*F12)</f>
        <v>0</v>
      </c>
      <c r="G13" s="33">
        <f>IF(G12&lt;0,PostiveInterestRate*0,PostiveInterestRate*G12)</f>
        <v>2.1919999999999997</v>
      </c>
      <c r="H13" s="33">
        <f>IF(H12&lt;0,PostiveInterestRate*0,PostiveInterestRate*H12)</f>
        <v>3.4358399999999993</v>
      </c>
      <c r="I13" s="33">
        <f>IF(I12&lt;0,PostiveInterestRate*0,PostiveInterestRate*I12)</f>
        <v>3.5845567999999997</v>
      </c>
      <c r="J13" s="33">
        <f>IF(J12&lt;0,PostiveInterestRate*0,PostiveInterestRate*J12)</f>
        <v>2.6892479359999992</v>
      </c>
      <c r="K13" s="33">
        <f>IF(K12&lt;0,PostiveInterestRate*0,PostiveInterestRate*K12)</f>
        <v>0.79568289471999776</v>
      </c>
      <c r="L13" s="33">
        <f>IF(L12&lt;0,PostiveInterestRate*0,PostiveInterestRate*L12)</f>
        <v>0</v>
      </c>
      <c r="M13" s="33">
        <f>IF(M12&lt;0,PostiveInterestRate*0,PostiveInterestRate*M12)</f>
        <v>0</v>
      </c>
      <c r="N13" s="33">
        <f>IF(N12&lt;0,PostiveInterestRate*0,PostiveInterestRate*N12)</f>
        <v>0</v>
      </c>
      <c r="O13" s="33">
        <f>IF(O12&lt;0,PostiveInterestRate*0,PostiveInterestRate*O12)</f>
        <v>0</v>
      </c>
      <c r="P13" s="19" t="s">
        <v>50</v>
      </c>
    </row>
    <row r="14" spans="1:16" x14ac:dyDescent="0.25">
      <c r="B14" s="17" t="s">
        <v>42</v>
      </c>
      <c r="D14" s="20" t="s">
        <v>12</v>
      </c>
      <c r="F14" s="33">
        <f>IF(F12&lt;0,NegativeInterestRate*F12,NegativeInterestRate*0)</f>
        <v>-0.4</v>
      </c>
      <c r="G14" s="33">
        <f>IF(G12&lt;0,NegativeInterestRate*G12,NegativeInterestRate*0)</f>
        <v>0</v>
      </c>
      <c r="H14" s="33">
        <f>IF(H12&lt;0,NegativeInterestRate*H12,NegativeInterestRate*0)</f>
        <v>0</v>
      </c>
      <c r="I14" s="33">
        <f>IF(I12&lt;0,NegativeInterestRate*I12,NegativeInterestRate*0)</f>
        <v>0</v>
      </c>
      <c r="J14" s="33">
        <f>IF(J12&lt;0,NegativeInterestRate*J12,NegativeInterestRate*0)</f>
        <v>0</v>
      </c>
      <c r="K14" s="33">
        <f>IF(K12&lt;0,NegativeInterestRate*K12,NegativeInterestRate*0)</f>
        <v>0</v>
      </c>
      <c r="L14" s="33">
        <f>IF(L12&lt;0,NegativeInterestRate*L12,NegativeInterestRate*0)</f>
        <v>-4.1104318947712066</v>
      </c>
      <c r="M14" s="33">
        <f>IF(M12&lt;0,NegativeInterestRate*M12,NegativeInterestRate*0)</f>
        <v>-11.736086920562057</v>
      </c>
      <c r="N14" s="33">
        <f>IF(N12&lt;0,NegativeInterestRate*N12,NegativeInterestRate*0)</f>
        <v>-21.292570859884542</v>
      </c>
      <c r="O14" s="33">
        <f>IF(O12&lt;0,NegativeInterestRate*O12,NegativeInterestRate*0)</f>
        <v>-32.763940273654924</v>
      </c>
      <c r="P14" s="19" t="s">
        <v>51</v>
      </c>
    </row>
    <row r="15" spans="1:16" x14ac:dyDescent="0.25">
      <c r="B15" s="17" t="s">
        <v>40</v>
      </c>
      <c r="D15" s="20" t="s">
        <v>12</v>
      </c>
      <c r="F15" s="33" cm="1">
        <f t="array" ref="F15:O15">NetIncome</f>
        <v>120</v>
      </c>
      <c r="G15" s="33">
        <v>60</v>
      </c>
      <c r="H15" s="33">
        <v>4</v>
      </c>
      <c r="I15" s="33">
        <v>-48.350000000000023</v>
      </c>
      <c r="J15" s="33">
        <v>-97.367500000000064</v>
      </c>
      <c r="K15" s="33">
        <v>-143.34062500000005</v>
      </c>
      <c r="L15" s="33">
        <v>-186.53094375000001</v>
      </c>
      <c r="M15" s="33">
        <v>-227.17601156250004</v>
      </c>
      <c r="N15" s="33">
        <v>-265.49166448437506</v>
      </c>
      <c r="O15" s="33">
        <v>-301.67408941015634</v>
      </c>
      <c r="P15" s="19" t="s">
        <v>52</v>
      </c>
    </row>
    <row r="16" spans="1:16" x14ac:dyDescent="0.25">
      <c r="B16" s="17" t="s">
        <v>43</v>
      </c>
      <c r="D16" s="20" t="s">
        <v>12</v>
      </c>
      <c r="E16" s="32">
        <f>StartBalance</f>
        <v>-10</v>
      </c>
      <c r="F16" s="33">
        <f>SUM(F12:F15)</f>
        <v>109.6</v>
      </c>
      <c r="G16" s="33">
        <f t="shared" ref="G16:O16" si="2">SUM(G12:G15)</f>
        <v>171.79199999999997</v>
      </c>
      <c r="H16" s="33">
        <f t="shared" si="2"/>
        <v>179.22783999999999</v>
      </c>
      <c r="I16" s="33">
        <f t="shared" si="2"/>
        <v>134.46239679999996</v>
      </c>
      <c r="J16" s="33">
        <f t="shared" si="2"/>
        <v>39.784144735999888</v>
      </c>
      <c r="K16" s="33">
        <f t="shared" si="2"/>
        <v>-102.76079736928017</v>
      </c>
      <c r="L16" s="33">
        <f t="shared" si="2"/>
        <v>-293.40217301405141</v>
      </c>
      <c r="M16" s="33">
        <f t="shared" si="2"/>
        <v>-532.31427149711351</v>
      </c>
      <c r="N16" s="33">
        <f t="shared" si="2"/>
        <v>-819.09850684137314</v>
      </c>
      <c r="O16" s="33">
        <f t="shared" si="2"/>
        <v>-1153.5365365251844</v>
      </c>
      <c r="P16" s="19" t="s">
        <v>53</v>
      </c>
    </row>
  </sheetData>
  <mergeCells count="1">
    <mergeCell ref="F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17</vt:i4>
      </vt:variant>
    </vt:vector>
  </HeadingPairs>
  <TitlesOfParts>
    <vt:vector size="20" baseType="lpstr">
      <vt:lpstr>Cover</vt:lpstr>
      <vt:lpstr>Inputs</vt:lpstr>
      <vt:lpstr>Calculations</vt:lpstr>
      <vt:lpstr>CashBroughtForward</vt:lpstr>
      <vt:lpstr>CoverComp</vt:lpstr>
      <vt:lpstr>CoverStartYear</vt:lpstr>
      <vt:lpstr>CstHousingPrice</vt:lpstr>
      <vt:lpstr>CstHousingRate</vt:lpstr>
      <vt:lpstr>CstLivingDaily</vt:lpstr>
      <vt:lpstr>CstLivingLoose</vt:lpstr>
      <vt:lpstr>ModelYear</vt:lpstr>
      <vt:lpstr>NegativeInterestRate</vt:lpstr>
      <vt:lpstr>NetCstHousing</vt:lpstr>
      <vt:lpstr>NetCstLiving</vt:lpstr>
      <vt:lpstr>NetIncome</vt:lpstr>
      <vt:lpstr>NetRev</vt:lpstr>
      <vt:lpstr>PostiveInterestRate</vt:lpstr>
      <vt:lpstr>RevDownloads</vt:lpstr>
      <vt:lpstr>RevTouring</vt:lpstr>
      <vt:lpstr>StartBalance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Maria Świątek</cp:lastModifiedBy>
  <dcterms:created xsi:type="dcterms:W3CDTF">2010-10-18T13:56:07Z</dcterms:created>
  <dcterms:modified xsi:type="dcterms:W3CDTF">2024-06-08T16:05:33Z</dcterms:modified>
</cp:coreProperties>
</file>