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Lookup functions\"/>
    </mc:Choice>
  </mc:AlternateContent>
  <xr:revisionPtr revIDLastSave="0" documentId="8_{0C834B1A-018F-4737-9D92-CED6F26EEA75}" xr6:coauthVersionLast="47" xr6:coauthVersionMax="47" xr10:uidLastSave="{00000000-0000-0000-0000-000000000000}"/>
  <bookViews>
    <workbookView xWindow="14295" yWindow="0" windowWidth="14610" windowHeight="15585" activeTab="2" xr2:uid="{00000000-000D-0000-FFFF-FFFF00000000}"/>
  </bookViews>
  <sheets>
    <sheet name="Cover" sheetId="4" r:id="rId1"/>
    <sheet name="Inputs" sheetId="2" r:id="rId2"/>
    <sheet name="Calculations" sheetId="5" r:id="rId3"/>
  </sheets>
  <definedNames>
    <definedName name="CoverComp">Cover!$D$5</definedName>
    <definedName name="CoverStartYear">Cover!$D$13</definedName>
    <definedName name="CstCouncilTax">Calculations!$E$8</definedName>
    <definedName name="CstCouncilTaxBand">Calculations!$E$7</definedName>
    <definedName name="CstCouncilTaxBase">Calculations!$E$6</definedName>
    <definedName name="CstHousePriceInflator">Inputs!#REF!</definedName>
    <definedName name="CstHousingPrice">Inputs!$E$14</definedName>
    <definedName name="CstHousingRate">Inputs!$F$15:$O$15</definedName>
    <definedName name="CstLivingDaily">Inputs!$F$10:$O$10</definedName>
    <definedName name="CstLivingLoose">Inputs!$F$11:$O$11</definedName>
    <definedName name="ModelYear">Inputs!$F$3:$O$3</definedName>
    <definedName name="NetCstHousing">Calculations!$F$13:$O$13</definedName>
    <definedName name="NetCstLiving">Calculations!$F$12:$O$12</definedName>
    <definedName name="NetIncome">Calculations!$F$15:$O$15</definedName>
    <definedName name="NetRev">Calculations!$F$11:$O$11</definedName>
    <definedName name="RevDownloads">Inputs!$F$7:$O$7</definedName>
    <definedName name="RevMultiple">Inputs!#REF!</definedName>
    <definedName name="RevTouring">Inputs!$F$6:$O$6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5" l="1"/>
  <c r="E8" i="5"/>
  <c r="E7" i="5"/>
  <c r="F13" i="5" a="1"/>
  <c r="F13" i="5" s="1"/>
  <c r="E6" i="5"/>
  <c r="J14" i="5" l="1"/>
  <c r="F12" i="5" a="1"/>
  <c r="F12" i="5" s="1"/>
  <c r="D13" i="4"/>
  <c r="H14" i="5" l="1"/>
  <c r="F14" i="5"/>
  <c r="K14" i="5"/>
  <c r="M14" i="5"/>
  <c r="O14" i="5"/>
  <c r="I14" i="5"/>
  <c r="G14" i="5"/>
  <c r="L14" i="5"/>
  <c r="N14" i="5"/>
  <c r="G6" i="2"/>
  <c r="F3" i="2"/>
  <c r="G3" i="2" s="1"/>
  <c r="H3" i="2" s="1"/>
  <c r="I3" i="2" s="1"/>
  <c r="J3" i="2" s="1"/>
  <c r="K3" i="2" s="1"/>
  <c r="L3" i="2" s="1"/>
  <c r="M3" i="2" s="1"/>
  <c r="N3" i="2" s="1"/>
  <c r="O3" i="2" s="1"/>
  <c r="H6" i="2" l="1"/>
  <c r="F3" i="5"/>
  <c r="G3" i="5" s="1"/>
  <c r="H3" i="5" s="1"/>
  <c r="I3" i="5" s="1"/>
  <c r="J3" i="5" s="1"/>
  <c r="K3" i="5" s="1"/>
  <c r="L3" i="5" s="1"/>
  <c r="M3" i="5" s="1"/>
  <c r="N3" i="5" s="1"/>
  <c r="O3" i="5" s="1"/>
  <c r="F11" i="5" l="1" a="1"/>
  <c r="H15" i="5" s="1"/>
  <c r="F11" i="5" l="1"/>
  <c r="F15" i="5" s="1"/>
  <c r="O15" i="5"/>
  <c r="K15" i="5"/>
  <c r="J15" i="5"/>
  <c r="M15" i="5"/>
  <c r="I15" i="5"/>
  <c r="L15" i="5"/>
  <c r="N15" i="5"/>
  <c r="G1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<sst xmlns="http://schemas.openxmlformats.org/spreadsheetml/2006/main" count="72" uniqueCount="57">
  <si>
    <t>Version ==&gt;</t>
  </si>
  <si>
    <t>Status ==&gt;</t>
  </si>
  <si>
    <t>Untested</t>
  </si>
  <si>
    <t>Model name ==&gt;</t>
  </si>
  <si>
    <t>Lifestyle management</t>
  </si>
  <si>
    <t>Competition ==&gt;</t>
  </si>
  <si>
    <t>Start year ==&gt;</t>
  </si>
  <si>
    <t>ModelYear</t>
  </si>
  <si>
    <t>Years of Model</t>
  </si>
  <si>
    <t>Units</t>
  </si>
  <si>
    <t>Projected income</t>
  </si>
  <si>
    <t>Touring fees</t>
  </si>
  <si>
    <t>£'000</t>
  </si>
  <si>
    <t>RevTouring</t>
  </si>
  <si>
    <t>Downloads</t>
  </si>
  <si>
    <t>RevDownloads</t>
  </si>
  <si>
    <t>Day-to-day expenses</t>
  </si>
  <si>
    <t>Loose living</t>
  </si>
  <si>
    <t>Living expenses</t>
  </si>
  <si>
    <t>Housing</t>
  </si>
  <si>
    <t>House price</t>
  </si>
  <si>
    <t>%</t>
  </si>
  <si>
    <t>CstLivingDaily</t>
  </si>
  <si>
    <t>CstLivingLoose</t>
  </si>
  <si>
    <t>Mortgage rate</t>
  </si>
  <si>
    <t>CstHousingPrice</t>
  </si>
  <si>
    <t>CstHousingRate</t>
  </si>
  <si>
    <t>Income</t>
  </si>
  <si>
    <t>Daily expenses</t>
  </si>
  <si>
    <t>Housing costs</t>
  </si>
  <si>
    <t>Net income</t>
  </si>
  <si>
    <t>NetRev</t>
  </si>
  <si>
    <t>NetCstLiving</t>
  </si>
  <si>
    <t>NetCstHousing</t>
  </si>
  <si>
    <t>NetIncome</t>
  </si>
  <si>
    <t>Council tax</t>
  </si>
  <si>
    <t>Council tax calculator</t>
  </si>
  <si>
    <t>Price at 01/04/1991</t>
  </si>
  <si>
    <t>CstCouncilTaxBase</t>
  </si>
  <si>
    <t>CstCouncilTax</t>
  </si>
  <si>
    <t>NetCstCouncilTax</t>
  </si>
  <si>
    <t>Council tax band</t>
  </si>
  <si>
    <t>N/A</t>
  </si>
  <si>
    <t>CstCouncilTaxBand</t>
  </si>
  <si>
    <t>Choose your game show!</t>
  </si>
  <si>
    <t>£</t>
  </si>
  <si>
    <t>A</t>
  </si>
  <si>
    <t>B</t>
  </si>
  <si>
    <t>C</t>
  </si>
  <si>
    <t>D</t>
  </si>
  <si>
    <t>E</t>
  </si>
  <si>
    <t>F</t>
  </si>
  <si>
    <t>G</t>
  </si>
  <si>
    <t>H</t>
  </si>
  <si>
    <t>Zespół</t>
  </si>
  <si>
    <t>Podatek lokalny</t>
  </si>
  <si>
    <t>Przedział cenowy (dolna granica) [tys.]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</si>
</sst>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zł&quot;_-;\-* #,##0.00\ &quot;zł&quot;_-;_-* &quot;-&quot;??\ &quot;zł&quot;_-;_-@_-"/>
    <numFmt numFmtId="164" formatCode="0.0"/>
    <numFmt numFmtId="165" formatCode="0.0%"/>
    <numFmt numFmtId="166" formatCode="#,##0_);\(#,##0\)"/>
    <numFmt numFmtId="167" formatCode="#,##0.00_);\(#,##0.00\)"/>
    <numFmt numFmtId="168" formatCode="#,##0.0_);\(#,##0.0\)"/>
    <numFmt numFmtId="171" formatCode="_-[$£-809]* #,##0.00_-;\-[$£-809]* #,##0.00_-;_-[$£-809]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/>
      <right/>
      <top style="medium">
        <color theme="7" tint="-0.24994659260841701"/>
      </top>
      <bottom/>
      <diagonal/>
    </border>
    <border>
      <left/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7" tint="-0.24994659260841701"/>
      </left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1">
      <alignment horizontal="center" vertical="center"/>
    </xf>
    <xf numFmtId="0" fontId="2" fillId="0" borderId="0">
      <alignment horizontal="right" indent="1"/>
    </xf>
    <xf numFmtId="0" fontId="5" fillId="0" borderId="0"/>
    <xf numFmtId="0" fontId="2" fillId="0" borderId="0"/>
    <xf numFmtId="166" fontId="1" fillId="5" borderId="1">
      <alignment horizontal="right" indent="1"/>
    </xf>
    <xf numFmtId="0" fontId="4" fillId="0" borderId="0">
      <alignment horizontal="left" indent="1"/>
    </xf>
    <xf numFmtId="0" fontId="2" fillId="0" borderId="0">
      <alignment horizontal="center"/>
    </xf>
    <xf numFmtId="165" fontId="1" fillId="5" borderId="1">
      <alignment horizontal="right" indent="1"/>
    </xf>
    <xf numFmtId="166" fontId="1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right" indent="1"/>
    </xf>
    <xf numFmtId="0" fontId="1" fillId="2" borderId="1" xfId="1">
      <alignment horizontal="center" vertical="center"/>
    </xf>
    <xf numFmtId="0" fontId="2" fillId="0" borderId="0" xfId="2">
      <alignment horizontal="righ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2" applyBorder="1">
      <alignment horizontal="right" indent="1"/>
    </xf>
    <xf numFmtId="0" fontId="0" fillId="0" borderId="8" xfId="0" applyBorder="1"/>
    <xf numFmtId="0" fontId="0" fillId="0" borderId="9" xfId="0" applyBorder="1"/>
    <xf numFmtId="0" fontId="0" fillId="2" borderId="1" xfId="1" applyFont="1">
      <alignment horizontal="center" vertical="center"/>
    </xf>
    <xf numFmtId="164" fontId="1" fillId="2" borderId="1" xfId="1" quotePrefix="1" applyNumberForma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3"/>
    <xf numFmtId="0" fontId="2" fillId="0" borderId="0" xfId="4"/>
    <xf numFmtId="166" fontId="1" fillId="5" borderId="1" xfId="5">
      <alignment horizontal="right" indent="1"/>
    </xf>
    <xf numFmtId="0" fontId="4" fillId="0" borderId="0" xfId="6">
      <alignment horizontal="left" indent="1"/>
    </xf>
    <xf numFmtId="0" fontId="2" fillId="0" borderId="0" xfId="7">
      <alignment horizontal="center"/>
    </xf>
    <xf numFmtId="9" fontId="0" fillId="0" borderId="0" xfId="0" applyNumberFormat="1"/>
    <xf numFmtId="165" fontId="1" fillId="5" borderId="1" xfId="8">
      <alignment horizontal="right" indent="1"/>
    </xf>
    <xf numFmtId="166" fontId="1" fillId="0" borderId="11" xfId="9" applyBorder="1"/>
    <xf numFmtId="0" fontId="2" fillId="6" borderId="0" xfId="4" applyFill="1"/>
    <xf numFmtId="0" fontId="2" fillId="6" borderId="0" xfId="7" applyFill="1">
      <alignment horizontal="center"/>
    </xf>
    <xf numFmtId="0" fontId="0" fillId="6" borderId="0" xfId="0" applyFill="1"/>
    <xf numFmtId="0" fontId="5" fillId="6" borderId="0" xfId="3" applyFill="1"/>
    <xf numFmtId="166" fontId="1" fillId="0" borderId="0" xfId="9"/>
    <xf numFmtId="167" fontId="1" fillId="5" borderId="1" xfId="5" applyNumberFormat="1" applyAlignment="1"/>
    <xf numFmtId="168" fontId="1" fillId="0" borderId="0" xfId="9" applyNumberFormat="1"/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2" fillId="0" borderId="1" xfId="4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2" fillId="0" borderId="1" xfId="4" applyBorder="1" applyAlignment="1">
      <alignment horizontal="center"/>
    </xf>
    <xf numFmtId="171" fontId="0" fillId="0" borderId="1" xfId="0" applyNumberFormat="1" applyBorder="1" applyAlignment="1">
      <alignment horizontal="center"/>
    </xf>
    <xf numFmtId="171" fontId="0" fillId="0" borderId="1" xfId="10" applyNumberFormat="1" applyFont="1" applyBorder="1" applyAlignment="1">
      <alignment horizontal="center"/>
    </xf>
    <xf numFmtId="167" fontId="1" fillId="8" borderId="0" xfId="9" applyNumberFormat="1" applyFill="1" applyAlignment="1">
      <alignment horizontal="center"/>
    </xf>
    <xf numFmtId="166" fontId="1" fillId="7" borderId="0" xfId="9" applyFill="1" applyAlignment="1">
      <alignment horizontal="center"/>
    </xf>
    <xf numFmtId="0" fontId="0" fillId="7" borderId="0" xfId="0" applyFill="1" applyAlignment="1">
      <alignment horizontal="center"/>
    </xf>
  </cellXfs>
  <cellStyles count="11">
    <cellStyle name="CalcMoney" xfId="9" xr:uid="{00000000-0005-0000-0000-000000000000}"/>
    <cellStyle name="CoverCell" xfId="1" xr:uid="{00000000-0005-0000-0000-000001000000}"/>
    <cellStyle name="CoverLabel" xfId="2" xr:uid="{00000000-0005-0000-0000-000002000000}"/>
    <cellStyle name="InputMoney" xfId="5" xr:uid="{00000000-0005-0000-0000-000003000000}"/>
    <cellStyle name="InputPercent" xfId="8" xr:uid="{00000000-0005-0000-0000-000004000000}"/>
    <cellStyle name="LineItem" xfId="4" xr:uid="{00000000-0005-0000-0000-000005000000}"/>
    <cellStyle name="LineTitle" xfId="3" xr:uid="{00000000-0005-0000-0000-000006000000}"/>
    <cellStyle name="Normalny" xfId="0" builtinId="0"/>
    <cellStyle name="RangeName" xfId="6" xr:uid="{00000000-0005-0000-0000-000008000000}"/>
    <cellStyle name="Units" xfId="7" xr:uid="{00000000-0005-0000-0000-000009000000}"/>
    <cellStyle name="Walutowy" xfId="10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15"/>
  <sheetViews>
    <sheetView showGridLines="0" workbookViewId="0">
      <selection activeCell="D13" sqref="D13"/>
    </sheetView>
  </sheetViews>
  <sheetFormatPr defaultColWidth="0" defaultRowHeight="15" zeroHeight="1" x14ac:dyDescent="0.25"/>
  <cols>
    <col min="1" max="1" width="4.140625" customWidth="1"/>
    <col min="2" max="2" width="3.42578125" customWidth="1"/>
    <col min="3" max="3" width="16.42578125" customWidth="1"/>
    <col min="4" max="4" width="29.85546875" customWidth="1"/>
    <col min="5" max="5" width="3.5703125" customWidth="1"/>
    <col min="6" max="6" width="5" customWidth="1"/>
    <col min="7" max="16384" width="9.140625" hidden="1"/>
  </cols>
  <sheetData>
    <row r="1" spans="2:5" ht="24.75" customHeight="1" thickBot="1" x14ac:dyDescent="0.3"/>
    <row r="2" spans="2:5" ht="9.75" customHeight="1" x14ac:dyDescent="0.25">
      <c r="B2" s="4"/>
      <c r="C2" s="5"/>
      <c r="D2" s="5"/>
      <c r="E2" s="6"/>
    </row>
    <row r="3" spans="2:5" ht="1.5" customHeight="1" x14ac:dyDescent="0.25">
      <c r="B3" s="7"/>
      <c r="E3" s="8"/>
    </row>
    <row r="4" spans="2:5" ht="9.75" customHeight="1" x14ac:dyDescent="0.25">
      <c r="B4" s="7"/>
      <c r="E4" s="8"/>
    </row>
    <row r="5" spans="2:5" ht="18.75" customHeight="1" x14ac:dyDescent="0.25">
      <c r="B5" s="7"/>
      <c r="C5" s="1" t="s">
        <v>5</v>
      </c>
      <c r="D5" s="13" t="s">
        <v>44</v>
      </c>
      <c r="E5" s="8"/>
    </row>
    <row r="6" spans="2:5" x14ac:dyDescent="0.25">
      <c r="B6" s="7"/>
      <c r="C6" s="1"/>
      <c r="E6" s="8"/>
    </row>
    <row r="7" spans="2:5" ht="20.25" customHeight="1" x14ac:dyDescent="0.25">
      <c r="B7" s="7"/>
      <c r="C7" s="1" t="s">
        <v>3</v>
      </c>
      <c r="D7" s="13" t="s">
        <v>4</v>
      </c>
      <c r="E7" s="8"/>
    </row>
    <row r="8" spans="2:5" x14ac:dyDescent="0.25">
      <c r="B8" s="7"/>
      <c r="E8" s="8"/>
    </row>
    <row r="9" spans="2:5" ht="18.75" customHeight="1" x14ac:dyDescent="0.25">
      <c r="B9" s="7"/>
      <c r="C9" s="3" t="s">
        <v>0</v>
      </c>
      <c r="D9" s="14">
        <v>1</v>
      </c>
      <c r="E9" s="8"/>
    </row>
    <row r="10" spans="2:5" x14ac:dyDescent="0.25">
      <c r="B10" s="7"/>
      <c r="C10" s="3"/>
      <c r="E10" s="8"/>
    </row>
    <row r="11" spans="2:5" ht="19.5" customHeight="1" x14ac:dyDescent="0.25">
      <c r="B11" s="7"/>
      <c r="C11" s="3" t="s">
        <v>1</v>
      </c>
      <c r="D11" s="2" t="s">
        <v>2</v>
      </c>
      <c r="E11" s="8"/>
    </row>
    <row r="12" spans="2:5" ht="15.75" customHeight="1" x14ac:dyDescent="0.25">
      <c r="B12" s="7"/>
      <c r="C12" s="3"/>
      <c r="E12" s="8"/>
    </row>
    <row r="13" spans="2:5" ht="19.5" customHeight="1" x14ac:dyDescent="0.25">
      <c r="B13" s="7"/>
      <c r="C13" s="3" t="s">
        <v>6</v>
      </c>
      <c r="D13" s="2">
        <f ca="1">YEAR(TODAY())</f>
        <v>2024</v>
      </c>
      <c r="E13" s="8"/>
    </row>
    <row r="14" spans="2:5" ht="15.75" thickBot="1" x14ac:dyDescent="0.3">
      <c r="B14" s="9"/>
      <c r="C14" s="10"/>
      <c r="D14" s="11"/>
      <c r="E14" s="12"/>
    </row>
    <row r="15" spans="2:5" ht="22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P15"/>
  <sheetViews>
    <sheetView workbookViewId="0">
      <pane xSplit="4" ySplit="3" topLeftCell="H4" activePane="bottomRight" state="frozen"/>
      <selection pane="topRight" activeCell="E1" sqref="E1"/>
      <selection pane="bottomLeft" activeCell="A4" sqref="A4"/>
      <selection pane="bottomRight" activeCell="G29" sqref="G29"/>
    </sheetView>
  </sheetViews>
  <sheetFormatPr defaultRowHeight="15" x14ac:dyDescent="0.25"/>
  <cols>
    <col min="2" max="2" width="20.42578125" style="17" customWidth="1"/>
    <col min="3" max="3" width="5.7109375" customWidth="1"/>
    <col min="4" max="4" width="9.140625" style="20"/>
    <col min="6" max="6" width="9.140625" customWidth="1"/>
    <col min="16" max="16" width="14" style="19" bestFit="1" customWidth="1"/>
  </cols>
  <sheetData>
    <row r="2" spans="1:16" x14ac:dyDescent="0.25">
      <c r="F2" s="31" t="s">
        <v>8</v>
      </c>
      <c r="G2" s="32"/>
      <c r="H2" s="32"/>
      <c r="I2" s="32"/>
      <c r="J2" s="32"/>
      <c r="K2" s="32"/>
      <c r="L2" s="32"/>
      <c r="M2" s="32"/>
      <c r="N2" s="32"/>
      <c r="O2" s="33"/>
    </row>
    <row r="3" spans="1:16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ht="10.5" customHeight="1" x14ac:dyDescent="0.25"/>
    <row r="5" spans="1:16" x14ac:dyDescent="0.25">
      <c r="A5" s="16" t="s">
        <v>10</v>
      </c>
    </row>
    <row r="6" spans="1:16" x14ac:dyDescent="0.25">
      <c r="B6" s="17" t="s">
        <v>11</v>
      </c>
      <c r="D6" s="20" t="s">
        <v>12</v>
      </c>
      <c r="F6" s="18">
        <v>800</v>
      </c>
      <c r="G6" s="18">
        <f>F6*0.75</f>
        <v>600</v>
      </c>
      <c r="H6" s="18">
        <f t="shared" ref="H6" si="1">G6*0.75</f>
        <v>450</v>
      </c>
      <c r="I6" s="18">
        <v>337</v>
      </c>
      <c r="J6" s="18">
        <v>253</v>
      </c>
      <c r="K6" s="18">
        <v>190</v>
      </c>
      <c r="L6" s="18">
        <v>142</v>
      </c>
      <c r="M6" s="18">
        <v>106</v>
      </c>
      <c r="N6" s="18">
        <v>80</v>
      </c>
      <c r="O6" s="18">
        <v>60</v>
      </c>
      <c r="P6" s="19" t="s">
        <v>13</v>
      </c>
    </row>
    <row r="7" spans="1:16" x14ac:dyDescent="0.25">
      <c r="B7" s="17" t="s">
        <v>14</v>
      </c>
      <c r="D7" s="20" t="s">
        <v>12</v>
      </c>
      <c r="F7" s="18">
        <v>900</v>
      </c>
      <c r="G7" s="18">
        <v>850</v>
      </c>
      <c r="H7" s="18">
        <v>800</v>
      </c>
      <c r="I7" s="18">
        <v>750</v>
      </c>
      <c r="J7" s="18">
        <v>700</v>
      </c>
      <c r="K7" s="18">
        <v>650</v>
      </c>
      <c r="L7" s="18">
        <v>600</v>
      </c>
      <c r="M7" s="18">
        <v>550</v>
      </c>
      <c r="N7" s="18">
        <v>500</v>
      </c>
      <c r="O7" s="18">
        <v>450</v>
      </c>
      <c r="P7" s="19" t="s">
        <v>15</v>
      </c>
    </row>
    <row r="9" spans="1:16" x14ac:dyDescent="0.25">
      <c r="A9" s="16" t="s">
        <v>18</v>
      </c>
    </row>
    <row r="10" spans="1:16" x14ac:dyDescent="0.25">
      <c r="B10" s="17" t="s">
        <v>16</v>
      </c>
      <c r="D10" s="20" t="s">
        <v>12</v>
      </c>
      <c r="F10" s="18">
        <v>-300</v>
      </c>
      <c r="G10" s="18">
        <v>-300</v>
      </c>
      <c r="H10" s="18">
        <v>-300</v>
      </c>
      <c r="I10" s="18">
        <v>-300</v>
      </c>
      <c r="J10" s="18">
        <v>-300</v>
      </c>
      <c r="K10" s="18">
        <v>-300</v>
      </c>
      <c r="L10" s="18">
        <v>-300</v>
      </c>
      <c r="M10" s="18">
        <v>-300</v>
      </c>
      <c r="N10" s="18">
        <v>-300</v>
      </c>
      <c r="O10" s="18">
        <v>-300</v>
      </c>
      <c r="P10" s="19" t="s">
        <v>22</v>
      </c>
    </row>
    <row r="11" spans="1:16" x14ac:dyDescent="0.25">
      <c r="B11" s="17" t="s">
        <v>17</v>
      </c>
      <c r="D11" s="20" t="s">
        <v>12</v>
      </c>
      <c r="F11" s="18">
        <v>-200</v>
      </c>
      <c r="G11" s="18">
        <v>-200</v>
      </c>
      <c r="H11" s="18">
        <v>-200</v>
      </c>
      <c r="I11" s="18">
        <v>-200</v>
      </c>
      <c r="J11" s="18">
        <v>-200</v>
      </c>
      <c r="K11" s="18">
        <v>-200</v>
      </c>
      <c r="L11" s="18">
        <v>-200</v>
      </c>
      <c r="M11" s="18">
        <v>-200</v>
      </c>
      <c r="N11" s="18">
        <v>-200</v>
      </c>
      <c r="O11" s="18">
        <v>-200</v>
      </c>
      <c r="P11" s="19" t="s">
        <v>23</v>
      </c>
    </row>
    <row r="13" spans="1:16" x14ac:dyDescent="0.25">
      <c r="A13" s="16" t="s">
        <v>19</v>
      </c>
    </row>
    <row r="14" spans="1:16" x14ac:dyDescent="0.25">
      <c r="B14" s="17" t="s">
        <v>20</v>
      </c>
      <c r="D14" s="20" t="s">
        <v>12</v>
      </c>
      <c r="E14" s="29">
        <v>297.5</v>
      </c>
      <c r="F14" s="19" t="s">
        <v>25</v>
      </c>
    </row>
    <row r="15" spans="1:16" x14ac:dyDescent="0.25">
      <c r="B15" s="17" t="s">
        <v>24</v>
      </c>
      <c r="D15" s="20" t="s">
        <v>21</v>
      </c>
      <c r="F15" s="22">
        <v>0.04</v>
      </c>
      <c r="G15" s="22">
        <v>4.4999999999999998E-2</v>
      </c>
      <c r="H15" s="22">
        <v>0.05</v>
      </c>
      <c r="I15" s="22">
        <v>5.5E-2</v>
      </c>
      <c r="J15" s="22">
        <v>0.06</v>
      </c>
      <c r="K15" s="22">
        <v>6.5000000000000002E-2</v>
      </c>
      <c r="L15" s="22">
        <v>7.0000000000000007E-2</v>
      </c>
      <c r="M15" s="22">
        <v>7.4999999999999997E-2</v>
      </c>
      <c r="N15" s="22">
        <v>0.08</v>
      </c>
      <c r="O15" s="22">
        <v>8.5000000000000006E-2</v>
      </c>
      <c r="P15" s="19" t="s">
        <v>26</v>
      </c>
    </row>
  </sheetData>
  <mergeCells count="1">
    <mergeCell ref="F2:O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P26"/>
  <sheetViews>
    <sheetView tabSelected="1" workbookViewId="0">
      <selection activeCell="D8" sqref="D8"/>
    </sheetView>
  </sheetViews>
  <sheetFormatPr defaultRowHeight="15" x14ac:dyDescent="0.25"/>
  <cols>
    <col min="1" max="1" width="13.7109375" customWidth="1"/>
    <col min="2" max="2" width="18.42578125" style="17" bestFit="1" customWidth="1"/>
    <col min="3" max="3" width="10.42578125" bestFit="1" customWidth="1"/>
    <col min="4" max="4" width="9.140625" style="20"/>
    <col min="5" max="5" width="9.140625" customWidth="1"/>
    <col min="6" max="6" width="10.5703125" bestFit="1" customWidth="1"/>
    <col min="16" max="16" width="12.85546875" style="19" customWidth="1"/>
  </cols>
  <sheetData>
    <row r="2" spans="1:16" x14ac:dyDescent="0.25">
      <c r="F2" s="31" t="s">
        <v>8</v>
      </c>
      <c r="G2" s="32"/>
      <c r="H2" s="32"/>
      <c r="I2" s="32"/>
      <c r="J2" s="32"/>
      <c r="K2" s="32"/>
      <c r="L2" s="32"/>
      <c r="M2" s="32"/>
      <c r="N2" s="32"/>
      <c r="O2" s="33"/>
    </row>
    <row r="3" spans="1:16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ht="10.5" customHeight="1" x14ac:dyDescent="0.25"/>
    <row r="5" spans="1:16" ht="15" customHeight="1" x14ac:dyDescent="0.25">
      <c r="A5" s="27" t="s">
        <v>36</v>
      </c>
      <c r="B5" s="24"/>
      <c r="C5" s="26"/>
      <c r="D5" s="25"/>
    </row>
    <row r="6" spans="1:16" ht="13.5" customHeight="1" x14ac:dyDescent="0.25">
      <c r="A6" s="26"/>
      <c r="B6" s="24" t="s">
        <v>37</v>
      </c>
      <c r="C6" s="26"/>
      <c r="D6" s="25" t="s">
        <v>12</v>
      </c>
      <c r="E6" s="39">
        <f>CstHousingPrice</f>
        <v>297.5</v>
      </c>
      <c r="F6" s="19" t="s">
        <v>38</v>
      </c>
    </row>
    <row r="7" spans="1:16" ht="13.5" customHeight="1" x14ac:dyDescent="0.25">
      <c r="A7" s="26"/>
      <c r="B7" s="24" t="s">
        <v>41</v>
      </c>
      <c r="C7" s="26"/>
      <c r="D7" s="25" t="s">
        <v>42</v>
      </c>
      <c r="E7" s="40" t="str">
        <f>_xlfn.XLOOKUP(CstCouncilTaxBase,A19:A26,B19:B26,,-1)</f>
        <v>E</v>
      </c>
      <c r="F7" s="19" t="s">
        <v>43</v>
      </c>
      <c r="H7" t="str">
        <f>_xlfn.XLOOKUP(CstCouncilTaxBase,A19:A26,B19:B26,,-1)</f>
        <v>E</v>
      </c>
    </row>
    <row r="8" spans="1:16" ht="12.75" customHeight="1" x14ac:dyDescent="0.25">
      <c r="A8" s="26"/>
      <c r="B8" s="24" t="s">
        <v>35</v>
      </c>
      <c r="C8" s="26"/>
      <c r="D8" s="25" t="s">
        <v>45</v>
      </c>
      <c r="E8" s="41">
        <f>VLOOKUP(CstCouncilTaxBase,A19:C26,3,TRUE)</f>
        <v>1800</v>
      </c>
      <c r="F8" s="19" t="s">
        <v>39</v>
      </c>
      <c r="P8"/>
    </row>
    <row r="9" spans="1:16" ht="10.5" customHeight="1" x14ac:dyDescent="0.25"/>
    <row r="10" spans="1:16" x14ac:dyDescent="0.25">
      <c r="A10" s="16" t="s">
        <v>30</v>
      </c>
    </row>
    <row r="11" spans="1:16" x14ac:dyDescent="0.25">
      <c r="B11" s="17" t="s">
        <v>27</v>
      </c>
      <c r="D11" s="20" t="s">
        <v>12</v>
      </c>
      <c r="F11" s="28" cm="1">
        <f t="array" ref="F11:O11">RevDownloads+RevTouring</f>
        <v>1700</v>
      </c>
      <c r="G11" s="28">
        <v>1450</v>
      </c>
      <c r="H11" s="28">
        <v>1250</v>
      </c>
      <c r="I11" s="28">
        <v>1087</v>
      </c>
      <c r="J11" s="28">
        <v>953</v>
      </c>
      <c r="K11" s="28">
        <v>840</v>
      </c>
      <c r="L11" s="28">
        <v>742</v>
      </c>
      <c r="M11" s="28">
        <v>656</v>
      </c>
      <c r="N11" s="28">
        <v>580</v>
      </c>
      <c r="O11" s="28">
        <v>510</v>
      </c>
      <c r="P11" s="19" t="s">
        <v>31</v>
      </c>
    </row>
    <row r="12" spans="1:16" x14ac:dyDescent="0.25">
      <c r="B12" s="17" t="s">
        <v>28</v>
      </c>
      <c r="D12" s="20" t="s">
        <v>12</v>
      </c>
      <c r="F12" s="28" cm="1">
        <f t="array" ref="F12:O12">CstLivingDaily+CstLivingLoose</f>
        <v>-500</v>
      </c>
      <c r="G12" s="28">
        <v>-500</v>
      </c>
      <c r="H12" s="28">
        <v>-500</v>
      </c>
      <c r="I12" s="28">
        <v>-500</v>
      </c>
      <c r="J12" s="28">
        <v>-500</v>
      </c>
      <c r="K12" s="28">
        <v>-500</v>
      </c>
      <c r="L12" s="28">
        <v>-500</v>
      </c>
      <c r="M12" s="28">
        <v>-500</v>
      </c>
      <c r="N12" s="28">
        <v>-500</v>
      </c>
      <c r="O12" s="28">
        <v>-500</v>
      </c>
      <c r="P12" s="19" t="s">
        <v>32</v>
      </c>
    </row>
    <row r="13" spans="1:16" x14ac:dyDescent="0.25">
      <c r="B13" s="17" t="s">
        <v>29</v>
      </c>
      <c r="D13" s="20" t="s">
        <v>12</v>
      </c>
      <c r="F13" s="28" cm="1">
        <f t="array" ref="F13:O13">-CstHousingPrice*CstHousingRate</f>
        <v>-11.9</v>
      </c>
      <c r="G13" s="28">
        <v>-13.387499999999999</v>
      </c>
      <c r="H13" s="28">
        <v>-14.875</v>
      </c>
      <c r="I13" s="28">
        <v>-16.362500000000001</v>
      </c>
      <c r="J13" s="28">
        <v>-17.849999999999998</v>
      </c>
      <c r="K13" s="28">
        <v>-19.337500000000002</v>
      </c>
      <c r="L13" s="28">
        <v>-20.825000000000003</v>
      </c>
      <c r="M13" s="28">
        <v>-22.3125</v>
      </c>
      <c r="N13" s="28">
        <v>-23.8</v>
      </c>
      <c r="O13" s="28">
        <v>-25.287500000000001</v>
      </c>
      <c r="P13" s="19" t="s">
        <v>33</v>
      </c>
    </row>
    <row r="14" spans="1:16" x14ac:dyDescent="0.25">
      <c r="A14" s="26"/>
      <c r="B14" s="24" t="s">
        <v>35</v>
      </c>
      <c r="C14" s="26"/>
      <c r="D14" s="25" t="s">
        <v>12</v>
      </c>
      <c r="F14" s="30">
        <f t="shared" ref="F14:O14" si="1">-CstCouncilTax/1000</f>
        <v>-1.8</v>
      </c>
      <c r="G14" s="30">
        <f t="shared" si="1"/>
        <v>-1.8</v>
      </c>
      <c r="H14" s="30">
        <f t="shared" si="1"/>
        <v>-1.8</v>
      </c>
      <c r="I14" s="30">
        <f t="shared" si="1"/>
        <v>-1.8</v>
      </c>
      <c r="J14" s="30">
        <f t="shared" si="1"/>
        <v>-1.8</v>
      </c>
      <c r="K14" s="30">
        <f t="shared" si="1"/>
        <v>-1.8</v>
      </c>
      <c r="L14" s="30">
        <f t="shared" si="1"/>
        <v>-1.8</v>
      </c>
      <c r="M14" s="30">
        <f t="shared" si="1"/>
        <v>-1.8</v>
      </c>
      <c r="N14" s="30">
        <f t="shared" si="1"/>
        <v>-1.8</v>
      </c>
      <c r="O14" s="30">
        <f t="shared" si="1"/>
        <v>-1.8</v>
      </c>
      <c r="P14" s="19" t="s">
        <v>40</v>
      </c>
    </row>
    <row r="15" spans="1:16" x14ac:dyDescent="0.25">
      <c r="B15" s="17" t="s">
        <v>30</v>
      </c>
      <c r="D15" s="20" t="s">
        <v>12</v>
      </c>
      <c r="F15" s="23">
        <f>SUM(F11:F14)</f>
        <v>1186.3</v>
      </c>
      <c r="G15" s="23">
        <f t="shared" ref="G15:O15" si="2">SUM(G11:G14)</f>
        <v>934.8125</v>
      </c>
      <c r="H15" s="23">
        <f t="shared" si="2"/>
        <v>733.32500000000005</v>
      </c>
      <c r="I15" s="23">
        <f t="shared" si="2"/>
        <v>568.83750000000009</v>
      </c>
      <c r="J15" s="23">
        <f t="shared" si="2"/>
        <v>433.34999999999997</v>
      </c>
      <c r="K15" s="23">
        <f t="shared" si="2"/>
        <v>318.86250000000001</v>
      </c>
      <c r="L15" s="23">
        <f t="shared" si="2"/>
        <v>219.375</v>
      </c>
      <c r="M15" s="23">
        <f t="shared" si="2"/>
        <v>131.88749999999999</v>
      </c>
      <c r="N15" s="23">
        <f t="shared" si="2"/>
        <v>54.400000000000006</v>
      </c>
      <c r="O15" s="23">
        <f t="shared" si="2"/>
        <v>-17.087500000000002</v>
      </c>
      <c r="P15" s="19" t="s">
        <v>34</v>
      </c>
    </row>
    <row r="17" spans="1:6" ht="18" customHeight="1" x14ac:dyDescent="0.25">
      <c r="F17" s="21"/>
    </row>
    <row r="18" spans="1:6" ht="47.25" customHeight="1" x14ac:dyDescent="0.25">
      <c r="A18" s="35" t="s">
        <v>56</v>
      </c>
      <c r="B18" s="34" t="s">
        <v>54</v>
      </c>
      <c r="C18" s="35" t="s">
        <v>55</v>
      </c>
    </row>
    <row r="19" spans="1:6" x14ac:dyDescent="0.25">
      <c r="A19">
        <v>0</v>
      </c>
      <c r="B19" s="36" t="s">
        <v>46</v>
      </c>
      <c r="C19" s="37">
        <v>1000</v>
      </c>
    </row>
    <row r="20" spans="1:6" x14ac:dyDescent="0.25">
      <c r="A20" s="38">
        <v>140</v>
      </c>
      <c r="B20" s="36" t="s">
        <v>47</v>
      </c>
      <c r="C20" s="37">
        <v>1200</v>
      </c>
    </row>
    <row r="21" spans="1:6" x14ac:dyDescent="0.25">
      <c r="A21" s="38">
        <v>180</v>
      </c>
      <c r="B21" s="36" t="s">
        <v>48</v>
      </c>
      <c r="C21" s="37">
        <v>1400</v>
      </c>
    </row>
    <row r="22" spans="1:6" x14ac:dyDescent="0.25">
      <c r="A22" s="38">
        <v>220</v>
      </c>
      <c r="B22" s="36" t="s">
        <v>49</v>
      </c>
      <c r="C22" s="37">
        <v>1600</v>
      </c>
    </row>
    <row r="23" spans="1:6" x14ac:dyDescent="0.25">
      <c r="A23" s="38">
        <v>260</v>
      </c>
      <c r="B23" s="36" t="s">
        <v>50</v>
      </c>
      <c r="C23" s="37">
        <v>1800</v>
      </c>
    </row>
    <row r="24" spans="1:6" x14ac:dyDescent="0.25">
      <c r="A24" s="38">
        <v>300</v>
      </c>
      <c r="B24" s="36" t="s">
        <v>51</v>
      </c>
      <c r="C24" s="37">
        <v>2000</v>
      </c>
    </row>
    <row r="25" spans="1:6" x14ac:dyDescent="0.25">
      <c r="A25" s="38">
        <v>400</v>
      </c>
      <c r="B25" s="36" t="s">
        <v>52</v>
      </c>
      <c r="C25" s="37">
        <v>2200</v>
      </c>
    </row>
    <row r="26" spans="1:6" x14ac:dyDescent="0.25">
      <c r="A26" s="38">
        <v>500</v>
      </c>
      <c r="B26" s="36" t="s">
        <v>53</v>
      </c>
      <c r="C26" s="37">
        <v>2400</v>
      </c>
    </row>
  </sheetData>
  <mergeCells count="1">
    <mergeCell ref="F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16</vt:i4>
      </vt:variant>
    </vt:vector>
  </HeadingPairs>
  <TitlesOfParts>
    <vt:vector size="19" baseType="lpstr">
      <vt:lpstr>Cover</vt:lpstr>
      <vt:lpstr>Inputs</vt:lpstr>
      <vt:lpstr>Calculations</vt:lpstr>
      <vt:lpstr>CoverComp</vt:lpstr>
      <vt:lpstr>CoverStartYear</vt:lpstr>
      <vt:lpstr>CstCouncilTax</vt:lpstr>
      <vt:lpstr>CstCouncilTaxBand</vt:lpstr>
      <vt:lpstr>CstCouncilTaxBase</vt:lpstr>
      <vt:lpstr>CstHousingPrice</vt:lpstr>
      <vt:lpstr>CstHousingRate</vt:lpstr>
      <vt:lpstr>CstLivingDaily</vt:lpstr>
      <vt:lpstr>CstLivingLoose</vt:lpstr>
      <vt:lpstr>ModelYear</vt:lpstr>
      <vt:lpstr>NetCstHousing</vt:lpstr>
      <vt:lpstr>NetCstLiving</vt:lpstr>
      <vt:lpstr>NetIncome</vt:lpstr>
      <vt:lpstr>NetRev</vt:lpstr>
      <vt:lpstr>RevDownloads</vt:lpstr>
      <vt:lpstr>RevTouring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Maria Świątek</cp:lastModifiedBy>
  <dcterms:created xsi:type="dcterms:W3CDTF">2010-10-18T13:56:07Z</dcterms:created>
  <dcterms:modified xsi:type="dcterms:W3CDTF">2024-01-08T19:29:17Z</dcterms:modified>
</cp:coreProperties>
</file>