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Lookup functions\"/>
    </mc:Choice>
  </mc:AlternateContent>
  <xr:revisionPtr revIDLastSave="0" documentId="13_ncr:1_{411B6B8E-B66D-476D-B6E7-D84A38737ADC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(Night-scented) stock list" sheetId="1" r:id="rId1"/>
    <sheet name="x.wysz.tran" sheetId="2" r:id="rId2"/>
    <sheet name="Tuck Shop" sheetId="3" r:id="rId3"/>
    <sheet name="Staff Bonuses" sheetId="4" r:id="rId4"/>
    <sheet name="Indian Curry" sheetId="5" r:id="rId5"/>
    <sheet name="Size Jacket" sheetId="6" r:id="rId6"/>
    <sheet name="Exam Students" sheetId="7" r:id="rId7"/>
    <sheet name="Library" sheetId="8" r:id="rId8"/>
  </sheets>
  <definedNames>
    <definedName name="All_Data">'(Night-scented) stock list'!$A$2:$E$27</definedName>
    <definedName name="Book_table">Library!$A$4:$G$15</definedName>
    <definedName name="Category">'(Night-scented) stock list'!$C$2:$C$27</definedName>
    <definedName name="code">'x.wysz.tran'!$B$18</definedName>
    <definedName name="Colour">'(Night-scented) stock list'!$B$2:$B$27</definedName>
    <definedName name="Curry_Rating">'Indian Curry'!$E$4:$F$10</definedName>
    <definedName name="Data_Checks">'x.wysz.tran'!$A$4:$G$16</definedName>
    <definedName name="Data_Students">'Exam Students'!$A$4:$F$23</definedName>
    <definedName name="Exam_Centre">'Exam Students'!$H$4:$N$5</definedName>
    <definedName name="ISBN_Code">Library!$B$18</definedName>
    <definedName name="Name_rating">'Indian Curry'!$F$4:$F$10</definedName>
    <definedName name="Plant_name">'(Night-scented) stock list'!$A$2:$A$27</definedName>
    <definedName name="Price">'(Night-scented) stock list'!$E$2:$E$27</definedName>
    <definedName name="Rating">'Indian Curry'!$E$4:$E$10</definedName>
    <definedName name="Size_Jacket">'Size Jacket'!$E$5:$F$11</definedName>
    <definedName name="Soil">'(Night-scented) stock list'!$D$2:$D$27</definedName>
    <definedName name="TuckTable">'Tuck Shop'!$H$5:$I$11</definedName>
    <definedName name="TuckTable2">'Tuck Shop'!$H$5:$I$11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8" l="1"/>
  <c r="B20" i="8"/>
  <c r="B19" i="8"/>
  <c r="I1" i="8"/>
  <c r="G14" i="8" s="1"/>
  <c r="G4" i="8" l="1"/>
  <c r="G9" i="8"/>
  <c r="G7" i="8"/>
  <c r="G11" i="8"/>
  <c r="G15" i="8"/>
  <c r="G8" i="8"/>
  <c r="G12" i="8"/>
  <c r="G5" i="8"/>
  <c r="G13" i="8"/>
  <c r="G6" i="8"/>
  <c r="G10" i="8"/>
  <c r="B22" i="8" l="1"/>
  <c r="E4" i="7" a="1"/>
  <c r="E4" i="7"/>
  <c r="B31" i="7"/>
  <c r="B30" i="7"/>
  <c r="B29" i="7"/>
  <c r="B28" i="7"/>
  <c r="B27" i="7"/>
  <c r="E5" i="7" a="1"/>
  <c r="E5" i="7" s="1"/>
  <c r="E6" i="7" a="1"/>
  <c r="E6" i="7" s="1"/>
  <c r="E7" i="7" a="1"/>
  <c r="E7" i="7" s="1"/>
  <c r="E8" i="7" a="1"/>
  <c r="E8" i="7"/>
  <c r="E9" i="7" a="1"/>
  <c r="E9" i="7" s="1"/>
  <c r="E10" i="7" a="1"/>
  <c r="E10" i="7"/>
  <c r="E11" i="7" a="1"/>
  <c r="E11" i="7" s="1"/>
  <c r="E12" i="7" a="1"/>
  <c r="E12" i="7"/>
  <c r="E13" i="7" a="1"/>
  <c r="E13" i="7" s="1"/>
  <c r="E14" i="7" a="1"/>
  <c r="E14" i="7"/>
  <c r="E15" i="7" a="1"/>
  <c r="E15" i="7" s="1"/>
  <c r="E16" i="7" a="1"/>
  <c r="E16" i="7"/>
  <c r="E17" i="7" a="1"/>
  <c r="E17" i="7" s="1"/>
  <c r="E18" i="7" a="1"/>
  <c r="E18" i="7"/>
  <c r="E19" i="7" a="1"/>
  <c r="E19" i="7" s="1"/>
  <c r="E20" i="7" a="1"/>
  <c r="E20" i="7"/>
  <c r="E21" i="7" a="1"/>
  <c r="E21" i="7" s="1"/>
  <c r="E22" i="7" a="1"/>
  <c r="E22" i="7"/>
  <c r="E23" i="7" a="1"/>
  <c r="E23" i="7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4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4" i="5"/>
  <c r="H5" i="4"/>
  <c r="H6" i="4"/>
  <c r="H7" i="4"/>
  <c r="H8" i="4"/>
  <c r="H9" i="4"/>
  <c r="H10" i="4"/>
  <c r="H11" i="4"/>
  <c r="H12" i="4"/>
  <c r="H13" i="4"/>
  <c r="H4" i="4"/>
  <c r="C5" i="4"/>
  <c r="C6" i="4"/>
  <c r="C7" i="4"/>
  <c r="C8" i="4"/>
  <c r="C9" i="4"/>
  <c r="C10" i="4"/>
  <c r="C11" i="4"/>
  <c r="C12" i="4"/>
  <c r="C13" i="4"/>
  <c r="C4" i="4"/>
  <c r="D16" i="3"/>
  <c r="E5" i="3"/>
  <c r="E6" i="3"/>
  <c r="E7" i="3"/>
  <c r="F7" i="3" s="1"/>
  <c r="E8" i="3"/>
  <c r="E9" i="3"/>
  <c r="E10" i="3"/>
  <c r="E11" i="3"/>
  <c r="E12" i="3"/>
  <c r="F12" i="3" s="1"/>
  <c r="E13" i="3"/>
  <c r="E14" i="3"/>
  <c r="E15" i="3"/>
  <c r="F4" i="3"/>
  <c r="F6" i="3"/>
  <c r="E4" i="3"/>
  <c r="F9" i="3"/>
  <c r="F8" i="3"/>
  <c r="F5" i="3"/>
  <c r="F10" i="3"/>
  <c r="F11" i="3"/>
  <c r="F13" i="3"/>
  <c r="F14" i="3"/>
  <c r="F15" i="3"/>
  <c r="D4" i="3"/>
  <c r="C16" i="3"/>
  <c r="B16" i="3"/>
  <c r="D15" i="3"/>
  <c r="D14" i="3"/>
  <c r="D13" i="3"/>
  <c r="D12" i="3"/>
  <c r="D11" i="3"/>
  <c r="D10" i="3"/>
  <c r="D9" i="3"/>
  <c r="D8" i="3"/>
  <c r="D7" i="3"/>
  <c r="D6" i="3"/>
  <c r="D5" i="3"/>
  <c r="F16" i="3" l="1"/>
  <c r="E16" i="3"/>
  <c r="B19" i="2" a="1"/>
  <c r="B19" i="2" s="1"/>
  <c r="G4" i="2"/>
  <c r="G10" i="2"/>
  <c r="G16" i="2"/>
  <c r="G15" i="2"/>
  <c r="G14" i="2"/>
  <c r="G13" i="2"/>
  <c r="G12" i="2"/>
  <c r="G11" i="2"/>
  <c r="G9" i="2"/>
  <c r="G8" i="2"/>
  <c r="G7" i="2"/>
  <c r="G6" i="2"/>
  <c r="G5" i="2"/>
  <c r="H25" i="1" l="1"/>
  <c r="H24" i="1"/>
  <c r="H18" i="1" a="1"/>
  <c r="H18" i="1" s="1"/>
  <c r="H6" i="1"/>
  <c r="H5" i="1"/>
  <c r="H12" i="1" a="1"/>
  <c r="H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<sst xmlns="http://schemas.openxmlformats.org/spreadsheetml/2006/main" count="408" uniqueCount="281">
  <si>
    <t>Plant Name</t>
  </si>
  <si>
    <t>Colour</t>
  </si>
  <si>
    <t>Category</t>
  </si>
  <si>
    <t>Soil</t>
  </si>
  <si>
    <t>Price</t>
  </si>
  <si>
    <t>Hebe</t>
  </si>
  <si>
    <t>Purple</t>
  </si>
  <si>
    <t>Shrub</t>
  </si>
  <si>
    <t>Neutral</t>
  </si>
  <si>
    <t>Honeysuckle</t>
  </si>
  <si>
    <t>Orange</t>
  </si>
  <si>
    <t>Climber</t>
  </si>
  <si>
    <t>Acidic</t>
  </si>
  <si>
    <t>Hostas</t>
  </si>
  <si>
    <t>None</t>
  </si>
  <si>
    <t>Moist</t>
  </si>
  <si>
    <t>Primrose</t>
  </si>
  <si>
    <t>Red</t>
  </si>
  <si>
    <t>Flower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</si>
  <si>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</si>
  <si>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</si>
  <si>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</si>
  <si>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</si>
  <si>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</si>
  <si>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</si>
  <si>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</si>
  <si>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</si>
  <si>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</si>
  <si>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</si>
  <si>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</si>
  <si>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</si>
  <si>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</si>
  <si>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</si>
  <si>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</si>
  <si>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</si>
  <si>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</si>
  <si>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</si>
  <si>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</si>
  <si>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</si>
  <si>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</si>
  <si>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</si>
  <si>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</si>
  <si>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</si>
  <si>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</si>
  <si>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</si>
  <si>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</si>
  <si>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</si>
  <si>
    <t>Choose a plant</t>
  </si>
  <si>
    <t>What colour is it?</t>
  </si>
  <si>
    <t>How much does it cost?</t>
  </si>
  <si>
    <t>Basic XLOOKUP Functions</t>
  </si>
  <si>
    <t>Using as an array</t>
  </si>
  <si>
    <t>Choose a soil type</t>
  </si>
  <si>
    <t>First plant for this type</t>
  </si>
  <si>
    <t>Last plant for this type</t>
  </si>
  <si>
    <t>If the plant typed in doesn't exist, these should show PLANT NOT FOUND</t>
  </si>
  <si>
    <t>Wildcard searching</t>
  </si>
  <si>
    <t>Part of plant name</t>
  </si>
  <si>
    <t>lip</t>
  </si>
  <si>
    <t>Plant</t>
  </si>
  <si>
    <t>Sorting</t>
  </si>
  <si>
    <t>Playground Safety Checks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</si>
  <si>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</si>
  <si>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</si>
  <si>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</si>
  <si>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</si>
  <si>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</si>
  <si>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</si>
  <si>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</si>
  <si>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</si>
  <si>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</si>
  <si>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>B92/756</t>
  </si>
  <si>
    <t>Church Fold</t>
  </si>
  <si>
    <t>B66/997</t>
  </si>
  <si>
    <t>Emily Lane</t>
  </si>
  <si>
    <t>B81/222</t>
  </si>
  <si>
    <t>Grange Avenue</t>
  </si>
  <si>
    <t>B54/871</t>
  </si>
  <si>
    <t>Howards Park</t>
  </si>
  <si>
    <t>B55/993</t>
  </si>
  <si>
    <t>Poppy Close</t>
  </si>
  <si>
    <t>B92/771</t>
  </si>
  <si>
    <t>Ribble Gardens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</si>
  <si>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</si>
  <si>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</si>
  <si>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</si>
  <si>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</si>
  <si>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</si>
  <si>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</si>
  <si>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</si>
  <si>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</si>
  <si>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</si>
  <si>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</si>
  <si>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</si>
  <si>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</si>
  <si>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</si>
  <si>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&lt;--- Change Code here</t>
  </si>
  <si>
    <t>Location:</t>
  </si>
  <si>
    <t>Swings:</t>
  </si>
  <si>
    <t>Slides:</t>
  </si>
  <si>
    <t>Rocker:</t>
  </si>
  <si>
    <t>C/Frame:</t>
  </si>
  <si>
    <t>Overall:</t>
  </si>
  <si>
    <t>Cheeky Charlie's School Tuck Shop Sales - Class 5T Sales</t>
  </si>
  <si>
    <t>Item</t>
  </si>
  <si>
    <t>Quantity</t>
  </si>
  <si>
    <t>Cost Before Discount</t>
  </si>
  <si>
    <t>Bulk Buy Discount</t>
  </si>
  <si>
    <t>Class Cost</t>
  </si>
  <si>
    <t>Mars Bars</t>
  </si>
  <si>
    <t>Discount</t>
  </si>
  <si>
    <t>Twix</t>
  </si>
  <si>
    <t>Bounty Bar</t>
  </si>
  <si>
    <t>Gazillions Tub</t>
  </si>
  <si>
    <t>Maltesers</t>
  </si>
  <si>
    <t>Walkers Crisps</t>
  </si>
  <si>
    <t>Salted Peanuts</t>
  </si>
  <si>
    <t>Chewing Gum</t>
  </si>
  <si>
    <t>Nutella Bar</t>
  </si>
  <si>
    <t>Polo Mints</t>
  </si>
  <si>
    <t>Muesli Bar</t>
  </si>
  <si>
    <t>Maths Test Answers</t>
  </si>
  <si>
    <t>CLASS TOTALS</t>
  </si>
  <si>
    <t>D&amp;Q Staff Bonuses</t>
  </si>
  <si>
    <t>Employee</t>
  </si>
  <si>
    <t>No Customers</t>
  </si>
  <si>
    <t>Bonus</t>
  </si>
  <si>
    <t>Bonus per Customer</t>
  </si>
  <si>
    <t>Emily Smith</t>
  </si>
  <si>
    <t>Dan Jonesman</t>
  </si>
  <si>
    <t>Fred Brown</t>
  </si>
  <si>
    <t>Dora McTavish</t>
  </si>
  <si>
    <t>Patrick O'Leary</t>
  </si>
  <si>
    <t>Dawn Taylor</t>
  </si>
  <si>
    <t>Penny Joyce</t>
  </si>
  <si>
    <t>Ian Frankley</t>
  </si>
  <si>
    <t>Jeff O'Brien</t>
  </si>
  <si>
    <t>William Jones</t>
  </si>
  <si>
    <t>wyszukaj pionowo</t>
  </si>
  <si>
    <t>Indian Curry Spice Rating</t>
  </si>
  <si>
    <t>Recipe</t>
  </si>
  <si>
    <t>g of Chilli</t>
  </si>
  <si>
    <t>Curry Rating</t>
  </si>
  <si>
    <t>Rating</t>
  </si>
  <si>
    <t>Beef Madras</t>
  </si>
  <si>
    <t>Beef Makhni</t>
  </si>
  <si>
    <t>Mild</t>
  </si>
  <si>
    <t>Beef Rendang</t>
  </si>
  <si>
    <t>Medium</t>
  </si>
  <si>
    <t>Chicken Bhuna</t>
  </si>
  <si>
    <t>Medium Hot</t>
  </si>
  <si>
    <t>Chicken Dopiaza</t>
  </si>
  <si>
    <t>Hot</t>
  </si>
  <si>
    <t>Chicken Karahi</t>
  </si>
  <si>
    <t>Very Hot</t>
  </si>
  <si>
    <t>Chicken Korma</t>
  </si>
  <si>
    <t>Heath warning!!!</t>
  </si>
  <si>
    <t>Chicken Tikka Masala</t>
  </si>
  <si>
    <t>Chicken Vindaloo</t>
  </si>
  <si>
    <t>Lamb Biriyani</t>
  </si>
  <si>
    <t>Lamb Jalfreizi</t>
  </si>
  <si>
    <t>Lamb Passanda</t>
  </si>
  <si>
    <t>Malai Kofta</t>
  </si>
  <si>
    <t>Vegetable Dhansak</t>
  </si>
  <si>
    <t>Vegetable Kashmiri</t>
  </si>
  <si>
    <t>Vegetable Korma</t>
  </si>
  <si>
    <t>Casserole</t>
  </si>
  <si>
    <t>Winter Jacket Order for Celebrity Dogs</t>
  </si>
  <si>
    <t>Dog Name</t>
  </si>
  <si>
    <t>Dog Neck in cm</t>
  </si>
  <si>
    <t>Size to Order</t>
  </si>
  <si>
    <t>Scooby Doo</t>
  </si>
  <si>
    <t>Neck Size</t>
  </si>
  <si>
    <t>Jacket Size</t>
  </si>
  <si>
    <t>Petra</t>
  </si>
  <si>
    <t>XXS</t>
  </si>
  <si>
    <t>Lassie</t>
  </si>
  <si>
    <t>XS</t>
  </si>
  <si>
    <t>Snoopy</t>
  </si>
  <si>
    <t>Beethoven</t>
  </si>
  <si>
    <t>M</t>
  </si>
  <si>
    <t>Benji</t>
  </si>
  <si>
    <t>L</t>
  </si>
  <si>
    <t>Eddie</t>
  </si>
  <si>
    <t>XL</t>
  </si>
  <si>
    <t>Rin Tin Tin</t>
  </si>
  <si>
    <t>XXL</t>
  </si>
  <si>
    <t>Toto</t>
  </si>
  <si>
    <t>Hooch</t>
  </si>
  <si>
    <t>Santa's Little Helper</t>
  </si>
  <si>
    <t>Shep</t>
  </si>
  <si>
    <t>Marley</t>
  </si>
  <si>
    <t>Cliffford (The Big Red Dog)</t>
  </si>
  <si>
    <t>Small</t>
  </si>
  <si>
    <t>ABRSM Examinations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</si>
  <si>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</si>
  <si>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</si>
  <si>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</si>
  <si>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</si>
  <si>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</si>
  <si>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</si>
  <si>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</si>
  <si>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</si>
  <si>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</si>
  <si>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</si>
  <si>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</si>
  <si>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</si>
  <si>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</si>
  <si>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</si>
  <si>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</si>
  <si>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</si>
  <si>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</si>
  <si>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</si>
  <si>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</si>
  <si>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</si>
  <si>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</si>
  <si>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</si>
  <si>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</si>
  <si>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</si>
  <si>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</si>
  <si>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</si>
  <si>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</si>
  <si>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</si>
  <si>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</si>
  <si>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</si>
  <si>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</si>
  <si>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</si>
  <si>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LL Harper-Whitely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</si>
  <si>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</si>
  <si>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</si>
  <si>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</si>
  <si>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</si>
  <si>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</si>
  <si>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</si>
  <si>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</si>
  <si>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</si>
  <si>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</si>
  <si>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</si>
  <si>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</si>
  <si>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>Pupil Name:</t>
  </si>
  <si>
    <t>&lt;--- Change Name Here</t>
  </si>
  <si>
    <t>Instrument:</t>
  </si>
  <si>
    <t>Grade:</t>
  </si>
  <si>
    <t>Centre:</t>
  </si>
  <si>
    <t>Date:</t>
  </si>
  <si>
    <t>Time:</t>
  </si>
  <si>
    <t>Community Library Database</t>
  </si>
  <si>
    <t>Reference date:</t>
  </si>
  <si>
    <t>Book ISBN</t>
  </si>
  <si>
    <t>Status</t>
  </si>
  <si>
    <t>Purchase Cost</t>
  </si>
  <si>
    <t>Purchase Date</t>
  </si>
  <si>
    <t>Expiry Date</t>
  </si>
  <si>
    <t>Days to Expiry</t>
  </si>
  <si>
    <t>978-0-331-95055-01-4</t>
  </si>
  <si>
    <t>Out</t>
  </si>
  <si>
    <t>Crime</t>
  </si>
  <si>
    <t>978-1-40020-96298-02-1</t>
  </si>
  <si>
    <t>Medical</t>
  </si>
  <si>
    <t>978-0-553-81762-01-5</t>
  </si>
  <si>
    <t>In</t>
  </si>
  <si>
    <t>Travel</t>
  </si>
  <si>
    <t>978-0-662-95055-01-2</t>
  </si>
  <si>
    <t>Cookery</t>
  </si>
  <si>
    <t>978-1-128-95055-01-3</t>
  </si>
  <si>
    <t>978-0-419-96298-02-3</t>
  </si>
  <si>
    <t>Architecture</t>
  </si>
  <si>
    <t>978-1-40020-81762-01-6</t>
  </si>
  <si>
    <t>978-0-518-96298-01-2</t>
  </si>
  <si>
    <t>978-0-447-96298-02-6</t>
  </si>
  <si>
    <t>Gardening</t>
  </si>
  <si>
    <t>978-0-394-81762-02-1</t>
  </si>
  <si>
    <t>978-1-119-95055-02-4</t>
  </si>
  <si>
    <t>978-0-261-81762-01-2</t>
  </si>
  <si>
    <t>Astronomy</t>
  </si>
  <si>
    <t>Search:</t>
  </si>
  <si>
    <t>Book ISBN:</t>
  </si>
  <si>
    <t>Status:</t>
  </si>
  <si>
    <t>Category:</t>
  </si>
  <si>
    <t>Expiry Date:</t>
  </si>
  <si>
    <t>No Days to Expiry: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</si>
</sst>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\-&quot;£&quot;#,##0.00"/>
    <numFmt numFmtId="165" formatCode="&quot;£&quot;#,##0.00"/>
    <numFmt numFmtId="166" formatCode="@&quot; ==&gt;&quot;"/>
    <numFmt numFmtId="167" formatCode="[$-F400]h:mm:ss\ AM/PM"/>
  </numFmts>
  <fonts count="20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sz val="10"/>
      <name val="Arial"/>
      <family val="2"/>
      <charset val="238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/>
    </xf>
    <xf numFmtId="165" fontId="1" fillId="2" borderId="2" xfId="0" applyNumberFormat="1" applyFont="1" applyFill="1" applyBorder="1"/>
    <xf numFmtId="164" fontId="1" fillId="2" borderId="5" xfId="0" applyNumberFormat="1" applyFont="1" applyFill="1" applyBorder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indent="1"/>
    </xf>
    <xf numFmtId="0" fontId="3" fillId="3" borderId="8" xfId="0" applyFont="1" applyFill="1" applyBorder="1" applyAlignment="1">
      <alignment horizontal="center"/>
    </xf>
    <xf numFmtId="166" fontId="3" fillId="0" borderId="0" xfId="0" applyNumberFormat="1" applyFont="1" applyAlignment="1">
      <alignment horizontal="right" indent="1"/>
    </xf>
    <xf numFmtId="0" fontId="4" fillId="5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8" fillId="0" borderId="0" xfId="0" applyFont="1"/>
    <xf numFmtId="0" fontId="9" fillId="7" borderId="8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center"/>
    </xf>
    <xf numFmtId="0" fontId="10" fillId="0" borderId="0" xfId="0" applyFont="1"/>
    <xf numFmtId="0" fontId="9" fillId="6" borderId="8" xfId="0" applyFont="1" applyFill="1" applyBorder="1"/>
    <xf numFmtId="0" fontId="11" fillId="0" borderId="0" xfId="0" applyFont="1"/>
    <xf numFmtId="0" fontId="9" fillId="6" borderId="8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165" fontId="0" fillId="0" borderId="8" xfId="0" applyNumberFormat="1" applyBorder="1"/>
    <xf numFmtId="165" fontId="0" fillId="0" borderId="8" xfId="1" applyNumberFormat="1" applyFont="1" applyBorder="1"/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right"/>
    </xf>
    <xf numFmtId="0" fontId="0" fillId="3" borderId="8" xfId="0" applyFill="1" applyBorder="1" applyAlignment="1">
      <alignment horizontal="center"/>
    </xf>
    <xf numFmtId="10" fontId="0" fillId="3" borderId="8" xfId="0" applyNumberFormat="1" applyFill="1" applyBorder="1"/>
    <xf numFmtId="0" fontId="9" fillId="0" borderId="8" xfId="0" applyFont="1" applyBorder="1"/>
    <xf numFmtId="165" fontId="9" fillId="8" borderId="8" xfId="0" applyNumberFormat="1" applyFont="1" applyFill="1" applyBorder="1"/>
    <xf numFmtId="0" fontId="9" fillId="8" borderId="8" xfId="0" applyFont="1" applyFill="1" applyBorder="1"/>
    <xf numFmtId="0" fontId="12" fillId="0" borderId="0" xfId="0" applyFont="1"/>
    <xf numFmtId="0" fontId="9" fillId="9" borderId="8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10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/>
    </xf>
    <xf numFmtId="0" fontId="13" fillId="0" borderId="0" xfId="0" applyFont="1"/>
    <xf numFmtId="0" fontId="9" fillId="11" borderId="8" xfId="0" applyFont="1" applyFill="1" applyBorder="1" applyAlignment="1">
      <alignment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4" fillId="0" borderId="0" xfId="0" applyFont="1"/>
    <xf numFmtId="0" fontId="15" fillId="11" borderId="8" xfId="0" applyFont="1" applyFill="1" applyBorder="1" applyAlignment="1">
      <alignment vertical="center" wrapText="1"/>
    </xf>
    <xf numFmtId="0" fontId="15" fillId="11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11" fillId="12" borderId="8" xfId="0" applyFont="1" applyFill="1" applyBorder="1" applyAlignment="1">
      <alignment horizontal="center"/>
    </xf>
    <xf numFmtId="14" fontId="11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0" fillId="11" borderId="8" xfId="0" applyFill="1" applyBorder="1" applyAlignment="1">
      <alignment horizontal="center"/>
    </xf>
    <xf numFmtId="14" fontId="0" fillId="11" borderId="8" xfId="0" applyNumberFormat="1" applyFill="1" applyBorder="1" applyAlignment="1">
      <alignment horizontal="center"/>
    </xf>
    <xf numFmtId="167" fontId="0" fillId="11" borderId="8" xfId="0" applyNumberFormat="1" applyFill="1" applyBorder="1" applyAlignment="1">
      <alignment horizontal="center"/>
    </xf>
    <xf numFmtId="0" fontId="17" fillId="0" borderId="0" xfId="0" applyFont="1" applyAlignment="1">
      <alignment horizontal="right"/>
    </xf>
    <xf numFmtId="14" fontId="18" fillId="11" borderId="8" xfId="0" applyNumberFormat="1" applyFont="1" applyFill="1" applyBorder="1"/>
    <xf numFmtId="0" fontId="9" fillId="6" borderId="8" xfId="0" applyFont="1" applyFill="1" applyBorder="1" applyAlignment="1">
      <alignment horizontal="center" vertical="center" wrapText="1"/>
    </xf>
    <xf numFmtId="14" fontId="0" fillId="0" borderId="8" xfId="0" applyNumberFormat="1" applyBorder="1"/>
    <xf numFmtId="165" fontId="0" fillId="0" borderId="0" xfId="0" applyNumberFormat="1"/>
    <xf numFmtId="14" fontId="0" fillId="0" borderId="0" xfId="0" applyNumberFormat="1"/>
    <xf numFmtId="0" fontId="19" fillId="0" borderId="0" xfId="0" applyFont="1" applyAlignment="1">
      <alignment horizontal="right" indent="2"/>
    </xf>
    <xf numFmtId="0" fontId="0" fillId="0" borderId="0" xfId="0" applyAlignment="1">
      <alignment horizontal="right" indent="2"/>
    </xf>
    <xf numFmtId="0" fontId="5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43"/>
  <sheetViews>
    <sheetView zoomScale="90" zoomScaleNormal="90" zoomScaleSheetLayoutView="100" workbookViewId="0">
      <selection activeCell="E35" sqref="E35"/>
    </sheetView>
  </sheetViews>
  <sheetFormatPr defaultRowHeight="12.75" x14ac:dyDescent="0.2"/>
  <cols>
    <col min="1" max="1" width="18" customWidth="1"/>
    <col min="2" max="2" width="11.28515625" style="2" customWidth="1"/>
    <col min="3" max="3" width="11.85546875" style="2" customWidth="1"/>
    <col min="4" max="4" width="12" style="2" customWidth="1"/>
    <col min="5" max="5" width="9.85546875" customWidth="1"/>
    <col min="7" max="7" width="29.28515625" style="1" bestFit="1" customWidth="1"/>
    <col min="8" max="8" width="16.140625" customWidth="1"/>
    <col min="9" max="9" width="13" customWidth="1"/>
    <col min="10" max="10" width="10.5703125" customWidth="1"/>
    <col min="11" max="11" width="12.28515625" customWidth="1"/>
  </cols>
  <sheetData>
    <row r="1" spans="1:12" x14ac:dyDescent="0.2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12" x14ac:dyDescent="0.2">
      <c r="A2" s="3" t="s">
        <v>34</v>
      </c>
      <c r="B2" s="4" t="s">
        <v>14</v>
      </c>
      <c r="C2" s="4" t="s">
        <v>28</v>
      </c>
      <c r="D2" s="4" t="s">
        <v>8</v>
      </c>
      <c r="E2" s="15">
        <v>23.99</v>
      </c>
      <c r="G2" s="76" t="s">
        <v>50</v>
      </c>
      <c r="H2" s="76"/>
    </row>
    <row r="3" spans="1:12" x14ac:dyDescent="0.2">
      <c r="A3" s="5" t="s">
        <v>27</v>
      </c>
      <c r="B3" s="6" t="s">
        <v>14</v>
      </c>
      <c r="C3" s="6" t="s">
        <v>28</v>
      </c>
      <c r="D3" s="6" t="s">
        <v>12</v>
      </c>
      <c r="E3" s="8">
        <v>29.99</v>
      </c>
      <c r="G3" s="21"/>
      <c r="H3" s="21"/>
    </row>
    <row r="4" spans="1:12" ht="13.15" customHeight="1" x14ac:dyDescent="0.2">
      <c r="A4" s="5" t="s">
        <v>44</v>
      </c>
      <c r="B4" s="6" t="s">
        <v>31</v>
      </c>
      <c r="C4" s="6" t="s">
        <v>18</v>
      </c>
      <c r="D4" s="6" t="s">
        <v>12</v>
      </c>
      <c r="E4" s="9">
        <v>0.99</v>
      </c>
      <c r="G4" s="18" t="s">
        <v>47</v>
      </c>
      <c r="H4" s="19" t="s">
        <v>33</v>
      </c>
    </row>
    <row r="5" spans="1:12" x14ac:dyDescent="0.2">
      <c r="A5" s="5" t="s">
        <v>33</v>
      </c>
      <c r="B5" s="6" t="s">
        <v>20</v>
      </c>
      <c r="C5" s="6" t="s">
        <v>28</v>
      </c>
      <c r="D5" s="6" t="s">
        <v>22</v>
      </c>
      <c r="E5" s="8">
        <v>12.99</v>
      </c>
      <c r="G5" s="20" t="s">
        <v>48</v>
      </c>
      <c r="H5" s="23" t="str">
        <f>_xlfn.XLOOKUP(H4,Plant_name,Colour)</f>
        <v>Yellow</v>
      </c>
      <c r="I5" s="77" t="s">
        <v>55</v>
      </c>
      <c r="J5" s="78"/>
      <c r="K5" s="78"/>
    </row>
    <row r="6" spans="1:12" x14ac:dyDescent="0.2">
      <c r="A6" s="5" t="s">
        <v>39</v>
      </c>
      <c r="B6" s="6" t="s">
        <v>26</v>
      </c>
      <c r="C6" s="6" t="s">
        <v>7</v>
      </c>
      <c r="D6" s="6" t="s">
        <v>12</v>
      </c>
      <c r="E6" s="9">
        <v>4.99</v>
      </c>
      <c r="G6" s="20" t="s">
        <v>49</v>
      </c>
      <c r="H6" s="23">
        <f>_xlfn.XLOOKUP(H4,Plant_name,Price)</f>
        <v>12.99</v>
      </c>
      <c r="I6" s="77"/>
      <c r="J6" s="78"/>
      <c r="K6" s="78"/>
    </row>
    <row r="7" spans="1:12" x14ac:dyDescent="0.2">
      <c r="A7" s="5" t="s">
        <v>46</v>
      </c>
      <c r="B7" s="6" t="s">
        <v>6</v>
      </c>
      <c r="C7" s="6" t="s">
        <v>11</v>
      </c>
      <c r="D7" s="6" t="s">
        <v>22</v>
      </c>
      <c r="E7" s="8">
        <v>3.99</v>
      </c>
      <c r="G7"/>
    </row>
    <row r="8" spans="1:12" x14ac:dyDescent="0.2">
      <c r="A8" s="5" t="s">
        <v>32</v>
      </c>
      <c r="B8" s="6" t="s">
        <v>26</v>
      </c>
      <c r="C8" s="6" t="s">
        <v>11</v>
      </c>
      <c r="D8" s="6" t="s">
        <v>12</v>
      </c>
      <c r="E8" s="8">
        <v>7.99</v>
      </c>
      <c r="G8" s="17"/>
    </row>
    <row r="9" spans="1:12" x14ac:dyDescent="0.2">
      <c r="A9" s="5" t="s">
        <v>21</v>
      </c>
      <c r="B9" s="6" t="s">
        <v>6</v>
      </c>
      <c r="C9" s="6" t="s">
        <v>11</v>
      </c>
      <c r="D9" s="6" t="s">
        <v>22</v>
      </c>
      <c r="E9" s="7">
        <v>6.99</v>
      </c>
      <c r="G9" s="76" t="s">
        <v>51</v>
      </c>
      <c r="H9" s="76"/>
      <c r="I9" s="76"/>
      <c r="J9" s="76"/>
      <c r="K9" s="76"/>
    </row>
    <row r="10" spans="1:12" x14ac:dyDescent="0.2">
      <c r="A10" s="5" t="s">
        <v>45</v>
      </c>
      <c r="B10" s="6" t="s">
        <v>24</v>
      </c>
      <c r="C10" s="6" t="s">
        <v>18</v>
      </c>
      <c r="D10" s="6" t="s">
        <v>8</v>
      </c>
      <c r="E10" s="9">
        <v>1.59</v>
      </c>
      <c r="G10" s="21"/>
      <c r="H10" s="21"/>
    </row>
    <row r="11" spans="1:12" x14ac:dyDescent="0.2">
      <c r="A11" s="5" t="s">
        <v>38</v>
      </c>
      <c r="B11" s="6" t="s">
        <v>14</v>
      </c>
      <c r="C11" s="6" t="s">
        <v>7</v>
      </c>
      <c r="D11" s="6" t="s">
        <v>8</v>
      </c>
      <c r="E11" s="9">
        <v>3.99</v>
      </c>
      <c r="G11" s="22" t="s">
        <v>0</v>
      </c>
      <c r="H11" s="13" t="s">
        <v>1</v>
      </c>
      <c r="I11" s="13" t="s">
        <v>2</v>
      </c>
      <c r="J11" s="13" t="s">
        <v>3</v>
      </c>
      <c r="K11" s="13" t="s">
        <v>4</v>
      </c>
    </row>
    <row r="12" spans="1:12" x14ac:dyDescent="0.2">
      <c r="A12" s="5" t="s">
        <v>37</v>
      </c>
      <c r="B12" s="6" t="s">
        <v>6</v>
      </c>
      <c r="C12" s="6" t="s">
        <v>18</v>
      </c>
      <c r="D12" s="6" t="s">
        <v>8</v>
      </c>
      <c r="E12" s="8">
        <v>0.99</v>
      </c>
      <c r="G12" s="19" t="s">
        <v>33</v>
      </c>
      <c r="H12" s="23" t="str" cm="1">
        <f t="array" ref="H12:K12">_xlfn.XLOOKUP(G12,A1:A27,B1:E27)</f>
        <v>Yellow</v>
      </c>
      <c r="I12" s="23" t="str">
        <v>Tree</v>
      </c>
      <c r="J12" s="23" t="str">
        <v>Alkaline</v>
      </c>
      <c r="K12" s="23">
        <v>12.99</v>
      </c>
    </row>
    <row r="13" spans="1:12" x14ac:dyDescent="0.2">
      <c r="A13" s="5" t="s">
        <v>5</v>
      </c>
      <c r="B13" s="6" t="s">
        <v>6</v>
      </c>
      <c r="C13" s="6" t="s">
        <v>7</v>
      </c>
      <c r="D13" s="6" t="s">
        <v>8</v>
      </c>
      <c r="E13" s="7">
        <v>5.99</v>
      </c>
      <c r="G13"/>
    </row>
    <row r="14" spans="1:12" x14ac:dyDescent="0.2">
      <c r="A14" s="5" t="s">
        <v>43</v>
      </c>
      <c r="B14" s="6" t="s">
        <v>14</v>
      </c>
      <c r="C14" s="6" t="s">
        <v>7</v>
      </c>
      <c r="D14" s="6" t="s">
        <v>8</v>
      </c>
      <c r="E14" s="9">
        <v>4.99</v>
      </c>
      <c r="G14"/>
    </row>
    <row r="15" spans="1:12" x14ac:dyDescent="0.2">
      <c r="A15" s="5" t="s">
        <v>9</v>
      </c>
      <c r="B15" s="6" t="s">
        <v>10</v>
      </c>
      <c r="C15" s="6" t="s">
        <v>11</v>
      </c>
      <c r="D15" s="6" t="s">
        <v>12</v>
      </c>
      <c r="E15" s="7">
        <v>4.99</v>
      </c>
      <c r="G15" s="76" t="s">
        <v>56</v>
      </c>
      <c r="H15" s="76"/>
      <c r="I15" s="76"/>
      <c r="J15" s="76"/>
      <c r="K15" s="76"/>
      <c r="L15" s="76"/>
    </row>
    <row r="16" spans="1:12" x14ac:dyDescent="0.2">
      <c r="A16" s="5" t="s">
        <v>13</v>
      </c>
      <c r="B16" s="6" t="s">
        <v>14</v>
      </c>
      <c r="C16" s="6" t="s">
        <v>7</v>
      </c>
      <c r="D16" s="6" t="s">
        <v>15</v>
      </c>
      <c r="E16" s="7">
        <v>2.99</v>
      </c>
      <c r="G16"/>
    </row>
    <row r="17" spans="1:12" x14ac:dyDescent="0.2">
      <c r="A17" s="5" t="s">
        <v>19</v>
      </c>
      <c r="B17" s="6" t="s">
        <v>20</v>
      </c>
      <c r="C17" s="6" t="s">
        <v>7</v>
      </c>
      <c r="D17" s="6" t="s">
        <v>8</v>
      </c>
      <c r="E17" s="7">
        <v>7.99</v>
      </c>
      <c r="G17" s="22" t="s">
        <v>57</v>
      </c>
      <c r="H17" s="13" t="s">
        <v>59</v>
      </c>
      <c r="I17" s="13" t="s">
        <v>1</v>
      </c>
      <c r="J17" s="13" t="s">
        <v>2</v>
      </c>
      <c r="K17" s="13" t="s">
        <v>3</v>
      </c>
      <c r="L17" s="24" t="s">
        <v>4</v>
      </c>
    </row>
    <row r="18" spans="1:12" x14ac:dyDescent="0.2">
      <c r="A18" s="5" t="s">
        <v>23</v>
      </c>
      <c r="B18" s="6" t="s">
        <v>24</v>
      </c>
      <c r="C18" s="6" t="s">
        <v>18</v>
      </c>
      <c r="D18" s="6" t="s">
        <v>15</v>
      </c>
      <c r="E18" s="7">
        <v>1.5</v>
      </c>
      <c r="G18" s="19" t="s">
        <v>58</v>
      </c>
      <c r="H18" s="23" t="str" cm="1">
        <f t="array" ref="H18:L18">_xlfn.XLOOKUP("*"&amp;G18&amp;"*",Plant_name,A2:E27,,2)</f>
        <v>Tulip</v>
      </c>
      <c r="I18" s="23" t="str">
        <v>Red</v>
      </c>
      <c r="J18" s="23" t="str">
        <v>Flower</v>
      </c>
      <c r="K18" s="23" t="str">
        <v>Neutral</v>
      </c>
      <c r="L18" s="23">
        <v>0.79</v>
      </c>
    </row>
    <row r="19" spans="1:12" x14ac:dyDescent="0.2">
      <c r="A19" s="5" t="s">
        <v>29</v>
      </c>
      <c r="B19" s="6" t="s">
        <v>20</v>
      </c>
      <c r="C19" s="6" t="s">
        <v>18</v>
      </c>
      <c r="D19" s="6" t="s">
        <v>22</v>
      </c>
      <c r="E19" s="8">
        <v>0.99</v>
      </c>
      <c r="G19"/>
    </row>
    <row r="20" spans="1:12" x14ac:dyDescent="0.2">
      <c r="A20" s="5" t="s">
        <v>16</v>
      </c>
      <c r="B20" s="6" t="s">
        <v>17</v>
      </c>
      <c r="C20" s="6" t="s">
        <v>18</v>
      </c>
      <c r="D20" s="6" t="s">
        <v>8</v>
      </c>
      <c r="E20" s="7">
        <v>0.79</v>
      </c>
      <c r="G20"/>
    </row>
    <row r="21" spans="1:12" x14ac:dyDescent="0.2">
      <c r="A21" s="5" t="s">
        <v>42</v>
      </c>
      <c r="B21" s="6" t="s">
        <v>6</v>
      </c>
      <c r="C21" s="6" t="s">
        <v>18</v>
      </c>
      <c r="D21" s="6" t="s">
        <v>8</v>
      </c>
      <c r="E21" s="9">
        <v>0.39</v>
      </c>
      <c r="G21" s="76" t="s">
        <v>60</v>
      </c>
      <c r="H21" s="76"/>
    </row>
    <row r="22" spans="1:12" x14ac:dyDescent="0.2">
      <c r="A22" s="5" t="s">
        <v>41</v>
      </c>
      <c r="B22" s="6" t="s">
        <v>17</v>
      </c>
      <c r="C22" s="6" t="s">
        <v>18</v>
      </c>
      <c r="D22" s="6" t="s">
        <v>12</v>
      </c>
      <c r="E22" s="9">
        <v>3.99</v>
      </c>
      <c r="G22" s="21"/>
      <c r="H22" s="21"/>
    </row>
    <row r="23" spans="1:12" x14ac:dyDescent="0.2">
      <c r="A23" s="5" t="s">
        <v>35</v>
      </c>
      <c r="B23" s="6" t="s">
        <v>31</v>
      </c>
      <c r="C23" s="6" t="s">
        <v>7</v>
      </c>
      <c r="D23" s="6" t="s">
        <v>12</v>
      </c>
      <c r="E23" s="8">
        <v>15.99</v>
      </c>
      <c r="G23" s="20" t="s">
        <v>52</v>
      </c>
      <c r="H23" s="19" t="s">
        <v>12</v>
      </c>
    </row>
    <row r="24" spans="1:12" x14ac:dyDescent="0.2">
      <c r="A24" s="5" t="s">
        <v>30</v>
      </c>
      <c r="B24" s="6" t="s">
        <v>31</v>
      </c>
      <c r="C24" s="6" t="s">
        <v>7</v>
      </c>
      <c r="D24" s="6" t="s">
        <v>12</v>
      </c>
      <c r="E24" s="8">
        <v>3.99</v>
      </c>
      <c r="G24" s="20" t="s">
        <v>53</v>
      </c>
      <c r="H24" s="23" t="str">
        <f>_xlfn.XLOOKUP(H23,Soil,Plant_name,,0)</f>
        <v>Acer Purpureum</v>
      </c>
    </row>
    <row r="25" spans="1:12" x14ac:dyDescent="0.2">
      <c r="A25" s="5" t="s">
        <v>25</v>
      </c>
      <c r="B25" s="6" t="s">
        <v>26</v>
      </c>
      <c r="C25" s="6" t="s">
        <v>7</v>
      </c>
      <c r="D25" s="6" t="s">
        <v>15</v>
      </c>
      <c r="E25" s="8">
        <v>8.99</v>
      </c>
      <c r="G25" s="20" t="s">
        <v>54</v>
      </c>
      <c r="H25" s="23" t="str">
        <f>_xlfn.XLOOKUP(H23,Soil,Plant_name,,,-1)</f>
        <v>Rosa</v>
      </c>
    </row>
    <row r="26" spans="1:12" x14ac:dyDescent="0.2">
      <c r="A26" s="5" t="s">
        <v>36</v>
      </c>
      <c r="B26" s="6" t="s">
        <v>17</v>
      </c>
      <c r="C26" s="6" t="s">
        <v>18</v>
      </c>
      <c r="D26" s="6" t="s">
        <v>8</v>
      </c>
      <c r="E26" s="8">
        <v>0.79</v>
      </c>
      <c r="G26"/>
    </row>
    <row r="27" spans="1:12" x14ac:dyDescent="0.2">
      <c r="A27" s="10" t="s">
        <v>40</v>
      </c>
      <c r="B27" s="11" t="s">
        <v>31</v>
      </c>
      <c r="C27" s="11" t="s">
        <v>11</v>
      </c>
      <c r="D27" s="11" t="s">
        <v>8</v>
      </c>
      <c r="E27" s="16">
        <v>11.99</v>
      </c>
      <c r="G27" s="20"/>
    </row>
    <row r="28" spans="1:12" x14ac:dyDescent="0.2">
      <c r="G28"/>
    </row>
    <row r="29" spans="1:12" x14ac:dyDescent="0.2">
      <c r="G29"/>
    </row>
    <row r="30" spans="1:12" x14ac:dyDescent="0.2">
      <c r="G30"/>
    </row>
    <row r="31" spans="1:12" x14ac:dyDescent="0.2">
      <c r="G31"/>
    </row>
    <row r="32" spans="1:12" x14ac:dyDescent="0.2">
      <c r="G32"/>
    </row>
    <row r="33" spans="7:7" x14ac:dyDescent="0.2">
      <c r="G33" s="17"/>
    </row>
    <row r="34" spans="7:7" x14ac:dyDescent="0.2">
      <c r="G34" s="17"/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</sheetData>
  <sortState xmlns:xlrd2="http://schemas.microsoft.com/office/spreadsheetml/2017/richdata2" ref="A4:E44">
    <sortCondition ref="A8"/>
  </sortState>
  <mergeCells count="5">
    <mergeCell ref="G2:H2"/>
    <mergeCell ref="G9:K9"/>
    <mergeCell ref="I5:K6"/>
    <mergeCell ref="G21:H21"/>
    <mergeCell ref="G15:L15"/>
  </mergeCells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84ED-771B-4CD8-9B0B-2F3885B9214F}">
  <dimension ref="A1:G24"/>
  <sheetViews>
    <sheetView topLeftCell="A3" workbookViewId="0">
      <selection activeCell="E30" sqref="E30"/>
    </sheetView>
  </sheetViews>
  <sheetFormatPr defaultRowHeight="12.75" x14ac:dyDescent="0.2"/>
  <cols>
    <col min="2" max="2" width="16" customWidth="1"/>
  </cols>
  <sheetData>
    <row r="1" spans="1:7" ht="18.75" x14ac:dyDescent="0.3">
      <c r="A1" s="25" t="s">
        <v>61</v>
      </c>
      <c r="B1" s="25"/>
      <c r="C1" s="2"/>
      <c r="D1" s="2"/>
      <c r="E1" s="2"/>
      <c r="F1" s="2"/>
    </row>
    <row r="2" spans="1:7" x14ac:dyDescent="0.2">
      <c r="C2" s="2"/>
      <c r="D2" s="2"/>
      <c r="E2" s="2"/>
      <c r="F2" s="2"/>
    </row>
    <row r="3" spans="1:7" ht="30" x14ac:dyDescent="0.2">
      <c r="A3" s="26" t="s">
        <v>62</v>
      </c>
      <c r="B3" s="26" t="s">
        <v>63</v>
      </c>
      <c r="C3" s="27" t="s">
        <v>64</v>
      </c>
      <c r="D3" s="27" t="s">
        <v>65</v>
      </c>
      <c r="E3" s="27" t="s">
        <v>66</v>
      </c>
      <c r="F3" s="27" t="s">
        <v>67</v>
      </c>
      <c r="G3" s="27" t="s">
        <v>68</v>
      </c>
    </row>
    <row r="4" spans="1:7" x14ac:dyDescent="0.2">
      <c r="A4" s="28" t="s">
        <v>69</v>
      </c>
      <c r="B4" s="28" t="s">
        <v>70</v>
      </c>
      <c r="C4" s="29">
        <v>6</v>
      </c>
      <c r="D4" s="29">
        <v>8</v>
      </c>
      <c r="E4" s="29">
        <v>7</v>
      </c>
      <c r="F4" s="29">
        <v>9</v>
      </c>
      <c r="G4" s="29" t="str">
        <f>IF(AND(C4&gt;=7,D4&gt;=7,E4&gt;=8,F4&gt;=8),"Pass","Fail")</f>
        <v>Fail</v>
      </c>
    </row>
    <row r="5" spans="1:7" x14ac:dyDescent="0.2">
      <c r="A5" s="28" t="s">
        <v>71</v>
      </c>
      <c r="B5" s="28" t="s">
        <v>72</v>
      </c>
      <c r="C5" s="29">
        <v>8</v>
      </c>
      <c r="D5" s="29">
        <v>9</v>
      </c>
      <c r="E5" s="29">
        <v>8</v>
      </c>
      <c r="F5" s="29">
        <v>9</v>
      </c>
      <c r="G5" s="29" t="str">
        <f t="shared" ref="G5:G16" si="0">IF(AND(C5&gt;=7,D5&gt;=7,E5&gt;=8,F5&gt;=8),"Pass","Fail")</f>
        <v>Pass</v>
      </c>
    </row>
    <row r="6" spans="1:7" x14ac:dyDescent="0.2">
      <c r="A6" s="28" t="s">
        <v>73</v>
      </c>
      <c r="B6" s="28" t="s">
        <v>74</v>
      </c>
      <c r="C6" s="29">
        <v>5</v>
      </c>
      <c r="D6" s="29">
        <v>7</v>
      </c>
      <c r="E6" s="29">
        <v>7</v>
      </c>
      <c r="F6" s="29">
        <v>8</v>
      </c>
      <c r="G6" s="29" t="str">
        <f t="shared" si="0"/>
        <v>Fail</v>
      </c>
    </row>
    <row r="7" spans="1:7" x14ac:dyDescent="0.2">
      <c r="A7" s="28" t="s">
        <v>75</v>
      </c>
      <c r="B7" s="28" t="s">
        <v>76</v>
      </c>
      <c r="C7" s="29">
        <v>9</v>
      </c>
      <c r="D7" s="29">
        <v>8</v>
      </c>
      <c r="E7" s="29">
        <v>8</v>
      </c>
      <c r="F7" s="29">
        <v>9</v>
      </c>
      <c r="G7" s="29" t="str">
        <f t="shared" si="0"/>
        <v>Pass</v>
      </c>
    </row>
    <row r="8" spans="1:7" x14ac:dyDescent="0.2">
      <c r="A8" s="28" t="s">
        <v>77</v>
      </c>
      <c r="B8" s="28" t="s">
        <v>78</v>
      </c>
      <c r="C8" s="29">
        <v>7</v>
      </c>
      <c r="D8" s="29">
        <v>8</v>
      </c>
      <c r="E8" s="29">
        <v>7</v>
      </c>
      <c r="F8" s="29">
        <v>8</v>
      </c>
      <c r="G8" s="29" t="str">
        <f t="shared" si="0"/>
        <v>Fail</v>
      </c>
    </row>
    <row r="9" spans="1:7" x14ac:dyDescent="0.2">
      <c r="A9" s="28" t="s">
        <v>79</v>
      </c>
      <c r="B9" s="28" t="s">
        <v>80</v>
      </c>
      <c r="C9" s="29">
        <v>8</v>
      </c>
      <c r="D9" s="29">
        <v>6</v>
      </c>
      <c r="E9" s="29">
        <v>8</v>
      </c>
      <c r="F9" s="29">
        <v>8</v>
      </c>
      <c r="G9" s="29" t="str">
        <f t="shared" si="0"/>
        <v>Fail</v>
      </c>
    </row>
    <row r="10" spans="1:7" x14ac:dyDescent="0.2">
      <c r="A10" s="28" t="s">
        <v>81</v>
      </c>
      <c r="B10" s="28" t="s">
        <v>82</v>
      </c>
      <c r="C10" s="29">
        <v>7</v>
      </c>
      <c r="D10" s="29">
        <v>8</v>
      </c>
      <c r="E10" s="29">
        <v>9</v>
      </c>
      <c r="F10" s="29">
        <v>8</v>
      </c>
      <c r="G10" s="29" t="str">
        <f>IF(AND(C10&gt;=7,D10&gt;=7,E10&gt;=8,F10&gt;=8),"Pass","Fail")</f>
        <v>Pass</v>
      </c>
    </row>
    <row r="11" spans="1:7" x14ac:dyDescent="0.2">
      <c r="A11" s="28" t="s">
        <v>83</v>
      </c>
      <c r="B11" s="28" t="s">
        <v>84</v>
      </c>
      <c r="C11" s="29">
        <v>7</v>
      </c>
      <c r="D11" s="29">
        <v>6</v>
      </c>
      <c r="E11" s="29">
        <v>7</v>
      </c>
      <c r="F11" s="29">
        <v>2</v>
      </c>
      <c r="G11" s="29" t="str">
        <f t="shared" si="0"/>
        <v>Fail</v>
      </c>
    </row>
    <row r="12" spans="1:7" x14ac:dyDescent="0.2">
      <c r="A12" s="28" t="s">
        <v>85</v>
      </c>
      <c r="B12" s="28" t="s">
        <v>86</v>
      </c>
      <c r="C12" s="29">
        <v>7</v>
      </c>
      <c r="D12" s="29">
        <v>4</v>
      </c>
      <c r="E12" s="29">
        <v>8</v>
      </c>
      <c r="F12" s="29">
        <v>9</v>
      </c>
      <c r="G12" s="29" t="str">
        <f t="shared" si="0"/>
        <v>Fail</v>
      </c>
    </row>
    <row r="13" spans="1:7" x14ac:dyDescent="0.2">
      <c r="A13" s="28" t="s">
        <v>87</v>
      </c>
      <c r="B13" s="28" t="s">
        <v>88</v>
      </c>
      <c r="C13" s="29">
        <v>8</v>
      </c>
      <c r="D13" s="29">
        <v>8</v>
      </c>
      <c r="E13" s="29">
        <v>8</v>
      </c>
      <c r="F13" s="29">
        <v>9</v>
      </c>
      <c r="G13" s="29" t="str">
        <f t="shared" si="0"/>
        <v>Pass</v>
      </c>
    </row>
    <row r="14" spans="1:7" x14ac:dyDescent="0.2">
      <c r="A14" s="28" t="s">
        <v>89</v>
      </c>
      <c r="B14" s="28" t="s">
        <v>90</v>
      </c>
      <c r="C14" s="29">
        <v>8</v>
      </c>
      <c r="D14" s="29">
        <v>8</v>
      </c>
      <c r="E14" s="29">
        <v>6</v>
      </c>
      <c r="F14" s="29">
        <v>8</v>
      </c>
      <c r="G14" s="29" t="str">
        <f t="shared" si="0"/>
        <v>Fail</v>
      </c>
    </row>
    <row r="15" spans="1:7" x14ac:dyDescent="0.2">
      <c r="A15" s="28" t="s">
        <v>91</v>
      </c>
      <c r="B15" s="28" t="s">
        <v>92</v>
      </c>
      <c r="C15" s="29">
        <v>8</v>
      </c>
      <c r="D15" s="29">
        <v>9</v>
      </c>
      <c r="E15" s="29">
        <v>7</v>
      </c>
      <c r="F15" s="29">
        <v>8</v>
      </c>
      <c r="G15" s="29" t="str">
        <f t="shared" si="0"/>
        <v>Fail</v>
      </c>
    </row>
    <row r="16" spans="1:7" x14ac:dyDescent="0.2">
      <c r="A16" s="28" t="s">
        <v>93</v>
      </c>
      <c r="B16" s="28" t="s">
        <v>94</v>
      </c>
      <c r="C16" s="29">
        <v>9</v>
      </c>
      <c r="D16" s="29">
        <v>7</v>
      </c>
      <c r="E16" s="29">
        <v>9</v>
      </c>
      <c r="F16" s="29">
        <v>8</v>
      </c>
      <c r="G16" s="29" t="str">
        <f t="shared" si="0"/>
        <v>Pass</v>
      </c>
    </row>
    <row r="17" spans="1:6" x14ac:dyDescent="0.2">
      <c r="C17" s="2"/>
      <c r="D17" s="2"/>
      <c r="E17" s="2"/>
      <c r="F17" s="2"/>
    </row>
    <row r="18" spans="1:6" ht="15" x14ac:dyDescent="0.25">
      <c r="A18" s="30" t="s">
        <v>95</v>
      </c>
      <c r="B18" s="31" t="s">
        <v>81</v>
      </c>
      <c r="C18" s="32" t="s">
        <v>96</v>
      </c>
      <c r="D18" s="2"/>
      <c r="E18" s="2"/>
      <c r="F18" s="2"/>
    </row>
    <row r="19" spans="1:6" ht="15" x14ac:dyDescent="0.25">
      <c r="A19" s="30" t="s">
        <v>97</v>
      </c>
      <c r="B19" s="28" t="str" cm="1">
        <f t="array" ref="B19:B24">TRANSPOSE(_xlfn.XLOOKUP(B18,A4:A16,B4:G16))</f>
        <v>Ribble Gardens</v>
      </c>
      <c r="C19" s="2"/>
      <c r="D19" s="2"/>
      <c r="E19" s="2"/>
      <c r="F19" s="2"/>
    </row>
    <row r="20" spans="1:6" ht="15" x14ac:dyDescent="0.25">
      <c r="A20" s="30" t="s">
        <v>98</v>
      </c>
      <c r="B20" s="28">
        <v>7</v>
      </c>
      <c r="C20" s="2"/>
      <c r="D20" s="2"/>
      <c r="E20" s="2"/>
      <c r="F20" s="2"/>
    </row>
    <row r="21" spans="1:6" ht="15" x14ac:dyDescent="0.25">
      <c r="A21" s="30" t="s">
        <v>99</v>
      </c>
      <c r="B21" s="28">
        <v>8</v>
      </c>
      <c r="C21" s="2"/>
      <c r="D21" s="2"/>
      <c r="E21" s="2"/>
      <c r="F21" s="2"/>
    </row>
    <row r="22" spans="1:6" ht="15" x14ac:dyDescent="0.25">
      <c r="A22" s="30" t="s">
        <v>100</v>
      </c>
      <c r="B22" s="28">
        <v>9</v>
      </c>
      <c r="C22" s="2"/>
      <c r="D22" s="2"/>
      <c r="E22" s="2"/>
      <c r="F22" s="2"/>
    </row>
    <row r="23" spans="1:6" ht="15" x14ac:dyDescent="0.25">
      <c r="A23" s="30" t="s">
        <v>101</v>
      </c>
      <c r="B23" s="28">
        <v>8</v>
      </c>
      <c r="C23" s="2"/>
      <c r="D23" s="2"/>
      <c r="E23" s="2"/>
      <c r="F23" s="2"/>
    </row>
    <row r="24" spans="1:6" ht="15" x14ac:dyDescent="0.25">
      <c r="A24" s="30" t="s">
        <v>102</v>
      </c>
      <c r="B24" s="28" t="str">
        <v>Pass</v>
      </c>
      <c r="C24" s="2"/>
      <c r="D24" s="2"/>
      <c r="E24" s="2"/>
      <c r="F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E808-BE3C-4378-AFF4-B350162B7881}">
  <dimension ref="A1:I16"/>
  <sheetViews>
    <sheetView workbookViewId="0">
      <selection activeCell="G23" sqref="G23"/>
    </sheetView>
  </sheetViews>
  <sheetFormatPr defaultRowHeight="12.75" x14ac:dyDescent="0.2"/>
  <cols>
    <col min="1" max="1" width="18.42578125" customWidth="1"/>
  </cols>
  <sheetData>
    <row r="1" spans="1:9" ht="18.75" x14ac:dyDescent="0.3">
      <c r="A1" s="25" t="s">
        <v>103</v>
      </c>
    </row>
    <row r="3" spans="1:9" ht="45" x14ac:dyDescent="0.2">
      <c r="A3" s="33" t="s">
        <v>104</v>
      </c>
      <c r="B3" s="34" t="s">
        <v>4</v>
      </c>
      <c r="C3" s="34" t="s">
        <v>105</v>
      </c>
      <c r="D3" s="34" t="s">
        <v>106</v>
      </c>
      <c r="E3" s="34" t="s">
        <v>107</v>
      </c>
      <c r="F3" s="34" t="s">
        <v>108</v>
      </c>
      <c r="G3" s="35"/>
    </row>
    <row r="4" spans="1:9" ht="15" x14ac:dyDescent="0.25">
      <c r="A4" s="28" t="s">
        <v>109</v>
      </c>
      <c r="B4" s="36">
        <v>1</v>
      </c>
      <c r="C4" s="28">
        <v>22</v>
      </c>
      <c r="D4" s="36">
        <f>B4*C4</f>
        <v>22</v>
      </c>
      <c r="E4" s="37">
        <f>_xlfn.XLOOKUP(C4,H$5:H$11,I$5:I$11,,-1)*D4</f>
        <v>2.2000000000000002</v>
      </c>
      <c r="F4" s="36">
        <f>D4-E4</f>
        <v>19.8</v>
      </c>
      <c r="H4" s="38" t="s">
        <v>105</v>
      </c>
      <c r="I4" s="39" t="s">
        <v>110</v>
      </c>
    </row>
    <row r="5" spans="1:9" x14ac:dyDescent="0.2">
      <c r="A5" s="28" t="s">
        <v>111</v>
      </c>
      <c r="B5" s="36">
        <v>1</v>
      </c>
      <c r="C5" s="28">
        <v>3</v>
      </c>
      <c r="D5" s="36">
        <f t="shared" ref="D5:D15" si="0">B5*C5</f>
        <v>3</v>
      </c>
      <c r="E5" s="37">
        <f t="shared" ref="E5:E15" si="1">_xlfn.XLOOKUP(C5,H$5:H$11,I$5:I$11,,-1)*D5</f>
        <v>0</v>
      </c>
      <c r="F5" s="36">
        <f t="shared" ref="F5:F15" si="2">D5-E5</f>
        <v>3</v>
      </c>
      <c r="H5" s="40">
        <v>0</v>
      </c>
      <c r="I5" s="41">
        <v>0</v>
      </c>
    </row>
    <row r="6" spans="1:9" x14ac:dyDescent="0.2">
      <c r="A6" s="28" t="s">
        <v>112</v>
      </c>
      <c r="B6" s="36">
        <v>1</v>
      </c>
      <c r="C6" s="28">
        <v>11</v>
      </c>
      <c r="D6" s="36">
        <f t="shared" si="0"/>
        <v>11</v>
      </c>
      <c r="E6" s="37">
        <f t="shared" si="1"/>
        <v>0.55000000000000004</v>
      </c>
      <c r="F6" s="36">
        <f t="shared" si="2"/>
        <v>10.45</v>
      </c>
      <c r="H6" s="40">
        <v>5</v>
      </c>
      <c r="I6" s="41">
        <v>2.5000000000000001E-2</v>
      </c>
    </row>
    <row r="7" spans="1:9" x14ac:dyDescent="0.2">
      <c r="A7" s="28" t="s">
        <v>113</v>
      </c>
      <c r="B7" s="36">
        <v>1.5</v>
      </c>
      <c r="C7" s="28">
        <v>3</v>
      </c>
      <c r="D7" s="36">
        <f t="shared" si="0"/>
        <v>4.5</v>
      </c>
      <c r="E7" s="37">
        <f t="shared" si="1"/>
        <v>0</v>
      </c>
      <c r="F7" s="36">
        <f t="shared" si="2"/>
        <v>4.5</v>
      </c>
      <c r="H7" s="40">
        <v>10</v>
      </c>
      <c r="I7" s="41">
        <v>0.05</v>
      </c>
    </row>
    <row r="8" spans="1:9" x14ac:dyDescent="0.2">
      <c r="A8" s="28" t="s">
        <v>114</v>
      </c>
      <c r="B8" s="36">
        <v>1</v>
      </c>
      <c r="C8" s="28">
        <v>17</v>
      </c>
      <c r="D8" s="36">
        <f t="shared" si="0"/>
        <v>17</v>
      </c>
      <c r="E8" s="37">
        <f t="shared" si="1"/>
        <v>1.2749999999999999</v>
      </c>
      <c r="F8" s="36">
        <f t="shared" si="2"/>
        <v>15.725</v>
      </c>
      <c r="H8" s="40">
        <v>15</v>
      </c>
      <c r="I8" s="41">
        <v>7.4999999999999997E-2</v>
      </c>
    </row>
    <row r="9" spans="1:9" x14ac:dyDescent="0.2">
      <c r="A9" s="28" t="s">
        <v>115</v>
      </c>
      <c r="B9" s="36">
        <v>0.75</v>
      </c>
      <c r="C9" s="28">
        <v>4</v>
      </c>
      <c r="D9" s="36">
        <f t="shared" si="0"/>
        <v>3</v>
      </c>
      <c r="E9" s="37">
        <f t="shared" si="1"/>
        <v>0</v>
      </c>
      <c r="F9" s="36">
        <f t="shared" si="2"/>
        <v>3</v>
      </c>
      <c r="H9" s="40">
        <v>20</v>
      </c>
      <c r="I9" s="41">
        <v>0.1</v>
      </c>
    </row>
    <row r="10" spans="1:9" x14ac:dyDescent="0.2">
      <c r="A10" s="28" t="s">
        <v>116</v>
      </c>
      <c r="B10" s="36">
        <v>1.5</v>
      </c>
      <c r="C10" s="28">
        <v>2</v>
      </c>
      <c r="D10" s="36">
        <f t="shared" si="0"/>
        <v>3</v>
      </c>
      <c r="E10" s="37">
        <f t="shared" si="1"/>
        <v>0</v>
      </c>
      <c r="F10" s="36">
        <f t="shared" si="2"/>
        <v>3</v>
      </c>
      <c r="H10" s="40">
        <v>25</v>
      </c>
      <c r="I10" s="41">
        <v>0.125</v>
      </c>
    </row>
    <row r="11" spans="1:9" x14ac:dyDescent="0.2">
      <c r="A11" s="28" t="s">
        <v>117</v>
      </c>
      <c r="B11" s="36">
        <v>0.75</v>
      </c>
      <c r="C11" s="28">
        <v>1</v>
      </c>
      <c r="D11" s="36">
        <f t="shared" si="0"/>
        <v>0.75</v>
      </c>
      <c r="E11" s="37">
        <f t="shared" si="1"/>
        <v>0</v>
      </c>
      <c r="F11" s="36">
        <f t="shared" si="2"/>
        <v>0.75</v>
      </c>
      <c r="H11" s="40">
        <v>30</v>
      </c>
      <c r="I11" s="41">
        <v>0.15</v>
      </c>
    </row>
    <row r="12" spans="1:9" x14ac:dyDescent="0.2">
      <c r="A12" s="28" t="s">
        <v>118</v>
      </c>
      <c r="B12" s="36">
        <v>2</v>
      </c>
      <c r="C12" s="28">
        <v>12</v>
      </c>
      <c r="D12" s="36">
        <f t="shared" si="0"/>
        <v>24</v>
      </c>
      <c r="E12" s="37">
        <f t="shared" si="1"/>
        <v>1.2000000000000002</v>
      </c>
      <c r="F12" s="36">
        <f t="shared" si="2"/>
        <v>22.8</v>
      </c>
    </row>
    <row r="13" spans="1:9" x14ac:dyDescent="0.2">
      <c r="A13" s="28" t="s">
        <v>119</v>
      </c>
      <c r="B13" s="36">
        <v>0.5</v>
      </c>
      <c r="C13" s="28">
        <v>3</v>
      </c>
      <c r="D13" s="36">
        <f t="shared" si="0"/>
        <v>1.5</v>
      </c>
      <c r="E13" s="37">
        <f t="shared" si="1"/>
        <v>0</v>
      </c>
      <c r="F13" s="36">
        <f t="shared" si="2"/>
        <v>1.5</v>
      </c>
    </row>
    <row r="14" spans="1:9" x14ac:dyDescent="0.2">
      <c r="A14" s="28" t="s">
        <v>120</v>
      </c>
      <c r="B14" s="36">
        <v>2</v>
      </c>
      <c r="C14" s="28">
        <v>14</v>
      </c>
      <c r="D14" s="36">
        <f t="shared" si="0"/>
        <v>28</v>
      </c>
      <c r="E14" s="37">
        <f t="shared" si="1"/>
        <v>1.4000000000000001</v>
      </c>
      <c r="F14" s="36">
        <f t="shared" si="2"/>
        <v>26.6</v>
      </c>
    </row>
    <row r="15" spans="1:9" x14ac:dyDescent="0.2">
      <c r="A15" s="28" t="s">
        <v>121</v>
      </c>
      <c r="B15" s="36">
        <v>5</v>
      </c>
      <c r="C15" s="28">
        <v>29</v>
      </c>
      <c r="D15" s="36">
        <f t="shared" si="0"/>
        <v>145</v>
      </c>
      <c r="E15" s="37">
        <f t="shared" si="1"/>
        <v>18.125</v>
      </c>
      <c r="F15" s="36">
        <f t="shared" si="2"/>
        <v>126.875</v>
      </c>
    </row>
    <row r="16" spans="1:9" ht="15" x14ac:dyDescent="0.25">
      <c r="A16" s="42" t="s">
        <v>122</v>
      </c>
      <c r="B16" s="43">
        <f t="shared" ref="B16:F16" si="3">SUM(B4:B15)</f>
        <v>18</v>
      </c>
      <c r="C16" s="44">
        <f t="shared" si="3"/>
        <v>121</v>
      </c>
      <c r="D16" s="43">
        <f>SUM(D4:D15)</f>
        <v>262.75</v>
      </c>
      <c r="E16" s="43">
        <f t="shared" si="3"/>
        <v>24.75</v>
      </c>
      <c r="F16" s="43">
        <f t="shared" si="3"/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CE1D-BC5B-4BF4-89D3-3D2978EA4D92}">
  <dimension ref="A1:H13"/>
  <sheetViews>
    <sheetView workbookViewId="0">
      <selection activeCell="D20" sqref="D20"/>
    </sheetView>
  </sheetViews>
  <sheetFormatPr defaultRowHeight="12.75" x14ac:dyDescent="0.2"/>
  <cols>
    <col min="1" max="1" width="14.85546875" customWidth="1"/>
    <col min="2" max="2" width="12.7109375" customWidth="1"/>
  </cols>
  <sheetData>
    <row r="1" spans="1:8" ht="21" x14ac:dyDescent="0.35">
      <c r="A1" s="45" t="s">
        <v>123</v>
      </c>
    </row>
    <row r="3" spans="1:8" ht="60" x14ac:dyDescent="0.25">
      <c r="A3" s="46" t="s">
        <v>124</v>
      </c>
      <c r="B3" s="47" t="s">
        <v>125</v>
      </c>
      <c r="C3" s="47" t="s">
        <v>126</v>
      </c>
      <c r="D3" s="35"/>
      <c r="E3" s="48" t="s">
        <v>125</v>
      </c>
      <c r="F3" s="48" t="s">
        <v>127</v>
      </c>
      <c r="H3" s="50" t="s">
        <v>138</v>
      </c>
    </row>
    <row r="4" spans="1:8" x14ac:dyDescent="0.2">
      <c r="A4" s="28" t="s">
        <v>128</v>
      </c>
      <c r="B4" s="28">
        <v>15</v>
      </c>
      <c r="C4" s="49">
        <f>_xlfn.XLOOKUP(B4,E$4:E$9,F$4:F$9,,-1)</f>
        <v>50</v>
      </c>
      <c r="E4" s="40">
        <v>0</v>
      </c>
      <c r="F4" s="40">
        <v>25</v>
      </c>
      <c r="H4" s="51">
        <f>VLOOKUP(B4,E$4:F$9,2,TRUE)</f>
        <v>50</v>
      </c>
    </row>
    <row r="5" spans="1:8" x14ac:dyDescent="0.2">
      <c r="A5" s="28" t="s">
        <v>129</v>
      </c>
      <c r="B5" s="28">
        <v>23</v>
      </c>
      <c r="C5" s="49">
        <f t="shared" ref="C5:C13" si="0">_xlfn.XLOOKUP(B5,E$4:E$9,F$4:F$9,,-1)</f>
        <v>75</v>
      </c>
      <c r="E5" s="40">
        <v>10</v>
      </c>
      <c r="F5" s="40">
        <v>50</v>
      </c>
      <c r="H5" s="51">
        <f t="shared" ref="H5:H13" si="1">VLOOKUP(B5,E$4:F$9,2,TRUE)</f>
        <v>75</v>
      </c>
    </row>
    <row r="6" spans="1:8" x14ac:dyDescent="0.2">
      <c r="A6" s="28" t="s">
        <v>130</v>
      </c>
      <c r="B6" s="28">
        <v>41</v>
      </c>
      <c r="C6" s="49">
        <f t="shared" si="0"/>
        <v>125</v>
      </c>
      <c r="E6" s="40">
        <v>20</v>
      </c>
      <c r="F6" s="40">
        <v>75</v>
      </c>
      <c r="H6" s="51">
        <f t="shared" si="1"/>
        <v>125</v>
      </c>
    </row>
    <row r="7" spans="1:8" x14ac:dyDescent="0.2">
      <c r="A7" s="28" t="s">
        <v>131</v>
      </c>
      <c r="B7" s="28">
        <v>18</v>
      </c>
      <c r="C7" s="49">
        <f t="shared" si="0"/>
        <v>50</v>
      </c>
      <c r="E7" s="40">
        <v>30</v>
      </c>
      <c r="F7" s="40">
        <v>100</v>
      </c>
      <c r="H7" s="51">
        <f t="shared" si="1"/>
        <v>50</v>
      </c>
    </row>
    <row r="8" spans="1:8" x14ac:dyDescent="0.2">
      <c r="A8" s="28" t="s">
        <v>132</v>
      </c>
      <c r="B8" s="28">
        <v>7</v>
      </c>
      <c r="C8" s="49">
        <f t="shared" si="0"/>
        <v>25</v>
      </c>
      <c r="E8" s="40">
        <v>40</v>
      </c>
      <c r="F8" s="40">
        <v>125</v>
      </c>
      <c r="H8" s="51">
        <f t="shared" si="1"/>
        <v>25</v>
      </c>
    </row>
    <row r="9" spans="1:8" x14ac:dyDescent="0.2">
      <c r="A9" s="28" t="s">
        <v>133</v>
      </c>
      <c r="B9" s="28">
        <v>51</v>
      </c>
      <c r="C9" s="49">
        <f t="shared" si="0"/>
        <v>150</v>
      </c>
      <c r="E9" s="40">
        <v>50</v>
      </c>
      <c r="F9" s="40">
        <v>150</v>
      </c>
      <c r="H9" s="51">
        <f t="shared" si="1"/>
        <v>150</v>
      </c>
    </row>
    <row r="10" spans="1:8" x14ac:dyDescent="0.2">
      <c r="A10" s="28" t="s">
        <v>134</v>
      </c>
      <c r="B10" s="28">
        <v>22</v>
      </c>
      <c r="C10" s="49">
        <f t="shared" si="0"/>
        <v>75</v>
      </c>
      <c r="H10" s="51">
        <f t="shared" si="1"/>
        <v>75</v>
      </c>
    </row>
    <row r="11" spans="1:8" x14ac:dyDescent="0.2">
      <c r="A11" s="28" t="s">
        <v>135</v>
      </c>
      <c r="B11" s="28">
        <v>19</v>
      </c>
      <c r="C11" s="49">
        <f t="shared" si="0"/>
        <v>50</v>
      </c>
      <c r="H11" s="51">
        <f t="shared" si="1"/>
        <v>50</v>
      </c>
    </row>
    <row r="12" spans="1:8" x14ac:dyDescent="0.2">
      <c r="A12" s="28" t="s">
        <v>136</v>
      </c>
      <c r="B12" s="28">
        <v>37</v>
      </c>
      <c r="C12" s="49">
        <f t="shared" si="0"/>
        <v>100</v>
      </c>
      <c r="H12" s="51">
        <f t="shared" si="1"/>
        <v>100</v>
      </c>
    </row>
    <row r="13" spans="1:8" x14ac:dyDescent="0.2">
      <c r="A13" s="28" t="s">
        <v>137</v>
      </c>
      <c r="B13" s="28">
        <v>34</v>
      </c>
      <c r="C13" s="49">
        <f t="shared" si="0"/>
        <v>100</v>
      </c>
      <c r="H13" s="51">
        <f t="shared" si="1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1E0E-9EDA-4C85-A055-2D6DD350AFCC}">
  <dimension ref="A1:F19"/>
  <sheetViews>
    <sheetView workbookViewId="0">
      <selection activeCell="C20" sqref="C20"/>
    </sheetView>
  </sheetViews>
  <sheetFormatPr defaultRowHeight="12.75" x14ac:dyDescent="0.2"/>
  <cols>
    <col min="1" max="1" width="19.140625" customWidth="1"/>
    <col min="3" max="3" width="14.140625" customWidth="1"/>
    <col min="6" max="6" width="14.140625" bestFit="1" customWidth="1"/>
  </cols>
  <sheetData>
    <row r="1" spans="1:6" ht="21" x14ac:dyDescent="0.35">
      <c r="A1" s="52" t="s">
        <v>139</v>
      </c>
      <c r="B1" s="2"/>
      <c r="C1" s="2"/>
    </row>
    <row r="2" spans="1:6" x14ac:dyDescent="0.2">
      <c r="B2" s="2"/>
      <c r="C2" s="2"/>
    </row>
    <row r="3" spans="1:6" ht="30" x14ac:dyDescent="0.2">
      <c r="A3" s="53" t="s">
        <v>140</v>
      </c>
      <c r="B3" s="54" t="s">
        <v>141</v>
      </c>
      <c r="C3" s="54" t="s">
        <v>142</v>
      </c>
      <c r="D3" s="35"/>
      <c r="E3" s="55" t="s">
        <v>141</v>
      </c>
      <c r="F3" s="55" t="s">
        <v>143</v>
      </c>
    </row>
    <row r="4" spans="1:6" x14ac:dyDescent="0.2">
      <c r="A4" s="28" t="s">
        <v>144</v>
      </c>
      <c r="B4" s="29">
        <v>6</v>
      </c>
      <c r="C4" s="29" t="str">
        <f t="shared" ref="C4:C19" si="0">VLOOKUP(B4,Curry_Rating,2,TRUE)</f>
        <v>Medium</v>
      </c>
      <c r="E4" s="40">
        <v>0</v>
      </c>
      <c r="F4" s="40" t="s">
        <v>166</v>
      </c>
    </row>
    <row r="5" spans="1:6" x14ac:dyDescent="0.2">
      <c r="A5" s="28" t="s">
        <v>145</v>
      </c>
      <c r="B5" s="29">
        <v>11</v>
      </c>
      <c r="C5" s="29" t="str">
        <f t="shared" si="0"/>
        <v>Hot</v>
      </c>
      <c r="E5" s="40">
        <v>3</v>
      </c>
      <c r="F5" s="40" t="s">
        <v>146</v>
      </c>
    </row>
    <row r="6" spans="1:6" x14ac:dyDescent="0.2">
      <c r="A6" s="28" t="s">
        <v>147</v>
      </c>
      <c r="B6" s="29">
        <v>5</v>
      </c>
      <c r="C6" s="29" t="str">
        <f t="shared" si="0"/>
        <v>Medium</v>
      </c>
      <c r="E6" s="40">
        <v>5</v>
      </c>
      <c r="F6" s="40" t="s">
        <v>148</v>
      </c>
    </row>
    <row r="7" spans="1:6" x14ac:dyDescent="0.2">
      <c r="A7" s="28" t="s">
        <v>149</v>
      </c>
      <c r="B7" s="29">
        <v>3</v>
      </c>
      <c r="C7" s="29" t="str">
        <f t="shared" si="0"/>
        <v>Mild</v>
      </c>
      <c r="E7" s="40">
        <v>7</v>
      </c>
      <c r="F7" s="40" t="s">
        <v>150</v>
      </c>
    </row>
    <row r="8" spans="1:6" x14ac:dyDescent="0.2">
      <c r="A8" s="28" t="s">
        <v>151</v>
      </c>
      <c r="B8" s="29">
        <v>8</v>
      </c>
      <c r="C8" s="29" t="str">
        <f t="shared" si="0"/>
        <v>Medium Hot</v>
      </c>
      <c r="E8" s="40">
        <v>10</v>
      </c>
      <c r="F8" s="40" t="s">
        <v>152</v>
      </c>
    </row>
    <row r="9" spans="1:6" x14ac:dyDescent="0.2">
      <c r="A9" s="28" t="s">
        <v>153</v>
      </c>
      <c r="B9" s="29">
        <v>16</v>
      </c>
      <c r="C9" s="29" t="str">
        <f t="shared" si="0"/>
        <v>Very Hot</v>
      </c>
      <c r="E9" s="40">
        <v>15</v>
      </c>
      <c r="F9" s="40" t="s">
        <v>154</v>
      </c>
    </row>
    <row r="10" spans="1:6" x14ac:dyDescent="0.2">
      <c r="A10" s="28" t="s">
        <v>155</v>
      </c>
      <c r="B10" s="29">
        <v>2</v>
      </c>
      <c r="C10" s="29" t="str">
        <f t="shared" si="0"/>
        <v>Casserole</v>
      </c>
      <c r="E10" s="40">
        <v>18</v>
      </c>
      <c r="F10" s="40" t="s">
        <v>156</v>
      </c>
    </row>
    <row r="11" spans="1:6" x14ac:dyDescent="0.2">
      <c r="A11" s="28" t="s">
        <v>157</v>
      </c>
      <c r="B11" s="29">
        <v>11</v>
      </c>
      <c r="C11" s="29" t="str">
        <f t="shared" si="0"/>
        <v>Hot</v>
      </c>
    </row>
    <row r="12" spans="1:6" x14ac:dyDescent="0.2">
      <c r="A12" s="28" t="s">
        <v>158</v>
      </c>
      <c r="B12" s="29">
        <v>18</v>
      </c>
      <c r="C12" s="29" t="str">
        <f t="shared" si="0"/>
        <v>Heath warning!!!</v>
      </c>
    </row>
    <row r="13" spans="1:6" x14ac:dyDescent="0.2">
      <c r="A13" s="28" t="s">
        <v>159</v>
      </c>
      <c r="B13" s="29">
        <v>12</v>
      </c>
      <c r="C13" s="29" t="str">
        <f t="shared" si="0"/>
        <v>Hot</v>
      </c>
    </row>
    <row r="14" spans="1:6" x14ac:dyDescent="0.2">
      <c r="A14" s="28" t="s">
        <v>160</v>
      </c>
      <c r="B14" s="29">
        <v>7</v>
      </c>
      <c r="C14" s="29" t="str">
        <f t="shared" si="0"/>
        <v>Medium Hot</v>
      </c>
    </row>
    <row r="15" spans="1:6" x14ac:dyDescent="0.2">
      <c r="A15" s="28" t="s">
        <v>161</v>
      </c>
      <c r="B15" s="29">
        <v>2</v>
      </c>
      <c r="C15" s="29" t="str">
        <f t="shared" si="0"/>
        <v>Casserole</v>
      </c>
    </row>
    <row r="16" spans="1:6" x14ac:dyDescent="0.2">
      <c r="A16" s="28" t="s">
        <v>162</v>
      </c>
      <c r="B16" s="29">
        <v>7</v>
      </c>
      <c r="C16" s="29" t="str">
        <f t="shared" si="0"/>
        <v>Medium Hot</v>
      </c>
    </row>
    <row r="17" spans="1:3" x14ac:dyDescent="0.2">
      <c r="A17" s="28" t="s">
        <v>163</v>
      </c>
      <c r="B17" s="29">
        <v>2</v>
      </c>
      <c r="C17" s="29" t="str">
        <f t="shared" si="0"/>
        <v>Casserole</v>
      </c>
    </row>
    <row r="18" spans="1:3" x14ac:dyDescent="0.2">
      <c r="A18" s="28" t="s">
        <v>164</v>
      </c>
      <c r="B18" s="29">
        <v>8</v>
      </c>
      <c r="C18" s="29" t="str">
        <f t="shared" si="0"/>
        <v>Medium Hot</v>
      </c>
    </row>
    <row r="19" spans="1:3" x14ac:dyDescent="0.2">
      <c r="A19" s="28" t="s">
        <v>165</v>
      </c>
      <c r="B19" s="29">
        <v>2</v>
      </c>
      <c r="C19" s="29" t="str">
        <f t="shared" si="0"/>
        <v>Casserole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D14-5383-4378-B32C-9A5AF2B21A28}">
  <dimension ref="A1:F17"/>
  <sheetViews>
    <sheetView workbookViewId="0">
      <selection activeCell="F32" sqref="F32"/>
    </sheetView>
  </sheetViews>
  <sheetFormatPr defaultRowHeight="12.75" x14ac:dyDescent="0.2"/>
  <cols>
    <col min="1" max="1" width="23" customWidth="1"/>
    <col min="6" max="6" width="11.7109375" customWidth="1"/>
  </cols>
  <sheetData>
    <row r="1" spans="1:6" ht="18.75" x14ac:dyDescent="0.3">
      <c r="A1" s="56" t="s">
        <v>167</v>
      </c>
      <c r="C1" s="2"/>
    </row>
    <row r="2" spans="1:6" x14ac:dyDescent="0.2">
      <c r="C2" s="2"/>
    </row>
    <row r="3" spans="1:6" ht="47.25" x14ac:dyDescent="0.2">
      <c r="A3" s="57" t="s">
        <v>168</v>
      </c>
      <c r="B3" s="58" t="s">
        <v>169</v>
      </c>
      <c r="C3" s="58" t="s">
        <v>170</v>
      </c>
      <c r="D3" s="35"/>
      <c r="E3" s="35"/>
      <c r="F3" s="35"/>
    </row>
    <row r="4" spans="1:6" ht="15" x14ac:dyDescent="0.25">
      <c r="A4" s="28" t="s">
        <v>171</v>
      </c>
      <c r="B4" s="29">
        <v>20</v>
      </c>
      <c r="C4" s="29" t="str">
        <f t="shared" ref="C4:C17" si="0">VLOOKUP(B4,Size_Jacket,2,TRUE)</f>
        <v>Small</v>
      </c>
      <c r="E4" s="38" t="s">
        <v>172</v>
      </c>
      <c r="F4" s="38" t="s">
        <v>173</v>
      </c>
    </row>
    <row r="5" spans="1:6" x14ac:dyDescent="0.2">
      <c r="A5" s="28" t="s">
        <v>174</v>
      </c>
      <c r="B5" s="29">
        <v>22</v>
      </c>
      <c r="C5" s="29" t="str">
        <f t="shared" si="0"/>
        <v>Small</v>
      </c>
      <c r="E5" s="40">
        <v>0</v>
      </c>
      <c r="F5" s="40" t="s">
        <v>175</v>
      </c>
    </row>
    <row r="6" spans="1:6" x14ac:dyDescent="0.2">
      <c r="A6" s="28" t="s">
        <v>176</v>
      </c>
      <c r="B6" s="29">
        <v>19</v>
      </c>
      <c r="C6" s="29" t="str">
        <f t="shared" si="0"/>
        <v>Small</v>
      </c>
      <c r="E6" s="40">
        <v>10</v>
      </c>
      <c r="F6" s="40" t="s">
        <v>177</v>
      </c>
    </row>
    <row r="7" spans="1:6" x14ac:dyDescent="0.2">
      <c r="A7" s="28" t="s">
        <v>178</v>
      </c>
      <c r="B7" s="29">
        <v>13</v>
      </c>
      <c r="C7" s="29" t="str">
        <f t="shared" si="0"/>
        <v>XS</v>
      </c>
      <c r="E7" s="40">
        <v>18</v>
      </c>
      <c r="F7" s="40" t="s">
        <v>193</v>
      </c>
    </row>
    <row r="8" spans="1:6" x14ac:dyDescent="0.2">
      <c r="A8" s="28" t="s">
        <v>179</v>
      </c>
      <c r="B8" s="29">
        <v>44</v>
      </c>
      <c r="C8" s="29" t="str">
        <f t="shared" si="0"/>
        <v>M</v>
      </c>
      <c r="E8" s="40">
        <v>40</v>
      </c>
      <c r="F8" s="40" t="s">
        <v>180</v>
      </c>
    </row>
    <row r="9" spans="1:6" x14ac:dyDescent="0.2">
      <c r="A9" s="28" t="s">
        <v>181</v>
      </c>
      <c r="B9" s="29">
        <v>27</v>
      </c>
      <c r="C9" s="29" t="str">
        <f t="shared" si="0"/>
        <v>Small</v>
      </c>
      <c r="E9" s="40">
        <v>60</v>
      </c>
      <c r="F9" s="40" t="s">
        <v>182</v>
      </c>
    </row>
    <row r="10" spans="1:6" x14ac:dyDescent="0.2">
      <c r="A10" s="28" t="s">
        <v>183</v>
      </c>
      <c r="B10" s="29">
        <v>21</v>
      </c>
      <c r="C10" s="29" t="str">
        <f t="shared" si="0"/>
        <v>Small</v>
      </c>
      <c r="E10" s="40">
        <v>80</v>
      </c>
      <c r="F10" s="40" t="s">
        <v>184</v>
      </c>
    </row>
    <row r="11" spans="1:6" x14ac:dyDescent="0.2">
      <c r="A11" s="28" t="s">
        <v>185</v>
      </c>
      <c r="B11" s="29">
        <v>14</v>
      </c>
      <c r="C11" s="29" t="str">
        <f t="shared" si="0"/>
        <v>XS</v>
      </c>
      <c r="E11" s="40">
        <v>100</v>
      </c>
      <c r="F11" s="40" t="s">
        <v>186</v>
      </c>
    </row>
    <row r="12" spans="1:6" x14ac:dyDescent="0.2">
      <c r="A12" s="28" t="s">
        <v>187</v>
      </c>
      <c r="B12" s="29">
        <v>15</v>
      </c>
      <c r="C12" s="29" t="str">
        <f t="shared" si="0"/>
        <v>XS</v>
      </c>
    </row>
    <row r="13" spans="1:6" x14ac:dyDescent="0.2">
      <c r="A13" s="28" t="s">
        <v>188</v>
      </c>
      <c r="B13" s="29">
        <v>38</v>
      </c>
      <c r="C13" s="29" t="str">
        <f t="shared" si="0"/>
        <v>Small</v>
      </c>
    </row>
    <row r="14" spans="1:6" x14ac:dyDescent="0.2">
      <c r="A14" s="28" t="s">
        <v>189</v>
      </c>
      <c r="B14" s="29">
        <v>15</v>
      </c>
      <c r="C14" s="29" t="str">
        <f t="shared" si="0"/>
        <v>XS</v>
      </c>
    </row>
    <row r="15" spans="1:6" x14ac:dyDescent="0.2">
      <c r="A15" s="28" t="s">
        <v>190</v>
      </c>
      <c r="B15" s="29">
        <v>19</v>
      </c>
      <c r="C15" s="29" t="str">
        <f t="shared" si="0"/>
        <v>Small</v>
      </c>
    </row>
    <row r="16" spans="1:6" x14ac:dyDescent="0.2">
      <c r="A16" s="28" t="s">
        <v>191</v>
      </c>
      <c r="B16" s="29">
        <v>25</v>
      </c>
      <c r="C16" s="29" t="str">
        <f t="shared" si="0"/>
        <v>Small</v>
      </c>
    </row>
    <row r="17" spans="1:3" x14ac:dyDescent="0.2">
      <c r="A17" s="28" t="s">
        <v>192</v>
      </c>
      <c r="B17" s="29">
        <v>200</v>
      </c>
      <c r="C17" s="29" t="str">
        <f t="shared" si="0"/>
        <v>XXL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24BE-2DD4-45CA-9547-1BB6F64B75CD}">
  <dimension ref="A1:N31"/>
  <sheetViews>
    <sheetView workbookViewId="0">
      <selection activeCell="G34" sqref="G34"/>
    </sheetView>
  </sheetViews>
  <sheetFormatPr defaultRowHeight="12.75" x14ac:dyDescent="0.2"/>
  <cols>
    <col min="1" max="1" width="23.140625" customWidth="1"/>
    <col min="2" max="2" width="16.85546875" customWidth="1"/>
    <col min="4" max="4" width="10.7109375" bestFit="1" customWidth="1"/>
    <col min="5" max="5" width="10.140625" bestFit="1" customWidth="1"/>
  </cols>
  <sheetData>
    <row r="1" spans="1:14" ht="21" x14ac:dyDescent="0.35">
      <c r="A1" s="52" t="s">
        <v>194</v>
      </c>
      <c r="C1" s="2"/>
      <c r="D1" s="2"/>
      <c r="E1" s="2"/>
      <c r="F1" s="2"/>
    </row>
    <row r="2" spans="1:14" x14ac:dyDescent="0.2">
      <c r="C2" s="2"/>
      <c r="D2" s="2"/>
      <c r="E2" s="2"/>
      <c r="F2" s="2"/>
    </row>
    <row r="3" spans="1:14" ht="15" x14ac:dyDescent="0.25">
      <c r="A3" s="31" t="s">
        <v>195</v>
      </c>
      <c r="B3" s="31" t="s">
        <v>196</v>
      </c>
      <c r="C3" s="59" t="s">
        <v>197</v>
      </c>
      <c r="D3" s="59" t="s">
        <v>198</v>
      </c>
      <c r="E3" s="59" t="s">
        <v>199</v>
      </c>
      <c r="F3" s="59" t="s">
        <v>200</v>
      </c>
    </row>
    <row r="4" spans="1:14" x14ac:dyDescent="0.2">
      <c r="A4" s="28" t="s">
        <v>201</v>
      </c>
      <c r="B4" s="28" t="s">
        <v>202</v>
      </c>
      <c r="C4" s="29">
        <v>6</v>
      </c>
      <c r="D4" s="29" t="s">
        <v>203</v>
      </c>
      <c r="E4" s="60" cm="1">
        <f t="array" ref="E4">VLOOKUP(D4,TRANSPOSE(Exam_Centre),2)</f>
        <v>45086</v>
      </c>
      <c r="F4" s="61">
        <v>0.4375</v>
      </c>
      <c r="H4" s="62" t="s">
        <v>204</v>
      </c>
      <c r="I4" s="62" t="s">
        <v>205</v>
      </c>
      <c r="J4" s="62" t="s">
        <v>206</v>
      </c>
      <c r="K4" s="62" t="s">
        <v>207</v>
      </c>
      <c r="L4" s="62" t="s">
        <v>208</v>
      </c>
      <c r="M4" s="62" t="s">
        <v>209</v>
      </c>
      <c r="N4" s="62" t="s">
        <v>203</v>
      </c>
    </row>
    <row r="5" spans="1:14" x14ac:dyDescent="0.2">
      <c r="A5" s="28" t="s">
        <v>210</v>
      </c>
      <c r="B5" s="28" t="s">
        <v>211</v>
      </c>
      <c r="C5" s="29">
        <v>2</v>
      </c>
      <c r="D5" s="29" t="s">
        <v>207</v>
      </c>
      <c r="E5" s="60" cm="1">
        <f t="array" ref="E5">VLOOKUP(D5,TRANSPOSE(Exam_Centre),2)</f>
        <v>45092</v>
      </c>
      <c r="F5" s="61">
        <v>0.41666666666666669</v>
      </c>
      <c r="H5" s="62" t="s">
        <v>199</v>
      </c>
      <c r="I5" s="63">
        <v>45090</v>
      </c>
      <c r="J5" s="63">
        <v>45083</v>
      </c>
      <c r="K5" s="63">
        <v>45092</v>
      </c>
      <c r="L5" s="63">
        <v>45088</v>
      </c>
      <c r="M5" s="63">
        <v>45091</v>
      </c>
      <c r="N5" s="63">
        <v>45086</v>
      </c>
    </row>
    <row r="6" spans="1:14" x14ac:dyDescent="0.2">
      <c r="A6" s="28" t="s">
        <v>212</v>
      </c>
      <c r="B6" s="28" t="s">
        <v>213</v>
      </c>
      <c r="C6" s="29">
        <v>2</v>
      </c>
      <c r="D6" s="29" t="s">
        <v>208</v>
      </c>
      <c r="E6" s="60" cm="1">
        <f t="array" ref="E6">VLOOKUP(D6,TRANSPOSE(Exam_Centre),2)</f>
        <v>45088</v>
      </c>
      <c r="F6" s="61">
        <v>0.58333333333333337</v>
      </c>
    </row>
    <row r="7" spans="1:14" x14ac:dyDescent="0.2">
      <c r="A7" s="28" t="s">
        <v>214</v>
      </c>
      <c r="B7" s="28" t="s">
        <v>215</v>
      </c>
      <c r="C7" s="29">
        <v>3</v>
      </c>
      <c r="D7" s="29" t="s">
        <v>207</v>
      </c>
      <c r="E7" s="60" cm="1">
        <f t="array" ref="E7">VLOOKUP(D7,TRANSPOSE(Exam_Centre),2)</f>
        <v>45092</v>
      </c>
      <c r="F7" s="61">
        <v>0.4375</v>
      </c>
    </row>
    <row r="8" spans="1:14" x14ac:dyDescent="0.2">
      <c r="A8" s="28" t="s">
        <v>216</v>
      </c>
      <c r="B8" s="28" t="s">
        <v>217</v>
      </c>
      <c r="C8" s="29">
        <v>5</v>
      </c>
      <c r="D8" s="29" t="s">
        <v>205</v>
      </c>
      <c r="E8" s="60" cm="1">
        <f t="array" ref="E8">VLOOKUP(D8,TRANSPOSE(Exam_Centre),2)</f>
        <v>45090</v>
      </c>
      <c r="F8" s="61">
        <v>0.41666666666666669</v>
      </c>
    </row>
    <row r="9" spans="1:14" x14ac:dyDescent="0.2">
      <c r="A9" s="28" t="s">
        <v>218</v>
      </c>
      <c r="B9" s="28" t="s">
        <v>211</v>
      </c>
      <c r="C9" s="29">
        <v>7</v>
      </c>
      <c r="D9" s="29" t="s">
        <v>209</v>
      </c>
      <c r="E9" s="60" cm="1">
        <f t="array" ref="E9">VLOOKUP(D9,TRANSPOSE(Exam_Centre),2)</f>
        <v>45091</v>
      </c>
      <c r="F9" s="61">
        <v>0.45833333333333331</v>
      </c>
    </row>
    <row r="10" spans="1:14" x14ac:dyDescent="0.2">
      <c r="A10" s="28" t="s">
        <v>219</v>
      </c>
      <c r="B10" s="28" t="s">
        <v>220</v>
      </c>
      <c r="C10" s="29">
        <v>8</v>
      </c>
      <c r="D10" s="29" t="s">
        <v>203</v>
      </c>
      <c r="E10" s="60" cm="1">
        <f t="array" ref="E10">VLOOKUP(D10,TRANSPOSE(Exam_Centre),2)</f>
        <v>45086</v>
      </c>
      <c r="F10" s="61">
        <v>0.47916666666666669</v>
      </c>
    </row>
    <row r="11" spans="1:14" x14ac:dyDescent="0.2">
      <c r="A11" s="28" t="s">
        <v>221</v>
      </c>
      <c r="B11" s="28" t="s">
        <v>202</v>
      </c>
      <c r="C11" s="29">
        <v>1</v>
      </c>
      <c r="D11" s="29" t="s">
        <v>207</v>
      </c>
      <c r="E11" s="60" cm="1">
        <f t="array" ref="E11">VLOOKUP(D11,TRANSPOSE(Exam_Centre),2)</f>
        <v>45092</v>
      </c>
      <c r="F11" s="61">
        <v>0.47916666666666669</v>
      </c>
    </row>
    <row r="12" spans="1:14" x14ac:dyDescent="0.2">
      <c r="A12" s="28" t="s">
        <v>222</v>
      </c>
      <c r="B12" s="28" t="s">
        <v>211</v>
      </c>
      <c r="C12" s="29">
        <v>4</v>
      </c>
      <c r="D12" s="29" t="s">
        <v>207</v>
      </c>
      <c r="E12" s="60" cm="1">
        <f t="array" ref="E12">VLOOKUP(D12,TRANSPOSE(Exam_Centre),2)</f>
        <v>45092</v>
      </c>
      <c r="F12" s="61">
        <v>0.52083333333333337</v>
      </c>
    </row>
    <row r="13" spans="1:14" x14ac:dyDescent="0.2">
      <c r="A13" s="28" t="s">
        <v>223</v>
      </c>
      <c r="B13" s="28" t="s">
        <v>213</v>
      </c>
      <c r="C13" s="29">
        <v>5</v>
      </c>
      <c r="D13" s="29" t="s">
        <v>206</v>
      </c>
      <c r="E13" s="60" cm="1">
        <f t="array" ref="E13">VLOOKUP(D13,TRANSPOSE(Exam_Centre),2)</f>
        <v>45083</v>
      </c>
      <c r="F13" s="61">
        <v>0.58333333333333337</v>
      </c>
    </row>
    <row r="14" spans="1:14" x14ac:dyDescent="0.2">
      <c r="A14" s="28" t="s">
        <v>224</v>
      </c>
      <c r="B14" s="28" t="s">
        <v>217</v>
      </c>
      <c r="C14" s="29">
        <v>6</v>
      </c>
      <c r="D14" s="29" t="s">
        <v>205</v>
      </c>
      <c r="E14" s="60" cm="1">
        <f t="array" ref="E14">VLOOKUP(D14,TRANSPOSE(Exam_Centre),2)</f>
        <v>45090</v>
      </c>
      <c r="F14" s="61">
        <v>0.44444444444444442</v>
      </c>
    </row>
    <row r="15" spans="1:14" x14ac:dyDescent="0.2">
      <c r="A15" s="28" t="s">
        <v>225</v>
      </c>
      <c r="B15" s="28" t="s">
        <v>226</v>
      </c>
      <c r="C15" s="29">
        <v>2</v>
      </c>
      <c r="D15" s="29" t="s">
        <v>209</v>
      </c>
      <c r="E15" s="60" cm="1">
        <f t="array" ref="E15">VLOOKUP(D15,TRANSPOSE(Exam_Centre),2)</f>
        <v>45091</v>
      </c>
      <c r="F15" s="61">
        <v>0.5</v>
      </c>
    </row>
    <row r="16" spans="1:14" x14ac:dyDescent="0.2">
      <c r="A16" s="28" t="s">
        <v>227</v>
      </c>
      <c r="B16" s="28" t="s">
        <v>228</v>
      </c>
      <c r="C16" s="29">
        <v>6</v>
      </c>
      <c r="D16" s="29" t="s">
        <v>209</v>
      </c>
      <c r="E16" s="60" cm="1">
        <f t="array" ref="E16">VLOOKUP(D16,TRANSPOSE(Exam_Centre),2)</f>
        <v>45091</v>
      </c>
      <c r="F16" s="61">
        <v>0.60416666666666663</v>
      </c>
    </row>
    <row r="17" spans="1:6" x14ac:dyDescent="0.2">
      <c r="A17" s="28" t="s">
        <v>229</v>
      </c>
      <c r="B17" s="28" t="s">
        <v>230</v>
      </c>
      <c r="C17" s="29">
        <v>4</v>
      </c>
      <c r="D17" s="29" t="s">
        <v>206</v>
      </c>
      <c r="E17" s="60" cm="1">
        <f t="array" ref="E17">VLOOKUP(D17,TRANSPOSE(Exam_Centre),2)</f>
        <v>45083</v>
      </c>
      <c r="F17" s="61">
        <v>0.61111111111111105</v>
      </c>
    </row>
    <row r="18" spans="1:6" x14ac:dyDescent="0.2">
      <c r="A18" s="28" t="s">
        <v>231</v>
      </c>
      <c r="B18" s="28" t="s">
        <v>232</v>
      </c>
      <c r="C18" s="29">
        <v>6</v>
      </c>
      <c r="D18" s="29" t="s">
        <v>203</v>
      </c>
      <c r="E18" s="60" cm="1">
        <f t="array" ref="E18">VLOOKUP(D18,TRANSPOSE(Exam_Centre),2)</f>
        <v>45086</v>
      </c>
      <c r="F18" s="61">
        <v>0.58333333333333337</v>
      </c>
    </row>
    <row r="19" spans="1:6" x14ac:dyDescent="0.2">
      <c r="A19" s="28" t="s">
        <v>233</v>
      </c>
      <c r="B19" s="28" t="s">
        <v>234</v>
      </c>
      <c r="C19" s="29">
        <v>8</v>
      </c>
      <c r="D19" s="29" t="s">
        <v>205</v>
      </c>
      <c r="E19" s="60" cm="1">
        <f t="array" ref="E19">VLOOKUP(D19,TRANSPOSE(Exam_Centre),2)</f>
        <v>45090</v>
      </c>
      <c r="F19" s="61">
        <v>0.47222222222222227</v>
      </c>
    </row>
    <row r="20" spans="1:6" x14ac:dyDescent="0.2">
      <c r="A20" s="28" t="s">
        <v>235</v>
      </c>
      <c r="B20" s="28" t="s">
        <v>215</v>
      </c>
      <c r="C20" s="29">
        <v>3</v>
      </c>
      <c r="D20" s="29" t="s">
        <v>208</v>
      </c>
      <c r="E20" s="60" cm="1">
        <f t="array" ref="E20">VLOOKUP(D20,TRANSPOSE(Exam_Centre),2)</f>
        <v>45088</v>
      </c>
      <c r="F20" s="61">
        <v>0.60416666666666663</v>
      </c>
    </row>
    <row r="21" spans="1:6" x14ac:dyDescent="0.2">
      <c r="A21" s="28" t="s">
        <v>236</v>
      </c>
      <c r="B21" s="28" t="s">
        <v>213</v>
      </c>
      <c r="C21" s="29">
        <v>6</v>
      </c>
      <c r="D21" s="29" t="s">
        <v>208</v>
      </c>
      <c r="E21" s="60" cm="1">
        <f t="array" ref="E21">VLOOKUP(D21,TRANSPOSE(Exam_Centre),2)</f>
        <v>45088</v>
      </c>
      <c r="F21" s="61">
        <v>0.63888888888888895</v>
      </c>
    </row>
    <row r="22" spans="1:6" x14ac:dyDescent="0.2">
      <c r="A22" s="28" t="s">
        <v>237</v>
      </c>
      <c r="B22" s="28" t="s">
        <v>226</v>
      </c>
      <c r="C22" s="29">
        <v>8</v>
      </c>
      <c r="D22" s="29" t="s">
        <v>203</v>
      </c>
      <c r="E22" s="60" cm="1">
        <f t="array" ref="E22">VLOOKUP(D22,TRANSPOSE(Exam_Centre),2)</f>
        <v>45086</v>
      </c>
      <c r="F22" s="61">
        <v>0.625</v>
      </c>
    </row>
    <row r="23" spans="1:6" x14ac:dyDescent="0.2">
      <c r="A23" s="28" t="s">
        <v>238</v>
      </c>
      <c r="B23" s="28" t="s">
        <v>215</v>
      </c>
      <c r="C23" s="29">
        <v>5</v>
      </c>
      <c r="D23" s="29" t="s">
        <v>207</v>
      </c>
      <c r="E23" s="60" cm="1">
        <f t="array" ref="E23">VLOOKUP(D23,TRANSPOSE(Exam_Centre),2)</f>
        <v>45092</v>
      </c>
      <c r="F23" s="61">
        <v>0.60416666666666663</v>
      </c>
    </row>
    <row r="24" spans="1:6" x14ac:dyDescent="0.2">
      <c r="C24" s="2"/>
      <c r="D24" s="2"/>
      <c r="E24" s="2"/>
      <c r="F24" s="2"/>
    </row>
    <row r="25" spans="1:6" x14ac:dyDescent="0.2">
      <c r="C25" s="2"/>
      <c r="D25" s="2"/>
      <c r="E25" s="2"/>
      <c r="F25" s="2"/>
    </row>
    <row r="26" spans="1:6" ht="15" x14ac:dyDescent="0.25">
      <c r="A26" s="64" t="s">
        <v>239</v>
      </c>
      <c r="B26" s="65" t="s">
        <v>223</v>
      </c>
      <c r="C26" s="32" t="s">
        <v>240</v>
      </c>
      <c r="D26" s="2"/>
      <c r="E26" s="2"/>
      <c r="F26" s="2"/>
    </row>
    <row r="27" spans="1:6" ht="15" x14ac:dyDescent="0.25">
      <c r="A27" s="64" t="s">
        <v>241</v>
      </c>
      <c r="B27" s="65" t="str">
        <f>VLOOKUP(B$26,Data_Students,2,FALSE)</f>
        <v>Violin</v>
      </c>
      <c r="D27" s="2"/>
      <c r="E27" s="2"/>
      <c r="F27" s="2"/>
    </row>
    <row r="28" spans="1:6" ht="15" x14ac:dyDescent="0.25">
      <c r="A28" s="64" t="s">
        <v>242</v>
      </c>
      <c r="B28" s="65">
        <f>VLOOKUP(B$26,Data_Students,3,FALSE)</f>
        <v>5</v>
      </c>
      <c r="D28" s="2"/>
      <c r="E28" s="2"/>
      <c r="F28" s="2"/>
    </row>
    <row r="29" spans="1:6" ht="15" x14ac:dyDescent="0.25">
      <c r="A29" s="64" t="s">
        <v>243</v>
      </c>
      <c r="B29" s="65" t="str">
        <f>VLOOKUP(B$26,Data_Students,4,FALSE)</f>
        <v>Edinburgh</v>
      </c>
      <c r="D29" s="2"/>
      <c r="E29" s="2"/>
      <c r="F29" s="2"/>
    </row>
    <row r="30" spans="1:6" ht="15" x14ac:dyDescent="0.25">
      <c r="A30" s="64" t="s">
        <v>244</v>
      </c>
      <c r="B30" s="66">
        <f>VLOOKUP(B$26,Data_Students,5,FALSE)</f>
        <v>45083</v>
      </c>
      <c r="D30" s="2"/>
      <c r="E30" s="2"/>
      <c r="F30" s="2"/>
    </row>
    <row r="31" spans="1:6" ht="15" x14ac:dyDescent="0.25">
      <c r="A31" s="64" t="s">
        <v>245</v>
      </c>
      <c r="B31" s="67">
        <f>VLOOKUP(B$26,Data_Students,6,FALSE)</f>
        <v>0.58333333333333337</v>
      </c>
      <c r="D31" s="2"/>
      <c r="E31" s="2"/>
      <c r="F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171F-2646-4F30-9B19-4A45EE5D0661}">
  <dimension ref="A1:I22"/>
  <sheetViews>
    <sheetView tabSelected="1" workbookViewId="0">
      <selection activeCell="F24" sqref="F24"/>
    </sheetView>
  </sheetViews>
  <sheetFormatPr defaultRowHeight="12.75" x14ac:dyDescent="0.2"/>
  <cols>
    <col min="1" max="1" width="21.28515625" customWidth="1"/>
    <col min="3" max="3" width="11" bestFit="1" customWidth="1"/>
    <col min="5" max="6" width="10.140625" bestFit="1" customWidth="1"/>
  </cols>
  <sheetData>
    <row r="1" spans="1:9" ht="21" x14ac:dyDescent="0.35">
      <c r="A1" s="52" t="s">
        <v>246</v>
      </c>
      <c r="B1" s="2"/>
      <c r="C1" s="2"/>
      <c r="G1" s="2"/>
      <c r="H1" s="68" t="s">
        <v>247</v>
      </c>
      <c r="I1" s="69">
        <f ca="1">TODAY()</f>
        <v>45299</v>
      </c>
    </row>
    <row r="2" spans="1:9" x14ac:dyDescent="0.2">
      <c r="B2" s="2"/>
      <c r="C2" s="2"/>
      <c r="G2" s="2"/>
    </row>
    <row r="3" spans="1:9" ht="30" x14ac:dyDescent="0.2">
      <c r="A3" s="33" t="s">
        <v>248</v>
      </c>
      <c r="B3" s="70" t="s">
        <v>249</v>
      </c>
      <c r="C3" s="70" t="s">
        <v>2</v>
      </c>
      <c r="D3" s="34" t="s">
        <v>250</v>
      </c>
      <c r="E3" s="34" t="s">
        <v>251</v>
      </c>
      <c r="F3" s="34" t="s">
        <v>252</v>
      </c>
      <c r="G3" s="70" t="s">
        <v>253</v>
      </c>
      <c r="H3" s="35"/>
      <c r="I3" s="35"/>
    </row>
    <row r="4" spans="1:9" x14ac:dyDescent="0.2">
      <c r="A4" s="28" t="s">
        <v>254</v>
      </c>
      <c r="B4" s="29" t="s">
        <v>255</v>
      </c>
      <c r="C4" s="29" t="s">
        <v>256</v>
      </c>
      <c r="D4" s="36">
        <v>25.99</v>
      </c>
      <c r="E4" s="71">
        <v>45334</v>
      </c>
      <c r="F4" s="71">
        <v>52637</v>
      </c>
      <c r="G4" s="29">
        <f ca="1">F4-$I$1</f>
        <v>7338</v>
      </c>
    </row>
    <row r="5" spans="1:9" x14ac:dyDescent="0.2">
      <c r="A5" s="28" t="s">
        <v>257</v>
      </c>
      <c r="B5" s="29" t="s">
        <v>255</v>
      </c>
      <c r="C5" s="29" t="s">
        <v>258</v>
      </c>
      <c r="D5" s="36">
        <v>12.99</v>
      </c>
      <c r="E5" s="71">
        <v>44427</v>
      </c>
      <c r="F5" s="71">
        <v>51730</v>
      </c>
      <c r="G5" s="29">
        <f t="shared" ref="G5:G15" ca="1" si="0">F5-$I$1</f>
        <v>6431</v>
      </c>
    </row>
    <row r="6" spans="1:9" x14ac:dyDescent="0.2">
      <c r="A6" s="28" t="s">
        <v>259</v>
      </c>
      <c r="B6" s="29" t="s">
        <v>260</v>
      </c>
      <c r="C6" s="29" t="s">
        <v>261</v>
      </c>
      <c r="D6" s="36">
        <v>14</v>
      </c>
      <c r="E6" s="71">
        <v>43930</v>
      </c>
      <c r="F6" s="71">
        <v>51233</v>
      </c>
      <c r="G6" s="29">
        <f t="shared" ca="1" si="0"/>
        <v>5934</v>
      </c>
    </row>
    <row r="7" spans="1:9" x14ac:dyDescent="0.2">
      <c r="A7" s="28" t="s">
        <v>262</v>
      </c>
      <c r="B7" s="29" t="s">
        <v>255</v>
      </c>
      <c r="C7" s="29" t="s">
        <v>263</v>
      </c>
      <c r="D7" s="36">
        <v>18.989999999999998</v>
      </c>
      <c r="E7" s="71">
        <v>43045</v>
      </c>
      <c r="F7" s="71">
        <v>50348</v>
      </c>
      <c r="G7" s="29">
        <f t="shared" ca="1" si="0"/>
        <v>5049</v>
      </c>
    </row>
    <row r="8" spans="1:9" x14ac:dyDescent="0.2">
      <c r="A8" s="28" t="s">
        <v>264</v>
      </c>
      <c r="B8" s="29" t="s">
        <v>255</v>
      </c>
      <c r="C8" s="29" t="s">
        <v>256</v>
      </c>
      <c r="D8" s="36">
        <v>11.99</v>
      </c>
      <c r="E8" s="71">
        <v>45874</v>
      </c>
      <c r="F8" s="71">
        <v>53177</v>
      </c>
      <c r="G8" s="29">
        <f t="shared" ca="1" si="0"/>
        <v>7878</v>
      </c>
    </row>
    <row r="9" spans="1:9" x14ac:dyDescent="0.2">
      <c r="A9" s="28" t="s">
        <v>265</v>
      </c>
      <c r="B9" s="29" t="s">
        <v>255</v>
      </c>
      <c r="C9" s="29" t="s">
        <v>266</v>
      </c>
      <c r="D9" s="36">
        <v>35</v>
      </c>
      <c r="E9" s="71">
        <v>45016</v>
      </c>
      <c r="F9" s="71">
        <v>52319</v>
      </c>
      <c r="G9" s="29">
        <f ca="1">F9-$I$1</f>
        <v>7020</v>
      </c>
    </row>
    <row r="10" spans="1:9" x14ac:dyDescent="0.2">
      <c r="A10" s="28" t="s">
        <v>267</v>
      </c>
      <c r="B10" s="29" t="s">
        <v>260</v>
      </c>
      <c r="C10" s="29" t="s">
        <v>261</v>
      </c>
      <c r="D10" s="36">
        <v>17</v>
      </c>
      <c r="E10" s="71">
        <v>43642</v>
      </c>
      <c r="F10" s="71">
        <v>50945</v>
      </c>
      <c r="G10" s="29">
        <f t="shared" ca="1" si="0"/>
        <v>5646</v>
      </c>
    </row>
    <row r="11" spans="1:9" x14ac:dyDescent="0.2">
      <c r="A11" s="28" t="s">
        <v>268</v>
      </c>
      <c r="B11" s="29" t="s">
        <v>255</v>
      </c>
      <c r="C11" s="29" t="s">
        <v>261</v>
      </c>
      <c r="D11" s="36">
        <v>9.99</v>
      </c>
      <c r="E11" s="71">
        <v>45883</v>
      </c>
      <c r="F11" s="71">
        <v>53186</v>
      </c>
      <c r="G11" s="29">
        <f t="shared" ca="1" si="0"/>
        <v>7887</v>
      </c>
    </row>
    <row r="12" spans="1:9" x14ac:dyDescent="0.2">
      <c r="A12" s="28" t="s">
        <v>269</v>
      </c>
      <c r="B12" s="29" t="s">
        <v>255</v>
      </c>
      <c r="C12" s="29" t="s">
        <v>270</v>
      </c>
      <c r="D12" s="36">
        <v>12.5</v>
      </c>
      <c r="E12" s="71">
        <v>44863</v>
      </c>
      <c r="F12" s="71">
        <v>52166</v>
      </c>
      <c r="G12" s="29">
        <f t="shared" ca="1" si="0"/>
        <v>6867</v>
      </c>
    </row>
    <row r="13" spans="1:9" x14ac:dyDescent="0.2">
      <c r="A13" s="28" t="s">
        <v>271</v>
      </c>
      <c r="B13" s="29" t="s">
        <v>260</v>
      </c>
      <c r="C13" s="29" t="s">
        <v>263</v>
      </c>
      <c r="D13" s="36">
        <v>17.5</v>
      </c>
      <c r="E13" s="71">
        <v>46025</v>
      </c>
      <c r="F13" s="71">
        <v>53328</v>
      </c>
      <c r="G13" s="29">
        <f t="shared" ca="1" si="0"/>
        <v>8029</v>
      </c>
    </row>
    <row r="14" spans="1:9" x14ac:dyDescent="0.2">
      <c r="A14" s="28" t="s">
        <v>272</v>
      </c>
      <c r="B14" s="29" t="s">
        <v>260</v>
      </c>
      <c r="C14" s="29" t="s">
        <v>270</v>
      </c>
      <c r="D14" s="36">
        <v>13.5</v>
      </c>
      <c r="E14" s="71">
        <v>42558</v>
      </c>
      <c r="F14" s="71">
        <v>49861</v>
      </c>
      <c r="G14" s="29">
        <f t="shared" ca="1" si="0"/>
        <v>4562</v>
      </c>
    </row>
    <row r="15" spans="1:9" x14ac:dyDescent="0.2">
      <c r="A15" s="28" t="s">
        <v>273</v>
      </c>
      <c r="B15" s="29" t="s">
        <v>255</v>
      </c>
      <c r="C15" s="29" t="s">
        <v>274</v>
      </c>
      <c r="D15" s="36">
        <v>24.5</v>
      </c>
      <c r="E15" s="71">
        <v>45076</v>
      </c>
      <c r="F15" s="71">
        <v>52379</v>
      </c>
      <c r="G15" s="29">
        <f t="shared" ca="1" si="0"/>
        <v>7080</v>
      </c>
    </row>
    <row r="16" spans="1:9" x14ac:dyDescent="0.2">
      <c r="B16" s="2"/>
      <c r="C16" s="2"/>
      <c r="D16" s="72"/>
      <c r="E16" s="73"/>
      <c r="F16" s="73"/>
      <c r="G16" s="2"/>
    </row>
    <row r="17" spans="1:7" ht="21" x14ac:dyDescent="0.35">
      <c r="A17" s="74" t="s">
        <v>275</v>
      </c>
      <c r="B17" s="2"/>
      <c r="C17" s="2"/>
      <c r="G17" s="2"/>
    </row>
    <row r="18" spans="1:7" ht="15" x14ac:dyDescent="0.25">
      <c r="A18" s="75" t="s">
        <v>276</v>
      </c>
      <c r="B18" s="79" t="s">
        <v>257</v>
      </c>
      <c r="C18" s="79"/>
      <c r="D18" s="79"/>
      <c r="E18" s="79"/>
      <c r="G18" s="2"/>
    </row>
    <row r="19" spans="1:7" x14ac:dyDescent="0.2">
      <c r="A19" s="75" t="s">
        <v>277</v>
      </c>
      <c r="B19" s="80" t="str">
        <f>VLOOKUP(ISBN_Code,Book_table,2,FALSE)</f>
        <v>Out</v>
      </c>
      <c r="C19" s="80"/>
      <c r="G19" s="2"/>
    </row>
    <row r="20" spans="1:7" x14ac:dyDescent="0.2">
      <c r="A20" s="75" t="s">
        <v>278</v>
      </c>
      <c r="B20" s="80" t="str">
        <f>VLOOKUP(ISBN_Code,Book_table,3,FALSE)</f>
        <v>Medical</v>
      </c>
      <c r="C20" s="80"/>
      <c r="G20" s="2"/>
    </row>
    <row r="21" spans="1:7" x14ac:dyDescent="0.2">
      <c r="A21" s="75" t="s">
        <v>279</v>
      </c>
      <c r="B21" s="81">
        <f>VLOOKUP(ISBN_Code,Book_table,6,FALSE)</f>
        <v>51730</v>
      </c>
      <c r="C21" s="81"/>
      <c r="G21" s="2"/>
    </row>
    <row r="22" spans="1:7" x14ac:dyDescent="0.2">
      <c r="A22" s="75" t="s">
        <v>280</v>
      </c>
      <c r="B22" s="80">
        <f ca="1">VLOOKUP(ISBN_Code,Book_table,7,FALSE)</f>
        <v>6431</v>
      </c>
      <c r="C22" s="80"/>
      <c r="G22" s="2"/>
    </row>
  </sheetData>
  <mergeCells count="5">
    <mergeCell ref="B18:E18"/>
    <mergeCell ref="B19:C19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18</vt:i4>
      </vt:variant>
    </vt:vector>
  </HeadingPairs>
  <TitlesOfParts>
    <vt:vector size="26" baseType="lpstr">
      <vt:lpstr>(Night-scented) stock list</vt:lpstr>
      <vt:lpstr>x.wysz.tran</vt:lpstr>
      <vt:lpstr>Tuck Shop</vt:lpstr>
      <vt:lpstr>Staff Bonuses</vt:lpstr>
      <vt:lpstr>Indian Curry</vt:lpstr>
      <vt:lpstr>Size Jacket</vt:lpstr>
      <vt:lpstr>Exam Students</vt:lpstr>
      <vt:lpstr>Library</vt:lpstr>
      <vt:lpstr>All_Data</vt:lpstr>
      <vt:lpstr>Book_table</vt:lpstr>
      <vt:lpstr>Category</vt:lpstr>
      <vt:lpstr>code</vt:lpstr>
      <vt:lpstr>Colour</vt:lpstr>
      <vt:lpstr>Curry_Rating</vt:lpstr>
      <vt:lpstr>Data_Checks</vt:lpstr>
      <vt:lpstr>Data_Students</vt:lpstr>
      <vt:lpstr>Exam_Centre</vt:lpstr>
      <vt:lpstr>ISBN_Code</vt:lpstr>
      <vt:lpstr>Name_rating</vt:lpstr>
      <vt:lpstr>Plant_name</vt:lpstr>
      <vt:lpstr>Price</vt:lpstr>
      <vt:lpstr>Rating</vt:lpstr>
      <vt:lpstr>Size_Jacket</vt:lpstr>
      <vt:lpstr>Soil</vt:lpstr>
      <vt:lpstr>TuckTable</vt:lpstr>
      <vt:lpstr>TuckTable2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Maria Świątek</cp:lastModifiedBy>
  <cp:lastPrinted>2002-02-02T09:30:59Z</cp:lastPrinted>
  <dcterms:created xsi:type="dcterms:W3CDTF">1998-03-10T08:30:08Z</dcterms:created>
  <dcterms:modified xsi:type="dcterms:W3CDTF">2024-01-08T20:33:51Z</dcterms:modified>
</cp:coreProperties>
</file>