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rc54\Downloads\"/>
    </mc:Choice>
  </mc:AlternateContent>
  <xr:revisionPtr revIDLastSave="0" documentId="13_ncr:1_{FA2D15CE-DD6E-4373-9EEF-159920163086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okedex" sheetId="1" r:id="rId1"/>
    <sheet name="Move Data" sheetId="2" r:id="rId2"/>
    <sheet name="Mon Data" sheetId="3" r:id="rId3"/>
    <sheet name="Ab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N20" i="1" s="1"/>
  <c r="J19" i="1"/>
  <c r="N19" i="1" s="1"/>
  <c r="C19" i="1"/>
  <c r="F19" i="1" s="1"/>
  <c r="B19" i="1"/>
  <c r="J18" i="1"/>
  <c r="L18" i="1" s="1"/>
  <c r="G18" i="1"/>
  <c r="C18" i="1"/>
  <c r="D18" i="1" s="1"/>
  <c r="B18" i="1"/>
  <c r="J17" i="1"/>
  <c r="L17" i="1" s="1"/>
  <c r="C17" i="1"/>
  <c r="G17" i="1" s="1"/>
  <c r="B17" i="1"/>
  <c r="J16" i="1"/>
  <c r="I16" i="1" s="1"/>
  <c r="C16" i="1"/>
  <c r="G16" i="1" s="1"/>
  <c r="B16" i="1"/>
  <c r="J15" i="1"/>
  <c r="N15" i="1" s="1"/>
  <c r="C15" i="1"/>
  <c r="F15" i="1" s="1"/>
  <c r="B15" i="1"/>
  <c r="J14" i="1"/>
  <c r="L14" i="1" s="1"/>
  <c r="C14" i="1"/>
  <c r="D14" i="1" s="1"/>
  <c r="B14" i="1"/>
  <c r="J13" i="1"/>
  <c r="L13" i="1" s="1"/>
  <c r="C13" i="1"/>
  <c r="F13" i="1" s="1"/>
  <c r="B13" i="1"/>
  <c r="P12" i="1"/>
  <c r="R12" i="1" s="1"/>
  <c r="J12" i="1"/>
  <c r="N12" i="1" s="1"/>
  <c r="C12" i="1"/>
  <c r="F12" i="1" s="1"/>
  <c r="B12" i="1"/>
  <c r="P11" i="1"/>
  <c r="R11" i="1" s="1"/>
  <c r="M11" i="1"/>
  <c r="J11" i="1"/>
  <c r="L11" i="1" s="1"/>
  <c r="I11" i="1"/>
  <c r="C11" i="1"/>
  <c r="G11" i="1" s="1"/>
  <c r="B11" i="1"/>
  <c r="P10" i="1"/>
  <c r="T10" i="1" s="1"/>
  <c r="J10" i="1"/>
  <c r="N10" i="1" s="1"/>
  <c r="C10" i="1"/>
  <c r="F10" i="1" s="1"/>
  <c r="B10" i="1"/>
  <c r="P9" i="1"/>
  <c r="R9" i="1" s="1"/>
  <c r="K9" i="1"/>
  <c r="J9" i="1"/>
  <c r="L9" i="1" s="1"/>
  <c r="I9" i="1"/>
  <c r="C9" i="1"/>
  <c r="G9" i="1" s="1"/>
  <c r="B9" i="1"/>
  <c r="S8" i="1"/>
  <c r="P8" i="1"/>
  <c r="T8" i="1" s="1"/>
  <c r="J8" i="1"/>
  <c r="N8" i="1" s="1"/>
  <c r="G8" i="1"/>
  <c r="C8" i="1"/>
  <c r="F8" i="1" s="1"/>
  <c r="B8" i="1"/>
  <c r="P7" i="1"/>
  <c r="R7" i="1" s="1"/>
  <c r="J7" i="1"/>
  <c r="L7" i="1" s="1"/>
  <c r="P6" i="1"/>
  <c r="S6" i="1" s="1"/>
  <c r="J6" i="1"/>
  <c r="N6" i="1" s="1"/>
  <c r="P5" i="1"/>
  <c r="T5" i="1" s="1"/>
  <c r="J5" i="1"/>
  <c r="L5" i="1" s="1"/>
  <c r="B5" i="1"/>
  <c r="P4" i="1"/>
  <c r="T4" i="1" s="1"/>
  <c r="J4" i="1"/>
  <c r="N4" i="1" s="1"/>
  <c r="B4" i="1"/>
  <c r="P3" i="1"/>
  <c r="T3" i="1" s="1"/>
  <c r="J3" i="1"/>
  <c r="M3" i="1" s="1"/>
  <c r="B3" i="1"/>
  <c r="G2" i="1"/>
  <c r="F2" i="1"/>
  <c r="F5" i="1" s="1"/>
  <c r="E2" i="1"/>
  <c r="E5" i="1" s="1"/>
  <c r="D2" i="1"/>
  <c r="D5" i="1" s="1"/>
  <c r="C2" i="1"/>
  <c r="C5" i="1" s="1"/>
  <c r="N3" i="1" l="1"/>
  <c r="T12" i="1"/>
  <c r="O9" i="1"/>
  <c r="S9" i="1"/>
  <c r="Q12" i="1"/>
  <c r="U12" i="1" s="1"/>
  <c r="K13" i="1"/>
  <c r="Q8" i="1"/>
  <c r="M9" i="1"/>
  <c r="R10" i="1"/>
  <c r="G14" i="1"/>
  <c r="K16" i="1"/>
  <c r="S12" i="1"/>
  <c r="N13" i="1"/>
  <c r="R8" i="1"/>
  <c r="N9" i="1"/>
  <c r="I13" i="1"/>
  <c r="I3" i="1"/>
  <c r="M13" i="1"/>
  <c r="K17" i="1"/>
  <c r="O17" i="1" s="1"/>
  <c r="G12" i="1"/>
  <c r="G15" i="1"/>
  <c r="L16" i="1"/>
  <c r="M17" i="1"/>
  <c r="M18" i="1"/>
  <c r="I7" i="1"/>
  <c r="Q10" i="1"/>
  <c r="U10" i="1" s="1"/>
  <c r="K11" i="1"/>
  <c r="O11" i="1" s="1"/>
  <c r="I12" i="1"/>
  <c r="E14" i="1"/>
  <c r="I15" i="1"/>
  <c r="M16" i="1"/>
  <c r="N17" i="1"/>
  <c r="S7" i="1"/>
  <c r="O16" i="1"/>
  <c r="N16" i="1"/>
  <c r="I5" i="1"/>
  <c r="K7" i="1"/>
  <c r="O7" i="1" s="1"/>
  <c r="I8" i="1"/>
  <c r="S10" i="1"/>
  <c r="N11" i="1"/>
  <c r="I14" i="1"/>
  <c r="G19" i="1"/>
  <c r="E18" i="1"/>
  <c r="H18" i="1" s="1"/>
  <c r="I19" i="1"/>
  <c r="M7" i="1"/>
  <c r="M5" i="1"/>
  <c r="N7" i="1"/>
  <c r="G10" i="1"/>
  <c r="S11" i="1"/>
  <c r="M14" i="1"/>
  <c r="I17" i="1"/>
  <c r="I10" i="1"/>
  <c r="I18" i="1"/>
  <c r="H14" i="1"/>
  <c r="G5" i="1"/>
  <c r="O13" i="1"/>
  <c r="I4" i="1"/>
  <c r="Q4" i="1"/>
  <c r="N5" i="1"/>
  <c r="I6" i="1"/>
  <c r="Q6" i="1"/>
  <c r="T7" i="1"/>
  <c r="D9" i="1"/>
  <c r="T9" i="1"/>
  <c r="D11" i="1"/>
  <c r="T11" i="1"/>
  <c r="D13" i="1"/>
  <c r="F14" i="1"/>
  <c r="N14" i="1"/>
  <c r="D17" i="1"/>
  <c r="F18" i="1"/>
  <c r="N18" i="1"/>
  <c r="I20" i="1"/>
  <c r="R4" i="1"/>
  <c r="R6" i="1"/>
  <c r="E9" i="1"/>
  <c r="E11" i="1"/>
  <c r="E17" i="1"/>
  <c r="F11" i="1"/>
  <c r="K20" i="1"/>
  <c r="D16" i="1"/>
  <c r="Q5" i="1"/>
  <c r="L6" i="1"/>
  <c r="T6" i="1"/>
  <c r="K8" i="1"/>
  <c r="O8" i="1" s="1"/>
  <c r="K12" i="1"/>
  <c r="G13" i="1"/>
  <c r="K15" i="1"/>
  <c r="E16" i="1"/>
  <c r="K19" i="1"/>
  <c r="L20" i="1"/>
  <c r="E13" i="1"/>
  <c r="Q3" i="1"/>
  <c r="U3" i="1" s="1"/>
  <c r="K4" i="1"/>
  <c r="S4" i="1"/>
  <c r="K6" i="1"/>
  <c r="F9" i="1"/>
  <c r="F17" i="1"/>
  <c r="R3" i="1"/>
  <c r="L4" i="1"/>
  <c r="K10" i="1"/>
  <c r="K3" i="1"/>
  <c r="M4" i="1"/>
  <c r="R5" i="1"/>
  <c r="M6" i="1"/>
  <c r="D8" i="1"/>
  <c r="L8" i="1"/>
  <c r="D10" i="1"/>
  <c r="L10" i="1"/>
  <c r="D19" i="1"/>
  <c r="L19" i="1"/>
  <c r="M20" i="1"/>
  <c r="S3" i="1"/>
  <c r="D12" i="1"/>
  <c r="L12" i="1"/>
  <c r="K18" i="1"/>
  <c r="O18" i="1" s="1"/>
  <c r="E19" i="1"/>
  <c r="M19" i="1"/>
  <c r="D15" i="1"/>
  <c r="L15" i="1"/>
  <c r="F16" i="1"/>
  <c r="L3" i="1"/>
  <c r="K5" i="1"/>
  <c r="O5" i="1" s="1"/>
  <c r="S5" i="1"/>
  <c r="Q7" i="1"/>
  <c r="U7" i="1" s="1"/>
  <c r="E8" i="1"/>
  <c r="M8" i="1"/>
  <c r="Q9" i="1"/>
  <c r="U9" i="1" s="1"/>
  <c r="E10" i="1"/>
  <c r="M10" i="1"/>
  <c r="Q11" i="1"/>
  <c r="U11" i="1" s="1"/>
  <c r="E12" i="1"/>
  <c r="M12" i="1"/>
  <c r="K14" i="1"/>
  <c r="O14" i="1" s="1"/>
  <c r="E15" i="1"/>
  <c r="M15" i="1"/>
  <c r="U8" i="1" l="1"/>
  <c r="O3" i="1"/>
  <c r="O10" i="1"/>
  <c r="U6" i="1"/>
  <c r="H10" i="1"/>
  <c r="H12" i="1"/>
  <c r="H8" i="1"/>
  <c r="O19" i="1"/>
  <c r="U5" i="1"/>
  <c r="U4" i="1"/>
  <c r="H13" i="1"/>
  <c r="H16" i="1"/>
  <c r="H11" i="1"/>
  <c r="O6" i="1"/>
  <c r="O15" i="1"/>
  <c r="O20" i="1"/>
  <c r="H15" i="1"/>
  <c r="H9" i="1"/>
  <c r="H19" i="1"/>
  <c r="O4" i="1"/>
  <c r="O12" i="1"/>
  <c r="H17" i="1"/>
</calcChain>
</file>

<file path=xl/sharedStrings.xml><?xml version="1.0" encoding="utf-8"?>
<sst xmlns="http://schemas.openxmlformats.org/spreadsheetml/2006/main" count="4199" uniqueCount="704">
  <si>
    <t>Pokemon</t>
  </si>
  <si>
    <t>HP</t>
  </si>
  <si>
    <t>Net Attack</t>
  </si>
  <si>
    <t>Net Sp. Attack</t>
  </si>
  <si>
    <t>Speed</t>
  </si>
  <si>
    <t>BST</t>
  </si>
  <si>
    <t>TM/HM Moves</t>
  </si>
  <si>
    <t>Damage</t>
  </si>
  <si>
    <t>Prior Evolution Moves</t>
  </si>
  <si>
    <t>Venusaur</t>
  </si>
  <si>
    <t>Base Stats</t>
  </si>
  <si>
    <t>Item</t>
  </si>
  <si>
    <t>Move</t>
  </si>
  <si>
    <t>Type</t>
  </si>
  <si>
    <t>Power</t>
  </si>
  <si>
    <t xml:space="preserve">Accuracy </t>
  </si>
  <si>
    <t>PP</t>
  </si>
  <si>
    <t>Number</t>
  </si>
  <si>
    <t>Stat Calculator</t>
  </si>
  <si>
    <t>Current Level:</t>
  </si>
  <si>
    <t>Primary Type</t>
  </si>
  <si>
    <t>Sum</t>
  </si>
  <si>
    <t>Secondary Type</t>
  </si>
  <si>
    <t>Level Up Moves</t>
  </si>
  <si>
    <t>Level</t>
  </si>
  <si>
    <t>Accuracy</t>
  </si>
  <si>
    <t>Base Power</t>
  </si>
  <si>
    <t>Effect</t>
  </si>
  <si>
    <t>Chance of Effect</t>
  </si>
  <si>
    <t>TM/HM Number</t>
  </si>
  <si>
    <t>Value</t>
  </si>
  <si>
    <t>Notes</t>
  </si>
  <si>
    <t>Ember</t>
  </si>
  <si>
    <t>Fire</t>
  </si>
  <si>
    <t>Burn</t>
  </si>
  <si>
    <t>Flame Wheel</t>
  </si>
  <si>
    <t>Fire Punch</t>
  </si>
  <si>
    <t>TM 27</t>
  </si>
  <si>
    <t>Flamethrower</t>
  </si>
  <si>
    <t>Sacred Fire</t>
  </si>
  <si>
    <t>Can't be used to thaw yourself out of freeze.</t>
  </si>
  <si>
    <t>Fire Blast</t>
  </si>
  <si>
    <t>TM 38</t>
  </si>
  <si>
    <t>Eruption</t>
  </si>
  <si>
    <t>No longer scales based on HP. The PP was increased to 10 and the move now has a 10% chance to cause burn.</t>
  </si>
  <si>
    <t>Will-O-Wisp</t>
  </si>
  <si>
    <t>-</t>
  </si>
  <si>
    <t>Bubble</t>
  </si>
  <si>
    <t>Water</t>
  </si>
  <si>
    <t>(Opponent) Lower Speed</t>
  </si>
  <si>
    <t>Water Gun</t>
  </si>
  <si>
    <t>No Effect</t>
  </si>
  <si>
    <t>Water Pulse</t>
  </si>
  <si>
    <t>Confusion</t>
  </si>
  <si>
    <t>TM 3</t>
  </si>
  <si>
    <t>0A</t>
  </si>
  <si>
    <t>Bubblebeam</t>
  </si>
  <si>
    <t>TM 11</t>
  </si>
  <si>
    <t>0B</t>
  </si>
  <si>
    <t>Octazooka</t>
  </si>
  <si>
    <t>(Opponent) Lower Accuracy</t>
  </si>
  <si>
    <t>0C</t>
  </si>
  <si>
    <t>Crabhammer</t>
  </si>
  <si>
    <t>0D</t>
  </si>
  <si>
    <t>Does not have the increased critical hit ratio.</t>
  </si>
  <si>
    <t>Surf</t>
  </si>
  <si>
    <t>HM 3</t>
  </si>
  <si>
    <t>0E</t>
  </si>
  <si>
    <t>Hydro Pump</t>
  </si>
  <si>
    <t>0F</t>
  </si>
  <si>
    <t>Water Spout</t>
  </si>
  <si>
    <t>No longer scales based on HP. The PP was increased to 10 and the move now has a 10% chance to cause confusion.</t>
  </si>
  <si>
    <t>Clamp</t>
  </si>
  <si>
    <t>Does not have the trapping effect and is just a standard attack.</t>
  </si>
  <si>
    <t>Withdraw</t>
  </si>
  <si>
    <t>(User) Boost Defense</t>
  </si>
  <si>
    <t>Thundershock</t>
  </si>
  <si>
    <t>Electric</t>
  </si>
  <si>
    <t>Paralysis</t>
  </si>
  <si>
    <t>Shock Wave</t>
  </si>
  <si>
    <t>TM 34</t>
  </si>
  <si>
    <t>Has 100 accuracy and doesn't bypass accuracy checks.</t>
  </si>
  <si>
    <t>Spark</t>
  </si>
  <si>
    <t>Thunder Punch</t>
  </si>
  <si>
    <t>Thunderbolt</t>
  </si>
  <si>
    <t>TM 24</t>
  </si>
  <si>
    <t>Zap Cannon</t>
  </si>
  <si>
    <t>Volt Tackle</t>
  </si>
  <si>
    <t>Thunder</t>
  </si>
  <si>
    <t>TM 25</t>
  </si>
  <si>
    <t>1A</t>
  </si>
  <si>
    <t>Accuracy was buffed from 70 to 80.</t>
  </si>
  <si>
    <t>Thunder Wave</t>
  </si>
  <si>
    <t>1B</t>
  </si>
  <si>
    <t>Absorb</t>
  </si>
  <si>
    <t>Grass</t>
  </si>
  <si>
    <t>HP Drain</t>
  </si>
  <si>
    <t>1C</t>
  </si>
  <si>
    <t>Mega Drain</t>
  </si>
  <si>
    <t>1D</t>
  </si>
  <si>
    <t>Giga Drain</t>
  </si>
  <si>
    <t>TM 19</t>
  </si>
  <si>
    <t>1E</t>
  </si>
  <si>
    <t>Vine Whip</t>
  </si>
  <si>
    <t>1F</t>
  </si>
  <si>
    <t>Razor Leaf</t>
  </si>
  <si>
    <t>TM 33</t>
  </si>
  <si>
    <t>Magical Leaf</t>
  </si>
  <si>
    <t>Leaf Blade</t>
  </si>
  <si>
    <t>SolarBeam</t>
  </si>
  <si>
    <t>Two Turn (Solar Beam)</t>
  </si>
  <si>
    <t>TM 22</t>
  </si>
  <si>
    <t>Frenzy Plant</t>
  </si>
  <si>
    <t>Recharge Turn</t>
  </si>
  <si>
    <t>Grasswhistle</t>
  </si>
  <si>
    <t>Sleep</t>
  </si>
  <si>
    <t>Sleep Powder</t>
  </si>
  <si>
    <t>Spore</t>
  </si>
  <si>
    <t>Stun Spore</t>
  </si>
  <si>
    <t>PP was decreased from 30 to 15.</t>
  </si>
  <si>
    <t>Power Snow</t>
  </si>
  <si>
    <t>Ice</t>
  </si>
  <si>
    <t>Freeze</t>
  </si>
  <si>
    <t>Icy Wind</t>
  </si>
  <si>
    <t>2A</t>
  </si>
  <si>
    <t>Aurora Beam</t>
  </si>
  <si>
    <t>(Opponent) Lower Attack</t>
  </si>
  <si>
    <t>2B</t>
  </si>
  <si>
    <t>Ice Punch</t>
  </si>
  <si>
    <t>2C</t>
  </si>
  <si>
    <t>Ice Beam</t>
  </si>
  <si>
    <t>TM 13</t>
  </si>
  <si>
    <t>2D</t>
  </si>
  <si>
    <t>Blizzard</t>
  </si>
  <si>
    <t>TM 14</t>
  </si>
  <si>
    <t>2E</t>
  </si>
  <si>
    <t>Sheer Cold</t>
  </si>
  <si>
    <t>One-hit KO</t>
  </si>
  <si>
    <t>2F</t>
  </si>
  <si>
    <t>Mud Slap</t>
  </si>
  <si>
    <t>Ground</t>
  </si>
  <si>
    <t>Mud Shot</t>
  </si>
  <si>
    <t>Dig</t>
  </si>
  <si>
    <t>Two Turn (Dig)</t>
  </si>
  <si>
    <t>TM 28</t>
  </si>
  <si>
    <t>Acts as a two-turn without any other mechanics. This uses a unique Two Turn effect value compared to Solar Beam but there doesn't seem to be any differences.</t>
  </si>
  <si>
    <t>Bone Club</t>
  </si>
  <si>
    <t>Flinch</t>
  </si>
  <si>
    <t>Earthquake</t>
  </si>
  <si>
    <t>TM 26</t>
  </si>
  <si>
    <t>Bonemerang</t>
  </si>
  <si>
    <t>Not a multi-hit move, so the damage has been condensed into one hit.</t>
  </si>
  <si>
    <t>Fissure</t>
  </si>
  <si>
    <t>Sand Attack</t>
  </si>
  <si>
    <t>PP has been increaesd to 30.</t>
  </si>
  <si>
    <t>Rock Throw</t>
  </si>
  <si>
    <t>Rock</t>
  </si>
  <si>
    <t>Rock Tomb</t>
  </si>
  <si>
    <t>TM 39</t>
  </si>
  <si>
    <t>AncientPower</t>
  </si>
  <si>
    <t>(User) Boost Attack</t>
  </si>
  <si>
    <t>TM 18</t>
  </si>
  <si>
    <t>3A</t>
  </si>
  <si>
    <t>Only boosts Attack and not the rest of the stats.</t>
  </si>
  <si>
    <t>Rock Slide</t>
  </si>
  <si>
    <t>3B</t>
  </si>
  <si>
    <t>Leech Life</t>
  </si>
  <si>
    <t>Bug</t>
  </si>
  <si>
    <t>3C</t>
  </si>
  <si>
    <t>Twineedle</t>
  </si>
  <si>
    <t>Poison</t>
  </si>
  <si>
    <t>3D</t>
  </si>
  <si>
    <t>Silver Wind</t>
  </si>
  <si>
    <t>3E</t>
  </si>
  <si>
    <t>Signal Beam</t>
  </si>
  <si>
    <t>3F</t>
  </si>
  <si>
    <t>Megahorn</t>
  </si>
  <si>
    <t>Tail Glow</t>
  </si>
  <si>
    <t>(User) Sharply Boost Special Attack</t>
  </si>
  <si>
    <t>String Shot</t>
  </si>
  <si>
    <t>Poison Sting</t>
  </si>
  <si>
    <t>Smog</t>
  </si>
  <si>
    <t>Acid</t>
  </si>
  <si>
    <t>(Opponent) Lower Defense</t>
  </si>
  <si>
    <t>Poison Tail</t>
  </si>
  <si>
    <t>Poison Fang</t>
  </si>
  <si>
    <t>Badly Poison</t>
  </si>
  <si>
    <t>Sludge</t>
  </si>
  <si>
    <t>Sludge Bomb</t>
  </si>
  <si>
    <t>TM 36</t>
  </si>
  <si>
    <t>Poison Gas</t>
  </si>
  <si>
    <t>4A</t>
  </si>
  <si>
    <t>PoisonPowder</t>
  </si>
  <si>
    <t>4B</t>
  </si>
  <si>
    <t>Toxic</t>
  </si>
  <si>
    <t>TM 6</t>
  </si>
  <si>
    <t>4C</t>
  </si>
  <si>
    <t>Rock Smash</t>
  </si>
  <si>
    <t>Fighting</t>
  </si>
  <si>
    <t>4D</t>
  </si>
  <si>
    <t>Mach Punch</t>
  </si>
  <si>
    <t>4E</t>
  </si>
  <si>
    <t>Does not have the increased priority.</t>
  </si>
  <si>
    <t>Karate Chop</t>
  </si>
  <si>
    <t>4F</t>
  </si>
  <si>
    <t>Low Kick</t>
  </si>
  <si>
    <t>Based on the Gen I version of Low Kick.</t>
  </si>
  <si>
    <t>Double Kick</t>
  </si>
  <si>
    <t>Rolling Kick</t>
  </si>
  <si>
    <t>Vital Throw</t>
  </si>
  <si>
    <t>Now a two-turn move with no effect on priority.</t>
  </si>
  <si>
    <t>Jump Kick</t>
  </si>
  <si>
    <t>Does not cause self-damage on miss.</t>
  </si>
  <si>
    <t>Brick Break</t>
  </si>
  <si>
    <t>TM 31</t>
  </si>
  <si>
    <t>Has no additional effect, as neither Reflect or Light Screen exist in this game.</t>
  </si>
  <si>
    <t>Sky Uppercut</t>
  </si>
  <si>
    <t>Cross Chop</t>
  </si>
  <si>
    <t>DynamicPunch</t>
  </si>
  <si>
    <t>Superpower</t>
  </si>
  <si>
    <t>Focus Punch</t>
  </si>
  <si>
    <t>Two Turn (Focus Punch)</t>
  </si>
  <si>
    <t>TM 1</t>
  </si>
  <si>
    <t>5A</t>
  </si>
  <si>
    <t>Peck</t>
  </si>
  <si>
    <t>Flying</t>
  </si>
  <si>
    <t>5B</t>
  </si>
  <si>
    <t>Gust</t>
  </si>
  <si>
    <t>5C</t>
  </si>
  <si>
    <t>Air Cutter</t>
  </si>
  <si>
    <t>5D</t>
  </si>
  <si>
    <t>Wing Attack</t>
  </si>
  <si>
    <t>5E</t>
  </si>
  <si>
    <t>Aerial Ace</t>
  </si>
  <si>
    <t>TM 37</t>
  </si>
  <si>
    <t>5F</t>
  </si>
  <si>
    <t>Fly</t>
  </si>
  <si>
    <t>Two Turn (Fly)</t>
  </si>
  <si>
    <t>HM 2</t>
  </si>
  <si>
    <t>Drill Peck</t>
  </si>
  <si>
    <t>Bounce</t>
  </si>
  <si>
    <t>Two Turn (Bounce)</t>
  </si>
  <si>
    <t>Lacks the invulnerability on the first turn. Still has a 30% chance to paralyze.</t>
  </si>
  <si>
    <t>Aeroblast</t>
  </si>
  <si>
    <t>Sky Attack</t>
  </si>
  <si>
    <t>Two Turn (Sky Attack)</t>
  </si>
  <si>
    <t>Does not have the increased critical hit ratio. Has a 30% chance to flinch.</t>
  </si>
  <si>
    <t>Psychic</t>
  </si>
  <si>
    <t>Psybeam</t>
  </si>
  <si>
    <t>Mist Ball</t>
  </si>
  <si>
    <t>(Opponent) Lower Special Attack</t>
  </si>
  <si>
    <t>Extrasensory</t>
  </si>
  <si>
    <t>Future Sight</t>
  </si>
  <si>
    <t>Hits on 2nd turn. The first turn can "miss" and thus, the 2nd attack won't be prompted.</t>
  </si>
  <si>
    <t>(Opponent) Lower Special Defense</t>
  </si>
  <si>
    <t>TM 29*</t>
  </si>
  <si>
    <t>6A</t>
  </si>
  <si>
    <t>Dream Eater</t>
  </si>
  <si>
    <t>Only on Sleeping Pokemon</t>
  </si>
  <si>
    <t>6B</t>
  </si>
  <si>
    <t>Causes an HP Drain effect on success like the original games.</t>
  </si>
  <si>
    <t>Psycho Boost</t>
  </si>
  <si>
    <t>6C</t>
  </si>
  <si>
    <t>Lacks the Special Attack drop that occurs after using it.</t>
  </si>
  <si>
    <t>Hypnosis</t>
  </si>
  <si>
    <t>6D</t>
  </si>
  <si>
    <t>Rest</t>
  </si>
  <si>
    <t>TM 16</t>
  </si>
  <si>
    <t>6E</t>
  </si>
  <si>
    <t>Sleep only lasts for one turn before waking up.</t>
  </si>
  <si>
    <t>Teleport</t>
  </si>
  <si>
    <t>Escape</t>
  </si>
  <si>
    <t>6F</t>
  </si>
  <si>
    <t>Calm Mind</t>
  </si>
  <si>
    <t>TM 4</t>
  </si>
  <si>
    <t>Agility</t>
  </si>
  <si>
    <t>(User) Sharply Boost Speed</t>
  </si>
  <si>
    <t>Lick</t>
  </si>
  <si>
    <t>Ghost</t>
  </si>
  <si>
    <t>Astonish</t>
  </si>
  <si>
    <t>Shadow Punch</t>
  </si>
  <si>
    <t>Shadow Ball</t>
  </si>
  <si>
    <t>(Opponent) Sharply Lower Defense</t>
  </si>
  <si>
    <t>TM 30</t>
  </si>
  <si>
    <t>Sharply lowers the opponent's Defense with a 30% chance instead of just lowering the opponent's Special Defense at a 20% chance.</t>
  </si>
  <si>
    <t>Nightmare</t>
  </si>
  <si>
    <t>Nightmare is now an 80 base power attack that works when the opponent is asleep.</t>
  </si>
  <si>
    <t>Confuse Ray</t>
  </si>
  <si>
    <t>Twister</t>
  </si>
  <si>
    <t>Dragon</t>
  </si>
  <si>
    <t>Dragon Rage</t>
  </si>
  <si>
    <t>Has 40 base power instead of dealing exactly 40 HP in damage. This also means it does not ignore types.</t>
  </si>
  <si>
    <t>DragonBreath</t>
  </si>
  <si>
    <t>7A</t>
  </si>
  <si>
    <t>Dragon Claw</t>
  </si>
  <si>
    <t>TM 2</t>
  </si>
  <si>
    <t>7B</t>
  </si>
  <si>
    <t>Outrage</t>
  </si>
  <si>
    <t>7C</t>
  </si>
  <si>
    <t>Makes the user keep repeating the move every turn whether or not it hits or misses.</t>
  </si>
  <si>
    <t>Dragon Dance</t>
  </si>
  <si>
    <t>7D</t>
  </si>
  <si>
    <t>Knock Off</t>
  </si>
  <si>
    <t>Dark</t>
  </si>
  <si>
    <t>7E</t>
  </si>
  <si>
    <t>No additional effect due to hold items not existing.</t>
  </si>
  <si>
    <t>Pursuit</t>
  </si>
  <si>
    <t>7F</t>
  </si>
  <si>
    <t>Does not deal double damage on switches.</t>
  </si>
  <si>
    <t>Bite</t>
  </si>
  <si>
    <t>TM 10</t>
  </si>
  <si>
    <t>Crunch</t>
  </si>
  <si>
    <t>Sharply lowers defense instead of Special Defense.</t>
  </si>
  <si>
    <t>Metal Claw</t>
  </si>
  <si>
    <t>Steel</t>
  </si>
  <si>
    <t>Steel Wing</t>
  </si>
  <si>
    <t>TM 12</t>
  </si>
  <si>
    <t>Iron Tail</t>
  </si>
  <si>
    <t>TM 23</t>
  </si>
  <si>
    <t>Meteor Mash</t>
  </si>
  <si>
    <t>Iron Defense</t>
  </si>
  <si>
    <t>(User) Sharply Boost Defense</t>
  </si>
  <si>
    <t>TM 20</t>
  </si>
  <si>
    <t>Splash</t>
  </si>
  <si>
    <t>Normal</t>
  </si>
  <si>
    <t>SonicBoom</t>
  </si>
  <si>
    <t>Has 40 base power instead of dealing exactly 20 HP in damage. This also means it does not ignore types.</t>
  </si>
  <si>
    <t>Tackle</t>
  </si>
  <si>
    <t>False Swipe</t>
  </si>
  <si>
    <t>8A</t>
  </si>
  <si>
    <t>Scratch</t>
  </si>
  <si>
    <t>8B</t>
  </si>
  <si>
    <t>Quick Attack</t>
  </si>
  <si>
    <t>8C</t>
  </si>
  <si>
    <t>Pay Day</t>
  </si>
  <si>
    <t>8D</t>
  </si>
  <si>
    <t>Works compeltely different. Every time this move hits, it adds one to a multiplier of the trainer's winnings. Effect will not apply on the last hit of a trainer's last Pokemon.</t>
  </si>
  <si>
    <t>Snore</t>
  </si>
  <si>
    <t>TM 9</t>
  </si>
  <si>
    <t>8E</t>
  </si>
  <si>
    <t>User can access their attacks when they're asleep, although they're only allowed to use Snore. Snore can be used when awake and it has a 100% chance of flincing the opponent.</t>
  </si>
  <si>
    <t>Cut</t>
  </si>
  <si>
    <t>HM 1</t>
  </si>
  <si>
    <t>8F</t>
  </si>
  <si>
    <t>Swift</t>
  </si>
  <si>
    <t>Horn Attack</t>
  </si>
  <si>
    <t>Crush Claw</t>
  </si>
  <si>
    <t>PP was increased to 100 and the accuracy was increased to 100.</t>
  </si>
  <si>
    <t>Secret Power</t>
  </si>
  <si>
    <t>TM 7</t>
  </si>
  <si>
    <t>Lacks any of the unique mechanics of the original move.</t>
  </si>
  <si>
    <t>Hyper Fang</t>
  </si>
  <si>
    <t>Tri Attack</t>
  </si>
  <si>
    <t>Double-Edge</t>
  </si>
  <si>
    <t>Recoil</t>
  </si>
  <si>
    <t>Hyper Beam</t>
  </si>
  <si>
    <t>TM 15</t>
  </si>
  <si>
    <t>Selfdestruct</t>
  </si>
  <si>
    <t>Self-Faint</t>
  </si>
  <si>
    <t>Does not use half of the opponent's defense for damage calculations.</t>
  </si>
  <si>
    <t>Explosion</t>
  </si>
  <si>
    <t>Horn Drill</t>
  </si>
  <si>
    <t>9A</t>
  </si>
  <si>
    <t>Is now a 255 base power attack with an OHKO effect.</t>
  </si>
  <si>
    <t>Guillotine</t>
  </si>
  <si>
    <t>9B</t>
  </si>
  <si>
    <t>Is now a 255 base power attack with an OHKO effect</t>
  </si>
  <si>
    <t>Sing</t>
  </si>
  <si>
    <t>9C</t>
  </si>
  <si>
    <t>Lovely Kiss</t>
  </si>
  <si>
    <t>9D</t>
  </si>
  <si>
    <t>Supersonic</t>
  </si>
  <si>
    <t>9E</t>
  </si>
  <si>
    <t>Sword Dance</t>
  </si>
  <si>
    <t>(User) Sharply Boost Attack</t>
  </si>
  <si>
    <t>9F</t>
  </si>
  <si>
    <t>Growl</t>
  </si>
  <si>
    <t>A0</t>
  </si>
  <si>
    <t>Accuracy was decreased to 95.</t>
  </si>
  <si>
    <t>Charm</t>
  </si>
  <si>
    <t>(Opponent) Sharply Lower Attack</t>
  </si>
  <si>
    <t>TM 8</t>
  </si>
  <si>
    <t>A1</t>
  </si>
  <si>
    <t>Defense Curl</t>
  </si>
  <si>
    <t>A2</t>
  </si>
  <si>
    <t>Harden</t>
  </si>
  <si>
    <t>TM 35</t>
  </si>
  <si>
    <t>A3</t>
  </si>
  <si>
    <t>Tail Whip</t>
  </si>
  <si>
    <t>A4</t>
  </si>
  <si>
    <t>Tickle</t>
  </si>
  <si>
    <t>A5</t>
  </si>
  <si>
    <t>SmokeScreen</t>
  </si>
  <si>
    <t>TM 17</t>
  </si>
  <si>
    <t>A6</t>
  </si>
  <si>
    <t>Flash</t>
  </si>
  <si>
    <t>HM 5</t>
  </si>
  <si>
    <t>A7</t>
  </si>
  <si>
    <t>Double Team</t>
  </si>
  <si>
    <t>TM 32</t>
  </si>
  <si>
    <t>A8</t>
  </si>
  <si>
    <t>Evasion boosts/drops don't exist here so this move lowers the opponent's accuracy instead</t>
  </si>
  <si>
    <t>Recover</t>
  </si>
  <si>
    <t>TM 21</t>
  </si>
  <si>
    <t>A9</t>
  </si>
  <si>
    <t>The game still performs the type check against the opponent when using this move. As a result, ghosts are "immune" to recover and thus cause it to fail for the user</t>
  </si>
  <si>
    <t>Encore</t>
  </si>
  <si>
    <t>AA</t>
  </si>
  <si>
    <t>Lasts 2-6 turns. (Not counting the move Encore is used on.) Only works on the move that was performed within that same turn.</t>
  </si>
  <si>
    <t>Roar</t>
  </si>
  <si>
    <t>TM 5</t>
  </si>
  <si>
    <t>AB</t>
  </si>
  <si>
    <t>Let's you escape wild Pokemon but has no effect in trainer battles.</t>
  </si>
  <si>
    <t>Whirlwind</t>
  </si>
  <si>
    <t>AC</t>
  </si>
  <si>
    <t>Transform</t>
  </si>
  <si>
    <t>AD</t>
  </si>
  <si>
    <t>Appears to do nothing in battle, no message is displayed.</t>
  </si>
  <si>
    <t>Curse</t>
  </si>
  <si>
    <t>AE</t>
  </si>
  <si>
    <t>Obviously not a ??? type. Only performs the ghost version of the move.</t>
  </si>
  <si>
    <t>Strength</t>
  </si>
  <si>
    <t>HM 4</t>
  </si>
  <si>
    <t>AF</t>
  </si>
  <si>
    <t>#</t>
  </si>
  <si>
    <t>Type 1</t>
  </si>
  <si>
    <t>Type 2</t>
  </si>
  <si>
    <t>Net Special Attack</t>
  </si>
  <si>
    <t>Total</t>
  </si>
  <si>
    <t>Move 1</t>
  </si>
  <si>
    <t>Move 2</t>
  </si>
  <si>
    <t>Move 3</t>
  </si>
  <si>
    <t>Move 4</t>
  </si>
  <si>
    <t>Move 5</t>
  </si>
  <si>
    <t>Move 6</t>
  </si>
  <si>
    <t>Move 7</t>
  </si>
  <si>
    <t>Move 8</t>
  </si>
  <si>
    <t>Move 9</t>
  </si>
  <si>
    <t>Move 10</t>
  </si>
  <si>
    <t>Move 11</t>
  </si>
  <si>
    <t>Move 12</t>
  </si>
  <si>
    <t>Move 1 Level</t>
  </si>
  <si>
    <t>Move 2 Level</t>
  </si>
  <si>
    <t>Move 3 Level</t>
  </si>
  <si>
    <t>Move 4 Level</t>
  </si>
  <si>
    <t>Move 5 Level</t>
  </si>
  <si>
    <t>Move 6 Level</t>
  </si>
  <si>
    <t>Move 7 Level</t>
  </si>
  <si>
    <t>Move 8 Level</t>
  </si>
  <si>
    <t>Move 9 Level</t>
  </si>
  <si>
    <t>Move 10 Level</t>
  </si>
  <si>
    <t>Move 11 Level</t>
  </si>
  <si>
    <t>Move 12 Level</t>
  </si>
  <si>
    <t>TM/HM 1</t>
  </si>
  <si>
    <t>TM/HM 2</t>
  </si>
  <si>
    <t>TM/HM 3</t>
  </si>
  <si>
    <t>TM/HM 4</t>
  </si>
  <si>
    <t>TM/HM 5</t>
  </si>
  <si>
    <t>TM/HM 6</t>
  </si>
  <si>
    <t>TM/HM 7</t>
  </si>
  <si>
    <t>TM/HM 8</t>
  </si>
  <si>
    <t>TM/HM 9</t>
  </si>
  <si>
    <t>TM/HM 10</t>
  </si>
  <si>
    <t>TM/HM 11</t>
  </si>
  <si>
    <t>TM/HM 12</t>
  </si>
  <si>
    <t>TM/HM 13</t>
  </si>
  <si>
    <t>TM/HM 14</t>
  </si>
  <si>
    <t>TM/HM 15</t>
  </si>
  <si>
    <t>TM/HM 16</t>
  </si>
  <si>
    <t>TM/HM 17</t>
  </si>
  <si>
    <t>TM/HM 18</t>
  </si>
  <si>
    <t>Prior Move 1</t>
  </si>
  <si>
    <t>Prior Move 2</t>
  </si>
  <si>
    <t>Prior Move 3</t>
  </si>
  <si>
    <t>Prior Move 4</t>
  </si>
  <si>
    <t>Prior Move 5</t>
  </si>
  <si>
    <t>Prior Move 6</t>
  </si>
  <si>
    <t>Prior Move 7</t>
  </si>
  <si>
    <t>Prior Move 8</t>
  </si>
  <si>
    <t>Prior Move 9</t>
  </si>
  <si>
    <t>Prior Move 10</t>
  </si>
  <si>
    <t>Location 1</t>
  </si>
  <si>
    <t>Level 1</t>
  </si>
  <si>
    <t>Location 2</t>
  </si>
  <si>
    <t>Level 2</t>
  </si>
  <si>
    <t>Location 3</t>
  </si>
  <si>
    <t>Level 3</t>
  </si>
  <si>
    <t>Bulbasaur</t>
  </si>
  <si>
    <t>Cerulean City Gift</t>
  </si>
  <si>
    <t>Ivysaur</t>
  </si>
  <si>
    <t>Evolve (L16)</t>
  </si>
  <si>
    <t>Evolve (L36)</t>
  </si>
  <si>
    <t>Charmander</t>
  </si>
  <si>
    <t>Charmeleon</t>
  </si>
  <si>
    <t>Charizard</t>
  </si>
  <si>
    <t>Squirtle</t>
  </si>
  <si>
    <t>Vermillion City Gift</t>
  </si>
  <si>
    <t>Wartortle</t>
  </si>
  <si>
    <t>Evolve (Lv 16)</t>
  </si>
  <si>
    <t>Blastoise</t>
  </si>
  <si>
    <t>Caterpie</t>
  </si>
  <si>
    <t>Virdian Forest</t>
  </si>
  <si>
    <t>Metapod</t>
  </si>
  <si>
    <t>Viridian Forest</t>
  </si>
  <si>
    <t>Butterfree</t>
  </si>
  <si>
    <t>Evolve (L10)</t>
  </si>
  <si>
    <t>Weedle</t>
  </si>
  <si>
    <t>Kakuna</t>
  </si>
  <si>
    <t>Beedrill</t>
  </si>
  <si>
    <t>Pidgey</t>
  </si>
  <si>
    <t>Common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</si>
  <si>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</si>
  <si>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</si>
  <si>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</si>
  <si>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</si>
  <si>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</si>
  <si>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</si>
  <si>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</si>
  <si>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</si>
  <si>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</si>
  <si>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Pallet Town Gift</t>
  </si>
  <si>
    <t>Raichu</t>
  </si>
  <si>
    <t>Evolve (Thunderstone)</t>
  </si>
  <si>
    <t>Sandshrew</t>
  </si>
  <si>
    <t>Sandslash</t>
  </si>
  <si>
    <t>Nidoran♀</t>
  </si>
  <si>
    <t>Nidorina</t>
  </si>
  <si>
    <t>Nidoqueen</t>
  </si>
  <si>
    <t>Route 9</t>
  </si>
  <si>
    <t>15-18</t>
  </si>
  <si>
    <t>Nidoran♂</t>
  </si>
  <si>
    <t>Nidorino</t>
  </si>
  <si>
    <t>Nidoking</t>
  </si>
  <si>
    <t>Evolve (Moonstone)</t>
  </si>
  <si>
    <t>Clefairy</t>
  </si>
  <si>
    <t>Fairy</t>
  </si>
  <si>
    <t>Mt. Moon</t>
  </si>
  <si>
    <t>Clefable</t>
  </si>
  <si>
    <t>Vulpix</t>
  </si>
  <si>
    <t>Pokemon Mansion</t>
  </si>
  <si>
    <t>Ninetales</t>
  </si>
  <si>
    <t>Jigglypuff</t>
  </si>
  <si>
    <t>Route 7</t>
  </si>
  <si>
    <t>Wigglytuff</t>
  </si>
  <si>
    <t>Zubat</t>
  </si>
  <si>
    <t>Golbat</t>
  </si>
  <si>
    <t>Oddish</t>
  </si>
  <si>
    <t>Gloom</t>
  </si>
  <si>
    <t>Vileplume</t>
  </si>
  <si>
    <t>Evolution</t>
  </si>
  <si>
    <t>Paras</t>
  </si>
  <si>
    <t>Parasect</t>
  </si>
  <si>
    <t>Venonat</t>
  </si>
  <si>
    <t>Venomoth</t>
  </si>
  <si>
    <t>Diglett</t>
  </si>
  <si>
    <t>Diglett Cave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</si>
  <si>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</si>
  <si>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</si>
  <si>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</si>
  <si>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</si>
  <si>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</si>
  <si>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</si>
  <si>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</si>
  <si>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</si>
  <si>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</si>
  <si>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</si>
  <si>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</si>
  <si>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</si>
  <si>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</si>
  <si>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</si>
  <si>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</si>
  <si>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</si>
  <si>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</si>
  <si>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</si>
  <si>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Evolution (Lv. 40)</t>
  </si>
  <si>
    <t>Bellsprout</t>
  </si>
  <si>
    <t>Weepinbell</t>
  </si>
  <si>
    <t>Victreebel</t>
  </si>
  <si>
    <t>Evolution (Leaf Stone)</t>
  </si>
  <si>
    <t>Tentacool</t>
  </si>
  <si>
    <t>Tentacruel</t>
  </si>
  <si>
    <t>Evolution (Level 30)</t>
  </si>
  <si>
    <t>Geodude</t>
  </si>
  <si>
    <t>Graveler</t>
  </si>
  <si>
    <t>Golem</t>
  </si>
  <si>
    <t>Evolution (Level 40)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</si>
  <si>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</si>
  <si>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</si>
  <si>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</si>
  <si>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</si>
  <si>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</si>
  <si>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</si>
  <si>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</si>
  <si>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</si>
  <si>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</si>
  <si>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</si>
  <si>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</si>
  <si>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</si>
  <si>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</si>
  <si>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</si>
  <si>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</si>
  <si>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</si>
  <si>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</si>
  <si>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</si>
  <si>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</si>
  <si>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</si>
  <si>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</si>
  <si>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</si>
  <si>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</si>
  <si>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</si>
  <si>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</si>
  <si>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</si>
  <si>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</si>
  <si>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</si>
  <si>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</si>
  <si>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</si>
  <si>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</si>
  <si>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</si>
  <si>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</si>
  <si>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</si>
  <si>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</si>
  <si>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</si>
  <si>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</si>
  <si>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</si>
  <si>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</si>
  <si>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</si>
  <si>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</si>
  <si>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</si>
  <si>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</si>
  <si>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</si>
  <si>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</si>
  <si>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</si>
  <si>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</si>
  <si>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</si>
  <si>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</si>
  <si>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</si>
  <si>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</si>
  <si>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</si>
  <si>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Ancient Power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</si>
  <si>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</si>
  <si>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</si>
  <si>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</si>
  <si>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</si>
  <si>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</si>
  <si>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</si>
  <si>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</si>
  <si>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</si>
  <si>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Smokescreen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</si>
  <si>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</si>
  <si>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</si>
  <si>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</si>
  <si>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</si>
  <si>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</si>
  <si>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</si>
  <si>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</si>
  <si>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</si>
  <si>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</si>
  <si>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</si>
  <si>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</si>
  <si>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</si>
  <si>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</si>
  <si>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</si>
  <si>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</si>
  <si>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Raikou</t>
  </si>
  <si>
    <t>Entei</t>
  </si>
  <si>
    <t>Suicune</t>
  </si>
  <si>
    <t>Lugia</t>
  </si>
  <si>
    <t>Ho-Oh</t>
  </si>
  <si>
    <t>Kyogre</t>
  </si>
  <si>
    <t>Groudon</t>
  </si>
  <si>
    <t>Rayquaza</t>
  </si>
  <si>
    <t>Credits &amp; Special Thanks</t>
  </si>
  <si>
    <t>SRC543</t>
  </si>
  <si>
    <t>Pokedex, Data Consolidation, "Net Attack" Metric</t>
  </si>
  <si>
    <t>Kingpepe</t>
  </si>
  <si>
    <t>All SNT Pokemon Data, moral support</t>
  </si>
  <si>
    <t>Armgilles</t>
  </si>
  <si>
    <t>Pokemon base stat spreadsheet</t>
  </si>
  <si>
    <t>https://gist.github.com/armgilles/194bcff35001e7eb53a2a8b441e8b2c6</t>
  </si>
  <si>
    <t>Lei Dian Huang Bi Ka Qiu Chuan Shuo</t>
  </si>
  <si>
    <t>Lugia2009</t>
  </si>
  <si>
    <t>English Translation</t>
  </si>
  <si>
    <t>Game Freak</t>
  </si>
  <si>
    <t>Original Pokemon games development</t>
  </si>
  <si>
    <t>Pokemon Wiki</t>
  </si>
  <si>
    <t>Stat formulas</t>
  </si>
  <si>
    <t>Bulbapedia</t>
  </si>
  <si>
    <t>Location Data</t>
  </si>
  <si>
    <t>FAQs</t>
  </si>
  <si>
    <t>Q. What the heck are "Net Attack" and "Net Special Attack"?</t>
  </si>
  <si>
    <t>A. This is a Pokemon's Attack/Special Attack minus their Defense/Special Defense. Due to a flaw in SNT Yellow's Programming, Pokemon use their own defense instead of target's defense for damage calculation.</t>
  </si>
  <si>
    <t>Thus, this is a much more useful metric for evaluating Pokemon in this game than the raw base stats.</t>
  </si>
  <si>
    <t>Q. Why does Psychic's TM29 have an asterix?</t>
  </si>
  <si>
    <t>Psychic is a single move that is taught with both TM29 and TM 40, which have different compatbility. You can usually tell which TM is relevant based on the order.</t>
  </si>
  <si>
    <t>(In the Lugia translation, TM40 teaches Psybeam instead.)</t>
  </si>
  <si>
    <t>Releases</t>
  </si>
  <si>
    <t>First release</t>
  </si>
  <si>
    <t>Added prior evolution exclusive moves.</t>
  </si>
  <si>
    <t xml:space="preserve">Added an estimated damage calculator. </t>
  </si>
  <si>
    <t xml:space="preserve">Developing and Publishing this NES/Famicom Port, Lei Dian Huang Bi Ka Qiu Chuan Shuo. </t>
  </si>
  <si>
    <t>Shenzhen Nanjing Technology Co., Ltd. (AKA SNT)</t>
  </si>
  <si>
    <t>The damage calculation is an approximation based on the original game formulas and a sampling of damage from SNT Yellow. It is not directly from the game's code so it will be incorrect in certain cases.</t>
  </si>
  <si>
    <t>Q. Why is the damage calculator wrong?</t>
  </si>
  <si>
    <t>Converted to Excel from Google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</si>
</sst>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0;\-0;;@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/>
    <xf numFmtId="0" fontId="3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" fillId="0" borderId="19" xfId="0" applyFont="1" applyBorder="1"/>
    <xf numFmtId="0" fontId="5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1" fillId="0" borderId="27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0" xfId="0" applyFont="1"/>
    <xf numFmtId="0" fontId="5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9" fontId="6" fillId="0" borderId="0" xfId="0" applyNumberFormat="1" applyFont="1" applyAlignment="1">
      <alignment horizontal="right"/>
    </xf>
    <xf numFmtId="164" fontId="6" fillId="0" borderId="0" xfId="0" applyNumberFormat="1" applyFont="1"/>
    <xf numFmtId="0" fontId="7" fillId="0" borderId="0" xfId="0" applyFont="1"/>
    <xf numFmtId="14" fontId="1" fillId="0" borderId="0" xfId="0" applyNumberFormat="1" applyFont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5" xfId="0" applyFont="1" applyBorder="1"/>
    <xf numFmtId="0" fontId="1" fillId="0" borderId="9" xfId="0" applyFont="1" applyBorder="1" applyAlignment="1">
      <alignment horizontal="center"/>
    </xf>
    <xf numFmtId="0" fontId="2" fillId="0" borderId="9" xfId="0" applyFont="1" applyBorder="1"/>
    <xf numFmtId="0" fontId="1" fillId="0" borderId="21" xfId="0" applyFont="1" applyBorder="1" applyAlignment="1">
      <alignment horizontal="center"/>
    </xf>
    <xf numFmtId="0" fontId="2" fillId="0" borderId="21" xfId="0" applyFont="1" applyBorder="1"/>
    <xf numFmtId="0" fontId="6" fillId="0" borderId="0" xfId="0" applyFont="1"/>
    <xf numFmtId="0" fontId="0" fillId="0" borderId="0" xfId="0"/>
    <xf numFmtId="165" fontId="1" fillId="0" borderId="31" xfId="0" applyNumberFormat="1" applyFont="1" applyBorder="1" applyAlignment="1">
      <alignment horizontal="center"/>
    </xf>
    <xf numFmtId="165" fontId="2" fillId="0" borderId="9" xfId="0" applyNumberFormat="1" applyFont="1" applyBorder="1"/>
    <xf numFmtId="165" fontId="2" fillId="0" borderId="32" xfId="0" applyNumberFormat="1" applyFont="1" applyBorder="1"/>
    <xf numFmtId="165" fontId="1" fillId="0" borderId="33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5" fontId="1" fillId="0" borderId="34" xfId="0" applyNumberFormat="1" applyFont="1" applyBorder="1" applyAlignment="1">
      <alignment horizontal="center"/>
    </xf>
    <xf numFmtId="165" fontId="1" fillId="0" borderId="19" xfId="0" applyNumberFormat="1" applyFont="1" applyBorder="1" applyAlignment="1">
      <alignment horizontal="center"/>
    </xf>
    <xf numFmtId="165" fontId="1" fillId="0" borderId="0" xfId="0" applyNumberFormat="1" applyFont="1"/>
    <xf numFmtId="165" fontId="5" fillId="0" borderId="2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1" fillId="0" borderId="27" xfId="0" applyNumberFormat="1" applyFont="1" applyBorder="1" applyAlignment="1">
      <alignment horizontal="center"/>
    </xf>
    <xf numFmtId="165" fontId="1" fillId="0" borderId="36" xfId="0" applyNumberFormat="1" applyFont="1" applyBorder="1"/>
    <xf numFmtId="165" fontId="5" fillId="0" borderId="35" xfId="0" applyNumberFormat="1" applyFont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19" xfId="0" applyNumberFormat="1" applyFont="1" applyBorder="1"/>
    <xf numFmtId="165" fontId="1" fillId="0" borderId="27" xfId="0" applyNumberFormat="1" applyFont="1" applyBorder="1"/>
    <xf numFmtId="165" fontId="1" fillId="0" borderId="0" xfId="0" applyNumberFormat="1" applyFont="1" applyAlignment="1">
      <alignment horizontal="left"/>
    </xf>
    <xf numFmtId="0" fontId="8" fillId="0" borderId="0" xfId="0" applyFont="1"/>
    <xf numFmtId="14" fontId="0" fillId="0" borderId="0" xfId="0" applyNumberFormat="1"/>
  </cellXfs>
  <cellStyles count="1">
    <cellStyle name="Normal" xfId="0" builtinId="0"/>
  </cellStyles>
  <dxfs count="51">
    <dxf>
      <fill>
        <patternFill patternType="solid">
          <fgColor rgb="FF434343"/>
          <bgColor rgb="FF434343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7F6000"/>
          <bgColor rgb="FF7F6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DCCA4"/>
          <bgColor rgb="FFEDCCA4"/>
        </patternFill>
      </fill>
    </dxf>
    <dxf>
      <fill>
        <patternFill patternType="solid">
          <fgColor rgb="FF434343"/>
          <bgColor rgb="FF434343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7F6000"/>
          <bgColor rgb="FF7F6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DCCA4"/>
          <bgColor rgb="FFEDCCA4"/>
        </patternFill>
      </fill>
    </dxf>
    <dxf>
      <fill>
        <patternFill patternType="solid">
          <fgColor rgb="FF434343"/>
          <bgColor rgb="FF434343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A86E8"/>
          <bgColor rgb="FF4A86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7F6000"/>
          <bgColor rgb="FF7F6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9900FF"/>
          <bgColor rgb="FF9900FF"/>
        </patternFill>
      </fill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85200C"/>
          <bgColor rgb="FF85200C"/>
        </patternFill>
      </fill>
    </dxf>
    <dxf>
      <fill>
        <patternFill patternType="solid">
          <fgColor rgb="FF351C75"/>
          <bgColor rgb="FF351C75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EDCCA4"/>
          <bgColor rgb="FFEDCC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armgilles/194bcff35001e7eb53a2a8b441e8b2c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pane xSplit="1" topLeftCell="B1" activePane="topRight" state="frozen"/>
      <selection pane="topRight"/>
    </sheetView>
  </sheetViews>
  <sheetFormatPr defaultColWidth="12.5703125" defaultRowHeight="15.75" customHeight="1" x14ac:dyDescent="0.2"/>
  <cols>
    <col min="1" max="1" width="16.85546875" customWidth="1"/>
    <col min="3" max="3" width="12.85546875" bestFit="1" customWidth="1"/>
    <col min="4" max="4" width="9.85546875" bestFit="1" customWidth="1"/>
    <col min="5" max="5" width="13.42578125" bestFit="1" customWidth="1"/>
    <col min="6" max="6" width="8.85546875" bestFit="1" customWidth="1"/>
    <col min="7" max="7" width="4.85546875" bestFit="1" customWidth="1"/>
    <col min="8" max="8" width="7.85546875" bestFit="1" customWidth="1"/>
    <col min="9" max="9" width="6.140625" bestFit="1" customWidth="1"/>
    <col min="10" max="10" width="12.7109375" bestFit="1" customWidth="1"/>
    <col min="11" max="11" width="7.5703125" bestFit="1" customWidth="1"/>
    <col min="12" max="12" width="6.140625" bestFit="1" customWidth="1"/>
    <col min="13" max="13" width="9.42578125" bestFit="1" customWidth="1"/>
    <col min="14" max="14" width="3.5703125" bestFit="1" customWidth="1"/>
    <col min="15" max="15" width="7.85546875" bestFit="1" customWidth="1"/>
  </cols>
  <sheetData>
    <row r="1" spans="1:21" ht="12.75" x14ac:dyDescent="0.2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6"/>
      <c r="I1" s="43" t="s">
        <v>6</v>
      </c>
      <c r="J1" s="44"/>
      <c r="K1" s="44"/>
      <c r="L1" s="44"/>
      <c r="M1" s="44"/>
      <c r="N1" s="45"/>
      <c r="O1" s="7" t="s">
        <v>7</v>
      </c>
      <c r="P1" s="46" t="s">
        <v>8</v>
      </c>
      <c r="Q1" s="47"/>
      <c r="R1" s="47"/>
      <c r="S1" s="47"/>
      <c r="T1" s="47"/>
      <c r="U1" s="7" t="s">
        <v>7</v>
      </c>
    </row>
    <row r="2" spans="1:21" ht="12.75" x14ac:dyDescent="0.2">
      <c r="A2" s="8" t="s">
        <v>487</v>
      </c>
      <c r="B2" s="9" t="s">
        <v>10</v>
      </c>
      <c r="C2" s="10">
        <f>VLOOKUP(A2,'Mon Data'!$1:$1000,5,FALSE)</f>
        <v>45</v>
      </c>
      <c r="D2" s="11">
        <f>VLOOKUP(A2,'Mon Data'!$1:$1000,6,FALSE)</f>
        <v>0</v>
      </c>
      <c r="E2" s="11">
        <f>VLOOKUP(A2,'Mon Data'!$1:$1000,7,FALSE)</f>
        <v>0</v>
      </c>
      <c r="F2" s="11">
        <f>VLOOKUP(A2,'Mon Data'!$1:$1000,8,FALSE)</f>
        <v>45</v>
      </c>
      <c r="G2" s="12">
        <f>VLOOKUP(A2,'Mon Data'!$1:$1000,9,FALSE)</f>
        <v>90</v>
      </c>
      <c r="H2" s="6"/>
      <c r="I2" s="56" t="s">
        <v>11</v>
      </c>
      <c r="J2" s="57" t="s">
        <v>12</v>
      </c>
      <c r="K2" s="13" t="s">
        <v>13</v>
      </c>
      <c r="L2" s="13" t="s">
        <v>14</v>
      </c>
      <c r="M2" s="13" t="s">
        <v>15</v>
      </c>
      <c r="N2" s="14" t="s">
        <v>16</v>
      </c>
      <c r="O2" s="15"/>
      <c r="P2" s="60" t="s">
        <v>12</v>
      </c>
      <c r="Q2" s="63" t="s">
        <v>13</v>
      </c>
      <c r="R2" s="6" t="s">
        <v>14</v>
      </c>
      <c r="S2" s="6" t="s">
        <v>15</v>
      </c>
      <c r="T2" s="16" t="s">
        <v>16</v>
      </c>
      <c r="U2" s="2"/>
    </row>
    <row r="3" spans="1:21" ht="12.75" x14ac:dyDescent="0.2">
      <c r="A3" s="17" t="s">
        <v>17</v>
      </c>
      <c r="B3" s="18">
        <f>VLOOKUP(A2,'Mon Data'!$1:$1000,2,FALSE)</f>
        <v>1</v>
      </c>
      <c r="C3" s="48" t="s">
        <v>18</v>
      </c>
      <c r="D3" s="49"/>
      <c r="E3" s="19" t="s">
        <v>19</v>
      </c>
      <c r="F3" s="20">
        <v>40</v>
      </c>
      <c r="G3" s="2"/>
      <c r="H3" s="6"/>
      <c r="I3" s="60" t="str">
        <f>IFERROR(VLOOKUP(J3,'Move Data'!$1:$1000,8,FALSE),"")</f>
        <v>HM 1</v>
      </c>
      <c r="J3" s="73" t="str">
        <f>VLOOKUP(A2,'Mon Data'!$1:$1000,34,FALSE)</f>
        <v>Cut</v>
      </c>
      <c r="K3" s="21" t="str">
        <f>IFERROR(VLOOKUP(J3,'Move Data'!$1:$1000,5,FALSE),"")</f>
        <v>Normal</v>
      </c>
      <c r="L3" s="6">
        <f>IFERROR(VLOOKUP(J3,'Move Data'!$1:$1000,2,FALSE),"")</f>
        <v>50</v>
      </c>
      <c r="M3" s="6">
        <f>IFERROR(VLOOKUP(J3,'Move Data'!$1:$1000,3,FALSE),"")</f>
        <v>95</v>
      </c>
      <c r="N3" s="16">
        <f>IFERROR(VLOOKUP(J3,'Move Data'!$1:$1000,4,FALSE),"")</f>
        <v>30</v>
      </c>
      <c r="O3" s="15">
        <f t="shared" ref="O3:O20" si="0">IF(OR(K3="Normal",K3="Fighting",K3="Flying",K3="Rock",K3="Ground",K3="Bug",K3="Steel",K3="Poison"),IF(L3="","",IFERROR(MAX(ROUNDUP(($F$3*0.01+$D$5*0.00625+0.05)*L3,0),2),"-")),IF(L3="","",IFERROR(MAX(ROUNDUP(($F$3*0.01+$E$5*0.00625+0.05)*L3,0),2),"-")))</f>
        <v>23</v>
      </c>
      <c r="P3" s="71">
        <f>VLOOKUP(A2,'Mon Data'!$1:$1000,52,FALSE)</f>
        <v>0</v>
      </c>
      <c r="Q3" s="62" t="str">
        <f>IFERROR(VLOOKUP(P3,'Move Data'!$1:$1000,5,FALSE),"")</f>
        <v/>
      </c>
      <c r="R3" s="6" t="str">
        <f>IFERROR(VLOOKUP(P3,'Move Data'!$1:$1000,2,FALSE),"")</f>
        <v/>
      </c>
      <c r="S3" s="6" t="str">
        <f>IFERROR(VLOOKUP(P3,'Move Data'!$1:$1000,3,FALSE),"")</f>
        <v/>
      </c>
      <c r="T3" s="6" t="str">
        <f>IFERROR(VLOOKUP(P3,'Move Data'!$1:$1000,4,FALSE),"")</f>
        <v/>
      </c>
      <c r="U3" s="15" t="str">
        <f t="shared" ref="U3:U12" si="1">IF(OR(Q3="Normal",Q3="Fighting",Q3="Flying",Q3="Rock",Q3="Ground",Q3="Bug",Q3="Steel",Q3="Poison"),IF(R3="","",IFERROR(MAX(ROUNDUP(($F$3*0.01+$D$5*0.00625+0.05)*R3,0),2),"-")),IF(R3="","",IFERROR(MAX(ROUNDUP(($F$3*0.01+$E$5*0.00625+0.05)*R3,0),2),"-")))</f>
        <v/>
      </c>
    </row>
    <row r="4" spans="1:21" ht="12.75" x14ac:dyDescent="0.2">
      <c r="A4" s="22" t="s">
        <v>20</v>
      </c>
      <c r="B4" s="23" t="str">
        <f>VLOOKUP(A2,'Mon Data'!$1:$1000,3,FALSE)</f>
        <v>Grass</v>
      </c>
      <c r="C4" s="24" t="s">
        <v>1</v>
      </c>
      <c r="D4" s="25" t="s">
        <v>2</v>
      </c>
      <c r="E4" s="25" t="s">
        <v>3</v>
      </c>
      <c r="F4" s="26" t="s">
        <v>4</v>
      </c>
      <c r="G4" s="14" t="s">
        <v>21</v>
      </c>
      <c r="H4" s="6"/>
      <c r="I4" s="60" t="str">
        <f>IFERROR(VLOOKUP(J4,'Move Data'!$1:$1000,8,FALSE),"")</f>
        <v>HM 5</v>
      </c>
      <c r="J4" s="73" t="str">
        <f>VLOOKUP(A2,'Mon Data'!$1:$1000,35,FALSE)</f>
        <v>Flash</v>
      </c>
      <c r="K4" s="27" t="str">
        <f>IFERROR(VLOOKUP(J4,'Move Data'!$1:$1000,5,FALSE),"")</f>
        <v>Normal</v>
      </c>
      <c r="L4" s="6" t="str">
        <f>IFERROR(VLOOKUP(J4,'Move Data'!$1:$1000,2,FALSE),"")</f>
        <v>-</v>
      </c>
      <c r="M4" s="6">
        <f>IFERROR(VLOOKUP(J4,'Move Data'!$1:$1000,3,FALSE),"")</f>
        <v>70</v>
      </c>
      <c r="N4" s="16">
        <f>IFERROR(VLOOKUP(J4,'Move Data'!$1:$1000,4,FALSE),"")</f>
        <v>20</v>
      </c>
      <c r="O4" s="15" t="str">
        <f t="shared" si="0"/>
        <v>-</v>
      </c>
      <c r="P4" s="71">
        <f>VLOOKUP(A2,'Mon Data'!$1:$1000,53,FALSE)</f>
        <v>0</v>
      </c>
      <c r="Q4" s="65" t="str">
        <f>IFERROR(VLOOKUP(P4,'Move Data'!$1:$1000,5,FALSE),"")</f>
        <v/>
      </c>
      <c r="R4" s="6" t="str">
        <f>IFERROR(VLOOKUP(P4,'Move Data'!$1:$1000,2,FALSE),"")</f>
        <v/>
      </c>
      <c r="S4" s="6" t="str">
        <f>IFERROR(VLOOKUP(P4,'Move Data'!$1:$1000,3,FALSE),"")</f>
        <v/>
      </c>
      <c r="T4" s="6" t="str">
        <f>IFERROR(VLOOKUP(P4,'Move Data'!$1:$1000,4,FALSE),"")</f>
        <v/>
      </c>
      <c r="U4" s="15" t="str">
        <f t="shared" si="1"/>
        <v/>
      </c>
    </row>
    <row r="5" spans="1:21" ht="12.75" x14ac:dyDescent="0.2">
      <c r="A5" s="28" t="s">
        <v>22</v>
      </c>
      <c r="B5" s="29" t="str">
        <f>VLOOKUP(A2,'Mon Data'!$1:$1000,4,FALSE)</f>
        <v>Poison</v>
      </c>
      <c r="C5" s="30">
        <f>FLOOR(0.01*(2*C2*F3)+F3+10,1)</f>
        <v>86</v>
      </c>
      <c r="D5" s="31">
        <f>FLOOR(0.01*(2*D2)*F3,1)</f>
        <v>0</v>
      </c>
      <c r="E5" s="31">
        <f>FLOOR(0.01*(2*E2)*F3,1)</f>
        <v>0</v>
      </c>
      <c r="F5" s="31">
        <f>FLOOR(0.01*(2*F2)*F3,1)+5</f>
        <v>41</v>
      </c>
      <c r="G5" s="32">
        <f>SUM(C5:F5)</f>
        <v>127</v>
      </c>
      <c r="H5" s="6"/>
      <c r="I5" s="60" t="str">
        <f>IFERROR(VLOOKUP(J5,'Move Data'!$1:$1000,8,FALSE),"")</f>
        <v>TM 1</v>
      </c>
      <c r="J5" s="73" t="str">
        <f>VLOOKUP(A2,'Mon Data'!$1:$1000,36,FALSE)</f>
        <v>Focus Punch</v>
      </c>
      <c r="K5" s="27" t="str">
        <f>IFERROR(VLOOKUP(J5,'Move Data'!$1:$1000,5,FALSE),"")</f>
        <v>Fighting</v>
      </c>
      <c r="L5" s="6">
        <f>IFERROR(VLOOKUP(J5,'Move Data'!$1:$1000,2,FALSE),"")</f>
        <v>150</v>
      </c>
      <c r="M5" s="6">
        <f>IFERROR(VLOOKUP(J5,'Move Data'!$1:$1000,3,FALSE),"")</f>
        <v>100</v>
      </c>
      <c r="N5" s="16">
        <f>IFERROR(VLOOKUP(J5,'Move Data'!$1:$1000,4,FALSE),"")</f>
        <v>20</v>
      </c>
      <c r="O5" s="15">
        <f t="shared" si="0"/>
        <v>68</v>
      </c>
      <c r="P5" s="71">
        <f>VLOOKUP(A2,'Mon Data'!$1:$1000,54,FALSE)</f>
        <v>0</v>
      </c>
      <c r="Q5" s="65" t="str">
        <f>IFERROR(VLOOKUP(P5,'Move Data'!$1:$1000,5,FALSE),"")</f>
        <v/>
      </c>
      <c r="R5" s="6" t="str">
        <f>IFERROR(VLOOKUP(P5,'Move Data'!$1:$1000,2,FALSE),"")</f>
        <v/>
      </c>
      <c r="S5" s="6" t="str">
        <f>IFERROR(VLOOKUP(P5,'Move Data'!$1:$1000,3,FALSE),"")</f>
        <v/>
      </c>
      <c r="T5" s="6" t="str">
        <f>IFERROR(VLOOKUP(P5,'Move Data'!$1:$1000,4,FALSE),"")</f>
        <v/>
      </c>
      <c r="U5" s="15" t="str">
        <f t="shared" si="1"/>
        <v/>
      </c>
    </row>
    <row r="6" spans="1:21" ht="12.75" x14ac:dyDescent="0.2">
      <c r="B6" s="52" t="s">
        <v>23</v>
      </c>
      <c r="C6" s="53"/>
      <c r="D6" s="53"/>
      <c r="E6" s="53"/>
      <c r="F6" s="53"/>
      <c r="G6" s="54"/>
      <c r="H6" s="55" t="s">
        <v>7</v>
      </c>
      <c r="I6" s="60" t="str">
        <f>IFERROR(VLOOKUP(J6,'Move Data'!$1:$1000,8,FALSE),"")</f>
        <v>TM 6</v>
      </c>
      <c r="J6" s="73" t="str">
        <f>VLOOKUP(A2,'Mon Data'!$1:$1000,37,FALSE)</f>
        <v>Toxic</v>
      </c>
      <c r="K6" s="27" t="str">
        <f>IFERROR(VLOOKUP(J6,'Move Data'!$1:$1000,5,FALSE),"")</f>
        <v>Poison</v>
      </c>
      <c r="L6" s="6" t="str">
        <f>IFERROR(VLOOKUP(J6,'Move Data'!$1:$1000,2,FALSE),"")</f>
        <v>-</v>
      </c>
      <c r="M6" s="6">
        <f>IFERROR(VLOOKUP(J6,'Move Data'!$1:$1000,3,FALSE),"")</f>
        <v>85</v>
      </c>
      <c r="N6" s="16">
        <f>IFERROR(VLOOKUP(J6,'Move Data'!$1:$1000,4,FALSE),"")</f>
        <v>10</v>
      </c>
      <c r="O6" s="15" t="str">
        <f t="shared" si="0"/>
        <v>-</v>
      </c>
      <c r="P6" s="71">
        <f>VLOOKUP(A2,'Mon Data'!$1:$1000,55,FALSE)</f>
        <v>0</v>
      </c>
      <c r="Q6" s="65" t="str">
        <f>IFERROR(VLOOKUP(P6,'Move Data'!$1:$1000,5,FALSE),"")</f>
        <v/>
      </c>
      <c r="R6" s="6" t="str">
        <f>IFERROR(VLOOKUP(P6,'Move Data'!$1:$1000,2,FALSE),"")</f>
        <v/>
      </c>
      <c r="S6" s="6" t="str">
        <f>IFERROR(VLOOKUP(P6,'Move Data'!$1:$1000,3,FALSE),"")</f>
        <v/>
      </c>
      <c r="T6" s="6" t="str">
        <f>IFERROR(VLOOKUP(P6,'Move Data'!$1:$1000,4,FALSE),"")</f>
        <v/>
      </c>
      <c r="U6" s="15" t="str">
        <f t="shared" si="1"/>
        <v/>
      </c>
    </row>
    <row r="7" spans="1:21" ht="12.75" x14ac:dyDescent="0.2">
      <c r="B7" s="56" t="s">
        <v>24</v>
      </c>
      <c r="C7" s="57" t="s">
        <v>12</v>
      </c>
      <c r="D7" s="57" t="s">
        <v>13</v>
      </c>
      <c r="E7" s="57" t="s">
        <v>14</v>
      </c>
      <c r="F7" s="57" t="s">
        <v>25</v>
      </c>
      <c r="G7" s="58" t="s">
        <v>16</v>
      </c>
      <c r="H7" s="59"/>
      <c r="I7" s="60" t="str">
        <f>IFERROR(VLOOKUP(J7,'Move Data'!$1:$1000,8,FALSE),"")</f>
        <v>TM 7</v>
      </c>
      <c r="J7" s="73" t="str">
        <f>VLOOKUP(A2,'Mon Data'!$1:$1000,38,FALSE)</f>
        <v>Secret Power</v>
      </c>
      <c r="K7" s="27" t="str">
        <f>IFERROR(VLOOKUP(J7,'Move Data'!$1:$1000,5,FALSE),"")</f>
        <v>Normal</v>
      </c>
      <c r="L7" s="6">
        <f>IFERROR(VLOOKUP(J7,'Move Data'!$1:$1000,2,FALSE),"")</f>
        <v>70</v>
      </c>
      <c r="M7" s="6">
        <f>IFERROR(VLOOKUP(J7,'Move Data'!$1:$1000,3,FALSE),"")</f>
        <v>100</v>
      </c>
      <c r="N7" s="16">
        <f>IFERROR(VLOOKUP(J7,'Move Data'!$1:$1000,4,FALSE),"")</f>
        <v>20</v>
      </c>
      <c r="O7" s="15">
        <f t="shared" si="0"/>
        <v>32</v>
      </c>
      <c r="P7" s="71">
        <f>VLOOKUP(A2,'Mon Data'!$1:$1000,56,FALSE)</f>
        <v>0</v>
      </c>
      <c r="Q7" s="65" t="str">
        <f>IFERROR(VLOOKUP(P7,'Move Data'!$1:$1000,5,FALSE),"")</f>
        <v/>
      </c>
      <c r="R7" s="6" t="str">
        <f>IFERROR(VLOOKUP(P7,'Move Data'!$1:$1000,2,FALSE),"")</f>
        <v/>
      </c>
      <c r="S7" s="6" t="str">
        <f>IFERROR(VLOOKUP(P7,'Move Data'!$1:$1000,3,FALSE),"")</f>
        <v/>
      </c>
      <c r="T7" s="6" t="str">
        <f>IFERROR(VLOOKUP(P7,'Move Data'!$1:$1000,4,FALSE),"")</f>
        <v/>
      </c>
      <c r="U7" s="15" t="str">
        <f t="shared" si="1"/>
        <v/>
      </c>
    </row>
    <row r="8" spans="1:21" ht="12.75" x14ac:dyDescent="0.2">
      <c r="B8" s="60">
        <f>VLOOKUP(A2,'Mon Data'!$1:$1000,22,FALSE)</f>
        <v>0</v>
      </c>
      <c r="C8" s="61" t="str">
        <f>VLOOKUP(A2,'Mon Data'!$1:$1000,10,FALSE)</f>
        <v>Tackle</v>
      </c>
      <c r="D8" s="62" t="str">
        <f>IFERROR(VLOOKUP(C8,'Move Data'!$1:$1000,5,FALSE),"")</f>
        <v>Normal</v>
      </c>
      <c r="E8" s="63">
        <f>IFERROR(VLOOKUP(C8,'Move Data'!$1:$1000,2,FALSE),"")</f>
        <v>35</v>
      </c>
      <c r="F8" s="63">
        <f>IFERROR(VLOOKUP(C8,'Move Data'!$1:$1000,3,FALSE),"")</f>
        <v>95</v>
      </c>
      <c r="G8" s="64">
        <f>IFERROR(VLOOKUP(C8,'Move Data'!$1:$1000,4,FALSE),"")</f>
        <v>35</v>
      </c>
      <c r="H8" s="60">
        <f t="shared" ref="H8:H19" si="2">IF(OR(D8="Normal",D8="Fighting",D8="Flying",D8="Rock",D8="Ground",D8="Bug",D8="Steel",D8="Poison"),IF(E8="","",IFERROR(MAX(ROUNDUP(($F$3*0.01+$D$5*0.00625+0.05)*E8,0),2),"-")),IF(E8="","",IFERROR(MAX(ROUNDUP(($F$3*0.01+$E$5*0.00625+0.05)*E8,0),2),"-")))</f>
        <v>16</v>
      </c>
      <c r="I8" s="60" t="str">
        <f>IFERROR(VLOOKUP(J8,'Move Data'!$1:$1000,8,FALSE),"")</f>
        <v>TM 17</v>
      </c>
      <c r="J8" s="73" t="str">
        <f>VLOOKUP(A2,'Mon Data'!$1:$1000,39,FALSE)</f>
        <v>SmokeScreen</v>
      </c>
      <c r="K8" s="27" t="str">
        <f>IFERROR(VLOOKUP(J8,'Move Data'!$1:$1000,5,FALSE),"")</f>
        <v>Normal</v>
      </c>
      <c r="L8" s="6" t="str">
        <f>IFERROR(VLOOKUP(J8,'Move Data'!$1:$1000,2,FALSE),"")</f>
        <v>-</v>
      </c>
      <c r="M8" s="6">
        <f>IFERROR(VLOOKUP(J8,'Move Data'!$1:$1000,3,FALSE),"")</f>
        <v>100</v>
      </c>
      <c r="N8" s="16">
        <f>IFERROR(VLOOKUP(J8,'Move Data'!$1:$1000,4,FALSE),"")</f>
        <v>20</v>
      </c>
      <c r="O8" s="15" t="str">
        <f t="shared" si="0"/>
        <v>-</v>
      </c>
      <c r="P8" s="71">
        <f>VLOOKUP(A2,'Mon Data'!$1:$1000,57,FALSE)</f>
        <v>0</v>
      </c>
      <c r="Q8" s="65" t="str">
        <f>IFERROR(VLOOKUP(P8,'Move Data'!$1:$1000,5,FALSE),"")</f>
        <v/>
      </c>
      <c r="R8" s="6" t="str">
        <f>IFERROR(VLOOKUP(P8,'Move Data'!$1:$1000,2,FALSE),"")</f>
        <v/>
      </c>
      <c r="S8" s="6" t="str">
        <f>IFERROR(VLOOKUP(P8,'Move Data'!$1:$1000,3,FALSE),"")</f>
        <v/>
      </c>
      <c r="T8" s="6" t="str">
        <f>IFERROR(VLOOKUP(P8,'Move Data'!$1:$1000,4,FALSE),"")</f>
        <v/>
      </c>
      <c r="U8" s="15" t="str">
        <f t="shared" si="1"/>
        <v/>
      </c>
    </row>
    <row r="9" spans="1:21" ht="12.75" x14ac:dyDescent="0.2">
      <c r="B9" s="60">
        <f>VLOOKUP(A2,'Mon Data'!$1:$1000,23,FALSE)</f>
        <v>4</v>
      </c>
      <c r="C9" s="61" t="str">
        <f>VLOOKUP(A2,'Mon Data'!$1:$1000,11,FALSE)</f>
        <v>Growl</v>
      </c>
      <c r="D9" s="65" t="str">
        <f>IFERROR(VLOOKUP(C9,'Move Data'!$1:$1000,5,FALSE),"")</f>
        <v>Normal</v>
      </c>
      <c r="E9" s="63" t="str">
        <f>IFERROR(VLOOKUP(C9,'Move Data'!$1:$1000,2,FALSE),"")</f>
        <v>-</v>
      </c>
      <c r="F9" s="63">
        <f>IFERROR(VLOOKUP(C9,'Move Data'!$1:$1000,3,FALSE),"")</f>
        <v>95</v>
      </c>
      <c r="G9" s="64">
        <f>IFERROR(VLOOKUP(C9,'Move Data'!$1:$1000,4,FALSE),"")</f>
        <v>40</v>
      </c>
      <c r="H9" s="60" t="str">
        <f t="shared" si="2"/>
        <v>-</v>
      </c>
      <c r="I9" s="60" t="str">
        <f>IFERROR(VLOOKUP(J9,'Move Data'!$1:$1000,8,FALSE),"")</f>
        <v>TM 19</v>
      </c>
      <c r="J9" s="73" t="str">
        <f>VLOOKUP(A2,'Mon Data'!$1:$1000,40,FALSE)</f>
        <v>Giga Drain</v>
      </c>
      <c r="K9" s="27" t="str">
        <f>IFERROR(VLOOKUP(J9,'Move Data'!$1:$1000,5,FALSE),"")</f>
        <v>Grass</v>
      </c>
      <c r="L9" s="6">
        <f>IFERROR(VLOOKUP(J9,'Move Data'!$1:$1000,2,FALSE),"")</f>
        <v>60</v>
      </c>
      <c r="M9" s="6">
        <f>IFERROR(VLOOKUP(J9,'Move Data'!$1:$1000,3,FALSE),"")</f>
        <v>100</v>
      </c>
      <c r="N9" s="16">
        <f>IFERROR(VLOOKUP(J9,'Move Data'!$1:$1000,4,FALSE),"")</f>
        <v>5</v>
      </c>
      <c r="O9" s="15">
        <f t="shared" si="0"/>
        <v>27</v>
      </c>
      <c r="P9" s="71">
        <f>VLOOKUP(A2,'Mon Data'!$1:$1000,58,FALSE)</f>
        <v>0</v>
      </c>
      <c r="Q9" s="65" t="str">
        <f>IFERROR(VLOOKUP(P9,'Move Data'!$1:$1000,5,FALSE),"")</f>
        <v/>
      </c>
      <c r="R9" s="6" t="str">
        <f>IFERROR(VLOOKUP(P9,'Move Data'!$1:$1000,2,FALSE),"")</f>
        <v/>
      </c>
      <c r="S9" s="6" t="str">
        <f>IFERROR(VLOOKUP(P9,'Move Data'!$1:$1000,3,FALSE),"")</f>
        <v/>
      </c>
      <c r="T9" s="6" t="str">
        <f>IFERROR(VLOOKUP(P9,'Move Data'!$1:$1000,4,FALSE),"")</f>
        <v/>
      </c>
      <c r="U9" s="15" t="str">
        <f t="shared" si="1"/>
        <v/>
      </c>
    </row>
    <row r="10" spans="1:21" ht="12.75" x14ac:dyDescent="0.2">
      <c r="B10" s="60">
        <f>VLOOKUP(A2,'Mon Data'!$1:$1000,24,FALSE)</f>
        <v>7</v>
      </c>
      <c r="C10" s="61" t="str">
        <f>VLOOKUP(A2,'Mon Data'!$1:$1000,12,FALSE)</f>
        <v>Absorb</v>
      </c>
      <c r="D10" s="65" t="str">
        <f>IFERROR(VLOOKUP(C10,'Move Data'!$1:$1000,5,FALSE),"")</f>
        <v>Grass</v>
      </c>
      <c r="E10" s="63">
        <f>IFERROR(VLOOKUP(C10,'Move Data'!$1:$1000,2,FALSE),"")</f>
        <v>20</v>
      </c>
      <c r="F10" s="63">
        <f>IFERROR(VLOOKUP(C10,'Move Data'!$1:$1000,3,FALSE),"")</f>
        <v>100</v>
      </c>
      <c r="G10" s="64">
        <f>IFERROR(VLOOKUP(C10,'Move Data'!$1:$1000,4,FALSE),"")</f>
        <v>20</v>
      </c>
      <c r="H10" s="60">
        <f t="shared" si="2"/>
        <v>9</v>
      </c>
      <c r="I10" s="60" t="str">
        <f>IFERROR(VLOOKUP(J10,'Move Data'!$1:$1000,8,FALSE),"")</f>
        <v>TM 21</v>
      </c>
      <c r="J10" s="73" t="str">
        <f>VLOOKUP(A2,'Mon Data'!$1:$1000,41,FALSE)</f>
        <v>Recover</v>
      </c>
      <c r="K10" s="27" t="str">
        <f>IFERROR(VLOOKUP(J10,'Move Data'!$1:$1000,5,FALSE),"")</f>
        <v>Normal</v>
      </c>
      <c r="L10" s="6" t="str">
        <f>IFERROR(VLOOKUP(J10,'Move Data'!$1:$1000,2,FALSE),"")</f>
        <v>-</v>
      </c>
      <c r="M10" s="6">
        <f>IFERROR(VLOOKUP(J10,'Move Data'!$1:$1000,3,FALSE),"")</f>
        <v>100</v>
      </c>
      <c r="N10" s="16">
        <f>IFERROR(VLOOKUP(J10,'Move Data'!$1:$1000,4,FALSE),"")</f>
        <v>20</v>
      </c>
      <c r="O10" s="15" t="str">
        <f t="shared" si="0"/>
        <v>-</v>
      </c>
      <c r="P10" s="71">
        <f>VLOOKUP(A2,'Mon Data'!$1:$1000,59,FALSE)</f>
        <v>0</v>
      </c>
      <c r="Q10" s="65" t="str">
        <f>IFERROR(VLOOKUP(P10,'Move Data'!$1:$1000,5,FALSE),"")</f>
        <v/>
      </c>
      <c r="R10" s="6" t="str">
        <f>IFERROR(VLOOKUP(P10,'Move Data'!$1:$1000,2,FALSE),"")</f>
        <v/>
      </c>
      <c r="S10" s="6" t="str">
        <f>IFERROR(VLOOKUP(P10,'Move Data'!$1:$1000,3,FALSE),"")</f>
        <v/>
      </c>
      <c r="T10" s="6" t="str">
        <f>IFERROR(VLOOKUP(P10,'Move Data'!$1:$1000,4,FALSE),"")</f>
        <v/>
      </c>
      <c r="U10" s="15" t="str">
        <f t="shared" si="1"/>
        <v/>
      </c>
    </row>
    <row r="11" spans="1:21" ht="12.75" x14ac:dyDescent="0.2">
      <c r="B11" s="60">
        <f>VLOOKUP(A2,'Mon Data'!$1:$1000,25,FALSE)</f>
        <v>10</v>
      </c>
      <c r="C11" s="61" t="str">
        <f>VLOOKUP(A2,'Mon Data'!$1:$1000,13,FALSE)</f>
        <v>Vine Whip</v>
      </c>
      <c r="D11" s="65" t="str">
        <f>IFERROR(VLOOKUP(C11,'Move Data'!$1:$1000,5,FALSE),"")</f>
        <v>Grass</v>
      </c>
      <c r="E11" s="63">
        <f>IFERROR(VLOOKUP(C11,'Move Data'!$1:$1000,2,FALSE),"")</f>
        <v>35</v>
      </c>
      <c r="F11" s="63">
        <f>IFERROR(VLOOKUP(C11,'Move Data'!$1:$1000,3,FALSE),"")</f>
        <v>100</v>
      </c>
      <c r="G11" s="64">
        <f>IFERROR(VLOOKUP(C11,'Move Data'!$1:$1000,4,FALSE),"")</f>
        <v>10</v>
      </c>
      <c r="H11" s="60">
        <f t="shared" si="2"/>
        <v>16</v>
      </c>
      <c r="I11" s="60" t="str">
        <f>IFERROR(VLOOKUP(J11,'Move Data'!$1:$1000,8,FALSE),"")</f>
        <v>TM 22</v>
      </c>
      <c r="J11" s="73" t="str">
        <f>VLOOKUP(A2,'Mon Data'!$1:$1000,42,FALSE)</f>
        <v>SolarBeam</v>
      </c>
      <c r="K11" s="27" t="str">
        <f>IFERROR(VLOOKUP(J11,'Move Data'!$1:$1000,5,FALSE),"")</f>
        <v>Grass</v>
      </c>
      <c r="L11" s="6">
        <f>IFERROR(VLOOKUP(J11,'Move Data'!$1:$1000,2,FALSE),"")</f>
        <v>120</v>
      </c>
      <c r="M11" s="6">
        <f>IFERROR(VLOOKUP(J11,'Move Data'!$1:$1000,3,FALSE),"")</f>
        <v>100</v>
      </c>
      <c r="N11" s="16">
        <f>IFERROR(VLOOKUP(J11,'Move Data'!$1:$1000,4,FALSE),"")</f>
        <v>10</v>
      </c>
      <c r="O11" s="15">
        <f t="shared" si="0"/>
        <v>54</v>
      </c>
      <c r="P11" s="71">
        <f>VLOOKUP(A2,'Mon Data'!$1:$1000,60,FALSE)</f>
        <v>0</v>
      </c>
      <c r="Q11" s="65" t="str">
        <f>IFERROR(VLOOKUP(P11,'Move Data'!$1:$1000,5,FALSE),"")</f>
        <v/>
      </c>
      <c r="R11" s="6" t="str">
        <f>IFERROR(VLOOKUP(P11,'Move Data'!$1:$1000,2,FALSE),"")</f>
        <v/>
      </c>
      <c r="S11" s="6" t="str">
        <f>IFERROR(VLOOKUP(P11,'Move Data'!$1:$1000,3,FALSE),"")</f>
        <v/>
      </c>
      <c r="T11" s="6" t="str">
        <f>IFERROR(VLOOKUP(P11,'Move Data'!$1:$1000,4,FALSE),"")</f>
        <v/>
      </c>
      <c r="U11" s="15" t="str">
        <f t="shared" si="1"/>
        <v/>
      </c>
    </row>
    <row r="12" spans="1:21" ht="12.75" x14ac:dyDescent="0.2">
      <c r="B12" s="60">
        <f>VLOOKUP(A2,'Mon Data'!$1:$1000,26,FALSE)</f>
        <v>15</v>
      </c>
      <c r="C12" s="61" t="str">
        <f>VLOOKUP(A2,'Mon Data'!$1:$1000,14,FALSE)</f>
        <v>PoisonPowder</v>
      </c>
      <c r="D12" s="65" t="str">
        <f>IFERROR(VLOOKUP(C12,'Move Data'!$1:$1000,5,FALSE),"")</f>
        <v>Poison</v>
      </c>
      <c r="E12" s="63" t="str">
        <f>IFERROR(VLOOKUP(C12,'Move Data'!$1:$1000,2,FALSE),"")</f>
        <v>-</v>
      </c>
      <c r="F12" s="63">
        <f>IFERROR(VLOOKUP(C12,'Move Data'!$1:$1000,3,FALSE),"")</f>
        <v>75</v>
      </c>
      <c r="G12" s="64">
        <f>IFERROR(VLOOKUP(C12,'Move Data'!$1:$1000,4,FALSE),"")</f>
        <v>35</v>
      </c>
      <c r="H12" s="60" t="str">
        <f t="shared" si="2"/>
        <v>-</v>
      </c>
      <c r="I12" s="60" t="str">
        <f>IFERROR(VLOOKUP(J12,'Move Data'!$1:$1000,8,FALSE),"")</f>
        <v>TM 33</v>
      </c>
      <c r="J12" s="73" t="str">
        <f>VLOOKUP(A2,'Mon Data'!$1:$1000,43,FALSE)</f>
        <v>Razor Leaf</v>
      </c>
      <c r="K12" s="27" t="str">
        <f>IFERROR(VLOOKUP(J12,'Move Data'!$1:$1000,5,FALSE),"")</f>
        <v>Grass</v>
      </c>
      <c r="L12" s="6">
        <f>IFERROR(VLOOKUP(J12,'Move Data'!$1:$1000,2,FALSE),"")</f>
        <v>55</v>
      </c>
      <c r="M12" s="6">
        <f>IFERROR(VLOOKUP(J12,'Move Data'!$1:$1000,3,FALSE),"")</f>
        <v>95</v>
      </c>
      <c r="N12" s="16">
        <f>IFERROR(VLOOKUP(J12,'Move Data'!$1:$1000,4,FALSE),"")</f>
        <v>25</v>
      </c>
      <c r="O12" s="15">
        <f t="shared" si="0"/>
        <v>25</v>
      </c>
      <c r="P12" s="72">
        <f>VLOOKUP(A2,'Mon Data'!$1:$1000,61,FALSE)</f>
        <v>0</v>
      </c>
      <c r="Q12" s="68" t="str">
        <f>IFERROR(VLOOKUP(P12,'Move Data'!$1:$1000,5,FALSE),"")</f>
        <v/>
      </c>
      <c r="R12" s="35" t="str">
        <f>IFERROR(VLOOKUP(P12,'Move Data'!$1:$1000,2,FALSE),"")</f>
        <v/>
      </c>
      <c r="S12" s="35" t="str">
        <f>IFERROR(VLOOKUP(P12,'Move Data'!$1:$1000,3,FALSE),"")</f>
        <v/>
      </c>
      <c r="T12" s="35" t="str">
        <f>IFERROR(VLOOKUP(P12,'Move Data'!$1:$1000,4,FALSE),"")</f>
        <v/>
      </c>
      <c r="U12" s="36" t="str">
        <f t="shared" si="1"/>
        <v/>
      </c>
    </row>
    <row r="13" spans="1:21" ht="12.75" x14ac:dyDescent="0.2">
      <c r="B13" s="60">
        <f>VLOOKUP(A2,'Mon Data'!$1:$1000,27,FALSE)</f>
        <v>15</v>
      </c>
      <c r="C13" s="61" t="str">
        <f>VLOOKUP(A2,'Mon Data'!$1:$1000,15,FALSE)</f>
        <v>Sleep Powder</v>
      </c>
      <c r="D13" s="65" t="str">
        <f>IFERROR(VLOOKUP(C13,'Move Data'!$1:$1000,5,FALSE),"")</f>
        <v>Grass</v>
      </c>
      <c r="E13" s="63" t="str">
        <f>IFERROR(VLOOKUP(C13,'Move Data'!$1:$1000,2,FALSE),"")</f>
        <v>-</v>
      </c>
      <c r="F13" s="63">
        <f>IFERROR(VLOOKUP(C13,'Move Data'!$1:$1000,3,FALSE),"")</f>
        <v>75</v>
      </c>
      <c r="G13" s="64">
        <f>IFERROR(VLOOKUP(C13,'Move Data'!$1:$1000,4,FALSE),"")</f>
        <v>15</v>
      </c>
      <c r="H13" s="60" t="str">
        <f t="shared" si="2"/>
        <v>-</v>
      </c>
      <c r="I13" s="60" t="str">
        <f>IFERROR(VLOOKUP(J13,'Move Data'!$1:$1000,8,FALSE),"")</f>
        <v/>
      </c>
      <c r="J13" s="73">
        <f>VLOOKUP(A2,'Mon Data'!$1:$1000,44,FALSE)</f>
        <v>0</v>
      </c>
      <c r="K13" s="27" t="str">
        <f>IFERROR(VLOOKUP(J13,'Move Data'!$1:$1000,5,FALSE),"")</f>
        <v/>
      </c>
      <c r="L13" s="6" t="str">
        <f>IFERROR(VLOOKUP(J13,'Move Data'!$1:$1000,2,FALSE),"")</f>
        <v/>
      </c>
      <c r="M13" s="6" t="str">
        <f>IFERROR(VLOOKUP(J13,'Move Data'!$1:$1000,3,FALSE),"")</f>
        <v/>
      </c>
      <c r="N13" s="16" t="str">
        <f>IFERROR(VLOOKUP(J13,'Move Data'!$1:$1000,4,FALSE),"")</f>
        <v/>
      </c>
      <c r="O13" s="15" t="str">
        <f t="shared" si="0"/>
        <v/>
      </c>
    </row>
    <row r="14" spans="1:21" ht="12.75" x14ac:dyDescent="0.2">
      <c r="B14" s="60">
        <f>VLOOKUP(A2,'Mon Data'!$1:$1000,28,FALSE)</f>
        <v>20</v>
      </c>
      <c r="C14" s="61" t="str">
        <f>VLOOKUP(A2,'Mon Data'!$1:$1000,16,FALSE)</f>
        <v>Razor Leaf</v>
      </c>
      <c r="D14" s="65" t="str">
        <f>IFERROR(VLOOKUP(C14,'Move Data'!$1:$1000,5,FALSE),"")</f>
        <v>Grass</v>
      </c>
      <c r="E14" s="63">
        <f>IFERROR(VLOOKUP(C14,'Move Data'!$1:$1000,2,FALSE),"")</f>
        <v>55</v>
      </c>
      <c r="F14" s="63">
        <f>IFERROR(VLOOKUP(C14,'Move Data'!$1:$1000,3,FALSE),"")</f>
        <v>95</v>
      </c>
      <c r="G14" s="64">
        <f>IFERROR(VLOOKUP(C14,'Move Data'!$1:$1000,4,FALSE),"")</f>
        <v>25</v>
      </c>
      <c r="H14" s="60">
        <f t="shared" si="2"/>
        <v>25</v>
      </c>
      <c r="I14" s="60" t="str">
        <f>IFERROR(VLOOKUP(J14,'Move Data'!$1:$1000,8,FALSE),"")</f>
        <v/>
      </c>
      <c r="J14" s="73">
        <f>VLOOKUP(A2,'Mon Data'!$1:$1000,45,FALSE)</f>
        <v>0</v>
      </c>
      <c r="K14" s="27" t="str">
        <f>IFERROR(VLOOKUP(J14,'Move Data'!$1:$1000,5,FALSE),"")</f>
        <v/>
      </c>
      <c r="L14" s="6" t="str">
        <f>IFERROR(VLOOKUP(J14,'Move Data'!$1:$1000,2,FALSE),"")</f>
        <v/>
      </c>
      <c r="M14" s="6" t="str">
        <f>IFERROR(VLOOKUP(J14,'Move Data'!$1:$1000,3,FALSE),"")</f>
        <v/>
      </c>
      <c r="N14" s="16" t="str">
        <f>IFERROR(VLOOKUP(J14,'Move Data'!$1:$1000,4,FALSE),"")</f>
        <v/>
      </c>
      <c r="O14" s="15" t="str">
        <f t="shared" si="0"/>
        <v/>
      </c>
    </row>
    <row r="15" spans="1:21" ht="12.75" x14ac:dyDescent="0.2">
      <c r="B15" s="60">
        <f>VLOOKUP(A2,'Mon Data'!$1:$1000,29,FALSE)</f>
        <v>25</v>
      </c>
      <c r="C15" s="61" t="str">
        <f>VLOOKUP(A2,'Mon Data'!$1:$1000,17,FALSE)</f>
        <v>SmokeScreen</v>
      </c>
      <c r="D15" s="65" t="str">
        <f>IFERROR(VLOOKUP(C15,'Move Data'!$1:$1000,5,FALSE),"")</f>
        <v>Normal</v>
      </c>
      <c r="E15" s="63" t="str">
        <f>IFERROR(VLOOKUP(C15,'Move Data'!$1:$1000,2,FALSE),"")</f>
        <v>-</v>
      </c>
      <c r="F15" s="63">
        <f>IFERROR(VLOOKUP(C15,'Move Data'!$1:$1000,3,FALSE),"")</f>
        <v>100</v>
      </c>
      <c r="G15" s="64">
        <f>IFERROR(VLOOKUP(C15,'Move Data'!$1:$1000,4,FALSE),"")</f>
        <v>20</v>
      </c>
      <c r="H15" s="60" t="str">
        <f t="shared" si="2"/>
        <v>-</v>
      </c>
      <c r="I15" s="60" t="str">
        <f>IFERROR(VLOOKUP(J15,'Move Data'!$1:$1000,8,FALSE),"")</f>
        <v/>
      </c>
      <c r="J15" s="73">
        <f>VLOOKUP(A2,'Mon Data'!$1:$1000,46,FALSE)</f>
        <v>0</v>
      </c>
      <c r="K15" s="27" t="str">
        <f>IFERROR(VLOOKUP(J15,'Move Data'!$1:$1000,5,FALSE),"")</f>
        <v/>
      </c>
      <c r="L15" s="6" t="str">
        <f>IFERROR(VLOOKUP(J15,'Move Data'!$1:$1000,2,FALSE),"")</f>
        <v/>
      </c>
      <c r="M15" s="6" t="str">
        <f>IFERROR(VLOOKUP(J15,'Move Data'!$1:$1000,3,FALSE),"")</f>
        <v/>
      </c>
      <c r="N15" s="16" t="str">
        <f>IFERROR(VLOOKUP(J15,'Move Data'!$1:$1000,4,FALSE),"")</f>
        <v/>
      </c>
      <c r="O15" s="15" t="str">
        <f t="shared" si="0"/>
        <v/>
      </c>
    </row>
    <row r="16" spans="1:21" ht="12.75" x14ac:dyDescent="0.2">
      <c r="B16" s="60">
        <f>VLOOKUP(A2,'Mon Data'!$1:$1000,30,FALSE)</f>
        <v>32</v>
      </c>
      <c r="C16" s="61" t="str">
        <f>VLOOKUP(A2,'Mon Data'!$1:$1000,18,FALSE)</f>
        <v>Stun Spore</v>
      </c>
      <c r="D16" s="65" t="str">
        <f>IFERROR(VLOOKUP(C16,'Move Data'!$1:$1000,5,FALSE),"")</f>
        <v>Grass</v>
      </c>
      <c r="E16" s="63" t="str">
        <f>IFERROR(VLOOKUP(C16,'Move Data'!$1:$1000,2,FALSE),"")</f>
        <v>-</v>
      </c>
      <c r="F16" s="63">
        <f>IFERROR(VLOOKUP(C16,'Move Data'!$1:$1000,3,FALSE),"")</f>
        <v>75</v>
      </c>
      <c r="G16" s="64">
        <f>IFERROR(VLOOKUP(C16,'Move Data'!$1:$1000,4,FALSE),"")</f>
        <v>15</v>
      </c>
      <c r="H16" s="60" t="str">
        <f t="shared" si="2"/>
        <v>-</v>
      </c>
      <c r="I16" s="60" t="str">
        <f>IFERROR(VLOOKUP(J16,'Move Data'!$1:$1000,8,FALSE),"")</f>
        <v/>
      </c>
      <c r="J16" s="73">
        <f>VLOOKUP(A2,'Mon Data'!$1:$1000,47,FALSE)</f>
        <v>0</v>
      </c>
      <c r="K16" s="27" t="str">
        <f>IFERROR(VLOOKUP(J16,'Move Data'!$1:$1000,5,FALSE),"")</f>
        <v/>
      </c>
      <c r="L16" s="6" t="str">
        <f>IFERROR(VLOOKUP(J16,'Move Data'!$1:$1000,2,FALSE),"")</f>
        <v/>
      </c>
      <c r="M16" s="6" t="str">
        <f>IFERROR(VLOOKUP(J16,'Move Data'!$1:$1000,3,FALSE),"")</f>
        <v/>
      </c>
      <c r="N16" s="16" t="str">
        <f>IFERROR(VLOOKUP(J16,'Move Data'!$1:$1000,4,FALSE),"")</f>
        <v/>
      </c>
      <c r="O16" s="15" t="str">
        <f t="shared" si="0"/>
        <v/>
      </c>
    </row>
    <row r="17" spans="2:15" ht="12.75" x14ac:dyDescent="0.2">
      <c r="B17" s="60">
        <f>VLOOKUP(A2,'Mon Data'!$1:$1000,31,FALSE)</f>
        <v>39</v>
      </c>
      <c r="C17" s="61" t="str">
        <f>VLOOKUP(A2,'Mon Data'!$1:$1000,19,FALSE)</f>
        <v>Recover</v>
      </c>
      <c r="D17" s="65" t="str">
        <f>IFERROR(VLOOKUP(C17,'Move Data'!$1:$1000,5,FALSE),"")</f>
        <v>Normal</v>
      </c>
      <c r="E17" s="63" t="str">
        <f>IFERROR(VLOOKUP(C17,'Move Data'!$1:$1000,2,FALSE),"")</f>
        <v>-</v>
      </c>
      <c r="F17" s="63">
        <f>IFERROR(VLOOKUP(C17,'Move Data'!$1:$1000,3,FALSE),"")</f>
        <v>100</v>
      </c>
      <c r="G17" s="64">
        <f>IFERROR(VLOOKUP(C17,'Move Data'!$1:$1000,4,FALSE),"")</f>
        <v>20</v>
      </c>
      <c r="H17" s="60" t="str">
        <f t="shared" si="2"/>
        <v>-</v>
      </c>
      <c r="I17" s="60" t="str">
        <f>IFERROR(VLOOKUP(J17,'Move Data'!$1:$1000,8,FALSE),"")</f>
        <v/>
      </c>
      <c r="J17" s="73">
        <f>VLOOKUP(A2,'Mon Data'!$1:$1000,48,FALSE)</f>
        <v>0</v>
      </c>
      <c r="K17" s="27" t="str">
        <f>IFERROR(VLOOKUP(J17,'Move Data'!$1:$1000,5,FALSE),"")</f>
        <v/>
      </c>
      <c r="L17" s="6" t="str">
        <f>IFERROR(VLOOKUP(J17,'Move Data'!$1:$1000,2,FALSE),"")</f>
        <v/>
      </c>
      <c r="M17" s="6" t="str">
        <f>IFERROR(VLOOKUP(J17,'Move Data'!$1:$1000,3,FALSE),"")</f>
        <v/>
      </c>
      <c r="N17" s="16" t="str">
        <f>IFERROR(VLOOKUP(J17,'Move Data'!$1:$1000,4,FALSE),"")</f>
        <v/>
      </c>
      <c r="O17" s="15" t="str">
        <f t="shared" si="0"/>
        <v/>
      </c>
    </row>
    <row r="18" spans="2:15" ht="12.75" x14ac:dyDescent="0.2">
      <c r="B18" s="60">
        <f>VLOOKUP(A2,'Mon Data'!$1:$1000,32,FALSE)</f>
        <v>46</v>
      </c>
      <c r="C18" s="61" t="str">
        <f>VLOOKUP(A2,'Mon Data'!$1:$1000,20,FALSE)</f>
        <v>SolarBeam</v>
      </c>
      <c r="D18" s="65" t="str">
        <f>IFERROR(VLOOKUP(C18,'Move Data'!$1:$1000,5,FALSE),"")</f>
        <v>Grass</v>
      </c>
      <c r="E18" s="63">
        <f>IFERROR(VLOOKUP(C18,'Move Data'!$1:$1000,2,FALSE),"")</f>
        <v>120</v>
      </c>
      <c r="F18" s="63">
        <f>IFERROR(VLOOKUP(C18,'Move Data'!$1:$1000,3,FALSE),"")</f>
        <v>100</v>
      </c>
      <c r="G18" s="64">
        <f>IFERROR(VLOOKUP(C18,'Move Data'!$1:$1000,4,FALSE),"")</f>
        <v>10</v>
      </c>
      <c r="H18" s="60">
        <f t="shared" si="2"/>
        <v>54</v>
      </c>
      <c r="I18" s="60" t="str">
        <f>IFERROR(VLOOKUP(J18,'Move Data'!$1:$1000,8,FALSE),"")</f>
        <v/>
      </c>
      <c r="J18" s="73">
        <f>VLOOKUP(A2,'Mon Data'!$1:$1000,49,FALSE)</f>
        <v>0</v>
      </c>
      <c r="K18" s="27" t="str">
        <f>IFERROR(VLOOKUP(J18,'Move Data'!$1:$1000,5,FALSE),"")</f>
        <v/>
      </c>
      <c r="L18" s="6" t="str">
        <f>IFERROR(VLOOKUP(J18,'Move Data'!$1:$1000,2,FALSE),"")</f>
        <v/>
      </c>
      <c r="M18" s="6" t="str">
        <f>IFERROR(VLOOKUP(J18,'Move Data'!$1:$1000,3,FALSE),"")</f>
        <v/>
      </c>
      <c r="N18" s="16" t="str">
        <f>IFERROR(VLOOKUP(J18,'Move Data'!$1:$1000,4,FALSE),"")</f>
        <v/>
      </c>
      <c r="O18" s="15" t="str">
        <f t="shared" si="0"/>
        <v/>
      </c>
    </row>
    <row r="19" spans="2:15" ht="12.75" x14ac:dyDescent="0.2">
      <c r="B19" s="66">
        <f>VLOOKUP(A2,'Mon Data'!$1:$1000,33,FALSE)</f>
        <v>0</v>
      </c>
      <c r="C19" s="67">
        <f>VLOOKUP(A2,'Mon Data'!$1:$1000,21,FALSE)</f>
        <v>0</v>
      </c>
      <c r="D19" s="68" t="str">
        <f>IFERROR(VLOOKUP(C19,'Move Data'!$1:$1000,5,FALSE),"")</f>
        <v/>
      </c>
      <c r="E19" s="69" t="str">
        <f>IFERROR(VLOOKUP(C19,'Move Data'!$1:$1000,2,FALSE),"")</f>
        <v/>
      </c>
      <c r="F19" s="69" t="str">
        <f>IFERROR(VLOOKUP(C19,'Move Data'!$1:$1000,3,FALSE),"")</f>
        <v/>
      </c>
      <c r="G19" s="70" t="str">
        <f>IFERROR(VLOOKUP(C19,'Move Data'!$1:$1000,4,FALSE),"")</f>
        <v/>
      </c>
      <c r="H19" s="66" t="str">
        <f t="shared" si="2"/>
        <v/>
      </c>
      <c r="I19" s="60" t="str">
        <f>IFERROR(VLOOKUP(J19,'Move Data'!$1:$1000,8,FALSE),"")</f>
        <v/>
      </c>
      <c r="J19" s="73">
        <f>VLOOKUP(A2,'Mon Data'!$1:$1000,50,FALSE)</f>
        <v>0</v>
      </c>
      <c r="K19" s="27" t="str">
        <f>IFERROR(VLOOKUP(J19,'Move Data'!$1:$1000,5,FALSE),"")</f>
        <v/>
      </c>
      <c r="L19" s="6" t="str">
        <f>IFERROR(VLOOKUP(J19,'Move Data'!$1:$1000,2,FALSE),"")</f>
        <v/>
      </c>
      <c r="M19" s="6" t="str">
        <f>IFERROR(VLOOKUP(J19,'Move Data'!$1:$1000,3,FALSE),"")</f>
        <v/>
      </c>
      <c r="N19" s="16" t="str">
        <f>IFERROR(VLOOKUP(J19,'Move Data'!$1:$1000,4,FALSE),"")</f>
        <v/>
      </c>
      <c r="O19" s="15" t="str">
        <f t="shared" si="0"/>
        <v/>
      </c>
    </row>
    <row r="20" spans="2:15" ht="12.75" x14ac:dyDescent="0.2">
      <c r="H20" s="6"/>
      <c r="I20" s="66" t="str">
        <f>IFERROR(VLOOKUP(J20,'Move Data'!$1:$1000,8,FALSE),"")</f>
        <v/>
      </c>
      <c r="J20" s="67">
        <f>VLOOKUP(A2,'Mon Data'!$1:$1000,51,FALSE)</f>
        <v>0</v>
      </c>
      <c r="K20" s="34" t="str">
        <f>IFERROR(VLOOKUP(J20,'Move Data'!$1:$1000,5,FALSE),"")</f>
        <v/>
      </c>
      <c r="L20" s="35" t="str">
        <f>IFERROR(VLOOKUP(J20,'Move Data'!$1:$1000,2,FALSE),"")</f>
        <v/>
      </c>
      <c r="M20" s="35" t="str">
        <f>IFERROR(VLOOKUP(J20,'Move Data'!$1:$1000,3,FALSE),"")</f>
        <v/>
      </c>
      <c r="N20" s="12" t="str">
        <f>IFERROR(VLOOKUP(J20,'Move Data'!$1:$1000,4,FALSE),"")</f>
        <v/>
      </c>
      <c r="O20" s="36" t="str">
        <f t="shared" si="0"/>
        <v/>
      </c>
    </row>
    <row r="21" spans="2:15" ht="12.75" hidden="1" x14ac:dyDescent="0.2">
      <c r="H21" s="6"/>
      <c r="O21" s="19"/>
    </row>
    <row r="22" spans="2:15" ht="12.75" hidden="1" x14ac:dyDescent="0.2">
      <c r="H22" s="6"/>
      <c r="O22" s="6"/>
    </row>
    <row r="23" spans="2:15" ht="12.75" hidden="1" x14ac:dyDescent="0.2">
      <c r="H23" s="6"/>
      <c r="O23" s="6"/>
    </row>
    <row r="24" spans="2:15" ht="12.75" hidden="1" x14ac:dyDescent="0.2">
      <c r="H24" s="6"/>
      <c r="O24" s="6"/>
    </row>
    <row r="25" spans="2:15" ht="12.75" hidden="1" x14ac:dyDescent="0.2">
      <c r="H25" s="6"/>
      <c r="O25" s="6"/>
    </row>
    <row r="26" spans="2:15" ht="12.75" hidden="1" x14ac:dyDescent="0.2">
      <c r="H26" s="6"/>
      <c r="O26" s="6"/>
    </row>
    <row r="27" spans="2:15" ht="12.75" hidden="1" x14ac:dyDescent="0.2">
      <c r="H27" s="6"/>
      <c r="O27" s="6"/>
    </row>
    <row r="28" spans="2:15" ht="12.75" hidden="1" x14ac:dyDescent="0.2">
      <c r="H28" s="6"/>
      <c r="O28" s="6"/>
    </row>
    <row r="29" spans="2:15" ht="12.75" hidden="1" x14ac:dyDescent="0.2">
      <c r="H29" s="6"/>
      <c r="O29" s="6"/>
    </row>
    <row r="30" spans="2:15" ht="12.75" hidden="1" x14ac:dyDescent="0.2">
      <c r="H30" s="6"/>
      <c r="O30" s="6"/>
    </row>
    <row r="31" spans="2:15" ht="12.75" hidden="1" x14ac:dyDescent="0.2">
      <c r="H31" s="6"/>
      <c r="O31" s="6"/>
    </row>
    <row r="32" spans="2:15" ht="12.75" hidden="1" x14ac:dyDescent="0.2">
      <c r="H32" s="6"/>
      <c r="O32" s="6"/>
    </row>
    <row r="33" spans="8:15" ht="12.75" hidden="1" x14ac:dyDescent="0.2">
      <c r="H33" s="6"/>
      <c r="O33" s="6"/>
    </row>
    <row r="34" spans="8:15" ht="12.75" hidden="1" x14ac:dyDescent="0.2">
      <c r="H34" s="6"/>
      <c r="O34" s="6"/>
    </row>
    <row r="35" spans="8:15" ht="12.75" hidden="1" x14ac:dyDescent="0.2">
      <c r="H35" s="6"/>
      <c r="O35" s="6"/>
    </row>
    <row r="36" spans="8:15" ht="12.75" hidden="1" x14ac:dyDescent="0.2">
      <c r="H36" s="6"/>
      <c r="O36" s="6"/>
    </row>
    <row r="37" spans="8:15" ht="12.75" hidden="1" x14ac:dyDescent="0.2">
      <c r="H37" s="6"/>
      <c r="O37" s="6"/>
    </row>
    <row r="38" spans="8:15" ht="12.75" hidden="1" x14ac:dyDescent="0.2">
      <c r="H38" s="6"/>
      <c r="O38" s="6"/>
    </row>
    <row r="39" spans="8:15" ht="12.75" hidden="1" x14ac:dyDescent="0.2">
      <c r="H39" s="6"/>
      <c r="O39" s="6"/>
    </row>
    <row r="40" spans="8:15" ht="12.75" hidden="1" x14ac:dyDescent="0.2">
      <c r="H40" s="6"/>
      <c r="O40" s="6"/>
    </row>
    <row r="41" spans="8:15" ht="12.75" hidden="1" x14ac:dyDescent="0.2">
      <c r="H41" s="6"/>
      <c r="O41" s="6"/>
    </row>
    <row r="42" spans="8:15" ht="12.75" hidden="1" x14ac:dyDescent="0.2">
      <c r="H42" s="6"/>
      <c r="O42" s="6"/>
    </row>
    <row r="43" spans="8:15" ht="12.75" hidden="1" x14ac:dyDescent="0.2">
      <c r="H43" s="6"/>
      <c r="O43" s="6"/>
    </row>
    <row r="44" spans="8:15" ht="12.75" hidden="1" x14ac:dyDescent="0.2">
      <c r="H44" s="6"/>
      <c r="O44" s="6"/>
    </row>
    <row r="45" spans="8:15" ht="12.75" hidden="1" x14ac:dyDescent="0.2">
      <c r="H45" s="6"/>
      <c r="O45" s="6"/>
    </row>
    <row r="46" spans="8:15" ht="12.75" hidden="1" x14ac:dyDescent="0.2">
      <c r="H46" s="6"/>
      <c r="O46" s="6"/>
    </row>
    <row r="47" spans="8:15" ht="12.75" hidden="1" x14ac:dyDescent="0.2">
      <c r="H47" s="6"/>
      <c r="O47" s="6"/>
    </row>
    <row r="48" spans="8:15" ht="12.75" hidden="1" x14ac:dyDescent="0.2">
      <c r="H48" s="6"/>
      <c r="O48" s="6"/>
    </row>
    <row r="49" spans="8:15" ht="12.75" hidden="1" x14ac:dyDescent="0.2">
      <c r="H49" s="6"/>
      <c r="O49" s="6"/>
    </row>
    <row r="50" spans="8:15" ht="12.75" hidden="1" x14ac:dyDescent="0.2">
      <c r="H50" s="6"/>
      <c r="O50" s="6"/>
    </row>
    <row r="51" spans="8:15" ht="12.75" hidden="1" x14ac:dyDescent="0.2">
      <c r="H51" s="6"/>
      <c r="O51" s="6"/>
    </row>
    <row r="52" spans="8:15" ht="12.75" hidden="1" x14ac:dyDescent="0.2">
      <c r="H52" s="6"/>
      <c r="O52" s="6"/>
    </row>
    <row r="53" spans="8:15" ht="12.75" hidden="1" x14ac:dyDescent="0.2">
      <c r="H53" s="6"/>
      <c r="O53" s="6"/>
    </row>
    <row r="54" spans="8:15" ht="12.75" hidden="1" x14ac:dyDescent="0.2">
      <c r="H54" s="6"/>
      <c r="O54" s="6"/>
    </row>
    <row r="55" spans="8:15" ht="12.75" hidden="1" x14ac:dyDescent="0.2">
      <c r="H55" s="6"/>
      <c r="O55" s="6"/>
    </row>
    <row r="56" spans="8:15" ht="12.75" hidden="1" x14ac:dyDescent="0.2">
      <c r="H56" s="6"/>
      <c r="O56" s="6"/>
    </row>
    <row r="57" spans="8:15" ht="12.75" hidden="1" x14ac:dyDescent="0.2">
      <c r="H57" s="6"/>
      <c r="O57" s="6"/>
    </row>
    <row r="58" spans="8:15" ht="12.75" hidden="1" x14ac:dyDescent="0.2">
      <c r="H58" s="6"/>
      <c r="O58" s="6"/>
    </row>
    <row r="59" spans="8:15" ht="12.75" hidden="1" x14ac:dyDescent="0.2">
      <c r="H59" s="6"/>
      <c r="O59" s="6"/>
    </row>
    <row r="60" spans="8:15" ht="12.75" hidden="1" x14ac:dyDescent="0.2">
      <c r="H60" s="6"/>
      <c r="O60" s="6"/>
    </row>
    <row r="61" spans="8:15" ht="12.75" hidden="1" x14ac:dyDescent="0.2">
      <c r="H61" s="6"/>
      <c r="O61" s="6"/>
    </row>
    <row r="62" spans="8:15" ht="12.75" hidden="1" x14ac:dyDescent="0.2">
      <c r="H62" s="6"/>
      <c r="O62" s="6"/>
    </row>
    <row r="63" spans="8:15" ht="12.75" hidden="1" x14ac:dyDescent="0.2">
      <c r="H63" s="6"/>
      <c r="O63" s="6"/>
    </row>
    <row r="64" spans="8:15" ht="12.75" hidden="1" x14ac:dyDescent="0.2">
      <c r="H64" s="6"/>
      <c r="O64" s="6"/>
    </row>
    <row r="65" spans="8:15" ht="12.75" hidden="1" x14ac:dyDescent="0.2">
      <c r="H65" s="6"/>
      <c r="O65" s="6"/>
    </row>
    <row r="66" spans="8:15" ht="12.75" hidden="1" x14ac:dyDescent="0.2">
      <c r="H66" s="6"/>
      <c r="O66" s="6"/>
    </row>
    <row r="67" spans="8:15" ht="12.75" hidden="1" x14ac:dyDescent="0.2">
      <c r="H67" s="6"/>
      <c r="O67" s="6"/>
    </row>
    <row r="68" spans="8:15" ht="12.75" hidden="1" x14ac:dyDescent="0.2">
      <c r="H68" s="6"/>
      <c r="O68" s="6"/>
    </row>
    <row r="69" spans="8:15" ht="12.75" hidden="1" x14ac:dyDescent="0.2">
      <c r="H69" s="6"/>
      <c r="O69" s="6"/>
    </row>
    <row r="70" spans="8:15" ht="12.75" hidden="1" x14ac:dyDescent="0.2">
      <c r="H70" s="6"/>
      <c r="O70" s="6"/>
    </row>
    <row r="71" spans="8:15" ht="12.75" hidden="1" x14ac:dyDescent="0.2">
      <c r="H71" s="6"/>
      <c r="O71" s="6"/>
    </row>
    <row r="72" spans="8:15" ht="12.75" hidden="1" x14ac:dyDescent="0.2">
      <c r="H72" s="6"/>
      <c r="O72" s="6"/>
    </row>
    <row r="73" spans="8:15" ht="12.75" hidden="1" x14ac:dyDescent="0.2">
      <c r="H73" s="6"/>
      <c r="O73" s="6"/>
    </row>
    <row r="74" spans="8:15" ht="12.75" hidden="1" x14ac:dyDescent="0.2">
      <c r="H74" s="6"/>
      <c r="O74" s="6"/>
    </row>
    <row r="75" spans="8:15" ht="12.75" hidden="1" x14ac:dyDescent="0.2">
      <c r="H75" s="6"/>
      <c r="O75" s="6"/>
    </row>
    <row r="76" spans="8:15" ht="12.75" hidden="1" x14ac:dyDescent="0.2">
      <c r="H76" s="6"/>
      <c r="O76" s="6"/>
    </row>
    <row r="77" spans="8:15" ht="12.75" hidden="1" x14ac:dyDescent="0.2">
      <c r="H77" s="6"/>
      <c r="O77" s="6"/>
    </row>
    <row r="78" spans="8:15" ht="12.75" hidden="1" x14ac:dyDescent="0.2">
      <c r="H78" s="6"/>
      <c r="O78" s="6"/>
    </row>
    <row r="79" spans="8:15" ht="12.75" hidden="1" x14ac:dyDescent="0.2">
      <c r="H79" s="6"/>
      <c r="O79" s="6"/>
    </row>
    <row r="80" spans="8:15" ht="12.75" hidden="1" x14ac:dyDescent="0.2">
      <c r="H80" s="6"/>
      <c r="O80" s="6"/>
    </row>
    <row r="81" spans="8:15" ht="12.75" hidden="1" x14ac:dyDescent="0.2">
      <c r="H81" s="6"/>
      <c r="O81" s="6"/>
    </row>
    <row r="82" spans="8:15" ht="12.75" hidden="1" x14ac:dyDescent="0.2">
      <c r="H82" s="6"/>
      <c r="O82" s="6"/>
    </row>
    <row r="83" spans="8:15" ht="12.75" hidden="1" x14ac:dyDescent="0.2">
      <c r="H83" s="6"/>
      <c r="O83" s="6"/>
    </row>
    <row r="84" spans="8:15" ht="12.75" hidden="1" x14ac:dyDescent="0.2">
      <c r="H84" s="6"/>
      <c r="O84" s="6"/>
    </row>
    <row r="85" spans="8:15" ht="12.75" hidden="1" x14ac:dyDescent="0.2">
      <c r="H85" s="6"/>
      <c r="O85" s="6"/>
    </row>
    <row r="86" spans="8:15" ht="12.75" hidden="1" x14ac:dyDescent="0.2">
      <c r="H86" s="6"/>
      <c r="O86" s="6"/>
    </row>
    <row r="87" spans="8:15" ht="12.75" hidden="1" x14ac:dyDescent="0.2">
      <c r="H87" s="6"/>
      <c r="O87" s="6"/>
    </row>
    <row r="88" spans="8:15" ht="12.75" hidden="1" x14ac:dyDescent="0.2">
      <c r="H88" s="6"/>
      <c r="O88" s="6"/>
    </row>
    <row r="89" spans="8:15" ht="12.75" hidden="1" x14ac:dyDescent="0.2">
      <c r="H89" s="6"/>
      <c r="O89" s="6"/>
    </row>
    <row r="90" spans="8:15" ht="12.75" hidden="1" x14ac:dyDescent="0.2">
      <c r="H90" s="6"/>
      <c r="O90" s="6"/>
    </row>
    <row r="91" spans="8:15" ht="12.75" hidden="1" x14ac:dyDescent="0.2">
      <c r="H91" s="6"/>
      <c r="O91" s="6"/>
    </row>
    <row r="92" spans="8:15" ht="12.75" hidden="1" x14ac:dyDescent="0.2">
      <c r="H92" s="6"/>
      <c r="O92" s="6"/>
    </row>
    <row r="93" spans="8:15" ht="12.75" hidden="1" x14ac:dyDescent="0.2">
      <c r="H93" s="6"/>
      <c r="O93" s="6"/>
    </row>
    <row r="94" spans="8:15" ht="12.75" hidden="1" x14ac:dyDescent="0.2">
      <c r="H94" s="6"/>
      <c r="O94" s="6"/>
    </row>
    <row r="95" spans="8:15" ht="12.75" hidden="1" x14ac:dyDescent="0.2">
      <c r="H95" s="6"/>
      <c r="O95" s="6"/>
    </row>
    <row r="96" spans="8:15" ht="12.75" hidden="1" x14ac:dyDescent="0.2">
      <c r="H96" s="6"/>
      <c r="O96" s="6"/>
    </row>
    <row r="97" spans="8:15" ht="12.75" hidden="1" x14ac:dyDescent="0.2">
      <c r="H97" s="6"/>
      <c r="O97" s="6"/>
    </row>
    <row r="98" spans="8:15" ht="12.75" hidden="1" x14ac:dyDescent="0.2">
      <c r="H98" s="6"/>
      <c r="O98" s="6"/>
    </row>
    <row r="99" spans="8:15" ht="12.75" hidden="1" x14ac:dyDescent="0.2">
      <c r="H99" s="6"/>
      <c r="O99" s="6"/>
    </row>
    <row r="100" spans="8:15" ht="12.75" hidden="1" x14ac:dyDescent="0.2">
      <c r="H100" s="6"/>
      <c r="O100" s="6"/>
    </row>
    <row r="101" spans="8:15" ht="12.75" hidden="1" x14ac:dyDescent="0.2">
      <c r="H101" s="6"/>
      <c r="O101" s="6"/>
    </row>
    <row r="102" spans="8:15" ht="12.75" hidden="1" x14ac:dyDescent="0.2">
      <c r="H102" s="6"/>
      <c r="O102" s="6"/>
    </row>
    <row r="103" spans="8:15" ht="12.75" hidden="1" x14ac:dyDescent="0.2">
      <c r="H103" s="6"/>
      <c r="O103" s="6"/>
    </row>
    <row r="104" spans="8:15" ht="12.75" hidden="1" x14ac:dyDescent="0.2">
      <c r="H104" s="6"/>
      <c r="O104" s="6"/>
    </row>
    <row r="105" spans="8:15" ht="12.75" hidden="1" x14ac:dyDescent="0.2">
      <c r="H105" s="6"/>
      <c r="O105" s="6"/>
    </row>
    <row r="106" spans="8:15" ht="12.75" hidden="1" x14ac:dyDescent="0.2">
      <c r="H106" s="6"/>
      <c r="O106" s="6"/>
    </row>
    <row r="107" spans="8:15" ht="12.75" hidden="1" x14ac:dyDescent="0.2">
      <c r="H107" s="6"/>
      <c r="O107" s="6"/>
    </row>
    <row r="108" spans="8:15" ht="12.75" hidden="1" x14ac:dyDescent="0.2">
      <c r="H108" s="6"/>
      <c r="O108" s="6"/>
    </row>
    <row r="109" spans="8:15" ht="12.75" hidden="1" x14ac:dyDescent="0.2">
      <c r="H109" s="6"/>
      <c r="O109" s="6"/>
    </row>
    <row r="110" spans="8:15" ht="12.75" hidden="1" x14ac:dyDescent="0.2">
      <c r="H110" s="6"/>
      <c r="O110" s="6"/>
    </row>
    <row r="111" spans="8:15" ht="12.75" hidden="1" x14ac:dyDescent="0.2">
      <c r="H111" s="6"/>
      <c r="O111" s="6"/>
    </row>
    <row r="112" spans="8:15" ht="12.75" hidden="1" x14ac:dyDescent="0.2">
      <c r="H112" s="6"/>
      <c r="O112" s="6"/>
    </row>
    <row r="113" spans="8:15" ht="12.75" hidden="1" x14ac:dyDescent="0.2">
      <c r="H113" s="6"/>
      <c r="O113" s="6"/>
    </row>
    <row r="114" spans="8:15" ht="12.75" hidden="1" x14ac:dyDescent="0.2">
      <c r="H114" s="6"/>
      <c r="O114" s="6"/>
    </row>
    <row r="115" spans="8:15" ht="12.75" hidden="1" x14ac:dyDescent="0.2">
      <c r="H115" s="6"/>
      <c r="O115" s="6"/>
    </row>
    <row r="116" spans="8:15" ht="12.75" hidden="1" x14ac:dyDescent="0.2">
      <c r="H116" s="6"/>
      <c r="O116" s="6"/>
    </row>
    <row r="117" spans="8:15" ht="12.75" hidden="1" x14ac:dyDescent="0.2">
      <c r="H117" s="6"/>
      <c r="O117" s="6"/>
    </row>
    <row r="118" spans="8:15" ht="12.75" hidden="1" x14ac:dyDescent="0.2">
      <c r="H118" s="6"/>
      <c r="O118" s="6"/>
    </row>
    <row r="119" spans="8:15" ht="12.75" hidden="1" x14ac:dyDescent="0.2">
      <c r="H119" s="6"/>
      <c r="O119" s="6"/>
    </row>
    <row r="120" spans="8:15" ht="12.75" hidden="1" x14ac:dyDescent="0.2">
      <c r="H120" s="6"/>
      <c r="O120" s="6"/>
    </row>
    <row r="121" spans="8:15" ht="12.75" hidden="1" x14ac:dyDescent="0.2">
      <c r="H121" s="6"/>
      <c r="O121" s="6"/>
    </row>
    <row r="122" spans="8:15" ht="12.75" hidden="1" x14ac:dyDescent="0.2">
      <c r="H122" s="6"/>
      <c r="O122" s="6"/>
    </row>
    <row r="123" spans="8:15" ht="12.75" hidden="1" x14ac:dyDescent="0.2">
      <c r="H123" s="6"/>
      <c r="O123" s="6"/>
    </row>
    <row r="124" spans="8:15" ht="12.75" hidden="1" x14ac:dyDescent="0.2">
      <c r="H124" s="6"/>
      <c r="O124" s="6"/>
    </row>
    <row r="125" spans="8:15" ht="12.75" hidden="1" x14ac:dyDescent="0.2">
      <c r="H125" s="6"/>
      <c r="O125" s="6"/>
    </row>
    <row r="126" spans="8:15" ht="12.75" hidden="1" x14ac:dyDescent="0.2">
      <c r="H126" s="6"/>
      <c r="O126" s="6"/>
    </row>
    <row r="127" spans="8:15" ht="12.75" hidden="1" x14ac:dyDescent="0.2">
      <c r="H127" s="6"/>
      <c r="O127" s="6"/>
    </row>
    <row r="128" spans="8:15" ht="12.75" hidden="1" x14ac:dyDescent="0.2">
      <c r="H128" s="6"/>
      <c r="O128" s="6"/>
    </row>
    <row r="129" spans="8:15" ht="12.75" hidden="1" x14ac:dyDescent="0.2">
      <c r="H129" s="6"/>
      <c r="O129" s="6"/>
    </row>
    <row r="130" spans="8:15" ht="12.75" hidden="1" x14ac:dyDescent="0.2">
      <c r="H130" s="6"/>
      <c r="O130" s="6"/>
    </row>
    <row r="131" spans="8:15" ht="12.75" hidden="1" x14ac:dyDescent="0.2">
      <c r="H131" s="6"/>
      <c r="O131" s="6"/>
    </row>
    <row r="132" spans="8:15" ht="12.75" hidden="1" x14ac:dyDescent="0.2">
      <c r="H132" s="6"/>
      <c r="O132" s="6"/>
    </row>
    <row r="133" spans="8:15" ht="12.75" hidden="1" x14ac:dyDescent="0.2">
      <c r="H133" s="6"/>
      <c r="O133" s="6"/>
    </row>
    <row r="134" spans="8:15" ht="12.75" hidden="1" x14ac:dyDescent="0.2">
      <c r="H134" s="6"/>
      <c r="O134" s="6"/>
    </row>
    <row r="135" spans="8:15" ht="12.75" hidden="1" x14ac:dyDescent="0.2">
      <c r="H135" s="6"/>
      <c r="O135" s="6"/>
    </row>
    <row r="136" spans="8:15" ht="12.75" hidden="1" x14ac:dyDescent="0.2">
      <c r="H136" s="6"/>
      <c r="O136" s="6"/>
    </row>
    <row r="137" spans="8:15" ht="12.75" hidden="1" x14ac:dyDescent="0.2">
      <c r="H137" s="6"/>
      <c r="O137" s="6"/>
    </row>
    <row r="138" spans="8:15" ht="12.75" hidden="1" x14ac:dyDescent="0.2">
      <c r="H138" s="6"/>
      <c r="O138" s="6"/>
    </row>
    <row r="139" spans="8:15" ht="12.75" hidden="1" x14ac:dyDescent="0.2">
      <c r="H139" s="6"/>
      <c r="O139" s="6"/>
    </row>
    <row r="140" spans="8:15" ht="12.75" hidden="1" x14ac:dyDescent="0.2">
      <c r="H140" s="6"/>
      <c r="O140" s="6"/>
    </row>
    <row r="141" spans="8:15" ht="12.75" hidden="1" x14ac:dyDescent="0.2">
      <c r="H141" s="6"/>
      <c r="O141" s="6"/>
    </row>
    <row r="142" spans="8:15" ht="12.75" hidden="1" x14ac:dyDescent="0.2">
      <c r="H142" s="6"/>
      <c r="O142" s="6"/>
    </row>
    <row r="143" spans="8:15" ht="12.75" hidden="1" x14ac:dyDescent="0.2">
      <c r="H143" s="6"/>
      <c r="O143" s="6"/>
    </row>
    <row r="144" spans="8:15" ht="12.75" hidden="1" x14ac:dyDescent="0.2">
      <c r="H144" s="6"/>
      <c r="O144" s="6"/>
    </row>
    <row r="145" spans="8:15" ht="12.75" hidden="1" x14ac:dyDescent="0.2">
      <c r="H145" s="6"/>
      <c r="O145" s="6"/>
    </row>
    <row r="146" spans="8:15" ht="12.75" hidden="1" x14ac:dyDescent="0.2">
      <c r="H146" s="6"/>
      <c r="O146" s="6"/>
    </row>
    <row r="147" spans="8:15" ht="12.75" hidden="1" x14ac:dyDescent="0.2">
      <c r="H147" s="6"/>
      <c r="O147" s="6"/>
    </row>
    <row r="148" spans="8:15" ht="12.75" hidden="1" x14ac:dyDescent="0.2">
      <c r="H148" s="6"/>
      <c r="O148" s="6"/>
    </row>
    <row r="149" spans="8:15" ht="12.75" hidden="1" x14ac:dyDescent="0.2">
      <c r="H149" s="6"/>
      <c r="O149" s="6"/>
    </row>
    <row r="150" spans="8:15" ht="12.75" hidden="1" x14ac:dyDescent="0.2">
      <c r="H150" s="6"/>
      <c r="O150" s="6"/>
    </row>
    <row r="151" spans="8:15" ht="12.75" hidden="1" x14ac:dyDescent="0.2">
      <c r="H151" s="6"/>
      <c r="O151" s="6"/>
    </row>
    <row r="152" spans="8:15" ht="12.75" hidden="1" x14ac:dyDescent="0.2">
      <c r="H152" s="6"/>
      <c r="O152" s="6"/>
    </row>
    <row r="153" spans="8:15" ht="12.75" hidden="1" x14ac:dyDescent="0.2">
      <c r="H153" s="6"/>
      <c r="O153" s="6"/>
    </row>
    <row r="154" spans="8:15" ht="12.75" hidden="1" x14ac:dyDescent="0.2">
      <c r="H154" s="6"/>
      <c r="O154" s="6"/>
    </row>
    <row r="155" spans="8:15" ht="12.75" hidden="1" x14ac:dyDescent="0.2">
      <c r="H155" s="6"/>
      <c r="O155" s="6"/>
    </row>
    <row r="156" spans="8:15" ht="12.75" hidden="1" x14ac:dyDescent="0.2">
      <c r="H156" s="6"/>
      <c r="O156" s="6"/>
    </row>
    <row r="157" spans="8:15" ht="12.75" hidden="1" x14ac:dyDescent="0.2">
      <c r="H157" s="6"/>
      <c r="O157" s="6"/>
    </row>
    <row r="158" spans="8:15" ht="12.75" hidden="1" x14ac:dyDescent="0.2">
      <c r="H158" s="6"/>
      <c r="O158" s="6"/>
    </row>
    <row r="159" spans="8:15" ht="12.75" hidden="1" x14ac:dyDescent="0.2">
      <c r="H159" s="6"/>
      <c r="O159" s="6"/>
    </row>
    <row r="160" spans="8:15" ht="12.75" hidden="1" x14ac:dyDescent="0.2">
      <c r="H160" s="6"/>
      <c r="O160" s="6"/>
    </row>
    <row r="161" spans="8:15" ht="12.75" hidden="1" x14ac:dyDescent="0.2">
      <c r="H161" s="6"/>
      <c r="O161" s="6"/>
    </row>
    <row r="162" spans="8:15" ht="12.75" hidden="1" x14ac:dyDescent="0.2">
      <c r="H162" s="6"/>
      <c r="O162" s="6"/>
    </row>
    <row r="163" spans="8:15" ht="12.75" hidden="1" x14ac:dyDescent="0.2">
      <c r="H163" s="6"/>
      <c r="O163" s="6"/>
    </row>
    <row r="164" spans="8:15" ht="12.75" hidden="1" x14ac:dyDescent="0.2">
      <c r="H164" s="6"/>
      <c r="O164" s="6"/>
    </row>
    <row r="165" spans="8:15" ht="12.75" hidden="1" x14ac:dyDescent="0.2">
      <c r="H165" s="6"/>
      <c r="O165" s="6"/>
    </row>
    <row r="166" spans="8:15" ht="12.75" hidden="1" x14ac:dyDescent="0.2">
      <c r="H166" s="6"/>
      <c r="O166" s="6"/>
    </row>
    <row r="167" spans="8:15" ht="12.75" hidden="1" x14ac:dyDescent="0.2">
      <c r="H167" s="6"/>
      <c r="O167" s="6"/>
    </row>
    <row r="168" spans="8:15" ht="12.75" hidden="1" x14ac:dyDescent="0.2">
      <c r="H168" s="6"/>
      <c r="O168" s="6"/>
    </row>
    <row r="169" spans="8:15" ht="12.75" hidden="1" x14ac:dyDescent="0.2">
      <c r="H169" s="6"/>
      <c r="O169" s="6"/>
    </row>
    <row r="170" spans="8:15" ht="12.75" hidden="1" x14ac:dyDescent="0.2">
      <c r="H170" s="6"/>
      <c r="O170" s="6"/>
    </row>
    <row r="171" spans="8:15" ht="12.75" hidden="1" x14ac:dyDescent="0.2">
      <c r="H171" s="6"/>
      <c r="O171" s="6"/>
    </row>
    <row r="172" spans="8:15" ht="12.75" hidden="1" x14ac:dyDescent="0.2">
      <c r="H172" s="6"/>
      <c r="O172" s="6"/>
    </row>
    <row r="173" spans="8:15" ht="12.75" hidden="1" x14ac:dyDescent="0.2">
      <c r="H173" s="6"/>
      <c r="O173" s="6"/>
    </row>
    <row r="174" spans="8:15" ht="12.75" hidden="1" x14ac:dyDescent="0.2">
      <c r="H174" s="6"/>
      <c r="O174" s="6"/>
    </row>
    <row r="175" spans="8:15" ht="12.75" hidden="1" x14ac:dyDescent="0.2">
      <c r="H175" s="6"/>
      <c r="O175" s="6"/>
    </row>
    <row r="176" spans="8:15" ht="12.75" hidden="1" x14ac:dyDescent="0.2">
      <c r="H176" s="6"/>
      <c r="O176" s="6"/>
    </row>
    <row r="177" spans="8:15" ht="12.75" hidden="1" x14ac:dyDescent="0.2">
      <c r="H177" s="6"/>
      <c r="O177" s="6"/>
    </row>
    <row r="178" spans="8:15" ht="12.75" hidden="1" x14ac:dyDescent="0.2">
      <c r="H178" s="6"/>
      <c r="O178" s="6"/>
    </row>
    <row r="179" spans="8:15" ht="12.75" hidden="1" x14ac:dyDescent="0.2">
      <c r="H179" s="6"/>
      <c r="O179" s="6"/>
    </row>
    <row r="180" spans="8:15" ht="12.75" hidden="1" x14ac:dyDescent="0.2">
      <c r="H180" s="6"/>
      <c r="O180" s="6"/>
    </row>
    <row r="181" spans="8:15" ht="12.75" hidden="1" x14ac:dyDescent="0.2">
      <c r="H181" s="6"/>
      <c r="O181" s="6"/>
    </row>
    <row r="182" spans="8:15" ht="12.75" hidden="1" x14ac:dyDescent="0.2">
      <c r="H182" s="6"/>
      <c r="O182" s="6"/>
    </row>
    <row r="183" spans="8:15" ht="12.75" hidden="1" x14ac:dyDescent="0.2">
      <c r="H183" s="6"/>
      <c r="O183" s="6"/>
    </row>
    <row r="184" spans="8:15" ht="12.75" hidden="1" x14ac:dyDescent="0.2">
      <c r="H184" s="6"/>
      <c r="O184" s="6"/>
    </row>
    <row r="185" spans="8:15" ht="12.75" hidden="1" x14ac:dyDescent="0.2">
      <c r="H185" s="6"/>
      <c r="O185" s="6"/>
    </row>
    <row r="186" spans="8:15" ht="12.75" hidden="1" x14ac:dyDescent="0.2">
      <c r="H186" s="6"/>
      <c r="O186" s="6"/>
    </row>
    <row r="187" spans="8:15" ht="12.75" hidden="1" x14ac:dyDescent="0.2">
      <c r="H187" s="6"/>
      <c r="O187" s="6"/>
    </row>
    <row r="188" spans="8:15" ht="12.75" hidden="1" x14ac:dyDescent="0.2">
      <c r="H188" s="6"/>
      <c r="O188" s="6"/>
    </row>
    <row r="189" spans="8:15" ht="12.75" hidden="1" x14ac:dyDescent="0.2">
      <c r="H189" s="6"/>
      <c r="O189" s="6"/>
    </row>
    <row r="190" spans="8:15" ht="12.75" hidden="1" x14ac:dyDescent="0.2">
      <c r="H190" s="6"/>
      <c r="O190" s="6"/>
    </row>
    <row r="191" spans="8:15" ht="12.75" hidden="1" x14ac:dyDescent="0.2">
      <c r="H191" s="6"/>
      <c r="O191" s="6"/>
    </row>
    <row r="192" spans="8:15" ht="12.75" hidden="1" x14ac:dyDescent="0.2">
      <c r="H192" s="6"/>
      <c r="O192" s="6"/>
    </row>
    <row r="193" spans="8:15" ht="12.75" hidden="1" x14ac:dyDescent="0.2">
      <c r="H193" s="6"/>
      <c r="O193" s="6"/>
    </row>
    <row r="194" spans="8:15" ht="12.75" hidden="1" x14ac:dyDescent="0.2">
      <c r="H194" s="6"/>
      <c r="O194" s="6"/>
    </row>
    <row r="195" spans="8:15" ht="12.75" hidden="1" x14ac:dyDescent="0.2">
      <c r="H195" s="6"/>
      <c r="O195" s="6"/>
    </row>
    <row r="196" spans="8:15" ht="12.75" hidden="1" x14ac:dyDescent="0.2">
      <c r="H196" s="6"/>
      <c r="O196" s="6"/>
    </row>
    <row r="197" spans="8:15" ht="12.75" hidden="1" x14ac:dyDescent="0.2">
      <c r="H197" s="6"/>
      <c r="O197" s="6"/>
    </row>
    <row r="198" spans="8:15" ht="12.75" hidden="1" x14ac:dyDescent="0.2">
      <c r="H198" s="6"/>
      <c r="O198" s="6"/>
    </row>
    <row r="199" spans="8:15" ht="12.75" hidden="1" x14ac:dyDescent="0.2">
      <c r="H199" s="6"/>
      <c r="O199" s="6"/>
    </row>
    <row r="200" spans="8:15" ht="12.75" hidden="1" x14ac:dyDescent="0.2">
      <c r="H200" s="6"/>
      <c r="O200" s="6"/>
    </row>
    <row r="201" spans="8:15" ht="12.75" hidden="1" x14ac:dyDescent="0.2">
      <c r="H201" s="6"/>
      <c r="O201" s="6"/>
    </row>
    <row r="202" spans="8:15" ht="12.75" hidden="1" x14ac:dyDescent="0.2">
      <c r="H202" s="6"/>
      <c r="O202" s="6"/>
    </row>
    <row r="203" spans="8:15" ht="12.75" hidden="1" x14ac:dyDescent="0.2">
      <c r="H203" s="6"/>
      <c r="O203" s="6"/>
    </row>
    <row r="204" spans="8:15" ht="12.75" hidden="1" x14ac:dyDescent="0.2">
      <c r="H204" s="6"/>
      <c r="O204" s="6"/>
    </row>
    <row r="205" spans="8:15" ht="12.75" hidden="1" x14ac:dyDescent="0.2">
      <c r="H205" s="6"/>
      <c r="O205" s="6"/>
    </row>
    <row r="206" spans="8:15" ht="12.75" hidden="1" x14ac:dyDescent="0.2">
      <c r="H206" s="6"/>
      <c r="O206" s="6"/>
    </row>
    <row r="207" spans="8:15" ht="12.75" hidden="1" x14ac:dyDescent="0.2">
      <c r="H207" s="6"/>
      <c r="O207" s="6"/>
    </row>
    <row r="208" spans="8:15" ht="12.75" hidden="1" x14ac:dyDescent="0.2">
      <c r="H208" s="6"/>
      <c r="O208" s="6"/>
    </row>
    <row r="209" spans="8:15" ht="12.75" hidden="1" x14ac:dyDescent="0.2">
      <c r="H209" s="6"/>
      <c r="O209" s="6"/>
    </row>
    <row r="210" spans="8:15" ht="12.75" hidden="1" x14ac:dyDescent="0.2">
      <c r="H210" s="6"/>
      <c r="O210" s="6"/>
    </row>
    <row r="211" spans="8:15" ht="12.75" hidden="1" x14ac:dyDescent="0.2">
      <c r="H211" s="6"/>
      <c r="O211" s="6"/>
    </row>
    <row r="212" spans="8:15" ht="12.75" hidden="1" x14ac:dyDescent="0.2">
      <c r="H212" s="6"/>
      <c r="O212" s="6"/>
    </row>
    <row r="213" spans="8:15" ht="12.75" hidden="1" x14ac:dyDescent="0.2">
      <c r="H213" s="6"/>
      <c r="O213" s="6"/>
    </row>
    <row r="214" spans="8:15" ht="12.75" hidden="1" x14ac:dyDescent="0.2">
      <c r="H214" s="6"/>
      <c r="O214" s="6"/>
    </row>
    <row r="215" spans="8:15" ht="12.75" hidden="1" x14ac:dyDescent="0.2">
      <c r="H215" s="6"/>
      <c r="O215" s="6"/>
    </row>
    <row r="216" spans="8:15" ht="12.75" hidden="1" x14ac:dyDescent="0.2">
      <c r="H216" s="6"/>
      <c r="O216" s="6"/>
    </row>
    <row r="217" spans="8:15" ht="12.75" hidden="1" x14ac:dyDescent="0.2">
      <c r="H217" s="6"/>
      <c r="O217" s="6"/>
    </row>
    <row r="218" spans="8:15" ht="12.75" hidden="1" x14ac:dyDescent="0.2">
      <c r="H218" s="6"/>
      <c r="O218" s="6"/>
    </row>
    <row r="219" spans="8:15" ht="12.75" hidden="1" x14ac:dyDescent="0.2">
      <c r="H219" s="6"/>
      <c r="O219" s="6"/>
    </row>
    <row r="220" spans="8:15" ht="12.75" hidden="1" x14ac:dyDescent="0.2">
      <c r="H220" s="6"/>
      <c r="O220" s="6"/>
    </row>
    <row r="221" spans="8:15" ht="12.75" hidden="1" x14ac:dyDescent="0.2">
      <c r="H221" s="6"/>
      <c r="O221" s="6"/>
    </row>
    <row r="222" spans="8:15" ht="12.75" hidden="1" x14ac:dyDescent="0.2">
      <c r="H222" s="6"/>
      <c r="O222" s="6"/>
    </row>
    <row r="223" spans="8:15" ht="12.75" hidden="1" x14ac:dyDescent="0.2">
      <c r="H223" s="6"/>
      <c r="O223" s="6"/>
    </row>
    <row r="224" spans="8:15" ht="12.75" hidden="1" x14ac:dyDescent="0.2">
      <c r="H224" s="6"/>
      <c r="O224" s="6"/>
    </row>
    <row r="225" spans="8:15" ht="12.75" hidden="1" x14ac:dyDescent="0.2">
      <c r="H225" s="6"/>
      <c r="O225" s="6"/>
    </row>
    <row r="226" spans="8:15" ht="12.75" hidden="1" x14ac:dyDescent="0.2">
      <c r="H226" s="6"/>
      <c r="O226" s="6"/>
    </row>
    <row r="227" spans="8:15" ht="12.75" hidden="1" x14ac:dyDescent="0.2">
      <c r="H227" s="6"/>
      <c r="O227" s="6"/>
    </row>
    <row r="228" spans="8:15" ht="12.75" hidden="1" x14ac:dyDescent="0.2">
      <c r="H228" s="6"/>
      <c r="O228" s="6"/>
    </row>
    <row r="229" spans="8:15" ht="12.75" hidden="1" x14ac:dyDescent="0.2">
      <c r="H229" s="6"/>
      <c r="O229" s="6"/>
    </row>
    <row r="230" spans="8:15" ht="12.75" hidden="1" x14ac:dyDescent="0.2">
      <c r="H230" s="6"/>
      <c r="O230" s="6"/>
    </row>
    <row r="231" spans="8:15" ht="12.75" hidden="1" x14ac:dyDescent="0.2">
      <c r="H231" s="6"/>
      <c r="O231" s="6"/>
    </row>
    <row r="232" spans="8:15" ht="12.75" hidden="1" x14ac:dyDescent="0.2">
      <c r="H232" s="6"/>
      <c r="O232" s="6"/>
    </row>
    <row r="233" spans="8:15" ht="12.75" hidden="1" x14ac:dyDescent="0.2">
      <c r="H233" s="6"/>
      <c r="O233" s="6"/>
    </row>
    <row r="234" spans="8:15" ht="12.75" hidden="1" x14ac:dyDescent="0.2">
      <c r="H234" s="6"/>
      <c r="O234" s="6"/>
    </row>
    <row r="235" spans="8:15" ht="12.75" hidden="1" x14ac:dyDescent="0.2">
      <c r="H235" s="6"/>
      <c r="O235" s="6"/>
    </row>
    <row r="236" spans="8:15" ht="12.75" hidden="1" x14ac:dyDescent="0.2">
      <c r="H236" s="6"/>
      <c r="O236" s="6"/>
    </row>
    <row r="237" spans="8:15" ht="12.75" hidden="1" x14ac:dyDescent="0.2">
      <c r="H237" s="6"/>
      <c r="O237" s="6"/>
    </row>
    <row r="238" spans="8:15" ht="12.75" hidden="1" x14ac:dyDescent="0.2">
      <c r="H238" s="6"/>
      <c r="O238" s="6"/>
    </row>
    <row r="239" spans="8:15" ht="12.75" hidden="1" x14ac:dyDescent="0.2">
      <c r="H239" s="6"/>
      <c r="O239" s="6"/>
    </row>
    <row r="240" spans="8:15" ht="12.75" hidden="1" x14ac:dyDescent="0.2">
      <c r="H240" s="6"/>
      <c r="O240" s="6"/>
    </row>
    <row r="241" spans="8:15" ht="12.75" hidden="1" x14ac:dyDescent="0.2">
      <c r="H241" s="6"/>
      <c r="O241" s="6"/>
    </row>
    <row r="242" spans="8:15" ht="12.75" hidden="1" x14ac:dyDescent="0.2">
      <c r="H242" s="6"/>
      <c r="O242" s="6"/>
    </row>
    <row r="243" spans="8:15" ht="12.75" hidden="1" x14ac:dyDescent="0.2">
      <c r="H243" s="6"/>
      <c r="O243" s="6"/>
    </row>
    <row r="244" spans="8:15" ht="12.75" hidden="1" x14ac:dyDescent="0.2">
      <c r="H244" s="6"/>
      <c r="O244" s="6"/>
    </row>
    <row r="245" spans="8:15" ht="12.75" hidden="1" x14ac:dyDescent="0.2">
      <c r="H245" s="6"/>
      <c r="O245" s="6"/>
    </row>
    <row r="246" spans="8:15" ht="12.75" hidden="1" x14ac:dyDescent="0.2">
      <c r="H246" s="6"/>
      <c r="O246" s="6"/>
    </row>
    <row r="247" spans="8:15" ht="12.75" hidden="1" x14ac:dyDescent="0.2">
      <c r="H247" s="6"/>
      <c r="O247" s="6"/>
    </row>
    <row r="248" spans="8:15" ht="12.75" hidden="1" x14ac:dyDescent="0.2">
      <c r="H248" s="6"/>
      <c r="O248" s="6"/>
    </row>
    <row r="249" spans="8:15" ht="12.75" hidden="1" x14ac:dyDescent="0.2">
      <c r="H249" s="6"/>
      <c r="O249" s="6"/>
    </row>
    <row r="250" spans="8:15" ht="12.75" hidden="1" x14ac:dyDescent="0.2">
      <c r="H250" s="6"/>
      <c r="O250" s="6"/>
    </row>
    <row r="251" spans="8:15" ht="12.75" hidden="1" x14ac:dyDescent="0.2">
      <c r="H251" s="6"/>
      <c r="O251" s="6"/>
    </row>
    <row r="252" spans="8:15" ht="12.75" hidden="1" x14ac:dyDescent="0.2">
      <c r="H252" s="6"/>
      <c r="O252" s="6"/>
    </row>
    <row r="253" spans="8:15" ht="12.75" hidden="1" x14ac:dyDescent="0.2">
      <c r="H253" s="6"/>
      <c r="O253" s="6"/>
    </row>
    <row r="254" spans="8:15" ht="12.75" hidden="1" x14ac:dyDescent="0.2">
      <c r="H254" s="6"/>
      <c r="O254" s="6"/>
    </row>
    <row r="255" spans="8:15" ht="12.75" hidden="1" x14ac:dyDescent="0.2">
      <c r="H255" s="6"/>
      <c r="O255" s="6"/>
    </row>
    <row r="256" spans="8:15" ht="12.75" hidden="1" x14ac:dyDescent="0.2">
      <c r="H256" s="6"/>
      <c r="O256" s="6"/>
    </row>
    <row r="257" spans="8:15" ht="12.75" hidden="1" x14ac:dyDescent="0.2">
      <c r="H257" s="6"/>
      <c r="O257" s="6"/>
    </row>
    <row r="258" spans="8:15" ht="12.75" hidden="1" x14ac:dyDescent="0.2">
      <c r="H258" s="6"/>
      <c r="O258" s="6"/>
    </row>
    <row r="259" spans="8:15" ht="12.75" hidden="1" x14ac:dyDescent="0.2">
      <c r="H259" s="6"/>
      <c r="O259" s="6"/>
    </row>
    <row r="260" spans="8:15" ht="12.75" hidden="1" x14ac:dyDescent="0.2">
      <c r="H260" s="6"/>
      <c r="O260" s="6"/>
    </row>
    <row r="261" spans="8:15" ht="12.75" hidden="1" x14ac:dyDescent="0.2">
      <c r="H261" s="6"/>
      <c r="O261" s="6"/>
    </row>
    <row r="262" spans="8:15" ht="12.75" hidden="1" x14ac:dyDescent="0.2">
      <c r="H262" s="6"/>
      <c r="O262" s="6"/>
    </row>
    <row r="263" spans="8:15" ht="12.75" hidden="1" x14ac:dyDescent="0.2">
      <c r="H263" s="6"/>
      <c r="O263" s="6"/>
    </row>
    <row r="264" spans="8:15" ht="12.75" hidden="1" x14ac:dyDescent="0.2">
      <c r="H264" s="6"/>
      <c r="O264" s="6"/>
    </row>
    <row r="265" spans="8:15" ht="12.75" hidden="1" x14ac:dyDescent="0.2">
      <c r="H265" s="6"/>
      <c r="O265" s="6"/>
    </row>
    <row r="266" spans="8:15" ht="12.75" hidden="1" x14ac:dyDescent="0.2">
      <c r="H266" s="6"/>
      <c r="O266" s="6"/>
    </row>
    <row r="267" spans="8:15" ht="12.75" hidden="1" x14ac:dyDescent="0.2">
      <c r="H267" s="6"/>
      <c r="O267" s="6"/>
    </row>
    <row r="268" spans="8:15" ht="12.75" hidden="1" x14ac:dyDescent="0.2">
      <c r="H268" s="6"/>
      <c r="O268" s="6"/>
    </row>
    <row r="269" spans="8:15" ht="12.75" hidden="1" x14ac:dyDescent="0.2">
      <c r="H269" s="6"/>
      <c r="O269" s="6"/>
    </row>
    <row r="270" spans="8:15" ht="12.75" hidden="1" x14ac:dyDescent="0.2">
      <c r="H270" s="6"/>
      <c r="O270" s="6"/>
    </row>
    <row r="271" spans="8:15" ht="12.75" hidden="1" x14ac:dyDescent="0.2">
      <c r="H271" s="6"/>
      <c r="O271" s="6"/>
    </row>
    <row r="272" spans="8:15" ht="12.75" hidden="1" x14ac:dyDescent="0.2">
      <c r="H272" s="6"/>
      <c r="O272" s="6"/>
    </row>
    <row r="273" spans="8:15" ht="12.75" hidden="1" x14ac:dyDescent="0.2">
      <c r="H273" s="6"/>
      <c r="O273" s="6"/>
    </row>
    <row r="274" spans="8:15" ht="12.75" hidden="1" x14ac:dyDescent="0.2">
      <c r="H274" s="6"/>
      <c r="O274" s="6"/>
    </row>
    <row r="275" spans="8:15" ht="12.75" hidden="1" x14ac:dyDescent="0.2">
      <c r="H275" s="6"/>
      <c r="O275" s="6"/>
    </row>
    <row r="276" spans="8:15" ht="12.75" hidden="1" x14ac:dyDescent="0.2">
      <c r="H276" s="6"/>
      <c r="O276" s="6"/>
    </row>
    <row r="277" spans="8:15" ht="12.75" hidden="1" x14ac:dyDescent="0.2">
      <c r="H277" s="6"/>
      <c r="O277" s="6"/>
    </row>
    <row r="278" spans="8:15" ht="12.75" hidden="1" x14ac:dyDescent="0.2">
      <c r="H278" s="6"/>
      <c r="O278" s="6"/>
    </row>
    <row r="279" spans="8:15" ht="12.75" hidden="1" x14ac:dyDescent="0.2">
      <c r="H279" s="6"/>
      <c r="O279" s="6"/>
    </row>
    <row r="280" spans="8:15" ht="12.75" hidden="1" x14ac:dyDescent="0.2">
      <c r="H280" s="6"/>
      <c r="O280" s="6"/>
    </row>
    <row r="281" spans="8:15" ht="12.75" hidden="1" x14ac:dyDescent="0.2">
      <c r="H281" s="6"/>
      <c r="O281" s="6"/>
    </row>
    <row r="282" spans="8:15" ht="12.75" hidden="1" x14ac:dyDescent="0.2">
      <c r="H282" s="6"/>
      <c r="O282" s="6"/>
    </row>
    <row r="283" spans="8:15" ht="12.75" hidden="1" x14ac:dyDescent="0.2">
      <c r="H283" s="6"/>
      <c r="O283" s="6"/>
    </row>
    <row r="284" spans="8:15" ht="12.75" hidden="1" x14ac:dyDescent="0.2">
      <c r="H284" s="6"/>
      <c r="O284" s="6"/>
    </row>
    <row r="285" spans="8:15" ht="12.75" hidden="1" x14ac:dyDescent="0.2">
      <c r="H285" s="6"/>
      <c r="O285" s="6"/>
    </row>
    <row r="286" spans="8:15" ht="12.75" hidden="1" x14ac:dyDescent="0.2">
      <c r="H286" s="6"/>
      <c r="O286" s="6"/>
    </row>
    <row r="287" spans="8:15" ht="12.75" hidden="1" x14ac:dyDescent="0.2">
      <c r="H287" s="6"/>
      <c r="O287" s="6"/>
    </row>
    <row r="288" spans="8:15" ht="12.75" hidden="1" x14ac:dyDescent="0.2">
      <c r="H288" s="6"/>
      <c r="O288" s="6"/>
    </row>
    <row r="289" spans="8:15" ht="12.75" hidden="1" x14ac:dyDescent="0.2">
      <c r="H289" s="6"/>
      <c r="O289" s="6"/>
    </row>
    <row r="290" spans="8:15" ht="12.75" hidden="1" x14ac:dyDescent="0.2">
      <c r="H290" s="6"/>
      <c r="O290" s="6"/>
    </row>
    <row r="291" spans="8:15" ht="12.75" hidden="1" x14ac:dyDescent="0.2">
      <c r="H291" s="6"/>
      <c r="O291" s="6"/>
    </row>
    <row r="292" spans="8:15" ht="12.75" hidden="1" x14ac:dyDescent="0.2">
      <c r="H292" s="6"/>
      <c r="O292" s="6"/>
    </row>
    <row r="293" spans="8:15" ht="12.75" hidden="1" x14ac:dyDescent="0.2">
      <c r="H293" s="6"/>
      <c r="O293" s="6"/>
    </row>
    <row r="294" spans="8:15" ht="12.75" hidden="1" x14ac:dyDescent="0.2">
      <c r="H294" s="6"/>
      <c r="O294" s="6"/>
    </row>
    <row r="295" spans="8:15" ht="12.75" hidden="1" x14ac:dyDescent="0.2">
      <c r="H295" s="6"/>
      <c r="O295" s="6"/>
    </row>
    <row r="296" spans="8:15" ht="12.75" hidden="1" x14ac:dyDescent="0.2">
      <c r="H296" s="6"/>
      <c r="O296" s="6"/>
    </row>
    <row r="297" spans="8:15" ht="12.75" hidden="1" x14ac:dyDescent="0.2">
      <c r="H297" s="6"/>
      <c r="O297" s="6"/>
    </row>
    <row r="298" spans="8:15" ht="12.75" hidden="1" x14ac:dyDescent="0.2">
      <c r="H298" s="6"/>
      <c r="O298" s="6"/>
    </row>
    <row r="299" spans="8:15" ht="12.75" hidden="1" x14ac:dyDescent="0.2">
      <c r="H299" s="6"/>
      <c r="O299" s="6"/>
    </row>
    <row r="300" spans="8:15" ht="12.75" hidden="1" x14ac:dyDescent="0.2">
      <c r="H300" s="6"/>
      <c r="O300" s="6"/>
    </row>
    <row r="301" spans="8:15" ht="12.75" hidden="1" x14ac:dyDescent="0.2">
      <c r="H301" s="6"/>
      <c r="O301" s="6"/>
    </row>
    <row r="302" spans="8:15" ht="12.75" hidden="1" x14ac:dyDescent="0.2">
      <c r="H302" s="6"/>
      <c r="O302" s="6"/>
    </row>
    <row r="303" spans="8:15" ht="12.75" hidden="1" x14ac:dyDescent="0.2">
      <c r="H303" s="6"/>
      <c r="O303" s="6"/>
    </row>
    <row r="304" spans="8:15" ht="12.75" hidden="1" x14ac:dyDescent="0.2">
      <c r="H304" s="6"/>
      <c r="O304" s="6"/>
    </row>
    <row r="305" spans="8:15" ht="12.75" hidden="1" x14ac:dyDescent="0.2">
      <c r="H305" s="6"/>
      <c r="O305" s="6"/>
    </row>
    <row r="306" spans="8:15" ht="12.75" hidden="1" x14ac:dyDescent="0.2">
      <c r="H306" s="6"/>
      <c r="O306" s="6"/>
    </row>
    <row r="307" spans="8:15" ht="12.75" hidden="1" x14ac:dyDescent="0.2">
      <c r="H307" s="6"/>
      <c r="O307" s="6"/>
    </row>
    <row r="308" spans="8:15" ht="12.75" hidden="1" x14ac:dyDescent="0.2">
      <c r="H308" s="6"/>
      <c r="O308" s="6"/>
    </row>
    <row r="309" spans="8:15" ht="12.75" hidden="1" x14ac:dyDescent="0.2">
      <c r="H309" s="6"/>
      <c r="O309" s="6"/>
    </row>
    <row r="310" spans="8:15" ht="12.75" hidden="1" x14ac:dyDescent="0.2">
      <c r="H310" s="6"/>
      <c r="O310" s="6"/>
    </row>
    <row r="311" spans="8:15" ht="12.75" hidden="1" x14ac:dyDescent="0.2">
      <c r="H311" s="6"/>
      <c r="O311" s="6"/>
    </row>
    <row r="312" spans="8:15" ht="12.75" hidden="1" x14ac:dyDescent="0.2">
      <c r="H312" s="6"/>
      <c r="O312" s="6"/>
    </row>
    <row r="313" spans="8:15" ht="12.75" hidden="1" x14ac:dyDescent="0.2">
      <c r="H313" s="6"/>
      <c r="O313" s="6"/>
    </row>
    <row r="314" spans="8:15" ht="12.75" hidden="1" x14ac:dyDescent="0.2">
      <c r="H314" s="6"/>
      <c r="O314" s="6"/>
    </row>
    <row r="315" spans="8:15" ht="12.75" hidden="1" x14ac:dyDescent="0.2">
      <c r="H315" s="6"/>
      <c r="O315" s="6"/>
    </row>
    <row r="316" spans="8:15" ht="12.75" hidden="1" x14ac:dyDescent="0.2">
      <c r="H316" s="6"/>
      <c r="O316" s="6"/>
    </row>
    <row r="317" spans="8:15" ht="12.75" hidden="1" x14ac:dyDescent="0.2">
      <c r="H317" s="6"/>
      <c r="O317" s="6"/>
    </row>
    <row r="318" spans="8:15" ht="12.75" hidden="1" x14ac:dyDescent="0.2">
      <c r="H318" s="6"/>
      <c r="O318" s="6"/>
    </row>
    <row r="319" spans="8:15" ht="12.75" hidden="1" x14ac:dyDescent="0.2">
      <c r="H319" s="6"/>
      <c r="O319" s="6"/>
    </row>
    <row r="320" spans="8:15" ht="12.75" hidden="1" x14ac:dyDescent="0.2">
      <c r="H320" s="6"/>
      <c r="O320" s="6"/>
    </row>
    <row r="321" spans="8:15" ht="12.75" hidden="1" x14ac:dyDescent="0.2">
      <c r="H321" s="6"/>
      <c r="O321" s="6"/>
    </row>
    <row r="322" spans="8:15" ht="12.75" hidden="1" x14ac:dyDescent="0.2">
      <c r="H322" s="6"/>
      <c r="O322" s="6"/>
    </row>
    <row r="323" spans="8:15" ht="12.75" hidden="1" x14ac:dyDescent="0.2">
      <c r="H323" s="6"/>
      <c r="O323" s="6"/>
    </row>
    <row r="324" spans="8:15" ht="12.75" hidden="1" x14ac:dyDescent="0.2">
      <c r="H324" s="6"/>
      <c r="O324" s="6"/>
    </row>
    <row r="325" spans="8:15" ht="12.75" hidden="1" x14ac:dyDescent="0.2">
      <c r="H325" s="6"/>
      <c r="O325" s="6"/>
    </row>
    <row r="326" spans="8:15" ht="12.75" hidden="1" x14ac:dyDescent="0.2">
      <c r="H326" s="6"/>
      <c r="O326" s="6"/>
    </row>
    <row r="327" spans="8:15" ht="12.75" hidden="1" x14ac:dyDescent="0.2">
      <c r="H327" s="6"/>
      <c r="O327" s="6"/>
    </row>
    <row r="328" spans="8:15" ht="12.75" hidden="1" x14ac:dyDescent="0.2">
      <c r="H328" s="6"/>
      <c r="O328" s="6"/>
    </row>
    <row r="329" spans="8:15" ht="12.75" hidden="1" x14ac:dyDescent="0.2">
      <c r="H329" s="6"/>
      <c r="O329" s="6"/>
    </row>
    <row r="330" spans="8:15" ht="12.75" hidden="1" x14ac:dyDescent="0.2">
      <c r="H330" s="6"/>
      <c r="O330" s="6"/>
    </row>
    <row r="331" spans="8:15" ht="12.75" hidden="1" x14ac:dyDescent="0.2">
      <c r="H331" s="6"/>
      <c r="O331" s="6"/>
    </row>
    <row r="332" spans="8:15" ht="12.75" hidden="1" x14ac:dyDescent="0.2">
      <c r="H332" s="6"/>
      <c r="O332" s="6"/>
    </row>
    <row r="333" spans="8:15" ht="12.75" hidden="1" x14ac:dyDescent="0.2">
      <c r="H333" s="6"/>
      <c r="O333" s="6"/>
    </row>
    <row r="334" spans="8:15" ht="12.75" hidden="1" x14ac:dyDescent="0.2">
      <c r="H334" s="6"/>
      <c r="O334" s="6"/>
    </row>
    <row r="335" spans="8:15" ht="12.75" hidden="1" x14ac:dyDescent="0.2">
      <c r="H335" s="6"/>
      <c r="O335" s="6"/>
    </row>
    <row r="336" spans="8:15" ht="12.75" hidden="1" x14ac:dyDescent="0.2">
      <c r="H336" s="6"/>
      <c r="O336" s="6"/>
    </row>
    <row r="337" spans="8:15" ht="12.75" hidden="1" x14ac:dyDescent="0.2">
      <c r="H337" s="6"/>
      <c r="O337" s="6"/>
    </row>
    <row r="338" spans="8:15" ht="12.75" hidden="1" x14ac:dyDescent="0.2">
      <c r="H338" s="6"/>
      <c r="O338" s="6"/>
    </row>
    <row r="339" spans="8:15" ht="12.75" hidden="1" x14ac:dyDescent="0.2">
      <c r="H339" s="6"/>
      <c r="O339" s="6"/>
    </row>
    <row r="340" spans="8:15" ht="12.75" hidden="1" x14ac:dyDescent="0.2">
      <c r="H340" s="6"/>
      <c r="O340" s="6"/>
    </row>
    <row r="341" spans="8:15" ht="12.75" hidden="1" x14ac:dyDescent="0.2">
      <c r="H341" s="6"/>
      <c r="O341" s="6"/>
    </row>
    <row r="342" spans="8:15" ht="12.75" hidden="1" x14ac:dyDescent="0.2">
      <c r="H342" s="6"/>
      <c r="O342" s="6"/>
    </row>
    <row r="343" spans="8:15" ht="12.75" hidden="1" x14ac:dyDescent="0.2">
      <c r="H343" s="6"/>
      <c r="O343" s="6"/>
    </row>
    <row r="344" spans="8:15" ht="12.75" hidden="1" x14ac:dyDescent="0.2">
      <c r="H344" s="6"/>
      <c r="O344" s="6"/>
    </row>
    <row r="345" spans="8:15" ht="12.75" hidden="1" x14ac:dyDescent="0.2">
      <c r="H345" s="6"/>
      <c r="O345" s="6"/>
    </row>
    <row r="346" spans="8:15" ht="12.75" hidden="1" x14ac:dyDescent="0.2">
      <c r="H346" s="6"/>
      <c r="O346" s="6"/>
    </row>
    <row r="347" spans="8:15" ht="12.75" hidden="1" x14ac:dyDescent="0.2">
      <c r="H347" s="6"/>
      <c r="O347" s="6"/>
    </row>
    <row r="348" spans="8:15" ht="12.75" hidden="1" x14ac:dyDescent="0.2">
      <c r="H348" s="6"/>
      <c r="O348" s="6"/>
    </row>
    <row r="349" spans="8:15" ht="12.75" hidden="1" x14ac:dyDescent="0.2">
      <c r="H349" s="6"/>
      <c r="O349" s="6"/>
    </row>
    <row r="350" spans="8:15" ht="12.75" hidden="1" x14ac:dyDescent="0.2">
      <c r="H350" s="6"/>
      <c r="O350" s="6"/>
    </row>
    <row r="351" spans="8:15" ht="12.75" hidden="1" x14ac:dyDescent="0.2">
      <c r="H351" s="6"/>
      <c r="O351" s="6"/>
    </row>
    <row r="352" spans="8:15" ht="12.75" hidden="1" x14ac:dyDescent="0.2">
      <c r="H352" s="6"/>
      <c r="O352" s="6"/>
    </row>
    <row r="353" spans="8:15" ht="12.75" hidden="1" x14ac:dyDescent="0.2">
      <c r="H353" s="6"/>
      <c r="O353" s="6"/>
    </row>
    <row r="354" spans="8:15" ht="12.75" hidden="1" x14ac:dyDescent="0.2">
      <c r="H354" s="6"/>
      <c r="O354" s="6"/>
    </row>
    <row r="355" spans="8:15" ht="12.75" hidden="1" x14ac:dyDescent="0.2">
      <c r="H355" s="6"/>
      <c r="O355" s="6"/>
    </row>
    <row r="356" spans="8:15" ht="12.75" hidden="1" x14ac:dyDescent="0.2">
      <c r="H356" s="6"/>
      <c r="O356" s="6"/>
    </row>
    <row r="357" spans="8:15" ht="12.75" hidden="1" x14ac:dyDescent="0.2">
      <c r="H357" s="6"/>
      <c r="O357" s="6"/>
    </row>
    <row r="358" spans="8:15" ht="12.75" hidden="1" x14ac:dyDescent="0.2">
      <c r="H358" s="6"/>
      <c r="O358" s="6"/>
    </row>
    <row r="359" spans="8:15" ht="12.75" hidden="1" x14ac:dyDescent="0.2">
      <c r="H359" s="6"/>
      <c r="O359" s="6"/>
    </row>
    <row r="360" spans="8:15" ht="12.75" hidden="1" x14ac:dyDescent="0.2">
      <c r="H360" s="6"/>
      <c r="O360" s="6"/>
    </row>
    <row r="361" spans="8:15" ht="12.75" hidden="1" x14ac:dyDescent="0.2">
      <c r="H361" s="6"/>
      <c r="O361" s="6"/>
    </row>
    <row r="362" spans="8:15" ht="12.75" hidden="1" x14ac:dyDescent="0.2">
      <c r="H362" s="6"/>
      <c r="O362" s="6"/>
    </row>
    <row r="363" spans="8:15" ht="12.75" hidden="1" x14ac:dyDescent="0.2">
      <c r="H363" s="6"/>
      <c r="O363" s="6"/>
    </row>
    <row r="364" spans="8:15" ht="12.75" hidden="1" x14ac:dyDescent="0.2">
      <c r="H364" s="6"/>
      <c r="O364" s="6"/>
    </row>
    <row r="365" spans="8:15" ht="12.75" hidden="1" x14ac:dyDescent="0.2">
      <c r="H365" s="6"/>
      <c r="O365" s="6"/>
    </row>
    <row r="366" spans="8:15" ht="12.75" hidden="1" x14ac:dyDescent="0.2">
      <c r="H366" s="6"/>
      <c r="O366" s="6"/>
    </row>
    <row r="367" spans="8:15" ht="12.75" hidden="1" x14ac:dyDescent="0.2">
      <c r="H367" s="6"/>
      <c r="O367" s="6"/>
    </row>
    <row r="368" spans="8:15" ht="12.75" hidden="1" x14ac:dyDescent="0.2">
      <c r="H368" s="6"/>
      <c r="O368" s="6"/>
    </row>
    <row r="369" spans="8:15" ht="12.75" hidden="1" x14ac:dyDescent="0.2">
      <c r="H369" s="6"/>
      <c r="O369" s="6"/>
    </row>
    <row r="370" spans="8:15" ht="12.75" hidden="1" x14ac:dyDescent="0.2">
      <c r="H370" s="6"/>
      <c r="O370" s="6"/>
    </row>
    <row r="371" spans="8:15" ht="12.75" hidden="1" x14ac:dyDescent="0.2">
      <c r="H371" s="6"/>
      <c r="O371" s="6"/>
    </row>
    <row r="372" spans="8:15" ht="12.75" hidden="1" x14ac:dyDescent="0.2">
      <c r="H372" s="6"/>
      <c r="O372" s="6"/>
    </row>
    <row r="373" spans="8:15" ht="12.75" hidden="1" x14ac:dyDescent="0.2">
      <c r="H373" s="6"/>
      <c r="O373" s="6"/>
    </row>
    <row r="374" spans="8:15" ht="12.75" hidden="1" x14ac:dyDescent="0.2">
      <c r="H374" s="6"/>
      <c r="O374" s="6"/>
    </row>
    <row r="375" spans="8:15" ht="12.75" hidden="1" x14ac:dyDescent="0.2">
      <c r="H375" s="6"/>
      <c r="O375" s="6"/>
    </row>
    <row r="376" spans="8:15" ht="12.75" hidden="1" x14ac:dyDescent="0.2">
      <c r="H376" s="6"/>
      <c r="O376" s="6"/>
    </row>
    <row r="377" spans="8:15" ht="12.75" hidden="1" x14ac:dyDescent="0.2">
      <c r="H377" s="6"/>
      <c r="O377" s="6"/>
    </row>
    <row r="378" spans="8:15" ht="12.75" hidden="1" x14ac:dyDescent="0.2">
      <c r="H378" s="6"/>
      <c r="O378" s="6"/>
    </row>
    <row r="379" spans="8:15" ht="12.75" hidden="1" x14ac:dyDescent="0.2">
      <c r="H379" s="6"/>
      <c r="O379" s="6"/>
    </row>
    <row r="380" spans="8:15" ht="12.75" hidden="1" x14ac:dyDescent="0.2">
      <c r="H380" s="6"/>
      <c r="O380" s="6"/>
    </row>
    <row r="381" spans="8:15" ht="12.75" hidden="1" x14ac:dyDescent="0.2">
      <c r="H381" s="6"/>
      <c r="O381" s="6"/>
    </row>
    <row r="382" spans="8:15" ht="12.75" hidden="1" x14ac:dyDescent="0.2">
      <c r="H382" s="6"/>
      <c r="O382" s="6"/>
    </row>
    <row r="383" spans="8:15" ht="12.75" hidden="1" x14ac:dyDescent="0.2">
      <c r="H383" s="6"/>
      <c r="O383" s="6"/>
    </row>
    <row r="384" spans="8:15" ht="12.75" hidden="1" x14ac:dyDescent="0.2">
      <c r="H384" s="6"/>
      <c r="O384" s="6"/>
    </row>
    <row r="385" spans="8:15" ht="12.75" hidden="1" x14ac:dyDescent="0.2">
      <c r="H385" s="6"/>
      <c r="O385" s="6"/>
    </row>
    <row r="386" spans="8:15" ht="12.75" hidden="1" x14ac:dyDescent="0.2">
      <c r="H386" s="6"/>
      <c r="O386" s="6"/>
    </row>
    <row r="387" spans="8:15" ht="12.75" hidden="1" x14ac:dyDescent="0.2">
      <c r="H387" s="6"/>
      <c r="O387" s="6"/>
    </row>
    <row r="388" spans="8:15" ht="12.75" hidden="1" x14ac:dyDescent="0.2">
      <c r="H388" s="6"/>
      <c r="O388" s="6"/>
    </row>
    <row r="389" spans="8:15" ht="12.75" hidden="1" x14ac:dyDescent="0.2">
      <c r="H389" s="6"/>
      <c r="O389" s="6"/>
    </row>
    <row r="390" spans="8:15" ht="12.75" hidden="1" x14ac:dyDescent="0.2">
      <c r="H390" s="6"/>
      <c r="O390" s="6"/>
    </row>
    <row r="391" spans="8:15" ht="12.75" hidden="1" x14ac:dyDescent="0.2">
      <c r="H391" s="6"/>
      <c r="O391" s="6"/>
    </row>
    <row r="392" spans="8:15" ht="12.75" hidden="1" x14ac:dyDescent="0.2">
      <c r="H392" s="6"/>
      <c r="O392" s="6"/>
    </row>
    <row r="393" spans="8:15" ht="12.75" hidden="1" x14ac:dyDescent="0.2">
      <c r="H393" s="6"/>
      <c r="O393" s="6"/>
    </row>
    <row r="394" spans="8:15" ht="12.75" hidden="1" x14ac:dyDescent="0.2">
      <c r="H394" s="6"/>
      <c r="O394" s="6"/>
    </row>
    <row r="395" spans="8:15" ht="12.75" hidden="1" x14ac:dyDescent="0.2">
      <c r="H395" s="6"/>
      <c r="O395" s="6"/>
    </row>
    <row r="396" spans="8:15" ht="12.75" hidden="1" x14ac:dyDescent="0.2">
      <c r="H396" s="6"/>
      <c r="O396" s="6"/>
    </row>
    <row r="397" spans="8:15" ht="12.75" hidden="1" x14ac:dyDescent="0.2">
      <c r="H397" s="6"/>
      <c r="O397" s="6"/>
    </row>
    <row r="398" spans="8:15" ht="12.75" hidden="1" x14ac:dyDescent="0.2">
      <c r="H398" s="6"/>
      <c r="O398" s="6"/>
    </row>
    <row r="399" spans="8:15" ht="12.75" hidden="1" x14ac:dyDescent="0.2">
      <c r="H399" s="6"/>
      <c r="O399" s="6"/>
    </row>
    <row r="400" spans="8:15" ht="12.75" hidden="1" x14ac:dyDescent="0.2">
      <c r="H400" s="6"/>
      <c r="O400" s="6"/>
    </row>
    <row r="401" spans="8:15" ht="12.75" hidden="1" x14ac:dyDescent="0.2">
      <c r="H401" s="6"/>
      <c r="O401" s="6"/>
    </row>
    <row r="402" spans="8:15" ht="12.75" hidden="1" x14ac:dyDescent="0.2">
      <c r="H402" s="6"/>
      <c r="O402" s="6"/>
    </row>
    <row r="403" spans="8:15" ht="12.75" hidden="1" x14ac:dyDescent="0.2">
      <c r="H403" s="6"/>
      <c r="O403" s="6"/>
    </row>
    <row r="404" spans="8:15" ht="12.75" hidden="1" x14ac:dyDescent="0.2">
      <c r="H404" s="6"/>
      <c r="O404" s="6"/>
    </row>
    <row r="405" spans="8:15" ht="12.75" hidden="1" x14ac:dyDescent="0.2">
      <c r="H405" s="6"/>
      <c r="O405" s="6"/>
    </row>
    <row r="406" spans="8:15" ht="12.75" hidden="1" x14ac:dyDescent="0.2">
      <c r="H406" s="6"/>
      <c r="O406" s="6"/>
    </row>
    <row r="407" spans="8:15" ht="12.75" hidden="1" x14ac:dyDescent="0.2">
      <c r="H407" s="6"/>
      <c r="O407" s="6"/>
    </row>
    <row r="408" spans="8:15" ht="12.75" hidden="1" x14ac:dyDescent="0.2">
      <c r="H408" s="6"/>
      <c r="O408" s="6"/>
    </row>
    <row r="409" spans="8:15" ht="12.75" hidden="1" x14ac:dyDescent="0.2">
      <c r="H409" s="6"/>
      <c r="O409" s="6"/>
    </row>
    <row r="410" spans="8:15" ht="12.75" hidden="1" x14ac:dyDescent="0.2">
      <c r="H410" s="6"/>
      <c r="O410" s="6"/>
    </row>
    <row r="411" spans="8:15" ht="12.75" hidden="1" x14ac:dyDescent="0.2">
      <c r="H411" s="6"/>
      <c r="O411" s="6"/>
    </row>
    <row r="412" spans="8:15" ht="12.75" hidden="1" x14ac:dyDescent="0.2">
      <c r="H412" s="6"/>
      <c r="O412" s="6"/>
    </row>
    <row r="413" spans="8:15" ht="12.75" hidden="1" x14ac:dyDescent="0.2">
      <c r="H413" s="6"/>
      <c r="O413" s="6"/>
    </row>
    <row r="414" spans="8:15" ht="12.75" hidden="1" x14ac:dyDescent="0.2">
      <c r="H414" s="6"/>
      <c r="O414" s="6"/>
    </row>
    <row r="415" spans="8:15" ht="12.75" hidden="1" x14ac:dyDescent="0.2">
      <c r="H415" s="6"/>
      <c r="O415" s="6"/>
    </row>
    <row r="416" spans="8:15" ht="12.75" hidden="1" x14ac:dyDescent="0.2">
      <c r="H416" s="6"/>
      <c r="O416" s="6"/>
    </row>
    <row r="417" spans="8:15" ht="12.75" hidden="1" x14ac:dyDescent="0.2">
      <c r="H417" s="6"/>
      <c r="O417" s="6"/>
    </row>
    <row r="418" spans="8:15" ht="12.75" hidden="1" x14ac:dyDescent="0.2">
      <c r="H418" s="6"/>
      <c r="O418" s="6"/>
    </row>
    <row r="419" spans="8:15" ht="12.75" hidden="1" x14ac:dyDescent="0.2">
      <c r="H419" s="6"/>
      <c r="O419" s="6"/>
    </row>
    <row r="420" spans="8:15" ht="12.75" hidden="1" x14ac:dyDescent="0.2">
      <c r="H420" s="6"/>
      <c r="O420" s="6"/>
    </row>
    <row r="421" spans="8:15" ht="12.75" hidden="1" x14ac:dyDescent="0.2">
      <c r="H421" s="6"/>
      <c r="O421" s="6"/>
    </row>
    <row r="422" spans="8:15" ht="12.75" hidden="1" x14ac:dyDescent="0.2">
      <c r="H422" s="6"/>
      <c r="O422" s="6"/>
    </row>
    <row r="423" spans="8:15" ht="12.75" hidden="1" x14ac:dyDescent="0.2">
      <c r="H423" s="6"/>
      <c r="O423" s="6"/>
    </row>
    <row r="424" spans="8:15" ht="12.75" hidden="1" x14ac:dyDescent="0.2">
      <c r="H424" s="6"/>
      <c r="O424" s="6"/>
    </row>
    <row r="425" spans="8:15" ht="12.75" hidden="1" x14ac:dyDescent="0.2">
      <c r="H425" s="6"/>
      <c r="O425" s="6"/>
    </row>
    <row r="426" spans="8:15" ht="12.75" hidden="1" x14ac:dyDescent="0.2">
      <c r="H426" s="6"/>
      <c r="O426" s="6"/>
    </row>
    <row r="427" spans="8:15" ht="12.75" hidden="1" x14ac:dyDescent="0.2">
      <c r="H427" s="6"/>
      <c r="O427" s="6"/>
    </row>
    <row r="428" spans="8:15" ht="12.75" hidden="1" x14ac:dyDescent="0.2">
      <c r="H428" s="6"/>
      <c r="O428" s="6"/>
    </row>
    <row r="429" spans="8:15" ht="12.75" hidden="1" x14ac:dyDescent="0.2">
      <c r="H429" s="6"/>
      <c r="O429" s="6"/>
    </row>
    <row r="430" spans="8:15" ht="12.75" hidden="1" x14ac:dyDescent="0.2">
      <c r="H430" s="6"/>
      <c r="O430" s="6"/>
    </row>
    <row r="431" spans="8:15" ht="12.75" hidden="1" x14ac:dyDescent="0.2">
      <c r="H431" s="6"/>
      <c r="O431" s="6"/>
    </row>
    <row r="432" spans="8:15" ht="12.75" hidden="1" x14ac:dyDescent="0.2">
      <c r="H432" s="6"/>
      <c r="O432" s="6"/>
    </row>
    <row r="433" spans="8:15" ht="12.75" hidden="1" x14ac:dyDescent="0.2">
      <c r="H433" s="6"/>
      <c r="O433" s="6"/>
    </row>
    <row r="434" spans="8:15" ht="12.75" hidden="1" x14ac:dyDescent="0.2">
      <c r="H434" s="6"/>
      <c r="O434" s="6"/>
    </row>
    <row r="435" spans="8:15" ht="12.75" hidden="1" x14ac:dyDescent="0.2">
      <c r="H435" s="6"/>
      <c r="O435" s="6"/>
    </row>
    <row r="436" spans="8:15" ht="12.75" hidden="1" x14ac:dyDescent="0.2">
      <c r="H436" s="6"/>
      <c r="O436" s="6"/>
    </row>
    <row r="437" spans="8:15" ht="12.75" hidden="1" x14ac:dyDescent="0.2">
      <c r="H437" s="6"/>
      <c r="O437" s="6"/>
    </row>
    <row r="438" spans="8:15" ht="12.75" hidden="1" x14ac:dyDescent="0.2">
      <c r="H438" s="6"/>
      <c r="O438" s="6"/>
    </row>
    <row r="439" spans="8:15" ht="12.75" hidden="1" x14ac:dyDescent="0.2">
      <c r="H439" s="6"/>
      <c r="O439" s="6"/>
    </row>
    <row r="440" spans="8:15" ht="12.75" hidden="1" x14ac:dyDescent="0.2">
      <c r="H440" s="6"/>
      <c r="O440" s="6"/>
    </row>
    <row r="441" spans="8:15" ht="12.75" hidden="1" x14ac:dyDescent="0.2">
      <c r="H441" s="6"/>
      <c r="O441" s="6"/>
    </row>
    <row r="442" spans="8:15" ht="12.75" hidden="1" x14ac:dyDescent="0.2">
      <c r="H442" s="6"/>
      <c r="O442" s="6"/>
    </row>
    <row r="443" spans="8:15" ht="12.75" hidden="1" x14ac:dyDescent="0.2">
      <c r="H443" s="6"/>
      <c r="O443" s="6"/>
    </row>
    <row r="444" spans="8:15" ht="12.75" hidden="1" x14ac:dyDescent="0.2">
      <c r="H444" s="6"/>
      <c r="O444" s="6"/>
    </row>
    <row r="445" spans="8:15" ht="12.75" hidden="1" x14ac:dyDescent="0.2">
      <c r="H445" s="6"/>
      <c r="O445" s="6"/>
    </row>
    <row r="446" spans="8:15" ht="12.75" hidden="1" x14ac:dyDescent="0.2">
      <c r="H446" s="6"/>
      <c r="O446" s="6"/>
    </row>
    <row r="447" spans="8:15" ht="12.75" hidden="1" x14ac:dyDescent="0.2">
      <c r="H447" s="6"/>
      <c r="O447" s="6"/>
    </row>
    <row r="448" spans="8:15" ht="12.75" hidden="1" x14ac:dyDescent="0.2">
      <c r="H448" s="6"/>
      <c r="O448" s="6"/>
    </row>
    <row r="449" spans="8:15" ht="12.75" hidden="1" x14ac:dyDescent="0.2">
      <c r="H449" s="6"/>
      <c r="O449" s="6"/>
    </row>
    <row r="450" spans="8:15" ht="12.75" hidden="1" x14ac:dyDescent="0.2">
      <c r="H450" s="6"/>
      <c r="O450" s="6"/>
    </row>
    <row r="451" spans="8:15" ht="12.75" hidden="1" x14ac:dyDescent="0.2">
      <c r="H451" s="6"/>
      <c r="O451" s="6"/>
    </row>
    <row r="452" spans="8:15" ht="12.75" hidden="1" x14ac:dyDescent="0.2">
      <c r="H452" s="6"/>
      <c r="O452" s="6"/>
    </row>
    <row r="453" spans="8:15" ht="12.75" hidden="1" x14ac:dyDescent="0.2">
      <c r="H453" s="6"/>
      <c r="O453" s="6"/>
    </row>
    <row r="454" spans="8:15" ht="12.75" hidden="1" x14ac:dyDescent="0.2">
      <c r="H454" s="6"/>
      <c r="O454" s="6"/>
    </row>
    <row r="455" spans="8:15" ht="12.75" hidden="1" x14ac:dyDescent="0.2">
      <c r="H455" s="6"/>
      <c r="O455" s="6"/>
    </row>
    <row r="456" spans="8:15" ht="12.75" hidden="1" x14ac:dyDescent="0.2">
      <c r="H456" s="6"/>
      <c r="O456" s="6"/>
    </row>
    <row r="457" spans="8:15" ht="12.75" hidden="1" x14ac:dyDescent="0.2">
      <c r="H457" s="6"/>
      <c r="O457" s="6"/>
    </row>
    <row r="458" spans="8:15" ht="12.75" hidden="1" x14ac:dyDescent="0.2">
      <c r="H458" s="6"/>
      <c r="O458" s="6"/>
    </row>
    <row r="459" spans="8:15" ht="12.75" hidden="1" x14ac:dyDescent="0.2">
      <c r="H459" s="6"/>
      <c r="O459" s="6"/>
    </row>
    <row r="460" spans="8:15" ht="12.75" hidden="1" x14ac:dyDescent="0.2">
      <c r="H460" s="6"/>
      <c r="O460" s="6"/>
    </row>
    <row r="461" spans="8:15" ht="12.75" hidden="1" x14ac:dyDescent="0.2">
      <c r="H461" s="6"/>
      <c r="O461" s="6"/>
    </row>
    <row r="462" spans="8:15" ht="12.75" hidden="1" x14ac:dyDescent="0.2">
      <c r="H462" s="6"/>
      <c r="O462" s="6"/>
    </row>
    <row r="463" spans="8:15" ht="12.75" hidden="1" x14ac:dyDescent="0.2">
      <c r="H463" s="6"/>
      <c r="O463" s="6"/>
    </row>
    <row r="464" spans="8:15" ht="12.75" hidden="1" x14ac:dyDescent="0.2">
      <c r="H464" s="6"/>
      <c r="O464" s="6"/>
    </row>
    <row r="465" spans="8:15" ht="12.75" hidden="1" x14ac:dyDescent="0.2">
      <c r="H465" s="6"/>
      <c r="O465" s="6"/>
    </row>
    <row r="466" spans="8:15" ht="12.75" hidden="1" x14ac:dyDescent="0.2">
      <c r="H466" s="6"/>
      <c r="O466" s="6"/>
    </row>
    <row r="467" spans="8:15" ht="12.75" hidden="1" x14ac:dyDescent="0.2">
      <c r="H467" s="6"/>
      <c r="O467" s="6"/>
    </row>
    <row r="468" spans="8:15" ht="12.75" hidden="1" x14ac:dyDescent="0.2">
      <c r="H468" s="6"/>
      <c r="O468" s="6"/>
    </row>
    <row r="469" spans="8:15" ht="12.75" hidden="1" x14ac:dyDescent="0.2">
      <c r="H469" s="6"/>
      <c r="O469" s="6"/>
    </row>
    <row r="470" spans="8:15" ht="12.75" hidden="1" x14ac:dyDescent="0.2">
      <c r="H470" s="6"/>
      <c r="O470" s="6"/>
    </row>
    <row r="471" spans="8:15" ht="12.75" hidden="1" x14ac:dyDescent="0.2">
      <c r="H471" s="6"/>
      <c r="O471" s="6"/>
    </row>
    <row r="472" spans="8:15" ht="12.75" hidden="1" x14ac:dyDescent="0.2">
      <c r="H472" s="6"/>
      <c r="O472" s="6"/>
    </row>
    <row r="473" spans="8:15" ht="12.75" hidden="1" x14ac:dyDescent="0.2">
      <c r="H473" s="6"/>
      <c r="O473" s="6"/>
    </row>
    <row r="474" spans="8:15" ht="12.75" hidden="1" x14ac:dyDescent="0.2">
      <c r="H474" s="6"/>
      <c r="O474" s="6"/>
    </row>
    <row r="475" spans="8:15" ht="12.75" hidden="1" x14ac:dyDescent="0.2">
      <c r="H475" s="6"/>
      <c r="O475" s="6"/>
    </row>
    <row r="476" spans="8:15" ht="12.75" hidden="1" x14ac:dyDescent="0.2">
      <c r="H476" s="6"/>
      <c r="O476" s="6"/>
    </row>
    <row r="477" spans="8:15" ht="12.75" hidden="1" x14ac:dyDescent="0.2">
      <c r="H477" s="6"/>
      <c r="O477" s="6"/>
    </row>
    <row r="478" spans="8:15" ht="12.75" hidden="1" x14ac:dyDescent="0.2">
      <c r="H478" s="6"/>
      <c r="O478" s="6"/>
    </row>
    <row r="479" spans="8:15" ht="12.75" hidden="1" x14ac:dyDescent="0.2">
      <c r="H479" s="6"/>
      <c r="O479" s="6"/>
    </row>
    <row r="480" spans="8:15" ht="12.75" hidden="1" x14ac:dyDescent="0.2">
      <c r="H480" s="6"/>
      <c r="O480" s="6"/>
    </row>
    <row r="481" spans="8:15" ht="12.75" hidden="1" x14ac:dyDescent="0.2">
      <c r="H481" s="6"/>
      <c r="O481" s="6"/>
    </row>
    <row r="482" spans="8:15" ht="12.75" hidden="1" x14ac:dyDescent="0.2">
      <c r="H482" s="6"/>
      <c r="O482" s="6"/>
    </row>
    <row r="483" spans="8:15" ht="12.75" hidden="1" x14ac:dyDescent="0.2">
      <c r="H483" s="6"/>
      <c r="O483" s="6"/>
    </row>
    <row r="484" spans="8:15" ht="12.75" hidden="1" x14ac:dyDescent="0.2">
      <c r="H484" s="6"/>
      <c r="O484" s="6"/>
    </row>
    <row r="485" spans="8:15" ht="12.75" hidden="1" x14ac:dyDescent="0.2">
      <c r="H485" s="6"/>
      <c r="O485" s="6"/>
    </row>
    <row r="486" spans="8:15" ht="12.75" hidden="1" x14ac:dyDescent="0.2">
      <c r="H486" s="6"/>
      <c r="O486" s="6"/>
    </row>
    <row r="487" spans="8:15" ht="12.75" hidden="1" x14ac:dyDescent="0.2">
      <c r="H487" s="6"/>
      <c r="O487" s="6"/>
    </row>
    <row r="488" spans="8:15" ht="12.75" hidden="1" x14ac:dyDescent="0.2">
      <c r="H488" s="6"/>
      <c r="O488" s="6"/>
    </row>
    <row r="489" spans="8:15" ht="12.75" hidden="1" x14ac:dyDescent="0.2">
      <c r="H489" s="6"/>
      <c r="O489" s="6"/>
    </row>
    <row r="490" spans="8:15" ht="12.75" hidden="1" x14ac:dyDescent="0.2">
      <c r="H490" s="6"/>
      <c r="O490" s="6"/>
    </row>
    <row r="491" spans="8:15" ht="12.75" hidden="1" x14ac:dyDescent="0.2">
      <c r="H491" s="6"/>
      <c r="O491" s="6"/>
    </row>
    <row r="492" spans="8:15" ht="12.75" hidden="1" x14ac:dyDescent="0.2">
      <c r="H492" s="6"/>
      <c r="O492" s="6"/>
    </row>
    <row r="493" spans="8:15" ht="12.75" hidden="1" x14ac:dyDescent="0.2">
      <c r="H493" s="6"/>
      <c r="O493" s="6"/>
    </row>
    <row r="494" spans="8:15" ht="12.75" hidden="1" x14ac:dyDescent="0.2">
      <c r="H494" s="6"/>
      <c r="O494" s="6"/>
    </row>
    <row r="495" spans="8:15" ht="12.75" hidden="1" x14ac:dyDescent="0.2">
      <c r="H495" s="6"/>
      <c r="O495" s="6"/>
    </row>
    <row r="496" spans="8:15" ht="12.75" hidden="1" x14ac:dyDescent="0.2">
      <c r="H496" s="6"/>
      <c r="O496" s="6"/>
    </row>
    <row r="497" spans="8:15" ht="12.75" hidden="1" x14ac:dyDescent="0.2">
      <c r="H497" s="6"/>
      <c r="O497" s="6"/>
    </row>
    <row r="498" spans="8:15" ht="12.75" hidden="1" x14ac:dyDescent="0.2">
      <c r="H498" s="6"/>
      <c r="O498" s="6"/>
    </row>
    <row r="499" spans="8:15" ht="12.75" hidden="1" x14ac:dyDescent="0.2">
      <c r="H499" s="6"/>
      <c r="O499" s="6"/>
    </row>
    <row r="500" spans="8:15" ht="12.75" hidden="1" x14ac:dyDescent="0.2">
      <c r="H500" s="6"/>
      <c r="O500" s="6"/>
    </row>
    <row r="501" spans="8:15" ht="12.75" hidden="1" x14ac:dyDescent="0.2">
      <c r="H501" s="6"/>
      <c r="O501" s="6"/>
    </row>
    <row r="502" spans="8:15" ht="12.75" hidden="1" x14ac:dyDescent="0.2">
      <c r="H502" s="6"/>
      <c r="O502" s="6"/>
    </row>
    <row r="503" spans="8:15" ht="12.75" hidden="1" x14ac:dyDescent="0.2">
      <c r="H503" s="6"/>
      <c r="O503" s="6"/>
    </row>
    <row r="504" spans="8:15" ht="12.75" hidden="1" x14ac:dyDescent="0.2">
      <c r="H504" s="6"/>
      <c r="O504" s="6"/>
    </row>
    <row r="505" spans="8:15" ht="12.75" hidden="1" x14ac:dyDescent="0.2">
      <c r="H505" s="6"/>
      <c r="O505" s="6"/>
    </row>
    <row r="506" spans="8:15" ht="12.75" hidden="1" x14ac:dyDescent="0.2">
      <c r="H506" s="6"/>
      <c r="O506" s="6"/>
    </row>
    <row r="507" spans="8:15" ht="12.75" hidden="1" x14ac:dyDescent="0.2">
      <c r="H507" s="6"/>
      <c r="O507" s="6"/>
    </row>
    <row r="508" spans="8:15" ht="12.75" hidden="1" x14ac:dyDescent="0.2">
      <c r="H508" s="6"/>
      <c r="O508" s="6"/>
    </row>
    <row r="509" spans="8:15" ht="12.75" hidden="1" x14ac:dyDescent="0.2">
      <c r="H509" s="6"/>
      <c r="O509" s="6"/>
    </row>
    <row r="510" spans="8:15" ht="12.75" hidden="1" x14ac:dyDescent="0.2">
      <c r="H510" s="6"/>
      <c r="O510" s="6"/>
    </row>
    <row r="511" spans="8:15" ht="12.75" hidden="1" x14ac:dyDescent="0.2">
      <c r="H511" s="6"/>
      <c r="O511" s="6"/>
    </row>
    <row r="512" spans="8:15" ht="12.75" hidden="1" x14ac:dyDescent="0.2">
      <c r="H512" s="6"/>
      <c r="O512" s="6"/>
    </row>
    <row r="513" spans="8:15" ht="12.75" hidden="1" x14ac:dyDescent="0.2">
      <c r="H513" s="6"/>
      <c r="O513" s="6"/>
    </row>
    <row r="514" spans="8:15" ht="12.75" hidden="1" x14ac:dyDescent="0.2">
      <c r="H514" s="6"/>
      <c r="O514" s="6"/>
    </row>
    <row r="515" spans="8:15" ht="12.75" hidden="1" x14ac:dyDescent="0.2">
      <c r="H515" s="6"/>
      <c r="O515" s="6"/>
    </row>
    <row r="516" spans="8:15" ht="12.75" hidden="1" x14ac:dyDescent="0.2">
      <c r="H516" s="6"/>
      <c r="O516" s="6"/>
    </row>
    <row r="517" spans="8:15" ht="12.75" hidden="1" x14ac:dyDescent="0.2">
      <c r="H517" s="6"/>
      <c r="O517" s="6"/>
    </row>
    <row r="518" spans="8:15" ht="12.75" hidden="1" x14ac:dyDescent="0.2">
      <c r="H518" s="6"/>
      <c r="O518" s="6"/>
    </row>
    <row r="519" spans="8:15" ht="12.75" hidden="1" x14ac:dyDescent="0.2">
      <c r="H519" s="6"/>
      <c r="O519" s="6"/>
    </row>
    <row r="520" spans="8:15" ht="12.75" hidden="1" x14ac:dyDescent="0.2">
      <c r="H520" s="6"/>
      <c r="O520" s="6"/>
    </row>
    <row r="521" spans="8:15" ht="12.75" hidden="1" x14ac:dyDescent="0.2">
      <c r="H521" s="6"/>
      <c r="O521" s="6"/>
    </row>
    <row r="522" spans="8:15" ht="12.75" hidden="1" x14ac:dyDescent="0.2">
      <c r="H522" s="6"/>
      <c r="O522" s="6"/>
    </row>
    <row r="523" spans="8:15" ht="12.75" hidden="1" x14ac:dyDescent="0.2">
      <c r="H523" s="6"/>
      <c r="O523" s="6"/>
    </row>
    <row r="524" spans="8:15" ht="12.75" hidden="1" x14ac:dyDescent="0.2">
      <c r="H524" s="6"/>
      <c r="O524" s="6"/>
    </row>
    <row r="525" spans="8:15" ht="12.75" hidden="1" x14ac:dyDescent="0.2">
      <c r="H525" s="6"/>
      <c r="O525" s="6"/>
    </row>
    <row r="526" spans="8:15" ht="12.75" hidden="1" x14ac:dyDescent="0.2">
      <c r="H526" s="6"/>
      <c r="O526" s="6"/>
    </row>
    <row r="527" spans="8:15" ht="12.75" hidden="1" x14ac:dyDescent="0.2">
      <c r="H527" s="6"/>
      <c r="O527" s="6"/>
    </row>
    <row r="528" spans="8:15" ht="12.75" hidden="1" x14ac:dyDescent="0.2">
      <c r="H528" s="6"/>
      <c r="O528" s="6"/>
    </row>
    <row r="529" spans="8:15" ht="12.75" hidden="1" x14ac:dyDescent="0.2">
      <c r="H529" s="6"/>
      <c r="O529" s="6"/>
    </row>
    <row r="530" spans="8:15" ht="12.75" hidden="1" x14ac:dyDescent="0.2">
      <c r="H530" s="6"/>
      <c r="O530" s="6"/>
    </row>
    <row r="531" spans="8:15" ht="12.75" hidden="1" x14ac:dyDescent="0.2">
      <c r="H531" s="6"/>
      <c r="O531" s="6"/>
    </row>
    <row r="532" spans="8:15" ht="12.75" hidden="1" x14ac:dyDescent="0.2">
      <c r="H532" s="6"/>
      <c r="O532" s="6"/>
    </row>
    <row r="533" spans="8:15" ht="12.75" hidden="1" x14ac:dyDescent="0.2">
      <c r="H533" s="6"/>
      <c r="O533" s="6"/>
    </row>
    <row r="534" spans="8:15" ht="12.75" hidden="1" x14ac:dyDescent="0.2">
      <c r="H534" s="6"/>
      <c r="O534" s="6"/>
    </row>
    <row r="535" spans="8:15" ht="12.75" hidden="1" x14ac:dyDescent="0.2">
      <c r="H535" s="6"/>
      <c r="O535" s="6"/>
    </row>
    <row r="536" spans="8:15" ht="12.75" hidden="1" x14ac:dyDescent="0.2">
      <c r="H536" s="6"/>
      <c r="O536" s="6"/>
    </row>
    <row r="537" spans="8:15" ht="12.75" hidden="1" x14ac:dyDescent="0.2">
      <c r="H537" s="6"/>
      <c r="O537" s="6"/>
    </row>
    <row r="538" spans="8:15" ht="12.75" hidden="1" x14ac:dyDescent="0.2">
      <c r="H538" s="6"/>
      <c r="O538" s="6"/>
    </row>
    <row r="539" spans="8:15" ht="12.75" hidden="1" x14ac:dyDescent="0.2">
      <c r="H539" s="6"/>
      <c r="O539" s="6"/>
    </row>
    <row r="540" spans="8:15" ht="12.75" hidden="1" x14ac:dyDescent="0.2">
      <c r="H540" s="6"/>
      <c r="O540" s="6"/>
    </row>
    <row r="541" spans="8:15" ht="12.75" hidden="1" x14ac:dyDescent="0.2">
      <c r="H541" s="6"/>
      <c r="O541" s="6"/>
    </row>
    <row r="542" spans="8:15" ht="12.75" hidden="1" x14ac:dyDescent="0.2">
      <c r="H542" s="6"/>
      <c r="O542" s="6"/>
    </row>
    <row r="543" spans="8:15" ht="12.75" hidden="1" x14ac:dyDescent="0.2">
      <c r="H543" s="6"/>
      <c r="O543" s="6"/>
    </row>
    <row r="544" spans="8:15" ht="12.75" hidden="1" x14ac:dyDescent="0.2">
      <c r="H544" s="6"/>
      <c r="O544" s="6"/>
    </row>
    <row r="545" spans="8:15" ht="12.75" hidden="1" x14ac:dyDescent="0.2">
      <c r="H545" s="6"/>
      <c r="O545" s="6"/>
    </row>
    <row r="546" spans="8:15" ht="12.75" hidden="1" x14ac:dyDescent="0.2">
      <c r="H546" s="6"/>
      <c r="O546" s="6"/>
    </row>
    <row r="547" spans="8:15" ht="12.75" hidden="1" x14ac:dyDescent="0.2">
      <c r="H547" s="6"/>
      <c r="O547" s="6"/>
    </row>
    <row r="548" spans="8:15" ht="12.75" hidden="1" x14ac:dyDescent="0.2">
      <c r="H548" s="6"/>
      <c r="O548" s="6"/>
    </row>
    <row r="549" spans="8:15" ht="12.75" hidden="1" x14ac:dyDescent="0.2">
      <c r="H549" s="6"/>
      <c r="O549" s="6"/>
    </row>
    <row r="550" spans="8:15" ht="12.75" hidden="1" x14ac:dyDescent="0.2">
      <c r="H550" s="6"/>
      <c r="O550" s="6"/>
    </row>
    <row r="551" spans="8:15" ht="12.75" hidden="1" x14ac:dyDescent="0.2">
      <c r="H551" s="6"/>
      <c r="O551" s="6"/>
    </row>
    <row r="552" spans="8:15" ht="12.75" hidden="1" x14ac:dyDescent="0.2">
      <c r="H552" s="6"/>
      <c r="O552" s="6"/>
    </row>
    <row r="553" spans="8:15" ht="12.75" hidden="1" x14ac:dyDescent="0.2">
      <c r="H553" s="6"/>
      <c r="O553" s="6"/>
    </row>
    <row r="554" spans="8:15" ht="12.75" hidden="1" x14ac:dyDescent="0.2">
      <c r="H554" s="6"/>
      <c r="O554" s="6"/>
    </row>
    <row r="555" spans="8:15" ht="12.75" hidden="1" x14ac:dyDescent="0.2">
      <c r="H555" s="6"/>
      <c r="O555" s="6"/>
    </row>
    <row r="556" spans="8:15" ht="12.75" hidden="1" x14ac:dyDescent="0.2">
      <c r="H556" s="6"/>
      <c r="O556" s="6"/>
    </row>
    <row r="557" spans="8:15" ht="12.75" hidden="1" x14ac:dyDescent="0.2">
      <c r="H557" s="6"/>
      <c r="O557" s="6"/>
    </row>
    <row r="558" spans="8:15" ht="12.75" hidden="1" x14ac:dyDescent="0.2">
      <c r="H558" s="6"/>
      <c r="O558" s="6"/>
    </row>
    <row r="559" spans="8:15" ht="12.75" hidden="1" x14ac:dyDescent="0.2">
      <c r="H559" s="6"/>
      <c r="O559" s="6"/>
    </row>
    <row r="560" spans="8:15" ht="12.75" hidden="1" x14ac:dyDescent="0.2">
      <c r="H560" s="6"/>
      <c r="O560" s="6"/>
    </row>
    <row r="561" spans="8:15" ht="12.75" hidden="1" x14ac:dyDescent="0.2">
      <c r="H561" s="6"/>
      <c r="O561" s="6"/>
    </row>
    <row r="562" spans="8:15" ht="12.75" hidden="1" x14ac:dyDescent="0.2">
      <c r="H562" s="6"/>
      <c r="O562" s="6"/>
    </row>
    <row r="563" spans="8:15" ht="12.75" hidden="1" x14ac:dyDescent="0.2">
      <c r="H563" s="6"/>
      <c r="O563" s="6"/>
    </row>
    <row r="564" spans="8:15" ht="12.75" hidden="1" x14ac:dyDescent="0.2">
      <c r="H564" s="6"/>
      <c r="O564" s="6"/>
    </row>
    <row r="565" spans="8:15" ht="12.75" hidden="1" x14ac:dyDescent="0.2">
      <c r="H565" s="6"/>
      <c r="O565" s="6"/>
    </row>
    <row r="566" spans="8:15" ht="12.75" hidden="1" x14ac:dyDescent="0.2">
      <c r="H566" s="6"/>
      <c r="O566" s="6"/>
    </row>
    <row r="567" spans="8:15" ht="12.75" hidden="1" x14ac:dyDescent="0.2">
      <c r="H567" s="6"/>
      <c r="O567" s="6"/>
    </row>
    <row r="568" spans="8:15" ht="12.75" hidden="1" x14ac:dyDescent="0.2">
      <c r="H568" s="6"/>
      <c r="O568" s="6"/>
    </row>
    <row r="569" spans="8:15" ht="12.75" hidden="1" x14ac:dyDescent="0.2">
      <c r="H569" s="6"/>
      <c r="O569" s="6"/>
    </row>
    <row r="570" spans="8:15" ht="12.75" hidden="1" x14ac:dyDescent="0.2">
      <c r="H570" s="6"/>
      <c r="O570" s="6"/>
    </row>
    <row r="571" spans="8:15" ht="12.75" hidden="1" x14ac:dyDescent="0.2">
      <c r="H571" s="6"/>
      <c r="O571" s="6"/>
    </row>
    <row r="572" spans="8:15" ht="12.75" hidden="1" x14ac:dyDescent="0.2">
      <c r="H572" s="6"/>
      <c r="O572" s="6"/>
    </row>
    <row r="573" spans="8:15" ht="12.75" hidden="1" x14ac:dyDescent="0.2">
      <c r="H573" s="6"/>
      <c r="O573" s="6"/>
    </row>
    <row r="574" spans="8:15" ht="12.75" hidden="1" x14ac:dyDescent="0.2">
      <c r="H574" s="6"/>
      <c r="O574" s="6"/>
    </row>
    <row r="575" spans="8:15" ht="12.75" hidden="1" x14ac:dyDescent="0.2">
      <c r="H575" s="6"/>
      <c r="O575" s="6"/>
    </row>
    <row r="576" spans="8:15" ht="12.75" hidden="1" x14ac:dyDescent="0.2">
      <c r="H576" s="6"/>
      <c r="O576" s="6"/>
    </row>
    <row r="577" spans="8:15" ht="12.75" hidden="1" x14ac:dyDescent="0.2">
      <c r="H577" s="6"/>
      <c r="O577" s="6"/>
    </row>
    <row r="578" spans="8:15" ht="12.75" hidden="1" x14ac:dyDescent="0.2">
      <c r="H578" s="6"/>
      <c r="O578" s="6"/>
    </row>
    <row r="579" spans="8:15" ht="12.75" hidden="1" x14ac:dyDescent="0.2">
      <c r="H579" s="6"/>
      <c r="O579" s="6"/>
    </row>
    <row r="580" spans="8:15" ht="12.75" hidden="1" x14ac:dyDescent="0.2">
      <c r="H580" s="6"/>
      <c r="O580" s="6"/>
    </row>
    <row r="581" spans="8:15" ht="12.75" hidden="1" x14ac:dyDescent="0.2">
      <c r="H581" s="6"/>
      <c r="O581" s="6"/>
    </row>
    <row r="582" spans="8:15" ht="12.75" hidden="1" x14ac:dyDescent="0.2">
      <c r="H582" s="6"/>
      <c r="O582" s="6"/>
    </row>
    <row r="583" spans="8:15" ht="12.75" hidden="1" x14ac:dyDescent="0.2">
      <c r="H583" s="6"/>
      <c r="O583" s="6"/>
    </row>
    <row r="584" spans="8:15" ht="12.75" hidden="1" x14ac:dyDescent="0.2">
      <c r="H584" s="6"/>
      <c r="O584" s="6"/>
    </row>
    <row r="585" spans="8:15" ht="12.75" hidden="1" x14ac:dyDescent="0.2">
      <c r="H585" s="6"/>
      <c r="O585" s="6"/>
    </row>
    <row r="586" spans="8:15" ht="12.75" hidden="1" x14ac:dyDescent="0.2">
      <c r="H586" s="6"/>
      <c r="O586" s="6"/>
    </row>
    <row r="587" spans="8:15" ht="12.75" hidden="1" x14ac:dyDescent="0.2">
      <c r="H587" s="6"/>
      <c r="O587" s="6"/>
    </row>
    <row r="588" spans="8:15" ht="12.75" hidden="1" x14ac:dyDescent="0.2">
      <c r="H588" s="6"/>
      <c r="O588" s="6"/>
    </row>
    <row r="589" spans="8:15" ht="12.75" hidden="1" x14ac:dyDescent="0.2">
      <c r="H589" s="6"/>
      <c r="O589" s="6"/>
    </row>
    <row r="590" spans="8:15" ht="12.75" hidden="1" x14ac:dyDescent="0.2">
      <c r="H590" s="6"/>
      <c r="O590" s="6"/>
    </row>
    <row r="591" spans="8:15" ht="12.75" hidden="1" x14ac:dyDescent="0.2">
      <c r="H591" s="6"/>
      <c r="O591" s="6"/>
    </row>
    <row r="592" spans="8:15" ht="12.75" hidden="1" x14ac:dyDescent="0.2">
      <c r="H592" s="6"/>
      <c r="O592" s="6"/>
    </row>
    <row r="593" spans="8:15" ht="12.75" hidden="1" x14ac:dyDescent="0.2">
      <c r="H593" s="6"/>
      <c r="O593" s="6"/>
    </row>
    <row r="594" spans="8:15" ht="12.75" hidden="1" x14ac:dyDescent="0.2">
      <c r="H594" s="6"/>
      <c r="O594" s="6"/>
    </row>
    <row r="595" spans="8:15" ht="12.75" hidden="1" x14ac:dyDescent="0.2">
      <c r="H595" s="6"/>
      <c r="O595" s="6"/>
    </row>
    <row r="596" spans="8:15" ht="12.75" hidden="1" x14ac:dyDescent="0.2">
      <c r="H596" s="6"/>
      <c r="O596" s="6"/>
    </row>
    <row r="597" spans="8:15" ht="12.75" hidden="1" x14ac:dyDescent="0.2">
      <c r="H597" s="6"/>
      <c r="O597" s="6"/>
    </row>
    <row r="598" spans="8:15" ht="12.75" hidden="1" x14ac:dyDescent="0.2">
      <c r="H598" s="6"/>
      <c r="O598" s="6"/>
    </row>
    <row r="599" spans="8:15" ht="12.75" hidden="1" x14ac:dyDescent="0.2">
      <c r="H599" s="6"/>
      <c r="O599" s="6"/>
    </row>
    <row r="600" spans="8:15" ht="12.75" hidden="1" x14ac:dyDescent="0.2">
      <c r="H600" s="6"/>
      <c r="O600" s="6"/>
    </row>
    <row r="601" spans="8:15" ht="12.75" hidden="1" x14ac:dyDescent="0.2">
      <c r="H601" s="6"/>
      <c r="O601" s="6"/>
    </row>
    <row r="602" spans="8:15" ht="12.75" hidden="1" x14ac:dyDescent="0.2">
      <c r="H602" s="6"/>
      <c r="O602" s="6"/>
    </row>
    <row r="603" spans="8:15" ht="12.75" hidden="1" x14ac:dyDescent="0.2">
      <c r="H603" s="6"/>
      <c r="O603" s="6"/>
    </row>
    <row r="604" spans="8:15" ht="12.75" hidden="1" x14ac:dyDescent="0.2">
      <c r="H604" s="6"/>
      <c r="O604" s="6"/>
    </row>
    <row r="605" spans="8:15" ht="12.75" hidden="1" x14ac:dyDescent="0.2">
      <c r="H605" s="6"/>
      <c r="O605" s="6"/>
    </row>
    <row r="606" spans="8:15" ht="12.75" hidden="1" x14ac:dyDescent="0.2">
      <c r="H606" s="6"/>
      <c r="O606" s="6"/>
    </row>
    <row r="607" spans="8:15" ht="12.75" hidden="1" x14ac:dyDescent="0.2">
      <c r="H607" s="6"/>
      <c r="O607" s="6"/>
    </row>
    <row r="608" spans="8:15" ht="12.75" hidden="1" x14ac:dyDescent="0.2">
      <c r="H608" s="6"/>
      <c r="O608" s="6"/>
    </row>
    <row r="609" spans="8:15" ht="12.75" hidden="1" x14ac:dyDescent="0.2">
      <c r="H609" s="6"/>
      <c r="O609" s="6"/>
    </row>
    <row r="610" spans="8:15" ht="12.75" hidden="1" x14ac:dyDescent="0.2">
      <c r="H610" s="6"/>
      <c r="O610" s="6"/>
    </row>
    <row r="611" spans="8:15" ht="12.75" hidden="1" x14ac:dyDescent="0.2">
      <c r="H611" s="6"/>
      <c r="O611" s="6"/>
    </row>
    <row r="612" spans="8:15" ht="12.75" hidden="1" x14ac:dyDescent="0.2">
      <c r="H612" s="6"/>
      <c r="O612" s="6"/>
    </row>
    <row r="613" spans="8:15" ht="12.75" hidden="1" x14ac:dyDescent="0.2">
      <c r="H613" s="6"/>
      <c r="O613" s="6"/>
    </row>
    <row r="614" spans="8:15" ht="12.75" hidden="1" x14ac:dyDescent="0.2">
      <c r="H614" s="6"/>
      <c r="O614" s="6"/>
    </row>
    <row r="615" spans="8:15" ht="12.75" hidden="1" x14ac:dyDescent="0.2">
      <c r="H615" s="6"/>
      <c r="O615" s="6"/>
    </row>
    <row r="616" spans="8:15" ht="12.75" hidden="1" x14ac:dyDescent="0.2">
      <c r="H616" s="6"/>
      <c r="O616" s="6"/>
    </row>
    <row r="617" spans="8:15" ht="12.75" hidden="1" x14ac:dyDescent="0.2">
      <c r="H617" s="6"/>
      <c r="O617" s="6"/>
    </row>
    <row r="618" spans="8:15" ht="12.75" hidden="1" x14ac:dyDescent="0.2">
      <c r="H618" s="6"/>
      <c r="O618" s="6"/>
    </row>
    <row r="619" spans="8:15" ht="12.75" hidden="1" x14ac:dyDescent="0.2">
      <c r="H619" s="6"/>
      <c r="O619" s="6"/>
    </row>
    <row r="620" spans="8:15" ht="12.75" hidden="1" x14ac:dyDescent="0.2">
      <c r="H620" s="6"/>
      <c r="O620" s="6"/>
    </row>
    <row r="621" spans="8:15" ht="12.75" hidden="1" x14ac:dyDescent="0.2">
      <c r="H621" s="6"/>
      <c r="O621" s="6"/>
    </row>
    <row r="622" spans="8:15" ht="12.75" hidden="1" x14ac:dyDescent="0.2">
      <c r="H622" s="6"/>
      <c r="O622" s="6"/>
    </row>
    <row r="623" spans="8:15" ht="12.75" hidden="1" x14ac:dyDescent="0.2">
      <c r="H623" s="6"/>
      <c r="O623" s="6"/>
    </row>
    <row r="624" spans="8:15" ht="12.75" hidden="1" x14ac:dyDescent="0.2">
      <c r="H624" s="6"/>
      <c r="O624" s="6"/>
    </row>
    <row r="625" spans="8:15" ht="12.75" hidden="1" x14ac:dyDescent="0.2">
      <c r="H625" s="6"/>
      <c r="O625" s="6"/>
    </row>
    <row r="626" spans="8:15" ht="12.75" hidden="1" x14ac:dyDescent="0.2">
      <c r="H626" s="6"/>
      <c r="O626" s="6"/>
    </row>
    <row r="627" spans="8:15" ht="12.75" hidden="1" x14ac:dyDescent="0.2">
      <c r="H627" s="6"/>
      <c r="O627" s="6"/>
    </row>
    <row r="628" spans="8:15" ht="12.75" hidden="1" x14ac:dyDescent="0.2">
      <c r="H628" s="6"/>
      <c r="O628" s="6"/>
    </row>
    <row r="629" spans="8:15" ht="12.75" hidden="1" x14ac:dyDescent="0.2">
      <c r="H629" s="6"/>
      <c r="O629" s="6"/>
    </row>
    <row r="630" spans="8:15" ht="12.75" hidden="1" x14ac:dyDescent="0.2">
      <c r="H630" s="6"/>
      <c r="O630" s="6"/>
    </row>
    <row r="631" spans="8:15" ht="12.75" hidden="1" x14ac:dyDescent="0.2">
      <c r="H631" s="6"/>
      <c r="O631" s="6"/>
    </row>
    <row r="632" spans="8:15" ht="12.75" hidden="1" x14ac:dyDescent="0.2">
      <c r="H632" s="6"/>
      <c r="O632" s="6"/>
    </row>
    <row r="633" spans="8:15" ht="12.75" hidden="1" x14ac:dyDescent="0.2">
      <c r="H633" s="6"/>
      <c r="O633" s="6"/>
    </row>
    <row r="634" spans="8:15" ht="12.75" hidden="1" x14ac:dyDescent="0.2">
      <c r="H634" s="6"/>
      <c r="O634" s="6"/>
    </row>
    <row r="635" spans="8:15" ht="12.75" hidden="1" x14ac:dyDescent="0.2">
      <c r="H635" s="6"/>
      <c r="O635" s="6"/>
    </row>
    <row r="636" spans="8:15" ht="12.75" hidden="1" x14ac:dyDescent="0.2">
      <c r="H636" s="6"/>
      <c r="O636" s="6"/>
    </row>
    <row r="637" spans="8:15" ht="12.75" hidden="1" x14ac:dyDescent="0.2">
      <c r="H637" s="6"/>
      <c r="O637" s="6"/>
    </row>
    <row r="638" spans="8:15" ht="12.75" hidden="1" x14ac:dyDescent="0.2">
      <c r="H638" s="6"/>
      <c r="O638" s="6"/>
    </row>
    <row r="639" spans="8:15" ht="12.75" hidden="1" x14ac:dyDescent="0.2">
      <c r="H639" s="6"/>
      <c r="O639" s="6"/>
    </row>
    <row r="640" spans="8:15" ht="12.75" hidden="1" x14ac:dyDescent="0.2">
      <c r="H640" s="6"/>
      <c r="O640" s="6"/>
    </row>
    <row r="641" spans="8:15" ht="12.75" hidden="1" x14ac:dyDescent="0.2">
      <c r="H641" s="6"/>
      <c r="O641" s="6"/>
    </row>
    <row r="642" spans="8:15" ht="12.75" hidden="1" x14ac:dyDescent="0.2">
      <c r="H642" s="6"/>
      <c r="O642" s="6"/>
    </row>
    <row r="643" spans="8:15" ht="12.75" hidden="1" x14ac:dyDescent="0.2">
      <c r="H643" s="6"/>
      <c r="O643" s="6"/>
    </row>
    <row r="644" spans="8:15" ht="12.75" hidden="1" x14ac:dyDescent="0.2">
      <c r="H644" s="6"/>
      <c r="O644" s="6"/>
    </row>
    <row r="645" spans="8:15" ht="12.75" hidden="1" x14ac:dyDescent="0.2">
      <c r="H645" s="6"/>
      <c r="O645" s="6"/>
    </row>
    <row r="646" spans="8:15" ht="12.75" hidden="1" x14ac:dyDescent="0.2">
      <c r="H646" s="6"/>
      <c r="O646" s="6"/>
    </row>
    <row r="647" spans="8:15" ht="12.75" hidden="1" x14ac:dyDescent="0.2">
      <c r="H647" s="6"/>
      <c r="O647" s="6"/>
    </row>
    <row r="648" spans="8:15" ht="12.75" hidden="1" x14ac:dyDescent="0.2">
      <c r="H648" s="6"/>
      <c r="O648" s="6"/>
    </row>
    <row r="649" spans="8:15" ht="12.75" hidden="1" x14ac:dyDescent="0.2">
      <c r="H649" s="6"/>
      <c r="O649" s="6"/>
    </row>
    <row r="650" spans="8:15" ht="12.75" hidden="1" x14ac:dyDescent="0.2">
      <c r="H650" s="6"/>
      <c r="O650" s="6"/>
    </row>
    <row r="651" spans="8:15" ht="12.75" hidden="1" x14ac:dyDescent="0.2">
      <c r="H651" s="6"/>
      <c r="O651" s="6"/>
    </row>
    <row r="652" spans="8:15" ht="12.75" hidden="1" x14ac:dyDescent="0.2">
      <c r="H652" s="6"/>
      <c r="O652" s="6"/>
    </row>
    <row r="653" spans="8:15" ht="12.75" hidden="1" x14ac:dyDescent="0.2">
      <c r="H653" s="6"/>
      <c r="O653" s="6"/>
    </row>
    <row r="654" spans="8:15" ht="12.75" hidden="1" x14ac:dyDescent="0.2">
      <c r="H654" s="6"/>
      <c r="O654" s="6"/>
    </row>
    <row r="655" spans="8:15" ht="12.75" hidden="1" x14ac:dyDescent="0.2">
      <c r="H655" s="6"/>
      <c r="O655" s="6"/>
    </row>
    <row r="656" spans="8:15" ht="12.75" hidden="1" x14ac:dyDescent="0.2">
      <c r="H656" s="6"/>
      <c r="O656" s="6"/>
    </row>
    <row r="657" spans="8:15" ht="12.75" hidden="1" x14ac:dyDescent="0.2">
      <c r="H657" s="6"/>
      <c r="O657" s="6"/>
    </row>
    <row r="658" spans="8:15" ht="12.75" hidden="1" x14ac:dyDescent="0.2">
      <c r="H658" s="6"/>
      <c r="O658" s="6"/>
    </row>
    <row r="659" spans="8:15" ht="12.75" hidden="1" x14ac:dyDescent="0.2">
      <c r="H659" s="6"/>
      <c r="O659" s="6"/>
    </row>
    <row r="660" spans="8:15" ht="12.75" hidden="1" x14ac:dyDescent="0.2">
      <c r="H660" s="6"/>
      <c r="O660" s="6"/>
    </row>
    <row r="661" spans="8:15" ht="12.75" hidden="1" x14ac:dyDescent="0.2">
      <c r="H661" s="6"/>
      <c r="O661" s="6"/>
    </row>
    <row r="662" spans="8:15" ht="12.75" hidden="1" x14ac:dyDescent="0.2">
      <c r="H662" s="6"/>
      <c r="O662" s="6"/>
    </row>
    <row r="663" spans="8:15" ht="12.75" hidden="1" x14ac:dyDescent="0.2">
      <c r="H663" s="6"/>
      <c r="O663" s="6"/>
    </row>
    <row r="664" spans="8:15" ht="12.75" hidden="1" x14ac:dyDescent="0.2">
      <c r="H664" s="6"/>
      <c r="O664" s="6"/>
    </row>
    <row r="665" spans="8:15" ht="12.75" hidden="1" x14ac:dyDescent="0.2">
      <c r="H665" s="6"/>
      <c r="O665" s="6"/>
    </row>
    <row r="666" spans="8:15" ht="12.75" hidden="1" x14ac:dyDescent="0.2">
      <c r="H666" s="6"/>
      <c r="O666" s="6"/>
    </row>
    <row r="667" spans="8:15" ht="12.75" hidden="1" x14ac:dyDescent="0.2">
      <c r="H667" s="6"/>
      <c r="O667" s="6"/>
    </row>
    <row r="668" spans="8:15" ht="12.75" hidden="1" x14ac:dyDescent="0.2">
      <c r="H668" s="6"/>
      <c r="O668" s="6"/>
    </row>
    <row r="669" spans="8:15" ht="12.75" hidden="1" x14ac:dyDescent="0.2">
      <c r="H669" s="6"/>
      <c r="O669" s="6"/>
    </row>
    <row r="670" spans="8:15" ht="12.75" hidden="1" x14ac:dyDescent="0.2">
      <c r="H670" s="6"/>
      <c r="O670" s="6"/>
    </row>
    <row r="671" spans="8:15" ht="12.75" hidden="1" x14ac:dyDescent="0.2">
      <c r="H671" s="6"/>
      <c r="O671" s="6"/>
    </row>
    <row r="672" spans="8:15" ht="12.75" hidden="1" x14ac:dyDescent="0.2">
      <c r="H672" s="6"/>
      <c r="O672" s="6"/>
    </row>
    <row r="673" spans="8:15" ht="12.75" hidden="1" x14ac:dyDescent="0.2">
      <c r="H673" s="6"/>
      <c r="O673" s="6"/>
    </row>
    <row r="674" spans="8:15" ht="12.75" hidden="1" x14ac:dyDescent="0.2">
      <c r="H674" s="6"/>
      <c r="O674" s="6"/>
    </row>
    <row r="675" spans="8:15" ht="12.75" hidden="1" x14ac:dyDescent="0.2">
      <c r="H675" s="6"/>
      <c r="O675" s="6"/>
    </row>
    <row r="676" spans="8:15" ht="12.75" hidden="1" x14ac:dyDescent="0.2">
      <c r="H676" s="6"/>
      <c r="O676" s="6"/>
    </row>
    <row r="677" spans="8:15" ht="12.75" hidden="1" x14ac:dyDescent="0.2">
      <c r="H677" s="6"/>
      <c r="O677" s="6"/>
    </row>
    <row r="678" spans="8:15" ht="12.75" hidden="1" x14ac:dyDescent="0.2">
      <c r="H678" s="6"/>
      <c r="O678" s="6"/>
    </row>
    <row r="679" spans="8:15" ht="12.75" hidden="1" x14ac:dyDescent="0.2">
      <c r="H679" s="6"/>
      <c r="O679" s="6"/>
    </row>
    <row r="680" spans="8:15" ht="12.75" hidden="1" x14ac:dyDescent="0.2">
      <c r="H680" s="6"/>
      <c r="O680" s="6"/>
    </row>
    <row r="681" spans="8:15" ht="12.75" hidden="1" x14ac:dyDescent="0.2">
      <c r="H681" s="6"/>
      <c r="O681" s="6"/>
    </row>
    <row r="682" spans="8:15" ht="12.75" hidden="1" x14ac:dyDescent="0.2">
      <c r="H682" s="6"/>
      <c r="O682" s="6"/>
    </row>
    <row r="683" spans="8:15" ht="12.75" hidden="1" x14ac:dyDescent="0.2">
      <c r="H683" s="6"/>
      <c r="O683" s="6"/>
    </row>
    <row r="684" spans="8:15" ht="12.75" hidden="1" x14ac:dyDescent="0.2">
      <c r="H684" s="6"/>
      <c r="O684" s="6"/>
    </row>
    <row r="685" spans="8:15" ht="12.75" hidden="1" x14ac:dyDescent="0.2">
      <c r="H685" s="6"/>
      <c r="O685" s="6"/>
    </row>
    <row r="686" spans="8:15" ht="12.75" hidden="1" x14ac:dyDescent="0.2">
      <c r="H686" s="6"/>
      <c r="O686" s="6"/>
    </row>
    <row r="687" spans="8:15" ht="12.75" hidden="1" x14ac:dyDescent="0.2">
      <c r="H687" s="6"/>
      <c r="O687" s="6"/>
    </row>
    <row r="688" spans="8:15" ht="12.75" hidden="1" x14ac:dyDescent="0.2">
      <c r="H688" s="6"/>
      <c r="O688" s="6"/>
    </row>
    <row r="689" spans="8:15" ht="12.75" hidden="1" x14ac:dyDescent="0.2">
      <c r="H689" s="6"/>
      <c r="O689" s="6"/>
    </row>
    <row r="690" spans="8:15" ht="12.75" hidden="1" x14ac:dyDescent="0.2">
      <c r="H690" s="6"/>
      <c r="O690" s="6"/>
    </row>
    <row r="691" spans="8:15" ht="12.75" hidden="1" x14ac:dyDescent="0.2">
      <c r="H691" s="6"/>
      <c r="O691" s="6"/>
    </row>
    <row r="692" spans="8:15" ht="12.75" hidden="1" x14ac:dyDescent="0.2">
      <c r="H692" s="6"/>
      <c r="O692" s="6"/>
    </row>
    <row r="693" spans="8:15" ht="12.75" hidden="1" x14ac:dyDescent="0.2">
      <c r="H693" s="6"/>
      <c r="O693" s="6"/>
    </row>
    <row r="694" spans="8:15" ht="12.75" hidden="1" x14ac:dyDescent="0.2">
      <c r="H694" s="6"/>
      <c r="O694" s="6"/>
    </row>
    <row r="695" spans="8:15" ht="12.75" hidden="1" x14ac:dyDescent="0.2">
      <c r="H695" s="6"/>
      <c r="O695" s="6"/>
    </row>
    <row r="696" spans="8:15" ht="12.75" hidden="1" x14ac:dyDescent="0.2">
      <c r="H696" s="6"/>
      <c r="O696" s="6"/>
    </row>
    <row r="697" spans="8:15" ht="12.75" hidden="1" x14ac:dyDescent="0.2">
      <c r="H697" s="6"/>
      <c r="O697" s="6"/>
    </row>
    <row r="698" spans="8:15" ht="12.75" hidden="1" x14ac:dyDescent="0.2">
      <c r="H698" s="6"/>
      <c r="O698" s="6"/>
    </row>
    <row r="699" spans="8:15" ht="12.75" hidden="1" x14ac:dyDescent="0.2">
      <c r="H699" s="6"/>
      <c r="O699" s="6"/>
    </row>
    <row r="700" spans="8:15" ht="12.75" hidden="1" x14ac:dyDescent="0.2">
      <c r="H700" s="6"/>
      <c r="O700" s="6"/>
    </row>
    <row r="701" spans="8:15" ht="12.75" hidden="1" x14ac:dyDescent="0.2">
      <c r="H701" s="6"/>
      <c r="O701" s="6"/>
    </row>
    <row r="702" spans="8:15" ht="12.75" hidden="1" x14ac:dyDescent="0.2">
      <c r="H702" s="6"/>
      <c r="O702" s="6"/>
    </row>
    <row r="703" spans="8:15" ht="12.75" hidden="1" x14ac:dyDescent="0.2">
      <c r="H703" s="6"/>
      <c r="O703" s="6"/>
    </row>
    <row r="704" spans="8:15" ht="12.75" hidden="1" x14ac:dyDescent="0.2">
      <c r="H704" s="6"/>
      <c r="O704" s="6"/>
    </row>
    <row r="705" spans="8:15" ht="12.75" hidden="1" x14ac:dyDescent="0.2">
      <c r="H705" s="6"/>
      <c r="O705" s="6"/>
    </row>
    <row r="706" spans="8:15" ht="12.75" hidden="1" x14ac:dyDescent="0.2">
      <c r="H706" s="6"/>
      <c r="O706" s="6"/>
    </row>
    <row r="707" spans="8:15" ht="12.75" hidden="1" x14ac:dyDescent="0.2">
      <c r="H707" s="6"/>
      <c r="O707" s="6"/>
    </row>
    <row r="708" spans="8:15" ht="12.75" hidden="1" x14ac:dyDescent="0.2">
      <c r="H708" s="6"/>
      <c r="O708" s="6"/>
    </row>
    <row r="709" spans="8:15" ht="12.75" hidden="1" x14ac:dyDescent="0.2">
      <c r="H709" s="6"/>
      <c r="O709" s="6"/>
    </row>
    <row r="710" spans="8:15" ht="12.75" hidden="1" x14ac:dyDescent="0.2">
      <c r="H710" s="6"/>
      <c r="O710" s="6"/>
    </row>
    <row r="711" spans="8:15" ht="12.75" hidden="1" x14ac:dyDescent="0.2">
      <c r="H711" s="6"/>
      <c r="O711" s="6"/>
    </row>
    <row r="712" spans="8:15" ht="12.75" hidden="1" x14ac:dyDescent="0.2">
      <c r="H712" s="6"/>
      <c r="O712" s="6"/>
    </row>
    <row r="713" spans="8:15" ht="12.75" hidden="1" x14ac:dyDescent="0.2">
      <c r="H713" s="6"/>
      <c r="O713" s="6"/>
    </row>
    <row r="714" spans="8:15" ht="12.75" hidden="1" x14ac:dyDescent="0.2">
      <c r="H714" s="6"/>
      <c r="O714" s="6"/>
    </row>
    <row r="715" spans="8:15" ht="12.75" hidden="1" x14ac:dyDescent="0.2">
      <c r="H715" s="6"/>
      <c r="O715" s="6"/>
    </row>
    <row r="716" spans="8:15" ht="12.75" hidden="1" x14ac:dyDescent="0.2">
      <c r="H716" s="6"/>
      <c r="O716" s="6"/>
    </row>
    <row r="717" spans="8:15" ht="12.75" hidden="1" x14ac:dyDescent="0.2">
      <c r="H717" s="6"/>
      <c r="O717" s="6"/>
    </row>
    <row r="718" spans="8:15" ht="12.75" hidden="1" x14ac:dyDescent="0.2">
      <c r="H718" s="6"/>
      <c r="O718" s="6"/>
    </row>
    <row r="719" spans="8:15" ht="12.75" hidden="1" x14ac:dyDescent="0.2">
      <c r="H719" s="6"/>
      <c r="O719" s="6"/>
    </row>
    <row r="720" spans="8:15" ht="12.75" hidden="1" x14ac:dyDescent="0.2">
      <c r="H720" s="6"/>
      <c r="O720" s="6"/>
    </row>
    <row r="721" spans="8:15" ht="12.75" hidden="1" x14ac:dyDescent="0.2">
      <c r="H721" s="6"/>
      <c r="O721" s="6"/>
    </row>
    <row r="722" spans="8:15" ht="12.75" hidden="1" x14ac:dyDescent="0.2">
      <c r="H722" s="6"/>
      <c r="O722" s="6"/>
    </row>
    <row r="723" spans="8:15" ht="12.75" hidden="1" x14ac:dyDescent="0.2">
      <c r="H723" s="6"/>
      <c r="O723" s="6"/>
    </row>
    <row r="724" spans="8:15" ht="12.75" hidden="1" x14ac:dyDescent="0.2">
      <c r="H724" s="6"/>
      <c r="O724" s="6"/>
    </row>
    <row r="725" spans="8:15" ht="12.75" hidden="1" x14ac:dyDescent="0.2">
      <c r="H725" s="6"/>
      <c r="O725" s="6"/>
    </row>
    <row r="726" spans="8:15" ht="12.75" hidden="1" x14ac:dyDescent="0.2">
      <c r="H726" s="6"/>
      <c r="O726" s="6"/>
    </row>
    <row r="727" spans="8:15" ht="12.75" hidden="1" x14ac:dyDescent="0.2">
      <c r="H727" s="6"/>
      <c r="O727" s="6"/>
    </row>
    <row r="728" spans="8:15" ht="12.75" hidden="1" x14ac:dyDescent="0.2">
      <c r="H728" s="6"/>
      <c r="O728" s="6"/>
    </row>
    <row r="729" spans="8:15" ht="12.75" hidden="1" x14ac:dyDescent="0.2">
      <c r="H729" s="6"/>
      <c r="O729" s="6"/>
    </row>
    <row r="730" spans="8:15" ht="12.75" hidden="1" x14ac:dyDescent="0.2">
      <c r="H730" s="6"/>
      <c r="O730" s="6"/>
    </row>
    <row r="731" spans="8:15" ht="12.75" hidden="1" x14ac:dyDescent="0.2">
      <c r="H731" s="6"/>
      <c r="O731" s="6"/>
    </row>
    <row r="732" spans="8:15" ht="12.75" hidden="1" x14ac:dyDescent="0.2">
      <c r="H732" s="6"/>
      <c r="O732" s="6"/>
    </row>
    <row r="733" spans="8:15" ht="12.75" hidden="1" x14ac:dyDescent="0.2">
      <c r="H733" s="6"/>
      <c r="O733" s="6"/>
    </row>
    <row r="734" spans="8:15" ht="12.75" hidden="1" x14ac:dyDescent="0.2">
      <c r="H734" s="6"/>
      <c r="O734" s="6"/>
    </row>
    <row r="735" spans="8:15" ht="12.75" hidden="1" x14ac:dyDescent="0.2">
      <c r="H735" s="6"/>
      <c r="O735" s="6"/>
    </row>
    <row r="736" spans="8:15" ht="12.75" hidden="1" x14ac:dyDescent="0.2">
      <c r="H736" s="6"/>
      <c r="O736" s="6"/>
    </row>
    <row r="737" spans="8:15" ht="12.75" hidden="1" x14ac:dyDescent="0.2">
      <c r="H737" s="6"/>
      <c r="O737" s="6"/>
    </row>
    <row r="738" spans="8:15" ht="12.75" hidden="1" x14ac:dyDescent="0.2">
      <c r="H738" s="6"/>
      <c r="O738" s="6"/>
    </row>
    <row r="739" spans="8:15" ht="12.75" hidden="1" x14ac:dyDescent="0.2">
      <c r="H739" s="6"/>
      <c r="O739" s="6"/>
    </row>
    <row r="740" spans="8:15" ht="12.75" hidden="1" x14ac:dyDescent="0.2">
      <c r="H740" s="6"/>
      <c r="O740" s="6"/>
    </row>
    <row r="741" spans="8:15" ht="12.75" hidden="1" x14ac:dyDescent="0.2">
      <c r="H741" s="6"/>
      <c r="O741" s="6"/>
    </row>
    <row r="742" spans="8:15" ht="12.75" hidden="1" x14ac:dyDescent="0.2">
      <c r="H742" s="6"/>
      <c r="O742" s="6"/>
    </row>
    <row r="743" spans="8:15" ht="12.75" hidden="1" x14ac:dyDescent="0.2">
      <c r="H743" s="6"/>
      <c r="O743" s="6"/>
    </row>
    <row r="744" spans="8:15" ht="12.75" hidden="1" x14ac:dyDescent="0.2">
      <c r="H744" s="6"/>
      <c r="O744" s="6"/>
    </row>
    <row r="745" spans="8:15" ht="12.75" hidden="1" x14ac:dyDescent="0.2">
      <c r="H745" s="6"/>
      <c r="O745" s="6"/>
    </row>
    <row r="746" spans="8:15" ht="12.75" hidden="1" x14ac:dyDescent="0.2">
      <c r="H746" s="6"/>
      <c r="O746" s="6"/>
    </row>
    <row r="747" spans="8:15" ht="12.75" hidden="1" x14ac:dyDescent="0.2">
      <c r="H747" s="6"/>
      <c r="O747" s="6"/>
    </row>
    <row r="748" spans="8:15" ht="12.75" hidden="1" x14ac:dyDescent="0.2">
      <c r="H748" s="6"/>
      <c r="O748" s="6"/>
    </row>
    <row r="749" spans="8:15" ht="12.75" hidden="1" x14ac:dyDescent="0.2">
      <c r="H749" s="6"/>
      <c r="O749" s="6"/>
    </row>
    <row r="750" spans="8:15" ht="12.75" hidden="1" x14ac:dyDescent="0.2">
      <c r="H750" s="6"/>
      <c r="O750" s="6"/>
    </row>
    <row r="751" spans="8:15" ht="12.75" hidden="1" x14ac:dyDescent="0.2">
      <c r="H751" s="6"/>
      <c r="O751" s="6"/>
    </row>
    <row r="752" spans="8:15" ht="12.75" hidden="1" x14ac:dyDescent="0.2">
      <c r="H752" s="6"/>
      <c r="O752" s="6"/>
    </row>
    <row r="753" spans="8:15" ht="12.75" hidden="1" x14ac:dyDescent="0.2">
      <c r="H753" s="6"/>
      <c r="O753" s="6"/>
    </row>
    <row r="754" spans="8:15" ht="12.75" hidden="1" x14ac:dyDescent="0.2">
      <c r="H754" s="6"/>
      <c r="O754" s="6"/>
    </row>
    <row r="755" spans="8:15" ht="12.75" hidden="1" x14ac:dyDescent="0.2">
      <c r="H755" s="6"/>
      <c r="O755" s="6"/>
    </row>
    <row r="756" spans="8:15" ht="12.75" hidden="1" x14ac:dyDescent="0.2">
      <c r="H756" s="6"/>
      <c r="O756" s="6"/>
    </row>
    <row r="757" spans="8:15" ht="12.75" hidden="1" x14ac:dyDescent="0.2">
      <c r="H757" s="6"/>
      <c r="O757" s="6"/>
    </row>
    <row r="758" spans="8:15" ht="12.75" hidden="1" x14ac:dyDescent="0.2">
      <c r="H758" s="6"/>
      <c r="O758" s="6"/>
    </row>
    <row r="759" spans="8:15" ht="12.75" hidden="1" x14ac:dyDescent="0.2">
      <c r="H759" s="6"/>
      <c r="O759" s="6"/>
    </row>
    <row r="760" spans="8:15" ht="12.75" hidden="1" x14ac:dyDescent="0.2">
      <c r="H760" s="6"/>
      <c r="O760" s="6"/>
    </row>
    <row r="761" spans="8:15" ht="12.75" hidden="1" x14ac:dyDescent="0.2">
      <c r="H761" s="6"/>
      <c r="O761" s="6"/>
    </row>
    <row r="762" spans="8:15" ht="12.75" hidden="1" x14ac:dyDescent="0.2">
      <c r="H762" s="6"/>
      <c r="O762" s="6"/>
    </row>
    <row r="763" spans="8:15" ht="12.75" hidden="1" x14ac:dyDescent="0.2">
      <c r="H763" s="6"/>
      <c r="O763" s="6"/>
    </row>
    <row r="764" spans="8:15" ht="12.75" hidden="1" x14ac:dyDescent="0.2">
      <c r="H764" s="6"/>
      <c r="O764" s="6"/>
    </row>
    <row r="765" spans="8:15" ht="12.75" hidden="1" x14ac:dyDescent="0.2">
      <c r="H765" s="6"/>
      <c r="O765" s="6"/>
    </row>
    <row r="766" spans="8:15" ht="12.75" hidden="1" x14ac:dyDescent="0.2">
      <c r="H766" s="6"/>
      <c r="O766" s="6"/>
    </row>
    <row r="767" spans="8:15" ht="12.75" hidden="1" x14ac:dyDescent="0.2">
      <c r="H767" s="6"/>
      <c r="O767" s="6"/>
    </row>
    <row r="768" spans="8:15" ht="12.75" hidden="1" x14ac:dyDescent="0.2">
      <c r="H768" s="6"/>
      <c r="O768" s="6"/>
    </row>
    <row r="769" spans="8:15" ht="12.75" hidden="1" x14ac:dyDescent="0.2">
      <c r="H769" s="6"/>
      <c r="O769" s="6"/>
    </row>
    <row r="770" spans="8:15" ht="12.75" hidden="1" x14ac:dyDescent="0.2">
      <c r="H770" s="6"/>
      <c r="O770" s="6"/>
    </row>
    <row r="771" spans="8:15" ht="12.75" hidden="1" x14ac:dyDescent="0.2">
      <c r="H771" s="6"/>
      <c r="O771" s="6"/>
    </row>
    <row r="772" spans="8:15" ht="12.75" hidden="1" x14ac:dyDescent="0.2">
      <c r="H772" s="6"/>
      <c r="O772" s="6"/>
    </row>
    <row r="773" spans="8:15" ht="12.75" hidden="1" x14ac:dyDescent="0.2">
      <c r="H773" s="6"/>
      <c r="O773" s="6"/>
    </row>
    <row r="774" spans="8:15" ht="12.75" hidden="1" x14ac:dyDescent="0.2">
      <c r="H774" s="6"/>
      <c r="O774" s="6"/>
    </row>
    <row r="775" spans="8:15" ht="12.75" hidden="1" x14ac:dyDescent="0.2">
      <c r="H775" s="6"/>
      <c r="O775" s="6"/>
    </row>
    <row r="776" spans="8:15" ht="12.75" hidden="1" x14ac:dyDescent="0.2">
      <c r="H776" s="6"/>
      <c r="O776" s="6"/>
    </row>
    <row r="777" spans="8:15" ht="12.75" hidden="1" x14ac:dyDescent="0.2">
      <c r="H777" s="6"/>
      <c r="O777" s="6"/>
    </row>
    <row r="778" spans="8:15" ht="12.75" hidden="1" x14ac:dyDescent="0.2">
      <c r="H778" s="6"/>
      <c r="O778" s="6"/>
    </row>
    <row r="779" spans="8:15" ht="12.75" hidden="1" x14ac:dyDescent="0.2">
      <c r="H779" s="6"/>
      <c r="O779" s="6"/>
    </row>
    <row r="780" spans="8:15" ht="12.75" hidden="1" x14ac:dyDescent="0.2">
      <c r="H780" s="6"/>
      <c r="O780" s="6"/>
    </row>
    <row r="781" spans="8:15" ht="12.75" hidden="1" x14ac:dyDescent="0.2">
      <c r="H781" s="6"/>
      <c r="O781" s="6"/>
    </row>
    <row r="782" spans="8:15" ht="12.75" hidden="1" x14ac:dyDescent="0.2">
      <c r="H782" s="6"/>
      <c r="O782" s="6"/>
    </row>
    <row r="783" spans="8:15" ht="12.75" hidden="1" x14ac:dyDescent="0.2">
      <c r="H783" s="6"/>
      <c r="O783" s="6"/>
    </row>
    <row r="784" spans="8:15" ht="12.75" hidden="1" x14ac:dyDescent="0.2">
      <c r="H784" s="6"/>
      <c r="O784" s="6"/>
    </row>
    <row r="785" spans="8:15" ht="12.75" hidden="1" x14ac:dyDescent="0.2">
      <c r="H785" s="6"/>
      <c r="O785" s="6"/>
    </row>
    <row r="786" spans="8:15" ht="12.75" hidden="1" x14ac:dyDescent="0.2">
      <c r="H786" s="6"/>
      <c r="O786" s="6"/>
    </row>
    <row r="787" spans="8:15" ht="12.75" hidden="1" x14ac:dyDescent="0.2">
      <c r="H787" s="6"/>
      <c r="O787" s="6"/>
    </row>
    <row r="788" spans="8:15" ht="12.75" hidden="1" x14ac:dyDescent="0.2">
      <c r="H788" s="6"/>
      <c r="O788" s="6"/>
    </row>
    <row r="789" spans="8:15" ht="12.75" hidden="1" x14ac:dyDescent="0.2">
      <c r="H789" s="6"/>
      <c r="O789" s="6"/>
    </row>
    <row r="790" spans="8:15" ht="12.75" hidden="1" x14ac:dyDescent="0.2">
      <c r="H790" s="6"/>
      <c r="O790" s="6"/>
    </row>
    <row r="791" spans="8:15" ht="12.75" hidden="1" x14ac:dyDescent="0.2">
      <c r="H791" s="6"/>
      <c r="O791" s="6"/>
    </row>
    <row r="792" spans="8:15" ht="12.75" hidden="1" x14ac:dyDescent="0.2">
      <c r="H792" s="6"/>
      <c r="O792" s="6"/>
    </row>
    <row r="793" spans="8:15" ht="12.75" hidden="1" x14ac:dyDescent="0.2">
      <c r="H793" s="6"/>
      <c r="O793" s="6"/>
    </row>
    <row r="794" spans="8:15" ht="12.75" hidden="1" x14ac:dyDescent="0.2">
      <c r="H794" s="6"/>
      <c r="O794" s="6"/>
    </row>
    <row r="795" spans="8:15" ht="12.75" hidden="1" x14ac:dyDescent="0.2">
      <c r="H795" s="6"/>
      <c r="O795" s="6"/>
    </row>
    <row r="796" spans="8:15" ht="12.75" hidden="1" x14ac:dyDescent="0.2">
      <c r="H796" s="6"/>
      <c r="O796" s="6"/>
    </row>
    <row r="797" spans="8:15" ht="12.75" hidden="1" x14ac:dyDescent="0.2">
      <c r="H797" s="6"/>
      <c r="O797" s="6"/>
    </row>
    <row r="798" spans="8:15" ht="12.75" hidden="1" x14ac:dyDescent="0.2">
      <c r="H798" s="6"/>
      <c r="O798" s="6"/>
    </row>
    <row r="799" spans="8:15" ht="12.75" hidden="1" x14ac:dyDescent="0.2">
      <c r="H799" s="6"/>
      <c r="O799" s="6"/>
    </row>
    <row r="800" spans="8:15" ht="12.75" hidden="1" x14ac:dyDescent="0.2">
      <c r="H800" s="6"/>
      <c r="O800" s="6"/>
    </row>
    <row r="801" spans="8:15" ht="12.75" hidden="1" x14ac:dyDescent="0.2">
      <c r="H801" s="6"/>
      <c r="O801" s="6"/>
    </row>
    <row r="802" spans="8:15" ht="12.75" hidden="1" x14ac:dyDescent="0.2">
      <c r="H802" s="6"/>
      <c r="O802" s="6"/>
    </row>
    <row r="803" spans="8:15" ht="12.75" hidden="1" x14ac:dyDescent="0.2">
      <c r="H803" s="6"/>
      <c r="O803" s="6"/>
    </row>
    <row r="804" spans="8:15" ht="12.75" hidden="1" x14ac:dyDescent="0.2">
      <c r="H804" s="6"/>
      <c r="O804" s="6"/>
    </row>
    <row r="805" spans="8:15" ht="12.75" hidden="1" x14ac:dyDescent="0.2">
      <c r="H805" s="6"/>
      <c r="O805" s="6"/>
    </row>
    <row r="806" spans="8:15" ht="12.75" hidden="1" x14ac:dyDescent="0.2">
      <c r="H806" s="6"/>
      <c r="O806" s="6"/>
    </row>
    <row r="807" spans="8:15" ht="12.75" hidden="1" x14ac:dyDescent="0.2">
      <c r="H807" s="6"/>
      <c r="O807" s="6"/>
    </row>
    <row r="808" spans="8:15" ht="12.75" hidden="1" x14ac:dyDescent="0.2">
      <c r="H808" s="6"/>
      <c r="O808" s="6"/>
    </row>
    <row r="809" spans="8:15" ht="12.75" hidden="1" x14ac:dyDescent="0.2">
      <c r="H809" s="6"/>
      <c r="O809" s="6"/>
    </row>
    <row r="810" spans="8:15" ht="12.75" hidden="1" x14ac:dyDescent="0.2">
      <c r="H810" s="6"/>
      <c r="O810" s="6"/>
    </row>
    <row r="811" spans="8:15" ht="12.75" hidden="1" x14ac:dyDescent="0.2">
      <c r="H811" s="6"/>
      <c r="O811" s="6"/>
    </row>
    <row r="812" spans="8:15" ht="12.75" hidden="1" x14ac:dyDescent="0.2">
      <c r="H812" s="6"/>
      <c r="O812" s="6"/>
    </row>
    <row r="813" spans="8:15" ht="12.75" hidden="1" x14ac:dyDescent="0.2">
      <c r="H813" s="6"/>
      <c r="O813" s="6"/>
    </row>
    <row r="814" spans="8:15" ht="12.75" hidden="1" x14ac:dyDescent="0.2">
      <c r="H814" s="6"/>
      <c r="O814" s="6"/>
    </row>
    <row r="815" spans="8:15" ht="12.75" hidden="1" x14ac:dyDescent="0.2">
      <c r="H815" s="6"/>
      <c r="O815" s="6"/>
    </row>
    <row r="816" spans="8:15" ht="12.75" hidden="1" x14ac:dyDescent="0.2">
      <c r="H816" s="6"/>
      <c r="O816" s="6"/>
    </row>
    <row r="817" spans="8:15" ht="12.75" hidden="1" x14ac:dyDescent="0.2">
      <c r="H817" s="6"/>
      <c r="O817" s="6"/>
    </row>
    <row r="818" spans="8:15" ht="12.75" hidden="1" x14ac:dyDescent="0.2">
      <c r="H818" s="6"/>
      <c r="O818" s="6"/>
    </row>
    <row r="819" spans="8:15" ht="12.75" hidden="1" x14ac:dyDescent="0.2">
      <c r="H819" s="6"/>
      <c r="O819" s="6"/>
    </row>
    <row r="820" spans="8:15" ht="12.75" hidden="1" x14ac:dyDescent="0.2">
      <c r="H820" s="6"/>
      <c r="O820" s="6"/>
    </row>
    <row r="821" spans="8:15" ht="12.75" hidden="1" x14ac:dyDescent="0.2">
      <c r="H821" s="6"/>
      <c r="O821" s="6"/>
    </row>
    <row r="822" spans="8:15" ht="12.75" hidden="1" x14ac:dyDescent="0.2">
      <c r="H822" s="6"/>
      <c r="O822" s="6"/>
    </row>
    <row r="823" spans="8:15" ht="12.75" hidden="1" x14ac:dyDescent="0.2">
      <c r="H823" s="6"/>
      <c r="O823" s="6"/>
    </row>
    <row r="824" spans="8:15" ht="12.75" hidden="1" x14ac:dyDescent="0.2">
      <c r="H824" s="6"/>
      <c r="O824" s="6"/>
    </row>
    <row r="825" spans="8:15" ht="12.75" hidden="1" x14ac:dyDescent="0.2">
      <c r="H825" s="6"/>
      <c r="O825" s="6"/>
    </row>
    <row r="826" spans="8:15" ht="12.75" hidden="1" x14ac:dyDescent="0.2">
      <c r="H826" s="6"/>
      <c r="O826" s="6"/>
    </row>
    <row r="827" spans="8:15" ht="12.75" hidden="1" x14ac:dyDescent="0.2">
      <c r="H827" s="6"/>
      <c r="O827" s="6"/>
    </row>
    <row r="828" spans="8:15" ht="12.75" hidden="1" x14ac:dyDescent="0.2">
      <c r="H828" s="6"/>
      <c r="O828" s="6"/>
    </row>
    <row r="829" spans="8:15" ht="12.75" hidden="1" x14ac:dyDescent="0.2">
      <c r="H829" s="6"/>
      <c r="O829" s="6"/>
    </row>
    <row r="830" spans="8:15" ht="12.75" hidden="1" x14ac:dyDescent="0.2">
      <c r="H830" s="6"/>
      <c r="O830" s="6"/>
    </row>
    <row r="831" spans="8:15" ht="12.75" hidden="1" x14ac:dyDescent="0.2">
      <c r="H831" s="6"/>
      <c r="O831" s="6"/>
    </row>
    <row r="832" spans="8:15" ht="12.75" hidden="1" x14ac:dyDescent="0.2">
      <c r="H832" s="6"/>
      <c r="O832" s="6"/>
    </row>
    <row r="833" spans="8:15" ht="12.75" hidden="1" x14ac:dyDescent="0.2">
      <c r="H833" s="6"/>
      <c r="O833" s="6"/>
    </row>
    <row r="834" spans="8:15" ht="12.75" hidden="1" x14ac:dyDescent="0.2">
      <c r="H834" s="6"/>
      <c r="O834" s="6"/>
    </row>
    <row r="835" spans="8:15" ht="12.75" hidden="1" x14ac:dyDescent="0.2">
      <c r="H835" s="6"/>
      <c r="O835" s="6"/>
    </row>
    <row r="836" spans="8:15" ht="12.75" hidden="1" x14ac:dyDescent="0.2">
      <c r="H836" s="6"/>
      <c r="O836" s="6"/>
    </row>
    <row r="837" spans="8:15" ht="12.75" hidden="1" x14ac:dyDescent="0.2">
      <c r="H837" s="6"/>
      <c r="O837" s="6"/>
    </row>
    <row r="838" spans="8:15" ht="12.75" hidden="1" x14ac:dyDescent="0.2">
      <c r="H838" s="6"/>
      <c r="O838" s="6"/>
    </row>
    <row r="839" spans="8:15" ht="12.75" hidden="1" x14ac:dyDescent="0.2">
      <c r="H839" s="6"/>
      <c r="O839" s="6"/>
    </row>
    <row r="840" spans="8:15" ht="12.75" hidden="1" x14ac:dyDescent="0.2">
      <c r="H840" s="6"/>
      <c r="O840" s="6"/>
    </row>
    <row r="841" spans="8:15" ht="12.75" hidden="1" x14ac:dyDescent="0.2">
      <c r="H841" s="6"/>
      <c r="O841" s="6"/>
    </row>
    <row r="842" spans="8:15" ht="12.75" hidden="1" x14ac:dyDescent="0.2">
      <c r="H842" s="6"/>
      <c r="O842" s="6"/>
    </row>
    <row r="843" spans="8:15" ht="12.75" hidden="1" x14ac:dyDescent="0.2">
      <c r="H843" s="6"/>
      <c r="O843" s="6"/>
    </row>
    <row r="844" spans="8:15" ht="12.75" hidden="1" x14ac:dyDescent="0.2">
      <c r="H844" s="6"/>
      <c r="O844" s="6"/>
    </row>
    <row r="845" spans="8:15" ht="12.75" hidden="1" x14ac:dyDescent="0.2">
      <c r="H845" s="6"/>
      <c r="O845" s="6"/>
    </row>
    <row r="846" spans="8:15" ht="12.75" hidden="1" x14ac:dyDescent="0.2">
      <c r="H846" s="6"/>
      <c r="O846" s="6"/>
    </row>
    <row r="847" spans="8:15" ht="12.75" hidden="1" x14ac:dyDescent="0.2">
      <c r="H847" s="6"/>
      <c r="O847" s="6"/>
    </row>
    <row r="848" spans="8:15" ht="12.75" hidden="1" x14ac:dyDescent="0.2">
      <c r="H848" s="6"/>
      <c r="O848" s="6"/>
    </row>
    <row r="849" spans="8:15" ht="12.75" hidden="1" x14ac:dyDescent="0.2">
      <c r="H849" s="6"/>
      <c r="O849" s="6"/>
    </row>
    <row r="850" spans="8:15" ht="12.75" hidden="1" x14ac:dyDescent="0.2">
      <c r="H850" s="6"/>
      <c r="O850" s="6"/>
    </row>
    <row r="851" spans="8:15" ht="12.75" hidden="1" x14ac:dyDescent="0.2">
      <c r="H851" s="6"/>
      <c r="O851" s="6"/>
    </row>
    <row r="852" spans="8:15" ht="12.75" hidden="1" x14ac:dyDescent="0.2">
      <c r="H852" s="6"/>
      <c r="O852" s="6"/>
    </row>
    <row r="853" spans="8:15" ht="12.75" hidden="1" x14ac:dyDescent="0.2">
      <c r="H853" s="6"/>
      <c r="O853" s="6"/>
    </row>
    <row r="854" spans="8:15" ht="12.75" hidden="1" x14ac:dyDescent="0.2">
      <c r="H854" s="6"/>
      <c r="O854" s="6"/>
    </row>
    <row r="855" spans="8:15" ht="12.75" hidden="1" x14ac:dyDescent="0.2">
      <c r="H855" s="6"/>
      <c r="O855" s="6"/>
    </row>
    <row r="856" spans="8:15" ht="12.75" hidden="1" x14ac:dyDescent="0.2">
      <c r="H856" s="6"/>
      <c r="O856" s="6"/>
    </row>
    <row r="857" spans="8:15" ht="12.75" hidden="1" x14ac:dyDescent="0.2">
      <c r="H857" s="6"/>
      <c r="O857" s="6"/>
    </row>
    <row r="858" spans="8:15" ht="12.75" hidden="1" x14ac:dyDescent="0.2">
      <c r="H858" s="6"/>
      <c r="O858" s="6"/>
    </row>
    <row r="859" spans="8:15" ht="12.75" hidden="1" x14ac:dyDescent="0.2">
      <c r="H859" s="6"/>
      <c r="O859" s="6"/>
    </row>
    <row r="860" spans="8:15" ht="12.75" hidden="1" x14ac:dyDescent="0.2">
      <c r="H860" s="6"/>
      <c r="O860" s="6"/>
    </row>
    <row r="861" spans="8:15" ht="12.75" hidden="1" x14ac:dyDescent="0.2">
      <c r="H861" s="6"/>
      <c r="O861" s="6"/>
    </row>
    <row r="862" spans="8:15" ht="12.75" hidden="1" x14ac:dyDescent="0.2">
      <c r="H862" s="6"/>
      <c r="O862" s="6"/>
    </row>
    <row r="863" spans="8:15" ht="12.75" hidden="1" x14ac:dyDescent="0.2">
      <c r="H863" s="6"/>
      <c r="O863" s="6"/>
    </row>
    <row r="864" spans="8:15" ht="12.75" hidden="1" x14ac:dyDescent="0.2">
      <c r="H864" s="6"/>
      <c r="O864" s="6"/>
    </row>
    <row r="865" spans="8:15" ht="12.75" hidden="1" x14ac:dyDescent="0.2">
      <c r="H865" s="6"/>
      <c r="O865" s="6"/>
    </row>
    <row r="866" spans="8:15" ht="12.75" hidden="1" x14ac:dyDescent="0.2">
      <c r="H866" s="6"/>
      <c r="O866" s="6"/>
    </row>
    <row r="867" spans="8:15" ht="12.75" hidden="1" x14ac:dyDescent="0.2">
      <c r="H867" s="6"/>
      <c r="O867" s="6"/>
    </row>
    <row r="868" spans="8:15" ht="12.75" hidden="1" x14ac:dyDescent="0.2">
      <c r="H868" s="6"/>
      <c r="O868" s="6"/>
    </row>
    <row r="869" spans="8:15" ht="12.75" hidden="1" x14ac:dyDescent="0.2">
      <c r="H869" s="6"/>
      <c r="O869" s="6"/>
    </row>
    <row r="870" spans="8:15" ht="12.75" hidden="1" x14ac:dyDescent="0.2">
      <c r="H870" s="6"/>
      <c r="O870" s="6"/>
    </row>
    <row r="871" spans="8:15" ht="12.75" hidden="1" x14ac:dyDescent="0.2">
      <c r="H871" s="6"/>
      <c r="O871" s="6"/>
    </row>
    <row r="872" spans="8:15" ht="12.75" hidden="1" x14ac:dyDescent="0.2">
      <c r="H872" s="6"/>
      <c r="O872" s="6"/>
    </row>
    <row r="873" spans="8:15" ht="12.75" hidden="1" x14ac:dyDescent="0.2">
      <c r="H873" s="6"/>
      <c r="O873" s="6"/>
    </row>
    <row r="874" spans="8:15" ht="12.75" hidden="1" x14ac:dyDescent="0.2">
      <c r="H874" s="6"/>
      <c r="O874" s="6"/>
    </row>
    <row r="875" spans="8:15" ht="12.75" hidden="1" x14ac:dyDescent="0.2">
      <c r="H875" s="6"/>
      <c r="O875" s="6"/>
    </row>
    <row r="876" spans="8:15" ht="12.75" hidden="1" x14ac:dyDescent="0.2">
      <c r="H876" s="6"/>
      <c r="O876" s="6"/>
    </row>
    <row r="877" spans="8:15" ht="12.75" hidden="1" x14ac:dyDescent="0.2">
      <c r="H877" s="6"/>
      <c r="O877" s="6"/>
    </row>
    <row r="878" spans="8:15" ht="12.75" hidden="1" x14ac:dyDescent="0.2">
      <c r="H878" s="6"/>
      <c r="O878" s="6"/>
    </row>
    <row r="879" spans="8:15" ht="12.75" hidden="1" x14ac:dyDescent="0.2">
      <c r="H879" s="6"/>
      <c r="O879" s="6"/>
    </row>
    <row r="880" spans="8:15" ht="12.75" hidden="1" x14ac:dyDescent="0.2">
      <c r="H880" s="6"/>
      <c r="O880" s="6"/>
    </row>
    <row r="881" spans="8:15" ht="12.75" hidden="1" x14ac:dyDescent="0.2">
      <c r="H881" s="6"/>
      <c r="O881" s="6"/>
    </row>
    <row r="882" spans="8:15" ht="12.75" hidden="1" x14ac:dyDescent="0.2">
      <c r="H882" s="6"/>
      <c r="O882" s="6"/>
    </row>
    <row r="883" spans="8:15" ht="12.75" hidden="1" x14ac:dyDescent="0.2">
      <c r="H883" s="6"/>
      <c r="O883" s="6"/>
    </row>
    <row r="884" spans="8:15" ht="12.75" hidden="1" x14ac:dyDescent="0.2">
      <c r="H884" s="6"/>
      <c r="O884" s="6"/>
    </row>
    <row r="885" spans="8:15" ht="12.75" hidden="1" x14ac:dyDescent="0.2">
      <c r="H885" s="6"/>
      <c r="O885" s="6"/>
    </row>
    <row r="886" spans="8:15" ht="12.75" hidden="1" x14ac:dyDescent="0.2">
      <c r="H886" s="6"/>
      <c r="O886" s="6"/>
    </row>
    <row r="887" spans="8:15" ht="12.75" hidden="1" x14ac:dyDescent="0.2">
      <c r="H887" s="6"/>
      <c r="O887" s="6"/>
    </row>
    <row r="888" spans="8:15" ht="12.75" hidden="1" x14ac:dyDescent="0.2">
      <c r="H888" s="6"/>
      <c r="O888" s="6"/>
    </row>
    <row r="889" spans="8:15" ht="12.75" hidden="1" x14ac:dyDescent="0.2">
      <c r="H889" s="6"/>
      <c r="O889" s="6"/>
    </row>
    <row r="890" spans="8:15" ht="12.75" hidden="1" x14ac:dyDescent="0.2">
      <c r="H890" s="6"/>
      <c r="O890" s="6"/>
    </row>
    <row r="891" spans="8:15" ht="12.75" hidden="1" x14ac:dyDescent="0.2">
      <c r="H891" s="6"/>
      <c r="O891" s="6"/>
    </row>
    <row r="892" spans="8:15" ht="12.75" hidden="1" x14ac:dyDescent="0.2">
      <c r="H892" s="6"/>
      <c r="O892" s="6"/>
    </row>
    <row r="893" spans="8:15" ht="12.75" hidden="1" x14ac:dyDescent="0.2">
      <c r="H893" s="6"/>
      <c r="O893" s="6"/>
    </row>
    <row r="894" spans="8:15" ht="12.75" hidden="1" x14ac:dyDescent="0.2">
      <c r="H894" s="6"/>
      <c r="O894" s="6"/>
    </row>
    <row r="895" spans="8:15" ht="12.75" hidden="1" x14ac:dyDescent="0.2">
      <c r="H895" s="6"/>
      <c r="O895" s="6"/>
    </row>
    <row r="896" spans="8:15" ht="12.75" hidden="1" x14ac:dyDescent="0.2">
      <c r="H896" s="6"/>
      <c r="O896" s="6"/>
    </row>
    <row r="897" spans="8:15" ht="12.75" hidden="1" x14ac:dyDescent="0.2">
      <c r="H897" s="6"/>
      <c r="O897" s="6"/>
    </row>
    <row r="898" spans="8:15" ht="12.75" hidden="1" x14ac:dyDescent="0.2">
      <c r="H898" s="6"/>
      <c r="O898" s="6"/>
    </row>
    <row r="899" spans="8:15" ht="12.75" hidden="1" x14ac:dyDescent="0.2">
      <c r="H899" s="6"/>
      <c r="O899" s="6"/>
    </row>
    <row r="900" spans="8:15" ht="12.75" hidden="1" x14ac:dyDescent="0.2">
      <c r="H900" s="6"/>
      <c r="O900" s="6"/>
    </row>
    <row r="901" spans="8:15" ht="12.75" hidden="1" x14ac:dyDescent="0.2">
      <c r="H901" s="6"/>
      <c r="O901" s="6"/>
    </row>
    <row r="902" spans="8:15" ht="12.75" hidden="1" x14ac:dyDescent="0.2">
      <c r="H902" s="6"/>
      <c r="O902" s="6"/>
    </row>
    <row r="903" spans="8:15" ht="12.75" hidden="1" x14ac:dyDescent="0.2">
      <c r="H903" s="6"/>
      <c r="O903" s="6"/>
    </row>
    <row r="904" spans="8:15" ht="12.75" hidden="1" x14ac:dyDescent="0.2">
      <c r="H904" s="6"/>
      <c r="O904" s="6"/>
    </row>
    <row r="905" spans="8:15" ht="12.75" hidden="1" x14ac:dyDescent="0.2">
      <c r="H905" s="6"/>
      <c r="O905" s="6"/>
    </row>
    <row r="906" spans="8:15" ht="12.75" hidden="1" x14ac:dyDescent="0.2">
      <c r="H906" s="6"/>
      <c r="O906" s="6"/>
    </row>
    <row r="907" spans="8:15" ht="12.75" hidden="1" x14ac:dyDescent="0.2">
      <c r="H907" s="6"/>
      <c r="O907" s="6"/>
    </row>
    <row r="908" spans="8:15" ht="12.75" hidden="1" x14ac:dyDescent="0.2">
      <c r="H908" s="6"/>
      <c r="O908" s="6"/>
    </row>
    <row r="909" spans="8:15" ht="12.75" hidden="1" x14ac:dyDescent="0.2">
      <c r="H909" s="6"/>
      <c r="O909" s="6"/>
    </row>
    <row r="910" spans="8:15" ht="12.75" hidden="1" x14ac:dyDescent="0.2">
      <c r="H910" s="6"/>
      <c r="O910" s="6"/>
    </row>
    <row r="911" spans="8:15" ht="12.75" hidden="1" x14ac:dyDescent="0.2">
      <c r="H911" s="6"/>
      <c r="O911" s="6"/>
    </row>
    <row r="912" spans="8:15" ht="12.75" hidden="1" x14ac:dyDescent="0.2">
      <c r="H912" s="6"/>
      <c r="O912" s="6"/>
    </row>
    <row r="913" spans="8:15" ht="12.75" hidden="1" x14ac:dyDescent="0.2">
      <c r="H913" s="6"/>
      <c r="O913" s="6"/>
    </row>
    <row r="914" spans="8:15" ht="12.75" hidden="1" x14ac:dyDescent="0.2">
      <c r="H914" s="6"/>
      <c r="O914" s="6"/>
    </row>
    <row r="915" spans="8:15" ht="12.75" hidden="1" x14ac:dyDescent="0.2">
      <c r="H915" s="6"/>
      <c r="O915" s="6"/>
    </row>
    <row r="916" spans="8:15" ht="12.75" hidden="1" x14ac:dyDescent="0.2">
      <c r="H916" s="6"/>
      <c r="O916" s="6"/>
    </row>
    <row r="917" spans="8:15" ht="12.75" hidden="1" x14ac:dyDescent="0.2">
      <c r="H917" s="6"/>
      <c r="O917" s="6"/>
    </row>
    <row r="918" spans="8:15" ht="12.75" hidden="1" x14ac:dyDescent="0.2">
      <c r="H918" s="6"/>
      <c r="O918" s="6"/>
    </row>
    <row r="919" spans="8:15" ht="12.75" hidden="1" x14ac:dyDescent="0.2">
      <c r="H919" s="6"/>
      <c r="O919" s="6"/>
    </row>
    <row r="920" spans="8:15" ht="12.75" hidden="1" x14ac:dyDescent="0.2">
      <c r="H920" s="6"/>
      <c r="O920" s="6"/>
    </row>
    <row r="921" spans="8:15" ht="12.75" hidden="1" x14ac:dyDescent="0.2">
      <c r="H921" s="6"/>
      <c r="O921" s="6"/>
    </row>
    <row r="922" spans="8:15" ht="12.75" hidden="1" x14ac:dyDescent="0.2">
      <c r="H922" s="6"/>
      <c r="O922" s="6"/>
    </row>
    <row r="923" spans="8:15" ht="12.75" hidden="1" x14ac:dyDescent="0.2">
      <c r="H923" s="6"/>
      <c r="O923" s="6"/>
    </row>
    <row r="924" spans="8:15" ht="12.75" hidden="1" x14ac:dyDescent="0.2">
      <c r="H924" s="6"/>
      <c r="O924" s="6"/>
    </row>
    <row r="925" spans="8:15" ht="12.75" hidden="1" x14ac:dyDescent="0.2">
      <c r="H925" s="6"/>
      <c r="O925" s="6"/>
    </row>
    <row r="926" spans="8:15" ht="12.75" hidden="1" x14ac:dyDescent="0.2">
      <c r="H926" s="6"/>
      <c r="O926" s="6"/>
    </row>
    <row r="927" spans="8:15" ht="12.75" hidden="1" x14ac:dyDescent="0.2">
      <c r="H927" s="6"/>
      <c r="O927" s="6"/>
    </row>
    <row r="928" spans="8:15" ht="12.75" hidden="1" x14ac:dyDescent="0.2">
      <c r="H928" s="6"/>
      <c r="O928" s="6"/>
    </row>
    <row r="929" spans="8:15" ht="12.75" hidden="1" x14ac:dyDescent="0.2">
      <c r="H929" s="6"/>
      <c r="O929" s="6"/>
    </row>
    <row r="930" spans="8:15" ht="12.75" hidden="1" x14ac:dyDescent="0.2">
      <c r="H930" s="6"/>
      <c r="O930" s="6"/>
    </row>
    <row r="931" spans="8:15" ht="12.75" hidden="1" x14ac:dyDescent="0.2">
      <c r="H931" s="6"/>
      <c r="O931" s="6"/>
    </row>
    <row r="932" spans="8:15" ht="12.75" hidden="1" x14ac:dyDescent="0.2">
      <c r="H932" s="6"/>
      <c r="O932" s="6"/>
    </row>
    <row r="933" spans="8:15" ht="12.75" hidden="1" x14ac:dyDescent="0.2">
      <c r="H933" s="6"/>
      <c r="O933" s="6"/>
    </row>
    <row r="934" spans="8:15" ht="12.75" hidden="1" x14ac:dyDescent="0.2">
      <c r="H934" s="6"/>
      <c r="O934" s="6"/>
    </row>
    <row r="935" spans="8:15" ht="12.75" hidden="1" x14ac:dyDescent="0.2">
      <c r="H935" s="6"/>
      <c r="O935" s="6"/>
    </row>
    <row r="936" spans="8:15" ht="12.75" hidden="1" x14ac:dyDescent="0.2">
      <c r="H936" s="6"/>
      <c r="O936" s="6"/>
    </row>
    <row r="937" spans="8:15" ht="12.75" hidden="1" x14ac:dyDescent="0.2">
      <c r="H937" s="6"/>
      <c r="O937" s="6"/>
    </row>
    <row r="938" spans="8:15" ht="12.75" hidden="1" x14ac:dyDescent="0.2">
      <c r="H938" s="6"/>
      <c r="O938" s="6"/>
    </row>
    <row r="939" spans="8:15" ht="12.75" hidden="1" x14ac:dyDescent="0.2">
      <c r="H939" s="6"/>
      <c r="O939" s="6"/>
    </row>
    <row r="940" spans="8:15" ht="12.75" hidden="1" x14ac:dyDescent="0.2">
      <c r="H940" s="6"/>
      <c r="O940" s="6"/>
    </row>
    <row r="941" spans="8:15" ht="12.75" hidden="1" x14ac:dyDescent="0.2">
      <c r="H941" s="6"/>
      <c r="O941" s="6"/>
    </row>
    <row r="942" spans="8:15" ht="12.75" hidden="1" x14ac:dyDescent="0.2">
      <c r="H942" s="6"/>
      <c r="O942" s="6"/>
    </row>
    <row r="943" spans="8:15" ht="12.75" hidden="1" x14ac:dyDescent="0.2">
      <c r="H943" s="6"/>
      <c r="O943" s="6"/>
    </row>
    <row r="944" spans="8:15" ht="12.75" hidden="1" x14ac:dyDescent="0.2">
      <c r="H944" s="6"/>
      <c r="O944" s="6"/>
    </row>
    <row r="945" spans="8:15" ht="12.75" hidden="1" x14ac:dyDescent="0.2">
      <c r="H945" s="6"/>
      <c r="O945" s="6"/>
    </row>
    <row r="946" spans="8:15" ht="12.75" hidden="1" x14ac:dyDescent="0.2">
      <c r="H946" s="6"/>
      <c r="O946" s="6"/>
    </row>
    <row r="947" spans="8:15" ht="12.75" hidden="1" x14ac:dyDescent="0.2">
      <c r="H947" s="6"/>
      <c r="O947" s="6"/>
    </row>
    <row r="948" spans="8:15" ht="12.75" hidden="1" x14ac:dyDescent="0.2">
      <c r="H948" s="6"/>
      <c r="O948" s="6"/>
    </row>
    <row r="949" spans="8:15" ht="12.75" hidden="1" x14ac:dyDescent="0.2">
      <c r="H949" s="6"/>
      <c r="O949" s="6"/>
    </row>
    <row r="950" spans="8:15" ht="12.75" hidden="1" x14ac:dyDescent="0.2">
      <c r="H950" s="6"/>
      <c r="O950" s="6"/>
    </row>
    <row r="951" spans="8:15" ht="12.75" hidden="1" x14ac:dyDescent="0.2">
      <c r="H951" s="6"/>
      <c r="O951" s="6"/>
    </row>
    <row r="952" spans="8:15" ht="12.75" hidden="1" x14ac:dyDescent="0.2">
      <c r="H952" s="6"/>
      <c r="O952" s="6"/>
    </row>
    <row r="953" spans="8:15" ht="12.75" hidden="1" x14ac:dyDescent="0.2">
      <c r="H953" s="6"/>
      <c r="O953" s="6"/>
    </row>
    <row r="954" spans="8:15" ht="12.75" hidden="1" x14ac:dyDescent="0.2">
      <c r="H954" s="6"/>
      <c r="O954" s="6"/>
    </row>
    <row r="955" spans="8:15" ht="12.75" hidden="1" x14ac:dyDescent="0.2">
      <c r="H955" s="6"/>
      <c r="O955" s="6"/>
    </row>
    <row r="956" spans="8:15" ht="12.75" hidden="1" x14ac:dyDescent="0.2">
      <c r="H956" s="6"/>
      <c r="O956" s="6"/>
    </row>
    <row r="957" spans="8:15" ht="12.75" hidden="1" x14ac:dyDescent="0.2">
      <c r="H957" s="6"/>
      <c r="O957" s="6"/>
    </row>
    <row r="958" spans="8:15" ht="12.75" hidden="1" x14ac:dyDescent="0.2">
      <c r="H958" s="6"/>
      <c r="O958" s="6"/>
    </row>
    <row r="959" spans="8:15" ht="12.75" hidden="1" x14ac:dyDescent="0.2">
      <c r="H959" s="6"/>
      <c r="O959" s="6"/>
    </row>
    <row r="960" spans="8:15" ht="12.75" hidden="1" x14ac:dyDescent="0.2">
      <c r="H960" s="6"/>
      <c r="O960" s="6"/>
    </row>
    <row r="961" spans="8:15" ht="12.75" hidden="1" x14ac:dyDescent="0.2">
      <c r="H961" s="6"/>
      <c r="O961" s="6"/>
    </row>
    <row r="962" spans="8:15" ht="12.75" hidden="1" x14ac:dyDescent="0.2">
      <c r="H962" s="6"/>
      <c r="O962" s="6"/>
    </row>
    <row r="963" spans="8:15" ht="12.75" hidden="1" x14ac:dyDescent="0.2">
      <c r="H963" s="6"/>
      <c r="O963" s="6"/>
    </row>
    <row r="964" spans="8:15" ht="12.75" hidden="1" x14ac:dyDescent="0.2">
      <c r="H964" s="6"/>
      <c r="O964" s="6"/>
    </row>
    <row r="965" spans="8:15" ht="12.75" hidden="1" x14ac:dyDescent="0.2">
      <c r="H965" s="6"/>
      <c r="O965" s="6"/>
    </row>
    <row r="966" spans="8:15" ht="12.75" hidden="1" x14ac:dyDescent="0.2">
      <c r="H966" s="6"/>
      <c r="O966" s="6"/>
    </row>
    <row r="967" spans="8:15" ht="12.75" hidden="1" x14ac:dyDescent="0.2">
      <c r="H967" s="6"/>
      <c r="O967" s="6"/>
    </row>
    <row r="968" spans="8:15" ht="12.75" hidden="1" x14ac:dyDescent="0.2">
      <c r="H968" s="6"/>
      <c r="O968" s="6"/>
    </row>
    <row r="969" spans="8:15" ht="12.75" hidden="1" x14ac:dyDescent="0.2">
      <c r="H969" s="6"/>
      <c r="O969" s="6"/>
    </row>
    <row r="970" spans="8:15" ht="12.75" hidden="1" x14ac:dyDescent="0.2">
      <c r="H970" s="6"/>
      <c r="O970" s="6"/>
    </row>
    <row r="971" spans="8:15" ht="12.75" hidden="1" x14ac:dyDescent="0.2">
      <c r="H971" s="6"/>
      <c r="O971" s="6"/>
    </row>
    <row r="972" spans="8:15" ht="12.75" hidden="1" x14ac:dyDescent="0.2">
      <c r="H972" s="6"/>
      <c r="O972" s="6"/>
    </row>
    <row r="973" spans="8:15" ht="12.75" hidden="1" x14ac:dyDescent="0.2">
      <c r="H973" s="6"/>
      <c r="O973" s="6"/>
    </row>
    <row r="974" spans="8:15" ht="12.75" hidden="1" x14ac:dyDescent="0.2">
      <c r="H974" s="6"/>
      <c r="O974" s="6"/>
    </row>
    <row r="975" spans="8:15" ht="12.75" hidden="1" x14ac:dyDescent="0.2">
      <c r="H975" s="6"/>
      <c r="O975" s="6"/>
    </row>
    <row r="976" spans="8:15" ht="12.75" hidden="1" x14ac:dyDescent="0.2">
      <c r="H976" s="6"/>
      <c r="O976" s="6"/>
    </row>
    <row r="977" spans="8:15" ht="12.75" hidden="1" x14ac:dyDescent="0.2">
      <c r="H977" s="6"/>
      <c r="O977" s="6"/>
    </row>
    <row r="978" spans="8:15" ht="12.75" hidden="1" x14ac:dyDescent="0.2">
      <c r="H978" s="6"/>
      <c r="O978" s="6"/>
    </row>
    <row r="979" spans="8:15" ht="12.75" hidden="1" x14ac:dyDescent="0.2">
      <c r="H979" s="6"/>
      <c r="O979" s="6"/>
    </row>
    <row r="980" spans="8:15" ht="12.75" hidden="1" x14ac:dyDescent="0.2">
      <c r="H980" s="6"/>
      <c r="O980" s="6"/>
    </row>
    <row r="981" spans="8:15" ht="12.75" hidden="1" x14ac:dyDescent="0.2">
      <c r="H981" s="6"/>
      <c r="O981" s="6"/>
    </row>
    <row r="982" spans="8:15" ht="12.75" hidden="1" x14ac:dyDescent="0.2">
      <c r="H982" s="6"/>
      <c r="O982" s="6"/>
    </row>
    <row r="983" spans="8:15" ht="12.75" hidden="1" x14ac:dyDescent="0.2">
      <c r="H983" s="6"/>
      <c r="O983" s="6"/>
    </row>
    <row r="984" spans="8:15" ht="12.75" hidden="1" x14ac:dyDescent="0.2">
      <c r="H984" s="6"/>
      <c r="O984" s="6"/>
    </row>
    <row r="985" spans="8:15" ht="12.75" hidden="1" x14ac:dyDescent="0.2">
      <c r="H985" s="6"/>
      <c r="O985" s="6"/>
    </row>
    <row r="986" spans="8:15" ht="12.75" hidden="1" x14ac:dyDescent="0.2">
      <c r="H986" s="6"/>
      <c r="O986" s="6"/>
    </row>
    <row r="987" spans="8:15" ht="12.75" hidden="1" x14ac:dyDescent="0.2">
      <c r="H987" s="6"/>
      <c r="O987" s="6"/>
    </row>
    <row r="988" spans="8:15" ht="12.75" hidden="1" x14ac:dyDescent="0.2">
      <c r="H988" s="6"/>
      <c r="O988" s="6"/>
    </row>
    <row r="989" spans="8:15" ht="12.75" hidden="1" x14ac:dyDescent="0.2">
      <c r="H989" s="6"/>
      <c r="O989" s="6"/>
    </row>
    <row r="990" spans="8:15" ht="12.75" hidden="1" x14ac:dyDescent="0.2">
      <c r="H990" s="6"/>
      <c r="O990" s="6"/>
    </row>
    <row r="991" spans="8:15" ht="12.75" hidden="1" x14ac:dyDescent="0.2">
      <c r="H991" s="6"/>
      <c r="O991" s="6"/>
    </row>
    <row r="992" spans="8:15" ht="12.75" hidden="1" x14ac:dyDescent="0.2">
      <c r="H992" s="6"/>
      <c r="O992" s="6"/>
    </row>
    <row r="993" spans="8:15" ht="12.75" hidden="1" x14ac:dyDescent="0.2">
      <c r="H993" s="6"/>
      <c r="O993" s="6"/>
    </row>
    <row r="994" spans="8:15" ht="12.75" hidden="1" x14ac:dyDescent="0.2">
      <c r="H994" s="6"/>
      <c r="O994" s="6"/>
    </row>
    <row r="995" spans="8:15" ht="12.75" hidden="1" x14ac:dyDescent="0.2">
      <c r="H995" s="6"/>
      <c r="O995" s="6"/>
    </row>
    <row r="996" spans="8:15" ht="12.75" hidden="1" x14ac:dyDescent="0.2">
      <c r="H996" s="6"/>
      <c r="O996" s="6"/>
    </row>
    <row r="997" spans="8:15" ht="12.75" hidden="1" x14ac:dyDescent="0.2">
      <c r="H997" s="6"/>
      <c r="O997" s="6"/>
    </row>
    <row r="998" spans="8:15" ht="12.75" hidden="1" x14ac:dyDescent="0.2">
      <c r="H998" s="6"/>
      <c r="O998" s="6"/>
    </row>
    <row r="999" spans="8:15" ht="12.75" hidden="1" x14ac:dyDescent="0.2">
      <c r="H999" s="6"/>
      <c r="O999" s="6"/>
    </row>
    <row r="1000" spans="8:15" ht="12.75" hidden="1" x14ac:dyDescent="0.2">
      <c r="H1000" s="6"/>
      <c r="O1000" s="6"/>
    </row>
  </sheetData>
  <mergeCells count="4">
    <mergeCell ref="I1:N1"/>
    <mergeCell ref="P1:T1"/>
    <mergeCell ref="C3:D3"/>
    <mergeCell ref="B6:G6"/>
  </mergeCells>
  <conditionalFormatting sqref="C2">
    <cfRule type="colorScale" priority="1">
      <colorScale>
        <cfvo type="formula" val="10"/>
        <cfvo type="formula" val="65"/>
        <cfvo type="formula" val="250"/>
        <color rgb="FFE67C73"/>
        <color rgb="FFFFFFFF"/>
        <color rgb="FF57BB8A"/>
      </colorScale>
    </cfRule>
  </conditionalFormatting>
  <conditionalFormatting sqref="D2">
    <cfRule type="colorScale" priority="2">
      <colorScale>
        <cfvo type="formula" val="-115"/>
        <cfvo type="formula" val="0"/>
        <cfvo type="formula" val="70"/>
        <color rgb="FFE67C73"/>
        <color rgb="FFFFFFFF"/>
        <color rgb="FF57BB8A"/>
      </colorScale>
    </cfRule>
  </conditionalFormatting>
  <conditionalFormatting sqref="E2">
    <cfRule type="colorScale" priority="3">
      <colorScale>
        <cfvo type="formula" val="-75"/>
        <cfvo type="formula" val="0"/>
        <cfvo type="formula" val="65"/>
        <color rgb="FFE67C73"/>
        <color rgb="FFFFFFFF"/>
        <color rgb="FF57BB8A"/>
      </colorScale>
    </cfRule>
  </conditionalFormatting>
  <conditionalFormatting sqref="F2">
    <cfRule type="colorScale" priority="4">
      <colorScale>
        <cfvo type="formula" val="15"/>
        <cfvo type="formula" val="70"/>
        <cfvo type="formula" val="140"/>
        <color rgb="FFE67C73"/>
        <color rgb="FFFFFFFF"/>
        <color rgb="FF57BB8A"/>
      </colorScale>
    </cfRule>
  </conditionalFormatting>
  <conditionalFormatting sqref="G2">
    <cfRule type="colorScale" priority="5">
      <colorScale>
        <cfvo type="formula" val="-25"/>
        <cfvo type="formula" val="140"/>
        <cfvo type="formula" val="320"/>
        <color rgb="FFE67C73"/>
        <color rgb="FFFFFFFF"/>
        <color rgb="FF57BB8A"/>
      </colorScale>
    </cfRule>
  </conditionalFormatting>
  <conditionalFormatting sqref="Q3:Q12 K3:K20 B4:B5 D8:D19">
    <cfRule type="containsText" dxfId="16" priority="6" operator="containsText" text="Normal">
      <formula>NOT(ISERROR(SEARCH("Normal",B3)))</formula>
    </cfRule>
    <cfRule type="containsText" dxfId="15" priority="7" operator="containsText" text="Fire">
      <formula>NOT(ISERROR(SEARCH("Fire",B3)))</formula>
    </cfRule>
    <cfRule type="containsText" dxfId="14" priority="8" operator="containsText" text="Dragon">
      <formula>NOT(ISERROR(SEARCH("Dragon",B3)))</formula>
    </cfRule>
    <cfRule type="containsText" dxfId="13" priority="9" operator="containsText" text="Fighting">
      <formula>NOT(ISERROR(SEARCH("Fighting",B3)))</formula>
    </cfRule>
    <cfRule type="containsText" dxfId="12" priority="10" operator="containsText" text="Flying">
      <formula>NOT(ISERROR(SEARCH("Flying",B3)))</formula>
    </cfRule>
    <cfRule type="containsText" dxfId="11" priority="11" operator="containsText" text="Poison">
      <formula>NOT(ISERROR(SEARCH("Poison",B3)))</formula>
    </cfRule>
    <cfRule type="containsText" dxfId="10" priority="12" operator="containsText" text="Ground">
      <formula>NOT(ISERROR(SEARCH("Ground",B3)))</formula>
    </cfRule>
    <cfRule type="containsText" dxfId="9" priority="13" operator="containsText" text="Rock">
      <formula>NOT(ISERROR(SEARCH("Rock",B3)))</formula>
    </cfRule>
    <cfRule type="containsText" dxfId="8" priority="14" operator="containsText" text="Bug">
      <formula>NOT(ISERROR(SEARCH("Bug",B3)))</formula>
    </cfRule>
    <cfRule type="containsText" dxfId="7" priority="15" operator="containsText" text="Ghost">
      <formula>NOT(ISERROR(SEARCH("Ghost",B3)))</formula>
    </cfRule>
    <cfRule type="containsText" dxfId="6" priority="16" operator="containsText" text="Steel">
      <formula>NOT(ISERROR(SEARCH("Steel",B3)))</formula>
    </cfRule>
    <cfRule type="containsText" dxfId="5" priority="17" operator="containsText" text="Water">
      <formula>NOT(ISERROR(SEARCH("Water",B3)))</formula>
    </cfRule>
    <cfRule type="containsText" dxfId="4" priority="18" operator="containsText" text="Grass">
      <formula>NOT(ISERROR(SEARCH("Grass",B3)))</formula>
    </cfRule>
    <cfRule type="containsText" dxfId="3" priority="19" operator="containsText" text="Electric">
      <formula>NOT(ISERROR(SEARCH("Electric",B3)))</formula>
    </cfRule>
    <cfRule type="containsText" dxfId="2" priority="20" operator="containsText" text="Psychic">
      <formula>NOT(ISERROR(SEARCH("Psychic",B3)))</formula>
    </cfRule>
    <cfRule type="containsText" dxfId="1" priority="21" operator="containsText" text="Ice">
      <formula>NOT(ISERROR(SEARCH("Ice",B3)))</formula>
    </cfRule>
    <cfRule type="containsText" dxfId="0" priority="22" operator="containsText" text="Dark">
      <formula>NOT(ISERROR(SEARCH("Dark",B3)))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'Mon Data'!$A$2:$A$160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77"/>
  <sheetViews>
    <sheetView workbookViewId="0"/>
  </sheetViews>
  <sheetFormatPr defaultColWidth="12.5703125" defaultRowHeight="15.75" customHeight="1" x14ac:dyDescent="0.2"/>
  <sheetData>
    <row r="1" spans="1:10" ht="15.75" customHeight="1" x14ac:dyDescent="0.25">
      <c r="A1" s="37" t="s">
        <v>12</v>
      </c>
      <c r="B1" s="37" t="s">
        <v>26</v>
      </c>
      <c r="C1" s="37" t="s">
        <v>25</v>
      </c>
      <c r="D1" s="37" t="s">
        <v>16</v>
      </c>
      <c r="E1" s="37" t="s">
        <v>13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31</v>
      </c>
    </row>
    <row r="2" spans="1:10" ht="15.75" customHeight="1" x14ac:dyDescent="0.25">
      <c r="A2" s="37" t="s">
        <v>32</v>
      </c>
      <c r="B2" s="38">
        <v>40</v>
      </c>
      <c r="C2" s="38">
        <v>100</v>
      </c>
      <c r="D2" s="38">
        <v>25</v>
      </c>
      <c r="E2" s="37" t="s">
        <v>33</v>
      </c>
      <c r="F2" s="37" t="s">
        <v>34</v>
      </c>
      <c r="G2" s="39">
        <v>0.1</v>
      </c>
      <c r="H2" s="37"/>
      <c r="I2" s="38">
        <v>0</v>
      </c>
      <c r="J2" s="37"/>
    </row>
    <row r="3" spans="1:10" ht="15.75" customHeight="1" x14ac:dyDescent="0.25">
      <c r="A3" s="37" t="s">
        <v>35</v>
      </c>
      <c r="B3" s="38">
        <v>60</v>
      </c>
      <c r="C3" s="38">
        <v>100</v>
      </c>
      <c r="D3" s="38">
        <v>25</v>
      </c>
      <c r="E3" s="37" t="s">
        <v>33</v>
      </c>
      <c r="F3" s="37" t="s">
        <v>34</v>
      </c>
      <c r="G3" s="39">
        <v>0.1</v>
      </c>
      <c r="H3" s="37"/>
      <c r="I3" s="38">
        <v>1</v>
      </c>
      <c r="J3" s="37"/>
    </row>
    <row r="4" spans="1:10" ht="15.75" customHeight="1" x14ac:dyDescent="0.25">
      <c r="A4" s="37" t="s">
        <v>36</v>
      </c>
      <c r="B4" s="38">
        <v>75</v>
      </c>
      <c r="C4" s="38">
        <v>100</v>
      </c>
      <c r="D4" s="38">
        <v>15</v>
      </c>
      <c r="E4" s="37" t="s">
        <v>33</v>
      </c>
      <c r="F4" s="37" t="s">
        <v>34</v>
      </c>
      <c r="G4" s="39">
        <v>0.1</v>
      </c>
      <c r="H4" s="37" t="s">
        <v>37</v>
      </c>
      <c r="I4" s="38">
        <v>2</v>
      </c>
      <c r="J4" s="37"/>
    </row>
    <row r="5" spans="1:10" ht="15.75" customHeight="1" x14ac:dyDescent="0.25">
      <c r="A5" s="37" t="s">
        <v>38</v>
      </c>
      <c r="B5" s="38">
        <v>95</v>
      </c>
      <c r="C5" s="38">
        <v>100</v>
      </c>
      <c r="D5" s="38">
        <v>15</v>
      </c>
      <c r="E5" s="37" t="s">
        <v>33</v>
      </c>
      <c r="F5" s="37" t="s">
        <v>34</v>
      </c>
      <c r="G5" s="39">
        <v>0.1</v>
      </c>
      <c r="H5" s="37"/>
      <c r="I5" s="38">
        <v>3</v>
      </c>
      <c r="J5" s="37"/>
    </row>
    <row r="6" spans="1:10" ht="15.75" customHeight="1" x14ac:dyDescent="0.25">
      <c r="A6" s="37" t="s">
        <v>39</v>
      </c>
      <c r="B6" s="38">
        <v>100</v>
      </c>
      <c r="C6" s="38">
        <v>95</v>
      </c>
      <c r="D6" s="38">
        <v>5</v>
      </c>
      <c r="E6" s="37" t="s">
        <v>33</v>
      </c>
      <c r="F6" s="37" t="s">
        <v>34</v>
      </c>
      <c r="G6" s="39">
        <v>0.5</v>
      </c>
      <c r="H6" s="37"/>
      <c r="I6" s="38">
        <v>4</v>
      </c>
      <c r="J6" s="37" t="s">
        <v>40</v>
      </c>
    </row>
    <row r="7" spans="1:10" ht="15.75" customHeight="1" x14ac:dyDescent="0.25">
      <c r="A7" s="37" t="s">
        <v>41</v>
      </c>
      <c r="B7" s="38">
        <v>120</v>
      </c>
      <c r="C7" s="38">
        <v>85</v>
      </c>
      <c r="D7" s="38">
        <v>5</v>
      </c>
      <c r="E7" s="37" t="s">
        <v>33</v>
      </c>
      <c r="F7" s="37" t="s">
        <v>34</v>
      </c>
      <c r="G7" s="39">
        <v>0.1</v>
      </c>
      <c r="H7" s="37" t="s">
        <v>42</v>
      </c>
      <c r="I7" s="38">
        <v>5</v>
      </c>
      <c r="J7" s="37"/>
    </row>
    <row r="8" spans="1:10" ht="15.75" customHeight="1" x14ac:dyDescent="0.25">
      <c r="A8" s="37" t="s">
        <v>43</v>
      </c>
      <c r="B8" s="38">
        <v>150</v>
      </c>
      <c r="C8" s="38">
        <v>100</v>
      </c>
      <c r="D8" s="38">
        <v>10</v>
      </c>
      <c r="E8" s="37" t="s">
        <v>33</v>
      </c>
      <c r="F8" s="37" t="s">
        <v>34</v>
      </c>
      <c r="G8" s="39">
        <v>0.1</v>
      </c>
      <c r="H8" s="37"/>
      <c r="I8" s="38">
        <v>6</v>
      </c>
      <c r="J8" s="37" t="s">
        <v>44</v>
      </c>
    </row>
    <row r="9" spans="1:10" ht="15.75" customHeight="1" x14ac:dyDescent="0.25">
      <c r="A9" s="37" t="s">
        <v>45</v>
      </c>
      <c r="B9" s="38" t="s">
        <v>46</v>
      </c>
      <c r="C9" s="38">
        <v>75</v>
      </c>
      <c r="D9" s="38">
        <v>15</v>
      </c>
      <c r="E9" s="37" t="s">
        <v>33</v>
      </c>
      <c r="F9" s="37" t="s">
        <v>34</v>
      </c>
      <c r="G9" s="39">
        <v>1</v>
      </c>
      <c r="H9" s="37"/>
      <c r="I9" s="38">
        <v>7</v>
      </c>
      <c r="J9" s="37"/>
    </row>
    <row r="10" spans="1:10" ht="15.75" customHeight="1" x14ac:dyDescent="0.25">
      <c r="A10" s="37" t="s">
        <v>47</v>
      </c>
      <c r="B10" s="38">
        <v>20</v>
      </c>
      <c r="C10" s="38">
        <v>100</v>
      </c>
      <c r="D10" s="38">
        <v>30</v>
      </c>
      <c r="E10" s="37" t="s">
        <v>48</v>
      </c>
      <c r="F10" s="37" t="s">
        <v>49</v>
      </c>
      <c r="G10" s="39">
        <v>0.1</v>
      </c>
      <c r="H10" s="37"/>
      <c r="I10" s="38">
        <v>8</v>
      </c>
      <c r="J10" s="37"/>
    </row>
    <row r="11" spans="1:10" ht="15.75" customHeight="1" x14ac:dyDescent="0.25">
      <c r="A11" s="37" t="s">
        <v>50</v>
      </c>
      <c r="B11" s="38">
        <v>40</v>
      </c>
      <c r="C11" s="38">
        <v>100</v>
      </c>
      <c r="D11" s="38">
        <v>25</v>
      </c>
      <c r="E11" s="37" t="s">
        <v>48</v>
      </c>
      <c r="F11" s="37" t="s">
        <v>51</v>
      </c>
      <c r="G11" s="39">
        <v>0</v>
      </c>
      <c r="H11" s="37"/>
      <c r="I11" s="38">
        <v>9</v>
      </c>
      <c r="J11" s="37"/>
    </row>
    <row r="12" spans="1:10" ht="15.75" customHeight="1" x14ac:dyDescent="0.25">
      <c r="A12" s="37" t="s">
        <v>52</v>
      </c>
      <c r="B12" s="38">
        <v>60</v>
      </c>
      <c r="C12" s="38">
        <v>100</v>
      </c>
      <c r="D12" s="38">
        <v>20</v>
      </c>
      <c r="E12" s="37" t="s">
        <v>48</v>
      </c>
      <c r="F12" s="37" t="s">
        <v>53</v>
      </c>
      <c r="G12" s="39">
        <v>0.2</v>
      </c>
      <c r="H12" s="37" t="s">
        <v>54</v>
      </c>
      <c r="I12" s="37" t="s">
        <v>55</v>
      </c>
      <c r="J12" s="37"/>
    </row>
    <row r="13" spans="1:10" ht="15.75" customHeight="1" x14ac:dyDescent="0.25">
      <c r="A13" s="37" t="s">
        <v>56</v>
      </c>
      <c r="B13" s="38">
        <v>65</v>
      </c>
      <c r="C13" s="38">
        <v>100</v>
      </c>
      <c r="D13" s="38">
        <v>20</v>
      </c>
      <c r="E13" s="37" t="s">
        <v>48</v>
      </c>
      <c r="F13" s="37" t="s">
        <v>49</v>
      </c>
      <c r="G13" s="39">
        <v>0.1</v>
      </c>
      <c r="H13" s="37" t="s">
        <v>57</v>
      </c>
      <c r="I13" s="37" t="s">
        <v>58</v>
      </c>
      <c r="J13" s="37"/>
    </row>
    <row r="14" spans="1:10" ht="15.75" customHeight="1" x14ac:dyDescent="0.25">
      <c r="A14" s="37" t="s">
        <v>59</v>
      </c>
      <c r="B14" s="38">
        <v>65</v>
      </c>
      <c r="C14" s="38">
        <v>85</v>
      </c>
      <c r="D14" s="38">
        <v>10</v>
      </c>
      <c r="E14" s="37" t="s">
        <v>48</v>
      </c>
      <c r="F14" s="37" t="s">
        <v>60</v>
      </c>
      <c r="G14" s="39">
        <v>0.5</v>
      </c>
      <c r="H14" s="37"/>
      <c r="I14" s="37" t="s">
        <v>61</v>
      </c>
      <c r="J14" s="37"/>
    </row>
    <row r="15" spans="1:10" ht="15.75" customHeight="1" x14ac:dyDescent="0.25">
      <c r="A15" s="37" t="s">
        <v>62</v>
      </c>
      <c r="B15" s="38">
        <v>90</v>
      </c>
      <c r="C15" s="38">
        <v>85</v>
      </c>
      <c r="D15" s="38">
        <v>10</v>
      </c>
      <c r="E15" s="37" t="s">
        <v>48</v>
      </c>
      <c r="F15" s="37" t="s">
        <v>51</v>
      </c>
      <c r="G15" s="39">
        <v>0</v>
      </c>
      <c r="H15" s="37"/>
      <c r="I15" s="37" t="s">
        <v>63</v>
      </c>
      <c r="J15" s="37" t="s">
        <v>64</v>
      </c>
    </row>
    <row r="16" spans="1:10" ht="15.75" customHeight="1" x14ac:dyDescent="0.25">
      <c r="A16" s="37" t="s">
        <v>65</v>
      </c>
      <c r="B16" s="38">
        <v>95</v>
      </c>
      <c r="C16" s="38">
        <v>100</v>
      </c>
      <c r="D16" s="38">
        <v>15</v>
      </c>
      <c r="E16" s="37" t="s">
        <v>48</v>
      </c>
      <c r="F16" s="37" t="s">
        <v>51</v>
      </c>
      <c r="G16" s="39">
        <v>0</v>
      </c>
      <c r="H16" s="37" t="s">
        <v>66</v>
      </c>
      <c r="I16" s="37" t="s">
        <v>67</v>
      </c>
      <c r="J16" s="37"/>
    </row>
    <row r="17" spans="1:10" ht="15.75" customHeight="1" x14ac:dyDescent="0.25">
      <c r="A17" s="37" t="s">
        <v>68</v>
      </c>
      <c r="B17" s="38">
        <v>120</v>
      </c>
      <c r="C17" s="38">
        <v>80</v>
      </c>
      <c r="D17" s="38">
        <v>5</v>
      </c>
      <c r="E17" s="37" t="s">
        <v>48</v>
      </c>
      <c r="F17" s="37" t="s">
        <v>51</v>
      </c>
      <c r="G17" s="39">
        <v>0</v>
      </c>
      <c r="H17" s="37"/>
      <c r="I17" s="37" t="s">
        <v>69</v>
      </c>
      <c r="J17" s="37"/>
    </row>
    <row r="18" spans="1:10" ht="15.75" customHeight="1" x14ac:dyDescent="0.25">
      <c r="A18" s="37" t="s">
        <v>70</v>
      </c>
      <c r="B18" s="38">
        <v>150</v>
      </c>
      <c r="C18" s="38">
        <v>100</v>
      </c>
      <c r="D18" s="38">
        <v>10</v>
      </c>
      <c r="E18" s="37" t="s">
        <v>48</v>
      </c>
      <c r="F18" s="37" t="s">
        <v>53</v>
      </c>
      <c r="G18" s="39">
        <v>0.1</v>
      </c>
      <c r="H18" s="37"/>
      <c r="I18" s="38">
        <v>10</v>
      </c>
      <c r="J18" s="37" t="s">
        <v>71</v>
      </c>
    </row>
    <row r="19" spans="1:10" ht="15.75" customHeight="1" x14ac:dyDescent="0.25">
      <c r="A19" s="37" t="s">
        <v>72</v>
      </c>
      <c r="B19" s="38">
        <v>35</v>
      </c>
      <c r="C19" s="38">
        <v>75</v>
      </c>
      <c r="D19" s="38">
        <v>10</v>
      </c>
      <c r="E19" s="37" t="s">
        <v>48</v>
      </c>
      <c r="F19" s="37" t="s">
        <v>51</v>
      </c>
      <c r="G19" s="39">
        <v>0</v>
      </c>
      <c r="H19" s="37"/>
      <c r="I19" s="38">
        <v>11</v>
      </c>
      <c r="J19" s="37" t="s">
        <v>73</v>
      </c>
    </row>
    <row r="20" spans="1:10" ht="15.75" customHeight="1" x14ac:dyDescent="0.25">
      <c r="A20" s="37" t="s">
        <v>74</v>
      </c>
      <c r="B20" s="38" t="s">
        <v>46</v>
      </c>
      <c r="C20" s="38">
        <v>100</v>
      </c>
      <c r="D20" s="38">
        <v>40</v>
      </c>
      <c r="E20" s="37" t="s">
        <v>48</v>
      </c>
      <c r="F20" s="37" t="s">
        <v>75</v>
      </c>
      <c r="G20" s="39">
        <v>1</v>
      </c>
      <c r="H20" s="37"/>
      <c r="I20" s="38">
        <v>12</v>
      </c>
      <c r="J20" s="37"/>
    </row>
    <row r="21" spans="1:10" ht="15.75" customHeight="1" x14ac:dyDescent="0.25">
      <c r="A21" s="37" t="s">
        <v>76</v>
      </c>
      <c r="B21" s="38">
        <v>40</v>
      </c>
      <c r="C21" s="38">
        <v>100</v>
      </c>
      <c r="D21" s="38">
        <v>30</v>
      </c>
      <c r="E21" s="37" t="s">
        <v>77</v>
      </c>
      <c r="F21" s="37" t="s">
        <v>78</v>
      </c>
      <c r="G21" s="39">
        <v>0.1</v>
      </c>
      <c r="H21" s="37"/>
      <c r="I21" s="38">
        <v>13</v>
      </c>
      <c r="J21" s="37"/>
    </row>
    <row r="22" spans="1:10" ht="15" x14ac:dyDescent="0.25">
      <c r="A22" s="37" t="s">
        <v>79</v>
      </c>
      <c r="B22" s="38">
        <v>60</v>
      </c>
      <c r="C22" s="38">
        <v>100</v>
      </c>
      <c r="D22" s="38">
        <v>20</v>
      </c>
      <c r="E22" s="37" t="s">
        <v>77</v>
      </c>
      <c r="F22" s="37" t="s">
        <v>51</v>
      </c>
      <c r="G22" s="39">
        <v>0</v>
      </c>
      <c r="H22" s="37" t="s">
        <v>80</v>
      </c>
      <c r="I22" s="38">
        <v>14</v>
      </c>
      <c r="J22" s="37" t="s">
        <v>81</v>
      </c>
    </row>
    <row r="23" spans="1:10" ht="15" x14ac:dyDescent="0.25">
      <c r="A23" s="37" t="s">
        <v>82</v>
      </c>
      <c r="B23" s="38">
        <v>65</v>
      </c>
      <c r="C23" s="38">
        <v>100</v>
      </c>
      <c r="D23" s="38">
        <v>20</v>
      </c>
      <c r="E23" s="37" t="s">
        <v>77</v>
      </c>
      <c r="F23" s="37" t="s">
        <v>78</v>
      </c>
      <c r="G23" s="39">
        <v>0.3</v>
      </c>
      <c r="H23" s="37"/>
      <c r="I23" s="38">
        <v>15</v>
      </c>
      <c r="J23" s="37"/>
    </row>
    <row r="24" spans="1:10" ht="15" x14ac:dyDescent="0.25">
      <c r="A24" s="37" t="s">
        <v>83</v>
      </c>
      <c r="B24" s="38">
        <v>75</v>
      </c>
      <c r="C24" s="38">
        <v>100</v>
      </c>
      <c r="D24" s="38">
        <v>15</v>
      </c>
      <c r="E24" s="37" t="s">
        <v>77</v>
      </c>
      <c r="F24" s="37" t="s">
        <v>78</v>
      </c>
      <c r="G24" s="39">
        <v>0.1</v>
      </c>
      <c r="H24" s="37"/>
      <c r="I24" s="38">
        <v>16</v>
      </c>
      <c r="J24" s="37"/>
    </row>
    <row r="25" spans="1:10" ht="15" x14ac:dyDescent="0.25">
      <c r="A25" s="37" t="s">
        <v>84</v>
      </c>
      <c r="B25" s="38">
        <v>95</v>
      </c>
      <c r="C25" s="38">
        <v>100</v>
      </c>
      <c r="D25" s="38">
        <v>15</v>
      </c>
      <c r="E25" s="37" t="s">
        <v>77</v>
      </c>
      <c r="F25" s="37" t="s">
        <v>78</v>
      </c>
      <c r="G25" s="39">
        <v>0.1</v>
      </c>
      <c r="H25" s="37" t="s">
        <v>85</v>
      </c>
      <c r="I25" s="38">
        <v>17</v>
      </c>
      <c r="J25" s="37"/>
    </row>
    <row r="26" spans="1:10" ht="15" x14ac:dyDescent="0.25">
      <c r="A26" s="37" t="s">
        <v>86</v>
      </c>
      <c r="B26" s="38">
        <v>100</v>
      </c>
      <c r="C26" s="38">
        <v>50</v>
      </c>
      <c r="D26" s="38">
        <v>5</v>
      </c>
      <c r="E26" s="37" t="s">
        <v>77</v>
      </c>
      <c r="F26" s="37" t="s">
        <v>78</v>
      </c>
      <c r="G26" s="39">
        <v>1</v>
      </c>
      <c r="H26" s="37"/>
      <c r="I26" s="38">
        <v>18</v>
      </c>
      <c r="J26" s="37"/>
    </row>
    <row r="27" spans="1:10" ht="15" x14ac:dyDescent="0.25">
      <c r="A27" s="37" t="s">
        <v>87</v>
      </c>
      <c r="B27" s="38">
        <v>120</v>
      </c>
      <c r="C27" s="38">
        <v>100</v>
      </c>
      <c r="D27" s="38">
        <v>15</v>
      </c>
      <c r="E27" s="37" t="s">
        <v>77</v>
      </c>
      <c r="F27" s="37" t="s">
        <v>51</v>
      </c>
      <c r="G27" s="39">
        <v>0</v>
      </c>
      <c r="H27" s="37"/>
      <c r="I27" s="38">
        <v>19</v>
      </c>
      <c r="J27" s="37"/>
    </row>
    <row r="28" spans="1:10" ht="15" x14ac:dyDescent="0.25">
      <c r="A28" s="37" t="s">
        <v>88</v>
      </c>
      <c r="B28" s="38">
        <v>120</v>
      </c>
      <c r="C28" s="38">
        <v>80</v>
      </c>
      <c r="D28" s="38">
        <v>10</v>
      </c>
      <c r="E28" s="37" t="s">
        <v>77</v>
      </c>
      <c r="F28" s="37" t="s">
        <v>78</v>
      </c>
      <c r="G28" s="39">
        <v>0.3</v>
      </c>
      <c r="H28" s="37" t="s">
        <v>89</v>
      </c>
      <c r="I28" s="37" t="s">
        <v>90</v>
      </c>
      <c r="J28" s="37" t="s">
        <v>91</v>
      </c>
    </row>
    <row r="29" spans="1:10" ht="15" x14ac:dyDescent="0.25">
      <c r="A29" s="37" t="s">
        <v>92</v>
      </c>
      <c r="B29" s="38" t="s">
        <v>46</v>
      </c>
      <c r="C29" s="38">
        <v>100</v>
      </c>
      <c r="D29" s="38">
        <v>20</v>
      </c>
      <c r="E29" s="37" t="s">
        <v>77</v>
      </c>
      <c r="F29" s="37" t="s">
        <v>78</v>
      </c>
      <c r="G29" s="39">
        <v>1</v>
      </c>
      <c r="H29" s="37"/>
      <c r="I29" s="37" t="s">
        <v>93</v>
      </c>
      <c r="J29" s="37"/>
    </row>
    <row r="30" spans="1:10" ht="15" x14ac:dyDescent="0.25">
      <c r="A30" s="37" t="s">
        <v>94</v>
      </c>
      <c r="B30" s="38">
        <v>20</v>
      </c>
      <c r="C30" s="38">
        <v>100</v>
      </c>
      <c r="D30" s="38">
        <v>20</v>
      </c>
      <c r="E30" s="37" t="s">
        <v>95</v>
      </c>
      <c r="F30" s="37" t="s">
        <v>96</v>
      </c>
      <c r="G30" s="39">
        <v>1</v>
      </c>
      <c r="H30" s="37"/>
      <c r="I30" s="37" t="s">
        <v>97</v>
      </c>
      <c r="J30" s="37"/>
    </row>
    <row r="31" spans="1:10" ht="15" x14ac:dyDescent="0.25">
      <c r="A31" s="37" t="s">
        <v>98</v>
      </c>
      <c r="B31" s="38">
        <v>40</v>
      </c>
      <c r="C31" s="38">
        <v>100</v>
      </c>
      <c r="D31" s="38">
        <v>10</v>
      </c>
      <c r="E31" s="37" t="s">
        <v>95</v>
      </c>
      <c r="F31" s="37" t="s">
        <v>96</v>
      </c>
      <c r="G31" s="39">
        <v>1</v>
      </c>
      <c r="H31" s="37"/>
      <c r="I31" s="37" t="s">
        <v>99</v>
      </c>
      <c r="J31" s="37"/>
    </row>
    <row r="32" spans="1:10" ht="15" x14ac:dyDescent="0.25">
      <c r="A32" s="37" t="s">
        <v>100</v>
      </c>
      <c r="B32" s="38">
        <v>60</v>
      </c>
      <c r="C32" s="38">
        <v>100</v>
      </c>
      <c r="D32" s="38">
        <v>5</v>
      </c>
      <c r="E32" s="37" t="s">
        <v>95</v>
      </c>
      <c r="F32" s="37" t="s">
        <v>96</v>
      </c>
      <c r="G32" s="39">
        <v>1</v>
      </c>
      <c r="H32" s="37" t="s">
        <v>101</v>
      </c>
      <c r="I32" s="37" t="s">
        <v>102</v>
      </c>
      <c r="J32" s="37"/>
    </row>
    <row r="33" spans="1:10" ht="15" x14ac:dyDescent="0.25">
      <c r="A33" s="37" t="s">
        <v>103</v>
      </c>
      <c r="B33" s="38">
        <v>35</v>
      </c>
      <c r="C33" s="38">
        <v>100</v>
      </c>
      <c r="D33" s="38">
        <v>10</v>
      </c>
      <c r="E33" s="37" t="s">
        <v>95</v>
      </c>
      <c r="F33" s="37" t="s">
        <v>51</v>
      </c>
      <c r="G33" s="39">
        <v>0</v>
      </c>
      <c r="H33" s="37"/>
      <c r="I33" s="37" t="s">
        <v>104</v>
      </c>
      <c r="J33" s="37"/>
    </row>
    <row r="34" spans="1:10" ht="15" x14ac:dyDescent="0.25">
      <c r="A34" s="37" t="s">
        <v>105</v>
      </c>
      <c r="B34" s="38">
        <v>55</v>
      </c>
      <c r="C34" s="38">
        <v>95</v>
      </c>
      <c r="D34" s="38">
        <v>25</v>
      </c>
      <c r="E34" s="37" t="s">
        <v>95</v>
      </c>
      <c r="F34" s="37" t="s">
        <v>51</v>
      </c>
      <c r="G34" s="39">
        <v>0</v>
      </c>
      <c r="H34" s="37" t="s">
        <v>106</v>
      </c>
      <c r="I34" s="38">
        <v>20</v>
      </c>
      <c r="J34" s="37" t="s">
        <v>64</v>
      </c>
    </row>
    <row r="35" spans="1:10" ht="15" x14ac:dyDescent="0.25">
      <c r="A35" s="37" t="s">
        <v>107</v>
      </c>
      <c r="B35" s="38">
        <v>60</v>
      </c>
      <c r="C35" s="38">
        <v>100</v>
      </c>
      <c r="D35" s="38">
        <v>20</v>
      </c>
      <c r="E35" s="37" t="s">
        <v>95</v>
      </c>
      <c r="F35" s="37" t="s">
        <v>51</v>
      </c>
      <c r="G35" s="39">
        <v>0</v>
      </c>
      <c r="H35" s="37"/>
      <c r="I35" s="38">
        <v>21</v>
      </c>
      <c r="J35" s="37" t="s">
        <v>81</v>
      </c>
    </row>
    <row r="36" spans="1:10" ht="15" x14ac:dyDescent="0.25">
      <c r="A36" s="37" t="s">
        <v>108</v>
      </c>
      <c r="B36" s="38">
        <v>70</v>
      </c>
      <c r="C36" s="38">
        <v>100</v>
      </c>
      <c r="D36" s="38">
        <v>15</v>
      </c>
      <c r="E36" s="37" t="s">
        <v>95</v>
      </c>
      <c r="F36" s="37" t="s">
        <v>51</v>
      </c>
      <c r="G36" s="39">
        <v>0</v>
      </c>
      <c r="H36" s="37"/>
      <c r="I36" s="38">
        <v>22</v>
      </c>
      <c r="J36" s="37" t="s">
        <v>64</v>
      </c>
    </row>
    <row r="37" spans="1:10" ht="15" x14ac:dyDescent="0.25">
      <c r="A37" s="37" t="s">
        <v>109</v>
      </c>
      <c r="B37" s="38">
        <v>120</v>
      </c>
      <c r="C37" s="38">
        <v>100</v>
      </c>
      <c r="D37" s="38">
        <v>10</v>
      </c>
      <c r="E37" s="37" t="s">
        <v>95</v>
      </c>
      <c r="F37" s="37" t="s">
        <v>110</v>
      </c>
      <c r="G37" s="39">
        <v>1</v>
      </c>
      <c r="H37" s="37" t="s">
        <v>111</v>
      </c>
      <c r="I37" s="38">
        <v>23</v>
      </c>
      <c r="J37" s="37"/>
    </row>
    <row r="38" spans="1:10" ht="15" x14ac:dyDescent="0.25">
      <c r="A38" s="37" t="s">
        <v>112</v>
      </c>
      <c r="B38" s="38">
        <v>150</v>
      </c>
      <c r="C38" s="38">
        <v>90</v>
      </c>
      <c r="D38" s="38">
        <v>5</v>
      </c>
      <c r="E38" s="37" t="s">
        <v>95</v>
      </c>
      <c r="F38" s="37" t="s">
        <v>113</v>
      </c>
      <c r="G38" s="39">
        <v>1</v>
      </c>
      <c r="H38" s="37"/>
      <c r="I38" s="38">
        <v>24</v>
      </c>
      <c r="J38" s="37"/>
    </row>
    <row r="39" spans="1:10" ht="15" x14ac:dyDescent="0.25">
      <c r="A39" s="37" t="s">
        <v>114</v>
      </c>
      <c r="B39" s="38" t="s">
        <v>46</v>
      </c>
      <c r="C39" s="38">
        <v>55</v>
      </c>
      <c r="D39" s="38">
        <v>15</v>
      </c>
      <c r="E39" s="37" t="s">
        <v>95</v>
      </c>
      <c r="F39" s="37" t="s">
        <v>115</v>
      </c>
      <c r="G39" s="39">
        <v>1</v>
      </c>
      <c r="H39" s="37"/>
      <c r="I39" s="38">
        <v>25</v>
      </c>
      <c r="J39" s="37"/>
    </row>
    <row r="40" spans="1:10" ht="15" x14ac:dyDescent="0.25">
      <c r="A40" s="37" t="s">
        <v>116</v>
      </c>
      <c r="B40" s="38" t="s">
        <v>46</v>
      </c>
      <c r="C40" s="38">
        <v>75</v>
      </c>
      <c r="D40" s="38">
        <v>15</v>
      </c>
      <c r="E40" s="37" t="s">
        <v>95</v>
      </c>
      <c r="F40" s="37" t="s">
        <v>115</v>
      </c>
      <c r="G40" s="39">
        <v>1</v>
      </c>
      <c r="H40" s="37"/>
      <c r="I40" s="38">
        <v>26</v>
      </c>
      <c r="J40" s="37"/>
    </row>
    <row r="41" spans="1:10" ht="15" x14ac:dyDescent="0.25">
      <c r="A41" s="37" t="s">
        <v>117</v>
      </c>
      <c r="B41" s="38" t="s">
        <v>46</v>
      </c>
      <c r="C41" s="38">
        <v>100</v>
      </c>
      <c r="D41" s="38">
        <v>15</v>
      </c>
      <c r="E41" s="37" t="s">
        <v>95</v>
      </c>
      <c r="F41" s="37" t="s">
        <v>115</v>
      </c>
      <c r="G41" s="39">
        <v>1</v>
      </c>
      <c r="H41" s="37"/>
      <c r="I41" s="38">
        <v>27</v>
      </c>
      <c r="J41" s="37"/>
    </row>
    <row r="42" spans="1:10" ht="15" x14ac:dyDescent="0.25">
      <c r="A42" s="37" t="s">
        <v>118</v>
      </c>
      <c r="B42" s="38" t="s">
        <v>46</v>
      </c>
      <c r="C42" s="38">
        <v>75</v>
      </c>
      <c r="D42" s="38">
        <v>15</v>
      </c>
      <c r="E42" s="37" t="s">
        <v>95</v>
      </c>
      <c r="F42" s="37" t="s">
        <v>78</v>
      </c>
      <c r="G42" s="39">
        <v>1</v>
      </c>
      <c r="H42" s="37"/>
      <c r="I42" s="38">
        <v>28</v>
      </c>
      <c r="J42" s="37" t="s">
        <v>119</v>
      </c>
    </row>
    <row r="43" spans="1:10" ht="15" x14ac:dyDescent="0.25">
      <c r="A43" s="37" t="s">
        <v>120</v>
      </c>
      <c r="B43" s="38">
        <v>40</v>
      </c>
      <c r="C43" s="38">
        <v>100</v>
      </c>
      <c r="D43" s="38">
        <v>25</v>
      </c>
      <c r="E43" s="37" t="s">
        <v>121</v>
      </c>
      <c r="F43" s="37" t="s">
        <v>122</v>
      </c>
      <c r="G43" s="39">
        <v>0.1</v>
      </c>
      <c r="H43" s="37"/>
      <c r="I43" s="38">
        <v>29</v>
      </c>
      <c r="J43" s="37"/>
    </row>
    <row r="44" spans="1:10" ht="15" x14ac:dyDescent="0.25">
      <c r="A44" s="37" t="s">
        <v>123</v>
      </c>
      <c r="B44" s="38">
        <v>55</v>
      </c>
      <c r="C44" s="38">
        <v>95</v>
      </c>
      <c r="D44" s="38">
        <v>15</v>
      </c>
      <c r="E44" s="37" t="s">
        <v>121</v>
      </c>
      <c r="F44" s="37" t="s">
        <v>49</v>
      </c>
      <c r="G44" s="39">
        <v>1</v>
      </c>
      <c r="H44" s="37"/>
      <c r="I44" s="37" t="s">
        <v>124</v>
      </c>
      <c r="J44" s="37"/>
    </row>
    <row r="45" spans="1:10" ht="15" x14ac:dyDescent="0.25">
      <c r="A45" s="37" t="s">
        <v>125</v>
      </c>
      <c r="B45" s="38">
        <v>65</v>
      </c>
      <c r="C45" s="38">
        <v>100</v>
      </c>
      <c r="D45" s="38">
        <v>20</v>
      </c>
      <c r="E45" s="37" t="s">
        <v>121</v>
      </c>
      <c r="F45" s="37" t="s">
        <v>126</v>
      </c>
      <c r="G45" s="39">
        <v>0.1</v>
      </c>
      <c r="H45" s="37"/>
      <c r="I45" s="37" t="s">
        <v>127</v>
      </c>
      <c r="J45" s="37"/>
    </row>
    <row r="46" spans="1:10" ht="15" x14ac:dyDescent="0.25">
      <c r="A46" s="37" t="s">
        <v>128</v>
      </c>
      <c r="B46" s="38">
        <v>75</v>
      </c>
      <c r="C46" s="38">
        <v>100</v>
      </c>
      <c r="D46" s="38">
        <v>15</v>
      </c>
      <c r="E46" s="37" t="s">
        <v>121</v>
      </c>
      <c r="F46" s="37" t="s">
        <v>122</v>
      </c>
      <c r="G46" s="39">
        <v>0.1</v>
      </c>
      <c r="H46" s="37"/>
      <c r="I46" s="37" t="s">
        <v>129</v>
      </c>
      <c r="J46" s="37"/>
    </row>
    <row r="47" spans="1:10" ht="15" x14ac:dyDescent="0.25">
      <c r="A47" s="37" t="s">
        <v>130</v>
      </c>
      <c r="B47" s="38">
        <v>95</v>
      </c>
      <c r="C47" s="38">
        <v>100</v>
      </c>
      <c r="D47" s="38">
        <v>10</v>
      </c>
      <c r="E47" s="37" t="s">
        <v>121</v>
      </c>
      <c r="F47" s="37" t="s">
        <v>122</v>
      </c>
      <c r="G47" s="39">
        <v>0.1</v>
      </c>
      <c r="H47" s="37" t="s">
        <v>131</v>
      </c>
      <c r="I47" s="37" t="s">
        <v>132</v>
      </c>
      <c r="J47" s="37"/>
    </row>
    <row r="48" spans="1:10" ht="15" x14ac:dyDescent="0.25">
      <c r="A48" s="37" t="s">
        <v>133</v>
      </c>
      <c r="B48" s="38">
        <v>120</v>
      </c>
      <c r="C48" s="38">
        <v>70</v>
      </c>
      <c r="D48" s="38">
        <v>5</v>
      </c>
      <c r="E48" s="37" t="s">
        <v>121</v>
      </c>
      <c r="F48" s="37" t="s">
        <v>122</v>
      </c>
      <c r="G48" s="39">
        <v>0.1</v>
      </c>
      <c r="H48" s="37" t="s">
        <v>134</v>
      </c>
      <c r="I48" s="37" t="s">
        <v>135</v>
      </c>
      <c r="J48" s="37"/>
    </row>
    <row r="49" spans="1:10" ht="15" x14ac:dyDescent="0.25">
      <c r="A49" s="37" t="s">
        <v>136</v>
      </c>
      <c r="B49" s="38" t="s">
        <v>46</v>
      </c>
      <c r="C49" s="38">
        <v>30</v>
      </c>
      <c r="D49" s="38">
        <v>5</v>
      </c>
      <c r="E49" s="37" t="s">
        <v>121</v>
      </c>
      <c r="F49" s="37" t="s">
        <v>137</v>
      </c>
      <c r="G49" s="39">
        <v>1</v>
      </c>
      <c r="H49" s="37"/>
      <c r="I49" s="37" t="s">
        <v>138</v>
      </c>
      <c r="J49" s="37"/>
    </row>
    <row r="50" spans="1:10" ht="15" x14ac:dyDescent="0.25">
      <c r="A50" s="37" t="s">
        <v>139</v>
      </c>
      <c r="B50" s="38">
        <v>20</v>
      </c>
      <c r="C50" s="38">
        <v>100</v>
      </c>
      <c r="D50" s="38">
        <v>10</v>
      </c>
      <c r="E50" s="37" t="s">
        <v>140</v>
      </c>
      <c r="F50" s="37" t="s">
        <v>60</v>
      </c>
      <c r="G50" s="39">
        <v>1</v>
      </c>
      <c r="H50" s="37"/>
      <c r="I50" s="38">
        <v>30</v>
      </c>
      <c r="J50" s="37"/>
    </row>
    <row r="51" spans="1:10" ht="15" x14ac:dyDescent="0.25">
      <c r="A51" s="37" t="s">
        <v>141</v>
      </c>
      <c r="B51" s="38">
        <v>55</v>
      </c>
      <c r="C51" s="38">
        <v>95</v>
      </c>
      <c r="D51" s="38">
        <v>15</v>
      </c>
      <c r="E51" s="37" t="s">
        <v>140</v>
      </c>
      <c r="F51" s="37" t="s">
        <v>49</v>
      </c>
      <c r="G51" s="39">
        <v>1</v>
      </c>
      <c r="H51" s="37"/>
      <c r="I51" s="38">
        <v>31</v>
      </c>
      <c r="J51" s="37"/>
    </row>
    <row r="52" spans="1:10" ht="15" x14ac:dyDescent="0.25">
      <c r="A52" s="37" t="s">
        <v>142</v>
      </c>
      <c r="B52" s="38">
        <v>60</v>
      </c>
      <c r="C52" s="38">
        <v>100</v>
      </c>
      <c r="D52" s="38">
        <v>10</v>
      </c>
      <c r="E52" s="37" t="s">
        <v>140</v>
      </c>
      <c r="F52" s="37" t="s">
        <v>143</v>
      </c>
      <c r="G52" s="39">
        <v>1</v>
      </c>
      <c r="H52" s="37" t="s">
        <v>144</v>
      </c>
      <c r="I52" s="38">
        <v>32</v>
      </c>
      <c r="J52" s="37" t="s">
        <v>145</v>
      </c>
    </row>
    <row r="53" spans="1:10" ht="15" x14ac:dyDescent="0.25">
      <c r="A53" s="37" t="s">
        <v>146</v>
      </c>
      <c r="B53" s="38">
        <v>65</v>
      </c>
      <c r="C53" s="38">
        <v>85</v>
      </c>
      <c r="D53" s="38">
        <v>20</v>
      </c>
      <c r="E53" s="37" t="s">
        <v>140</v>
      </c>
      <c r="F53" s="37" t="s">
        <v>147</v>
      </c>
      <c r="G53" s="39">
        <v>0.1</v>
      </c>
      <c r="H53" s="37"/>
      <c r="I53" s="38">
        <v>33</v>
      </c>
      <c r="J53" s="37"/>
    </row>
    <row r="54" spans="1:10" ht="15" x14ac:dyDescent="0.25">
      <c r="A54" s="37" t="s">
        <v>148</v>
      </c>
      <c r="B54" s="38">
        <v>100</v>
      </c>
      <c r="C54" s="38">
        <v>100</v>
      </c>
      <c r="D54" s="38">
        <v>10</v>
      </c>
      <c r="E54" s="37" t="s">
        <v>140</v>
      </c>
      <c r="F54" s="37" t="s">
        <v>51</v>
      </c>
      <c r="G54" s="39">
        <v>0</v>
      </c>
      <c r="H54" s="37" t="s">
        <v>149</v>
      </c>
      <c r="I54" s="38">
        <v>34</v>
      </c>
      <c r="J54" s="37"/>
    </row>
    <row r="55" spans="1:10" ht="15" x14ac:dyDescent="0.25">
      <c r="A55" s="37" t="s">
        <v>150</v>
      </c>
      <c r="B55" s="38">
        <v>100</v>
      </c>
      <c r="C55" s="38">
        <v>95</v>
      </c>
      <c r="D55" s="38">
        <v>10</v>
      </c>
      <c r="E55" s="37" t="s">
        <v>140</v>
      </c>
      <c r="F55" s="37" t="s">
        <v>51</v>
      </c>
      <c r="G55" s="39">
        <v>0</v>
      </c>
      <c r="H55" s="37"/>
      <c r="I55" s="38">
        <v>35</v>
      </c>
      <c r="J55" s="37" t="s">
        <v>151</v>
      </c>
    </row>
    <row r="56" spans="1:10" ht="15" x14ac:dyDescent="0.25">
      <c r="A56" s="37" t="s">
        <v>152</v>
      </c>
      <c r="B56" s="38" t="s">
        <v>46</v>
      </c>
      <c r="C56" s="38">
        <v>30</v>
      </c>
      <c r="D56" s="38">
        <v>5</v>
      </c>
      <c r="E56" s="37" t="s">
        <v>140</v>
      </c>
      <c r="F56" s="37" t="s">
        <v>137</v>
      </c>
      <c r="G56" s="39">
        <v>1</v>
      </c>
      <c r="H56" s="37"/>
      <c r="I56" s="38">
        <v>36</v>
      </c>
      <c r="J56" s="37"/>
    </row>
    <row r="57" spans="1:10" ht="15" x14ac:dyDescent="0.25">
      <c r="A57" s="37" t="s">
        <v>153</v>
      </c>
      <c r="B57" s="38" t="s">
        <v>46</v>
      </c>
      <c r="C57" s="38">
        <v>100</v>
      </c>
      <c r="D57" s="38">
        <v>30</v>
      </c>
      <c r="E57" s="37" t="s">
        <v>140</v>
      </c>
      <c r="F57" s="37" t="s">
        <v>60</v>
      </c>
      <c r="G57" s="39">
        <v>1</v>
      </c>
      <c r="H57" s="37"/>
      <c r="I57" s="38">
        <v>37</v>
      </c>
      <c r="J57" s="37" t="s">
        <v>154</v>
      </c>
    </row>
    <row r="58" spans="1:10" ht="15" x14ac:dyDescent="0.25">
      <c r="A58" s="37" t="s">
        <v>155</v>
      </c>
      <c r="B58" s="38">
        <v>50</v>
      </c>
      <c r="C58" s="38">
        <v>90</v>
      </c>
      <c r="D58" s="38">
        <v>15</v>
      </c>
      <c r="E58" s="37" t="s">
        <v>156</v>
      </c>
      <c r="F58" s="37" t="s">
        <v>51</v>
      </c>
      <c r="G58" s="39">
        <v>0</v>
      </c>
      <c r="H58" s="37"/>
      <c r="I58" s="38">
        <v>38</v>
      </c>
      <c r="J58" s="37"/>
    </row>
    <row r="59" spans="1:10" ht="15" x14ac:dyDescent="0.25">
      <c r="A59" s="37" t="s">
        <v>157</v>
      </c>
      <c r="B59" s="38">
        <v>50</v>
      </c>
      <c r="C59" s="38">
        <v>80</v>
      </c>
      <c r="D59" s="38">
        <v>10</v>
      </c>
      <c r="E59" s="37" t="s">
        <v>156</v>
      </c>
      <c r="F59" s="37" t="s">
        <v>49</v>
      </c>
      <c r="G59" s="39">
        <v>1</v>
      </c>
      <c r="H59" s="37" t="s">
        <v>158</v>
      </c>
      <c r="I59" s="38">
        <v>39</v>
      </c>
      <c r="J59" s="37"/>
    </row>
    <row r="60" spans="1:10" ht="15" x14ac:dyDescent="0.25">
      <c r="A60" s="37" t="s">
        <v>159</v>
      </c>
      <c r="B60" s="38">
        <v>60</v>
      </c>
      <c r="C60" s="38">
        <v>100</v>
      </c>
      <c r="D60" s="38">
        <v>5</v>
      </c>
      <c r="E60" s="37" t="s">
        <v>156</v>
      </c>
      <c r="F60" s="37" t="s">
        <v>160</v>
      </c>
      <c r="G60" s="39">
        <v>0.1</v>
      </c>
      <c r="H60" s="37" t="s">
        <v>161</v>
      </c>
      <c r="I60" s="37" t="s">
        <v>162</v>
      </c>
      <c r="J60" s="37" t="s">
        <v>163</v>
      </c>
    </row>
    <row r="61" spans="1:10" ht="15" x14ac:dyDescent="0.25">
      <c r="A61" s="37" t="s">
        <v>164</v>
      </c>
      <c r="B61" s="38">
        <v>75</v>
      </c>
      <c r="C61" s="38">
        <v>90</v>
      </c>
      <c r="D61" s="38">
        <v>10</v>
      </c>
      <c r="E61" s="37" t="s">
        <v>156</v>
      </c>
      <c r="F61" s="37" t="s">
        <v>147</v>
      </c>
      <c r="G61" s="39">
        <v>0.3</v>
      </c>
      <c r="H61" s="37"/>
      <c r="I61" s="37" t="s">
        <v>165</v>
      </c>
      <c r="J61" s="37"/>
    </row>
    <row r="62" spans="1:10" ht="15" x14ac:dyDescent="0.25">
      <c r="A62" s="37" t="s">
        <v>166</v>
      </c>
      <c r="B62" s="38">
        <v>20</v>
      </c>
      <c r="C62" s="38">
        <v>100</v>
      </c>
      <c r="D62" s="38">
        <v>15</v>
      </c>
      <c r="E62" s="37" t="s">
        <v>167</v>
      </c>
      <c r="F62" s="37" t="s">
        <v>96</v>
      </c>
      <c r="G62" s="39">
        <v>1</v>
      </c>
      <c r="H62" s="37"/>
      <c r="I62" s="37" t="s">
        <v>168</v>
      </c>
      <c r="J62" s="37"/>
    </row>
    <row r="63" spans="1:10" ht="15" x14ac:dyDescent="0.25">
      <c r="A63" s="37" t="s">
        <v>169</v>
      </c>
      <c r="B63" s="38">
        <v>50</v>
      </c>
      <c r="C63" s="38">
        <v>100</v>
      </c>
      <c r="D63" s="38">
        <v>20</v>
      </c>
      <c r="E63" s="37" t="s">
        <v>167</v>
      </c>
      <c r="F63" s="37" t="s">
        <v>170</v>
      </c>
      <c r="G63" s="39">
        <v>0.1</v>
      </c>
      <c r="H63" s="37"/>
      <c r="I63" s="37" t="s">
        <v>171</v>
      </c>
      <c r="J63" s="37" t="s">
        <v>151</v>
      </c>
    </row>
    <row r="64" spans="1:10" ht="15" x14ac:dyDescent="0.25">
      <c r="A64" s="37" t="s">
        <v>172</v>
      </c>
      <c r="B64" s="38">
        <v>60</v>
      </c>
      <c r="C64" s="38">
        <v>100</v>
      </c>
      <c r="D64" s="38">
        <v>5</v>
      </c>
      <c r="E64" s="37" t="s">
        <v>167</v>
      </c>
      <c r="F64" s="37" t="s">
        <v>160</v>
      </c>
      <c r="G64" s="39">
        <v>0.1</v>
      </c>
      <c r="H64" s="37"/>
      <c r="I64" s="37" t="s">
        <v>173</v>
      </c>
      <c r="J64" s="37" t="s">
        <v>163</v>
      </c>
    </row>
    <row r="65" spans="1:10" ht="15" x14ac:dyDescent="0.25">
      <c r="A65" s="37" t="s">
        <v>174</v>
      </c>
      <c r="B65" s="38">
        <v>75</v>
      </c>
      <c r="C65" s="38">
        <v>100</v>
      </c>
      <c r="D65" s="38">
        <v>15</v>
      </c>
      <c r="E65" s="37" t="s">
        <v>167</v>
      </c>
      <c r="F65" s="37" t="s">
        <v>53</v>
      </c>
      <c r="G65" s="39">
        <v>0.1</v>
      </c>
      <c r="H65" s="37"/>
      <c r="I65" s="37" t="s">
        <v>175</v>
      </c>
      <c r="J65" s="37"/>
    </row>
    <row r="66" spans="1:10" ht="15" x14ac:dyDescent="0.25">
      <c r="A66" s="37" t="s">
        <v>176</v>
      </c>
      <c r="B66" s="38">
        <v>120</v>
      </c>
      <c r="C66" s="38">
        <v>85</v>
      </c>
      <c r="D66" s="38">
        <v>10</v>
      </c>
      <c r="E66" s="37" t="s">
        <v>167</v>
      </c>
      <c r="F66" s="37" t="s">
        <v>51</v>
      </c>
      <c r="G66" s="39">
        <v>0</v>
      </c>
      <c r="H66" s="37"/>
      <c r="I66" s="38">
        <v>40</v>
      </c>
      <c r="J66" s="37"/>
    </row>
    <row r="67" spans="1:10" ht="15" x14ac:dyDescent="0.25">
      <c r="A67" s="37" t="s">
        <v>177</v>
      </c>
      <c r="B67" s="38" t="s">
        <v>46</v>
      </c>
      <c r="C67" s="38">
        <v>100</v>
      </c>
      <c r="D67" s="38">
        <v>20</v>
      </c>
      <c r="E67" s="37" t="s">
        <v>167</v>
      </c>
      <c r="F67" s="37" t="s">
        <v>178</v>
      </c>
      <c r="G67" s="39">
        <v>1</v>
      </c>
      <c r="H67" s="37"/>
      <c r="I67" s="38">
        <v>41</v>
      </c>
      <c r="J67" s="37"/>
    </row>
    <row r="68" spans="1:10" ht="15" x14ac:dyDescent="0.25">
      <c r="A68" s="37" t="s">
        <v>179</v>
      </c>
      <c r="B68" s="38" t="s">
        <v>46</v>
      </c>
      <c r="C68" s="38">
        <v>95</v>
      </c>
      <c r="D68" s="38">
        <v>40</v>
      </c>
      <c r="E68" s="37" t="s">
        <v>167</v>
      </c>
      <c r="F68" s="37" t="s">
        <v>49</v>
      </c>
      <c r="G68" s="39">
        <v>1</v>
      </c>
      <c r="H68" s="37"/>
      <c r="I68" s="38">
        <v>42</v>
      </c>
      <c r="J68" s="37"/>
    </row>
    <row r="69" spans="1:10" ht="15" x14ac:dyDescent="0.25">
      <c r="A69" s="37" t="s">
        <v>180</v>
      </c>
      <c r="B69" s="38">
        <v>15</v>
      </c>
      <c r="C69" s="38">
        <v>100</v>
      </c>
      <c r="D69" s="38">
        <v>35</v>
      </c>
      <c r="E69" s="37" t="s">
        <v>170</v>
      </c>
      <c r="F69" s="37" t="s">
        <v>170</v>
      </c>
      <c r="G69" s="39">
        <v>0.3</v>
      </c>
      <c r="H69" s="37"/>
      <c r="I69" s="38">
        <v>43</v>
      </c>
      <c r="J69" s="37"/>
    </row>
    <row r="70" spans="1:10" ht="15" x14ac:dyDescent="0.25">
      <c r="A70" s="37" t="s">
        <v>181</v>
      </c>
      <c r="B70" s="38">
        <v>20</v>
      </c>
      <c r="C70" s="38">
        <v>70</v>
      </c>
      <c r="D70" s="38">
        <v>20</v>
      </c>
      <c r="E70" s="37" t="s">
        <v>170</v>
      </c>
      <c r="F70" s="37" t="s">
        <v>170</v>
      </c>
      <c r="G70" s="39">
        <v>0.4</v>
      </c>
      <c r="H70" s="37"/>
      <c r="I70" s="38">
        <v>44</v>
      </c>
      <c r="J70" s="37"/>
    </row>
    <row r="71" spans="1:10" ht="15" x14ac:dyDescent="0.25">
      <c r="A71" s="37" t="s">
        <v>182</v>
      </c>
      <c r="B71" s="38">
        <v>40</v>
      </c>
      <c r="C71" s="38">
        <v>100</v>
      </c>
      <c r="D71" s="38">
        <v>30</v>
      </c>
      <c r="E71" s="37" t="s">
        <v>170</v>
      </c>
      <c r="F71" s="37" t="s">
        <v>183</v>
      </c>
      <c r="G71" s="39">
        <v>0.1</v>
      </c>
      <c r="H71" s="37"/>
      <c r="I71" s="38">
        <v>45</v>
      </c>
      <c r="J71" s="37"/>
    </row>
    <row r="72" spans="1:10" ht="15" x14ac:dyDescent="0.25">
      <c r="A72" s="37" t="s">
        <v>184</v>
      </c>
      <c r="B72" s="38">
        <v>50</v>
      </c>
      <c r="C72" s="38">
        <v>100</v>
      </c>
      <c r="D72" s="38">
        <v>25</v>
      </c>
      <c r="E72" s="37" t="s">
        <v>170</v>
      </c>
      <c r="F72" s="37" t="s">
        <v>170</v>
      </c>
      <c r="G72" s="39">
        <v>0.1</v>
      </c>
      <c r="H72" s="37"/>
      <c r="I72" s="38">
        <v>46</v>
      </c>
      <c r="J72" s="37" t="s">
        <v>64</v>
      </c>
    </row>
    <row r="73" spans="1:10" ht="15" x14ac:dyDescent="0.25">
      <c r="A73" s="37" t="s">
        <v>185</v>
      </c>
      <c r="B73" s="38">
        <v>50</v>
      </c>
      <c r="C73" s="38">
        <v>100</v>
      </c>
      <c r="D73" s="38">
        <v>15</v>
      </c>
      <c r="E73" s="37" t="s">
        <v>170</v>
      </c>
      <c r="F73" s="37" t="s">
        <v>186</v>
      </c>
      <c r="G73" s="39">
        <v>0.3</v>
      </c>
      <c r="H73" s="37"/>
      <c r="I73" s="38">
        <v>47</v>
      </c>
      <c r="J73" s="37"/>
    </row>
    <row r="74" spans="1:10" ht="15" x14ac:dyDescent="0.25">
      <c r="A74" s="37" t="s">
        <v>187</v>
      </c>
      <c r="B74" s="38">
        <v>65</v>
      </c>
      <c r="C74" s="38">
        <v>100</v>
      </c>
      <c r="D74" s="38">
        <v>20</v>
      </c>
      <c r="E74" s="37" t="s">
        <v>170</v>
      </c>
      <c r="F74" s="37" t="s">
        <v>170</v>
      </c>
      <c r="G74" s="39">
        <v>0.3</v>
      </c>
      <c r="H74" s="37"/>
      <c r="I74" s="38">
        <v>48</v>
      </c>
      <c r="J74" s="37"/>
    </row>
    <row r="75" spans="1:10" ht="15" x14ac:dyDescent="0.25">
      <c r="A75" s="37" t="s">
        <v>188</v>
      </c>
      <c r="B75" s="38">
        <v>90</v>
      </c>
      <c r="C75" s="38">
        <v>100</v>
      </c>
      <c r="D75" s="38">
        <v>10</v>
      </c>
      <c r="E75" s="37" t="s">
        <v>170</v>
      </c>
      <c r="F75" s="37" t="s">
        <v>170</v>
      </c>
      <c r="G75" s="39">
        <v>0.3</v>
      </c>
      <c r="H75" s="37" t="s">
        <v>189</v>
      </c>
      <c r="I75" s="38">
        <v>49</v>
      </c>
      <c r="J75" s="37"/>
    </row>
    <row r="76" spans="1:10" ht="15" x14ac:dyDescent="0.25">
      <c r="A76" s="37" t="s">
        <v>190</v>
      </c>
      <c r="B76" s="38" t="s">
        <v>46</v>
      </c>
      <c r="C76" s="38">
        <v>55</v>
      </c>
      <c r="D76" s="38">
        <v>40</v>
      </c>
      <c r="E76" s="37" t="s">
        <v>170</v>
      </c>
      <c r="F76" s="37" t="s">
        <v>170</v>
      </c>
      <c r="G76" s="39">
        <v>1</v>
      </c>
      <c r="H76" s="37"/>
      <c r="I76" s="37" t="s">
        <v>191</v>
      </c>
      <c r="J76" s="37"/>
    </row>
    <row r="77" spans="1:10" ht="15" x14ac:dyDescent="0.25">
      <c r="A77" s="37" t="s">
        <v>192</v>
      </c>
      <c r="B77" s="38" t="s">
        <v>46</v>
      </c>
      <c r="C77" s="38">
        <v>75</v>
      </c>
      <c r="D77" s="38">
        <v>35</v>
      </c>
      <c r="E77" s="37" t="s">
        <v>170</v>
      </c>
      <c r="F77" s="37" t="s">
        <v>170</v>
      </c>
      <c r="G77" s="39">
        <v>1</v>
      </c>
      <c r="H77" s="37"/>
      <c r="I77" s="37" t="s">
        <v>193</v>
      </c>
      <c r="J77" s="37"/>
    </row>
    <row r="78" spans="1:10" ht="15" x14ac:dyDescent="0.25">
      <c r="A78" s="37" t="s">
        <v>194</v>
      </c>
      <c r="B78" s="38" t="s">
        <v>46</v>
      </c>
      <c r="C78" s="38">
        <v>85</v>
      </c>
      <c r="D78" s="38">
        <v>10</v>
      </c>
      <c r="E78" s="37" t="s">
        <v>170</v>
      </c>
      <c r="F78" s="37" t="s">
        <v>186</v>
      </c>
      <c r="G78" s="39">
        <v>1</v>
      </c>
      <c r="H78" s="37" t="s">
        <v>195</v>
      </c>
      <c r="I78" s="37" t="s">
        <v>196</v>
      </c>
      <c r="J78" s="37"/>
    </row>
    <row r="79" spans="1:10" ht="15" x14ac:dyDescent="0.25">
      <c r="A79" s="37" t="s">
        <v>197</v>
      </c>
      <c r="B79" s="38">
        <v>20</v>
      </c>
      <c r="C79" s="38">
        <v>100</v>
      </c>
      <c r="D79" s="38">
        <v>15</v>
      </c>
      <c r="E79" s="37" t="s">
        <v>198</v>
      </c>
      <c r="F79" s="37" t="s">
        <v>183</v>
      </c>
      <c r="G79" s="39">
        <v>0.5</v>
      </c>
      <c r="H79" s="37"/>
      <c r="I79" s="37" t="s">
        <v>199</v>
      </c>
      <c r="J79" s="37"/>
    </row>
    <row r="80" spans="1:10" ht="15" x14ac:dyDescent="0.25">
      <c r="A80" s="37" t="s">
        <v>200</v>
      </c>
      <c r="B80" s="38">
        <v>40</v>
      </c>
      <c r="C80" s="38">
        <v>100</v>
      </c>
      <c r="D80" s="38">
        <v>30</v>
      </c>
      <c r="E80" s="37" t="s">
        <v>198</v>
      </c>
      <c r="F80" s="37" t="s">
        <v>51</v>
      </c>
      <c r="G80" s="39">
        <v>0</v>
      </c>
      <c r="H80" s="37"/>
      <c r="I80" s="37" t="s">
        <v>201</v>
      </c>
      <c r="J80" s="37" t="s">
        <v>202</v>
      </c>
    </row>
    <row r="81" spans="1:10" ht="15" x14ac:dyDescent="0.25">
      <c r="A81" s="37" t="s">
        <v>203</v>
      </c>
      <c r="B81" s="38">
        <v>50</v>
      </c>
      <c r="C81" s="38">
        <v>100</v>
      </c>
      <c r="D81" s="38">
        <v>25</v>
      </c>
      <c r="E81" s="37" t="s">
        <v>198</v>
      </c>
      <c r="F81" s="37" t="s">
        <v>51</v>
      </c>
      <c r="G81" s="39">
        <v>0</v>
      </c>
      <c r="H81" s="37"/>
      <c r="I81" s="37" t="s">
        <v>204</v>
      </c>
      <c r="J81" s="37" t="s">
        <v>64</v>
      </c>
    </row>
    <row r="82" spans="1:10" ht="15" x14ac:dyDescent="0.25">
      <c r="A82" s="37" t="s">
        <v>205</v>
      </c>
      <c r="B82" s="38">
        <v>50</v>
      </c>
      <c r="C82" s="38">
        <v>95</v>
      </c>
      <c r="D82" s="38">
        <v>20</v>
      </c>
      <c r="E82" s="37" t="s">
        <v>198</v>
      </c>
      <c r="F82" s="37" t="s">
        <v>147</v>
      </c>
      <c r="G82" s="39">
        <v>0.3</v>
      </c>
      <c r="H82" s="37"/>
      <c r="I82" s="38">
        <v>50</v>
      </c>
      <c r="J82" s="37" t="s">
        <v>206</v>
      </c>
    </row>
    <row r="83" spans="1:10" ht="15" x14ac:dyDescent="0.25">
      <c r="A83" s="37" t="s">
        <v>207</v>
      </c>
      <c r="B83" s="38">
        <v>60</v>
      </c>
      <c r="C83" s="38">
        <v>100</v>
      </c>
      <c r="D83" s="38">
        <v>30</v>
      </c>
      <c r="E83" s="37" t="s">
        <v>198</v>
      </c>
      <c r="F83" s="37" t="s">
        <v>51</v>
      </c>
      <c r="G83" s="39">
        <v>0</v>
      </c>
      <c r="H83" s="37"/>
      <c r="I83" s="38">
        <v>51</v>
      </c>
      <c r="J83" s="37" t="s">
        <v>151</v>
      </c>
    </row>
    <row r="84" spans="1:10" ht="15" x14ac:dyDescent="0.25">
      <c r="A84" s="37" t="s">
        <v>208</v>
      </c>
      <c r="B84" s="38">
        <v>60</v>
      </c>
      <c r="C84" s="38">
        <v>85</v>
      </c>
      <c r="D84" s="38">
        <v>15</v>
      </c>
      <c r="E84" s="37" t="s">
        <v>198</v>
      </c>
      <c r="F84" s="37" t="s">
        <v>147</v>
      </c>
      <c r="G84" s="39">
        <v>0.3</v>
      </c>
      <c r="H84" s="37"/>
      <c r="I84" s="38">
        <v>52</v>
      </c>
      <c r="J84" s="37"/>
    </row>
    <row r="85" spans="1:10" ht="15" x14ac:dyDescent="0.25">
      <c r="A85" s="37" t="s">
        <v>209</v>
      </c>
      <c r="B85" s="38">
        <v>70</v>
      </c>
      <c r="C85" s="38">
        <v>100</v>
      </c>
      <c r="D85" s="38">
        <v>10</v>
      </c>
      <c r="E85" s="37" t="s">
        <v>198</v>
      </c>
      <c r="F85" s="37" t="s">
        <v>110</v>
      </c>
      <c r="G85" s="39">
        <v>1</v>
      </c>
      <c r="H85" s="37"/>
      <c r="I85" s="38">
        <v>53</v>
      </c>
      <c r="J85" s="37" t="s">
        <v>210</v>
      </c>
    </row>
    <row r="86" spans="1:10" ht="15" x14ac:dyDescent="0.25">
      <c r="A86" s="37" t="s">
        <v>211</v>
      </c>
      <c r="B86" s="38">
        <v>70</v>
      </c>
      <c r="C86" s="38">
        <v>95</v>
      </c>
      <c r="D86" s="38">
        <v>25</v>
      </c>
      <c r="E86" s="37" t="s">
        <v>198</v>
      </c>
      <c r="F86" s="37" t="s">
        <v>51</v>
      </c>
      <c r="G86" s="39">
        <v>0</v>
      </c>
      <c r="H86" s="37"/>
      <c r="I86" s="38">
        <v>54</v>
      </c>
      <c r="J86" s="37" t="s">
        <v>212</v>
      </c>
    </row>
    <row r="87" spans="1:10" ht="15" x14ac:dyDescent="0.25">
      <c r="A87" s="37" t="s">
        <v>213</v>
      </c>
      <c r="B87" s="38">
        <v>75</v>
      </c>
      <c r="C87" s="38">
        <v>100</v>
      </c>
      <c r="D87" s="38">
        <v>15</v>
      </c>
      <c r="E87" s="37" t="s">
        <v>198</v>
      </c>
      <c r="F87" s="37" t="s">
        <v>51</v>
      </c>
      <c r="G87" s="39">
        <v>0</v>
      </c>
      <c r="H87" s="37" t="s">
        <v>214</v>
      </c>
      <c r="I87" s="38">
        <v>55</v>
      </c>
      <c r="J87" s="37" t="s">
        <v>215</v>
      </c>
    </row>
    <row r="88" spans="1:10" ht="15" x14ac:dyDescent="0.25">
      <c r="A88" s="37" t="s">
        <v>216</v>
      </c>
      <c r="B88" s="38">
        <v>85</v>
      </c>
      <c r="C88" s="38">
        <v>90</v>
      </c>
      <c r="D88" s="38">
        <v>15</v>
      </c>
      <c r="E88" s="37" t="s">
        <v>198</v>
      </c>
      <c r="F88" s="37" t="s">
        <v>51</v>
      </c>
      <c r="G88" s="39">
        <v>0</v>
      </c>
      <c r="H88" s="37"/>
      <c r="I88" s="38">
        <v>56</v>
      </c>
      <c r="J88" s="37"/>
    </row>
    <row r="89" spans="1:10" ht="15" x14ac:dyDescent="0.25">
      <c r="A89" s="37" t="s">
        <v>217</v>
      </c>
      <c r="B89" s="38">
        <v>100</v>
      </c>
      <c r="C89" s="38">
        <v>80</v>
      </c>
      <c r="D89" s="38">
        <v>5</v>
      </c>
      <c r="E89" s="37" t="s">
        <v>198</v>
      </c>
      <c r="F89" s="37" t="s">
        <v>51</v>
      </c>
      <c r="G89" s="39">
        <v>0</v>
      </c>
      <c r="H89" s="37"/>
      <c r="I89" s="38">
        <v>57</v>
      </c>
      <c r="J89" s="37" t="s">
        <v>64</v>
      </c>
    </row>
    <row r="90" spans="1:10" ht="15" x14ac:dyDescent="0.25">
      <c r="A90" s="37" t="s">
        <v>218</v>
      </c>
      <c r="B90" s="38">
        <v>100</v>
      </c>
      <c r="C90" s="38">
        <v>50</v>
      </c>
      <c r="D90" s="38">
        <v>5</v>
      </c>
      <c r="E90" s="37" t="s">
        <v>198</v>
      </c>
      <c r="F90" s="37" t="s">
        <v>53</v>
      </c>
      <c r="G90" s="39">
        <v>1</v>
      </c>
      <c r="H90" s="37"/>
      <c r="I90" s="38">
        <v>58</v>
      </c>
      <c r="J90" s="37"/>
    </row>
    <row r="91" spans="1:10" ht="15" x14ac:dyDescent="0.25">
      <c r="A91" s="37" t="s">
        <v>219</v>
      </c>
      <c r="B91" s="38">
        <v>120</v>
      </c>
      <c r="C91" s="38">
        <v>100</v>
      </c>
      <c r="D91" s="38">
        <v>5</v>
      </c>
      <c r="E91" s="37" t="s">
        <v>198</v>
      </c>
      <c r="F91" s="37" t="s">
        <v>219</v>
      </c>
      <c r="G91" s="39">
        <v>1</v>
      </c>
      <c r="H91" s="37"/>
      <c r="I91" s="38">
        <v>59</v>
      </c>
      <c r="J91" s="37"/>
    </row>
    <row r="92" spans="1:10" ht="15" x14ac:dyDescent="0.25">
      <c r="A92" s="37" t="s">
        <v>220</v>
      </c>
      <c r="B92" s="38">
        <v>150</v>
      </c>
      <c r="C92" s="38">
        <v>100</v>
      </c>
      <c r="D92" s="38">
        <v>20</v>
      </c>
      <c r="E92" s="37" t="s">
        <v>198</v>
      </c>
      <c r="F92" s="37" t="s">
        <v>221</v>
      </c>
      <c r="G92" s="39">
        <v>1</v>
      </c>
      <c r="H92" s="37" t="s">
        <v>222</v>
      </c>
      <c r="I92" s="37" t="s">
        <v>223</v>
      </c>
      <c r="J92" s="37" t="s">
        <v>145</v>
      </c>
    </row>
    <row r="93" spans="1:10" ht="15" x14ac:dyDescent="0.25">
      <c r="A93" s="37" t="s">
        <v>224</v>
      </c>
      <c r="B93" s="38">
        <v>35</v>
      </c>
      <c r="C93" s="38">
        <v>100</v>
      </c>
      <c r="D93" s="38">
        <v>35</v>
      </c>
      <c r="E93" s="37" t="s">
        <v>225</v>
      </c>
      <c r="F93" s="37" t="s">
        <v>51</v>
      </c>
      <c r="G93" s="39">
        <v>0</v>
      </c>
      <c r="H93" s="37"/>
      <c r="I93" s="37" t="s">
        <v>226</v>
      </c>
      <c r="J93" s="37"/>
    </row>
    <row r="94" spans="1:10" ht="15" x14ac:dyDescent="0.25">
      <c r="A94" s="37" t="s">
        <v>227</v>
      </c>
      <c r="B94" s="38">
        <v>40</v>
      </c>
      <c r="C94" s="38">
        <v>100</v>
      </c>
      <c r="D94" s="38">
        <v>35</v>
      </c>
      <c r="E94" s="37" t="s">
        <v>225</v>
      </c>
      <c r="F94" s="37" t="s">
        <v>51</v>
      </c>
      <c r="G94" s="39">
        <v>0</v>
      </c>
      <c r="H94" s="37"/>
      <c r="I94" s="37" t="s">
        <v>228</v>
      </c>
      <c r="J94" s="37"/>
    </row>
    <row r="95" spans="1:10" ht="15" x14ac:dyDescent="0.25">
      <c r="A95" s="37" t="s">
        <v>229</v>
      </c>
      <c r="B95" s="38">
        <v>55</v>
      </c>
      <c r="C95" s="38">
        <v>95</v>
      </c>
      <c r="D95" s="38">
        <v>25</v>
      </c>
      <c r="E95" s="37" t="s">
        <v>225</v>
      </c>
      <c r="F95" s="37" t="s">
        <v>51</v>
      </c>
      <c r="G95" s="39">
        <v>0</v>
      </c>
      <c r="H95" s="37"/>
      <c r="I95" s="37" t="s">
        <v>230</v>
      </c>
      <c r="J95" s="37" t="s">
        <v>64</v>
      </c>
    </row>
    <row r="96" spans="1:10" ht="15" x14ac:dyDescent="0.25">
      <c r="A96" s="37" t="s">
        <v>231</v>
      </c>
      <c r="B96" s="38">
        <v>60</v>
      </c>
      <c r="C96" s="38">
        <v>100</v>
      </c>
      <c r="D96" s="38">
        <v>35</v>
      </c>
      <c r="E96" s="37" t="s">
        <v>225</v>
      </c>
      <c r="F96" s="37" t="s">
        <v>51</v>
      </c>
      <c r="G96" s="39">
        <v>0</v>
      </c>
      <c r="H96" s="37"/>
      <c r="I96" s="37" t="s">
        <v>232</v>
      </c>
      <c r="J96" s="37"/>
    </row>
    <row r="97" spans="1:10" ht="15" x14ac:dyDescent="0.25">
      <c r="A97" s="37" t="s">
        <v>233</v>
      </c>
      <c r="B97" s="38">
        <v>60</v>
      </c>
      <c r="C97" s="38">
        <v>100</v>
      </c>
      <c r="D97" s="38">
        <v>20</v>
      </c>
      <c r="E97" s="37" t="s">
        <v>225</v>
      </c>
      <c r="F97" s="37" t="s">
        <v>51</v>
      </c>
      <c r="G97" s="39">
        <v>0</v>
      </c>
      <c r="H97" s="37" t="s">
        <v>234</v>
      </c>
      <c r="I97" s="37" t="s">
        <v>235</v>
      </c>
      <c r="J97" s="37" t="s">
        <v>81</v>
      </c>
    </row>
    <row r="98" spans="1:10" ht="15" x14ac:dyDescent="0.25">
      <c r="A98" s="37" t="s">
        <v>236</v>
      </c>
      <c r="B98" s="38">
        <v>70</v>
      </c>
      <c r="C98" s="38">
        <v>95</v>
      </c>
      <c r="D98" s="38">
        <v>15</v>
      </c>
      <c r="E98" s="37" t="s">
        <v>225</v>
      </c>
      <c r="F98" s="37" t="s">
        <v>237</v>
      </c>
      <c r="G98" s="39">
        <v>1</v>
      </c>
      <c r="H98" s="37" t="s">
        <v>238</v>
      </c>
      <c r="I98" s="38">
        <v>60</v>
      </c>
      <c r="J98" s="37" t="s">
        <v>145</v>
      </c>
    </row>
    <row r="99" spans="1:10" ht="15" x14ac:dyDescent="0.25">
      <c r="A99" s="37" t="s">
        <v>239</v>
      </c>
      <c r="B99" s="38">
        <v>80</v>
      </c>
      <c r="C99" s="38">
        <v>100</v>
      </c>
      <c r="D99" s="38">
        <v>20</v>
      </c>
      <c r="E99" s="37" t="s">
        <v>225</v>
      </c>
      <c r="F99" s="37" t="s">
        <v>51</v>
      </c>
      <c r="G99" s="39">
        <v>0</v>
      </c>
      <c r="H99" s="37"/>
      <c r="I99" s="38">
        <v>61</v>
      </c>
      <c r="J99" s="37"/>
    </row>
    <row r="100" spans="1:10" ht="15" x14ac:dyDescent="0.25">
      <c r="A100" s="37" t="s">
        <v>240</v>
      </c>
      <c r="B100" s="38">
        <v>85</v>
      </c>
      <c r="C100" s="38">
        <v>85</v>
      </c>
      <c r="D100" s="38">
        <v>5</v>
      </c>
      <c r="E100" s="37" t="s">
        <v>225</v>
      </c>
      <c r="F100" s="37" t="s">
        <v>241</v>
      </c>
      <c r="G100" s="39">
        <v>1</v>
      </c>
      <c r="H100" s="37"/>
      <c r="I100" s="38">
        <v>62</v>
      </c>
      <c r="J100" s="37" t="s">
        <v>242</v>
      </c>
    </row>
    <row r="101" spans="1:10" ht="15" x14ac:dyDescent="0.25">
      <c r="A101" s="37" t="s">
        <v>243</v>
      </c>
      <c r="B101" s="38">
        <v>100</v>
      </c>
      <c r="C101" s="38">
        <v>95</v>
      </c>
      <c r="D101" s="38">
        <v>5</v>
      </c>
      <c r="E101" s="37" t="s">
        <v>225</v>
      </c>
      <c r="F101" s="37" t="s">
        <v>51</v>
      </c>
      <c r="G101" s="39">
        <v>0</v>
      </c>
      <c r="H101" s="37"/>
      <c r="I101" s="38">
        <v>63</v>
      </c>
      <c r="J101" s="37" t="s">
        <v>64</v>
      </c>
    </row>
    <row r="102" spans="1:10" ht="15" x14ac:dyDescent="0.25">
      <c r="A102" s="37" t="s">
        <v>244</v>
      </c>
      <c r="B102" s="38">
        <v>140</v>
      </c>
      <c r="C102" s="38">
        <v>90</v>
      </c>
      <c r="D102" s="38">
        <v>5</v>
      </c>
      <c r="E102" s="37" t="s">
        <v>225</v>
      </c>
      <c r="F102" s="37" t="s">
        <v>245</v>
      </c>
      <c r="G102" s="39">
        <v>1</v>
      </c>
      <c r="H102" s="37"/>
      <c r="I102" s="38">
        <v>64</v>
      </c>
      <c r="J102" s="37" t="s">
        <v>246</v>
      </c>
    </row>
    <row r="103" spans="1:10" ht="15" x14ac:dyDescent="0.25">
      <c r="A103" s="37" t="s">
        <v>53</v>
      </c>
      <c r="B103" s="38">
        <v>50</v>
      </c>
      <c r="C103" s="38">
        <v>100</v>
      </c>
      <c r="D103" s="38">
        <v>25</v>
      </c>
      <c r="E103" s="37" t="s">
        <v>247</v>
      </c>
      <c r="F103" s="37" t="s">
        <v>53</v>
      </c>
      <c r="G103" s="39">
        <v>0.1</v>
      </c>
      <c r="H103" s="37"/>
      <c r="I103" s="38">
        <v>65</v>
      </c>
      <c r="J103" s="37"/>
    </row>
    <row r="104" spans="1:10" ht="15" x14ac:dyDescent="0.25">
      <c r="A104" s="37" t="s">
        <v>248</v>
      </c>
      <c r="B104" s="38">
        <v>65</v>
      </c>
      <c r="C104" s="38">
        <v>100</v>
      </c>
      <c r="D104" s="38">
        <v>20</v>
      </c>
      <c r="E104" s="37" t="s">
        <v>247</v>
      </c>
      <c r="F104" s="37" t="s">
        <v>53</v>
      </c>
      <c r="G104" s="39">
        <v>0.1</v>
      </c>
      <c r="H104" s="37"/>
      <c r="I104" s="38">
        <v>66</v>
      </c>
      <c r="J104" s="37"/>
    </row>
    <row r="105" spans="1:10" ht="15" x14ac:dyDescent="0.25">
      <c r="A105" s="37" t="s">
        <v>249</v>
      </c>
      <c r="B105" s="38">
        <v>70</v>
      </c>
      <c r="C105" s="38">
        <v>100</v>
      </c>
      <c r="D105" s="38">
        <v>5</v>
      </c>
      <c r="E105" s="37" t="s">
        <v>247</v>
      </c>
      <c r="F105" s="37" t="s">
        <v>250</v>
      </c>
      <c r="G105" s="39">
        <v>0.5</v>
      </c>
      <c r="H105" s="37"/>
      <c r="I105" s="38">
        <v>67</v>
      </c>
      <c r="J105" s="37"/>
    </row>
    <row r="106" spans="1:10" ht="15" x14ac:dyDescent="0.25">
      <c r="A106" s="37" t="s">
        <v>251</v>
      </c>
      <c r="B106" s="38">
        <v>80</v>
      </c>
      <c r="C106" s="38">
        <v>100</v>
      </c>
      <c r="D106" s="38">
        <v>30</v>
      </c>
      <c r="E106" s="37" t="s">
        <v>247</v>
      </c>
      <c r="F106" s="37" t="s">
        <v>147</v>
      </c>
      <c r="G106" s="39">
        <v>0.1</v>
      </c>
      <c r="H106" s="37"/>
      <c r="I106" s="38">
        <v>68</v>
      </c>
      <c r="J106" s="37"/>
    </row>
    <row r="107" spans="1:10" ht="15" x14ac:dyDescent="0.25">
      <c r="A107" s="37" t="s">
        <v>252</v>
      </c>
      <c r="B107" s="38">
        <v>80</v>
      </c>
      <c r="C107" s="38">
        <v>90</v>
      </c>
      <c r="D107" s="38">
        <v>15</v>
      </c>
      <c r="E107" s="37" t="s">
        <v>247</v>
      </c>
      <c r="F107" s="37" t="s">
        <v>252</v>
      </c>
      <c r="G107" s="39">
        <v>1</v>
      </c>
      <c r="H107" s="37"/>
      <c r="I107" s="38">
        <v>69</v>
      </c>
      <c r="J107" s="37" t="s">
        <v>253</v>
      </c>
    </row>
    <row r="108" spans="1:10" ht="15" x14ac:dyDescent="0.25">
      <c r="A108" s="37" t="s">
        <v>247</v>
      </c>
      <c r="B108" s="38">
        <v>90</v>
      </c>
      <c r="C108" s="38">
        <v>100</v>
      </c>
      <c r="D108" s="38">
        <v>10</v>
      </c>
      <c r="E108" s="37" t="s">
        <v>247</v>
      </c>
      <c r="F108" s="37" t="s">
        <v>254</v>
      </c>
      <c r="G108" s="39">
        <v>0.1</v>
      </c>
      <c r="H108" s="37" t="s">
        <v>255</v>
      </c>
      <c r="I108" s="37" t="s">
        <v>256</v>
      </c>
      <c r="J108" s="37"/>
    </row>
    <row r="109" spans="1:10" ht="15" x14ac:dyDescent="0.25">
      <c r="A109" s="37" t="s">
        <v>257</v>
      </c>
      <c r="B109" s="38">
        <v>100</v>
      </c>
      <c r="C109" s="38">
        <v>100</v>
      </c>
      <c r="D109" s="38">
        <v>15</v>
      </c>
      <c r="E109" s="37" t="s">
        <v>247</v>
      </c>
      <c r="F109" s="37" t="s">
        <v>258</v>
      </c>
      <c r="G109" s="39">
        <v>1</v>
      </c>
      <c r="H109" s="37"/>
      <c r="I109" s="37" t="s">
        <v>259</v>
      </c>
      <c r="J109" s="37" t="s">
        <v>260</v>
      </c>
    </row>
    <row r="110" spans="1:10" ht="15" x14ac:dyDescent="0.25">
      <c r="A110" s="37" t="s">
        <v>261</v>
      </c>
      <c r="B110" s="38">
        <v>140</v>
      </c>
      <c r="C110" s="38">
        <v>90</v>
      </c>
      <c r="D110" s="38">
        <v>5</v>
      </c>
      <c r="E110" s="37" t="s">
        <v>247</v>
      </c>
      <c r="F110" s="37" t="s">
        <v>51</v>
      </c>
      <c r="G110" s="39">
        <v>0</v>
      </c>
      <c r="H110" s="37"/>
      <c r="I110" s="37" t="s">
        <v>262</v>
      </c>
      <c r="J110" s="37" t="s">
        <v>263</v>
      </c>
    </row>
    <row r="111" spans="1:10" ht="15" x14ac:dyDescent="0.25">
      <c r="A111" s="37" t="s">
        <v>264</v>
      </c>
      <c r="B111" s="38" t="s">
        <v>46</v>
      </c>
      <c r="C111" s="38">
        <v>60</v>
      </c>
      <c r="D111" s="38">
        <v>20</v>
      </c>
      <c r="E111" s="37" t="s">
        <v>247</v>
      </c>
      <c r="F111" s="37" t="s">
        <v>115</v>
      </c>
      <c r="G111" s="39">
        <v>1</v>
      </c>
      <c r="H111" s="37"/>
      <c r="I111" s="37" t="s">
        <v>265</v>
      </c>
      <c r="J111" s="37"/>
    </row>
    <row r="112" spans="1:10" ht="15" x14ac:dyDescent="0.25">
      <c r="A112" s="37" t="s">
        <v>266</v>
      </c>
      <c r="B112" s="38" t="s">
        <v>46</v>
      </c>
      <c r="C112" s="38">
        <v>100</v>
      </c>
      <c r="D112" s="38">
        <v>10</v>
      </c>
      <c r="E112" s="37" t="s">
        <v>247</v>
      </c>
      <c r="F112" s="37" t="s">
        <v>266</v>
      </c>
      <c r="G112" s="39">
        <v>1</v>
      </c>
      <c r="H112" s="37" t="s">
        <v>267</v>
      </c>
      <c r="I112" s="37" t="s">
        <v>268</v>
      </c>
      <c r="J112" s="37" t="s">
        <v>269</v>
      </c>
    </row>
    <row r="113" spans="1:10" ht="15" x14ac:dyDescent="0.25">
      <c r="A113" s="37" t="s">
        <v>270</v>
      </c>
      <c r="B113" s="38" t="s">
        <v>46</v>
      </c>
      <c r="C113" s="38">
        <v>100</v>
      </c>
      <c r="D113" s="38">
        <v>20</v>
      </c>
      <c r="E113" s="37" t="s">
        <v>247</v>
      </c>
      <c r="F113" s="37" t="s">
        <v>271</v>
      </c>
      <c r="G113" s="39">
        <v>1</v>
      </c>
      <c r="H113" s="37"/>
      <c r="I113" s="37" t="s">
        <v>272</v>
      </c>
      <c r="J113" s="37"/>
    </row>
    <row r="114" spans="1:10" ht="15" x14ac:dyDescent="0.25">
      <c r="A114" s="37" t="s">
        <v>273</v>
      </c>
      <c r="B114" s="38" t="s">
        <v>46</v>
      </c>
      <c r="C114" s="38">
        <v>100</v>
      </c>
      <c r="D114" s="38">
        <v>20</v>
      </c>
      <c r="E114" s="37" t="s">
        <v>247</v>
      </c>
      <c r="F114" s="37" t="s">
        <v>273</v>
      </c>
      <c r="G114" s="39">
        <v>1</v>
      </c>
      <c r="H114" s="37" t="s">
        <v>274</v>
      </c>
      <c r="I114" s="38">
        <v>70</v>
      </c>
      <c r="J114" s="37"/>
    </row>
    <row r="115" spans="1:10" ht="15" x14ac:dyDescent="0.25">
      <c r="A115" s="37" t="s">
        <v>275</v>
      </c>
      <c r="B115" s="38" t="s">
        <v>46</v>
      </c>
      <c r="C115" s="38">
        <v>100</v>
      </c>
      <c r="D115" s="38">
        <v>30</v>
      </c>
      <c r="E115" s="37" t="s">
        <v>247</v>
      </c>
      <c r="F115" s="37" t="s">
        <v>276</v>
      </c>
      <c r="G115" s="39">
        <v>1</v>
      </c>
      <c r="H115" s="37"/>
      <c r="I115" s="38">
        <v>71</v>
      </c>
      <c r="J115" s="37"/>
    </row>
    <row r="116" spans="1:10" ht="15" x14ac:dyDescent="0.25">
      <c r="A116" s="37" t="s">
        <v>277</v>
      </c>
      <c r="B116" s="38">
        <v>20</v>
      </c>
      <c r="C116" s="38">
        <v>100</v>
      </c>
      <c r="D116" s="38">
        <v>30</v>
      </c>
      <c r="E116" s="37" t="s">
        <v>278</v>
      </c>
      <c r="F116" s="37" t="s">
        <v>78</v>
      </c>
      <c r="G116" s="39">
        <v>0.3</v>
      </c>
      <c r="H116" s="37"/>
      <c r="I116" s="38">
        <v>72</v>
      </c>
      <c r="J116" s="37"/>
    </row>
    <row r="117" spans="1:10" ht="15" x14ac:dyDescent="0.25">
      <c r="A117" s="37" t="s">
        <v>279</v>
      </c>
      <c r="B117" s="38">
        <v>30</v>
      </c>
      <c r="C117" s="38">
        <v>100</v>
      </c>
      <c r="D117" s="38">
        <v>15</v>
      </c>
      <c r="E117" s="37" t="s">
        <v>278</v>
      </c>
      <c r="F117" s="37" t="s">
        <v>147</v>
      </c>
      <c r="G117" s="39">
        <v>0.3</v>
      </c>
      <c r="H117" s="37"/>
      <c r="I117" s="38">
        <v>73</v>
      </c>
      <c r="J117" s="37"/>
    </row>
    <row r="118" spans="1:10" ht="15" x14ac:dyDescent="0.25">
      <c r="A118" s="37" t="s">
        <v>280</v>
      </c>
      <c r="B118" s="38">
        <v>60</v>
      </c>
      <c r="C118" s="38">
        <v>100</v>
      </c>
      <c r="D118" s="38">
        <v>20</v>
      </c>
      <c r="E118" s="37" t="s">
        <v>278</v>
      </c>
      <c r="F118" s="37" t="s">
        <v>51</v>
      </c>
      <c r="G118" s="39">
        <v>0</v>
      </c>
      <c r="H118" s="37"/>
      <c r="I118" s="38">
        <v>74</v>
      </c>
      <c r="J118" s="37" t="s">
        <v>81</v>
      </c>
    </row>
    <row r="119" spans="1:10" ht="15" x14ac:dyDescent="0.25">
      <c r="A119" s="37" t="s">
        <v>281</v>
      </c>
      <c r="B119" s="38">
        <v>80</v>
      </c>
      <c r="C119" s="38">
        <v>100</v>
      </c>
      <c r="D119" s="38">
        <v>15</v>
      </c>
      <c r="E119" s="37" t="s">
        <v>278</v>
      </c>
      <c r="F119" s="37" t="s">
        <v>282</v>
      </c>
      <c r="G119" s="39">
        <v>0.3</v>
      </c>
      <c r="H119" s="37" t="s">
        <v>283</v>
      </c>
      <c r="I119" s="38">
        <v>75</v>
      </c>
      <c r="J119" s="37" t="s">
        <v>284</v>
      </c>
    </row>
    <row r="120" spans="1:10" ht="15" x14ac:dyDescent="0.25">
      <c r="A120" s="37" t="s">
        <v>285</v>
      </c>
      <c r="B120" s="38">
        <v>80</v>
      </c>
      <c r="C120" s="38">
        <v>100</v>
      </c>
      <c r="D120" s="38">
        <v>15</v>
      </c>
      <c r="E120" s="37" t="s">
        <v>278</v>
      </c>
      <c r="F120" s="37" t="s">
        <v>258</v>
      </c>
      <c r="G120" s="39">
        <v>1</v>
      </c>
      <c r="H120" s="37"/>
      <c r="I120" s="38">
        <v>76</v>
      </c>
      <c r="J120" s="37" t="s">
        <v>286</v>
      </c>
    </row>
    <row r="121" spans="1:10" ht="15" x14ac:dyDescent="0.25">
      <c r="A121" s="37" t="s">
        <v>287</v>
      </c>
      <c r="B121" s="38" t="s">
        <v>46</v>
      </c>
      <c r="C121" s="38">
        <v>100</v>
      </c>
      <c r="D121" s="38">
        <v>10</v>
      </c>
      <c r="E121" s="37" t="s">
        <v>278</v>
      </c>
      <c r="F121" s="37" t="s">
        <v>53</v>
      </c>
      <c r="G121" s="39">
        <v>1</v>
      </c>
      <c r="H121" s="37"/>
      <c r="I121" s="38">
        <v>77</v>
      </c>
      <c r="J121" s="37"/>
    </row>
    <row r="122" spans="1:10" ht="15" x14ac:dyDescent="0.25">
      <c r="A122" s="37" t="s">
        <v>288</v>
      </c>
      <c r="B122" s="38">
        <v>40</v>
      </c>
      <c r="C122" s="38">
        <v>100</v>
      </c>
      <c r="D122" s="38">
        <v>20</v>
      </c>
      <c r="E122" s="37" t="s">
        <v>289</v>
      </c>
      <c r="F122" s="37" t="s">
        <v>147</v>
      </c>
      <c r="G122" s="39">
        <v>0.3</v>
      </c>
      <c r="H122" s="37"/>
      <c r="I122" s="38">
        <v>78</v>
      </c>
      <c r="J122" s="37"/>
    </row>
    <row r="123" spans="1:10" ht="15" x14ac:dyDescent="0.25">
      <c r="A123" s="37" t="s">
        <v>290</v>
      </c>
      <c r="B123" s="38">
        <v>40</v>
      </c>
      <c r="C123" s="38">
        <v>100</v>
      </c>
      <c r="D123" s="38">
        <v>10</v>
      </c>
      <c r="E123" s="37" t="s">
        <v>289</v>
      </c>
      <c r="F123" s="37" t="s">
        <v>51</v>
      </c>
      <c r="G123" s="39">
        <v>0</v>
      </c>
      <c r="H123" s="37"/>
      <c r="I123" s="38">
        <v>79</v>
      </c>
      <c r="J123" s="37" t="s">
        <v>291</v>
      </c>
    </row>
    <row r="124" spans="1:10" ht="15" x14ac:dyDescent="0.25">
      <c r="A124" s="37" t="s">
        <v>292</v>
      </c>
      <c r="B124" s="38">
        <v>60</v>
      </c>
      <c r="C124" s="38">
        <v>100</v>
      </c>
      <c r="D124" s="38">
        <v>20</v>
      </c>
      <c r="E124" s="37" t="s">
        <v>289</v>
      </c>
      <c r="F124" s="37" t="s">
        <v>78</v>
      </c>
      <c r="G124" s="39">
        <v>0.3</v>
      </c>
      <c r="H124" s="37"/>
      <c r="I124" s="37" t="s">
        <v>293</v>
      </c>
      <c r="J124" s="37"/>
    </row>
    <row r="125" spans="1:10" ht="15" x14ac:dyDescent="0.25">
      <c r="A125" s="37" t="s">
        <v>294</v>
      </c>
      <c r="B125" s="38">
        <v>80</v>
      </c>
      <c r="C125" s="38">
        <v>100</v>
      </c>
      <c r="D125" s="38">
        <v>15</v>
      </c>
      <c r="E125" s="37" t="s">
        <v>289</v>
      </c>
      <c r="F125" s="37" t="s">
        <v>51</v>
      </c>
      <c r="G125" s="39">
        <v>0</v>
      </c>
      <c r="H125" s="37" t="s">
        <v>295</v>
      </c>
      <c r="I125" s="37" t="s">
        <v>296</v>
      </c>
      <c r="J125" s="37"/>
    </row>
    <row r="126" spans="1:10" ht="15" x14ac:dyDescent="0.25">
      <c r="A126" s="37" t="s">
        <v>297</v>
      </c>
      <c r="B126" s="38">
        <v>90</v>
      </c>
      <c r="C126" s="38">
        <v>100</v>
      </c>
      <c r="D126" s="38">
        <v>15</v>
      </c>
      <c r="E126" s="37" t="s">
        <v>289</v>
      </c>
      <c r="F126" s="37" t="s">
        <v>297</v>
      </c>
      <c r="G126" s="39">
        <v>1</v>
      </c>
      <c r="H126" s="37"/>
      <c r="I126" s="37" t="s">
        <v>298</v>
      </c>
      <c r="J126" s="37" t="s">
        <v>299</v>
      </c>
    </row>
    <row r="127" spans="1:10" ht="15" x14ac:dyDescent="0.25">
      <c r="A127" s="37" t="s">
        <v>300</v>
      </c>
      <c r="B127" s="38" t="s">
        <v>46</v>
      </c>
      <c r="C127" s="38">
        <v>100</v>
      </c>
      <c r="D127" s="38">
        <v>20</v>
      </c>
      <c r="E127" s="37" t="s">
        <v>289</v>
      </c>
      <c r="F127" s="37" t="s">
        <v>300</v>
      </c>
      <c r="G127" s="39">
        <v>1</v>
      </c>
      <c r="H127" s="37"/>
      <c r="I127" s="37" t="s">
        <v>301</v>
      </c>
      <c r="J127" s="37"/>
    </row>
    <row r="128" spans="1:10" ht="15" x14ac:dyDescent="0.25">
      <c r="A128" s="37" t="s">
        <v>302</v>
      </c>
      <c r="B128" s="38">
        <v>20</v>
      </c>
      <c r="C128" s="38">
        <v>100</v>
      </c>
      <c r="D128" s="38">
        <v>20</v>
      </c>
      <c r="E128" s="37" t="s">
        <v>303</v>
      </c>
      <c r="F128" s="37" t="s">
        <v>51</v>
      </c>
      <c r="G128" s="39">
        <v>0</v>
      </c>
      <c r="H128" s="37"/>
      <c r="I128" s="37" t="s">
        <v>304</v>
      </c>
      <c r="J128" s="37" t="s">
        <v>305</v>
      </c>
    </row>
    <row r="129" spans="1:10" ht="15" x14ac:dyDescent="0.25">
      <c r="A129" s="37" t="s">
        <v>306</v>
      </c>
      <c r="B129" s="38">
        <v>40</v>
      </c>
      <c r="C129" s="38">
        <v>100</v>
      </c>
      <c r="D129" s="38">
        <v>20</v>
      </c>
      <c r="E129" s="37" t="s">
        <v>303</v>
      </c>
      <c r="F129" s="37" t="s">
        <v>51</v>
      </c>
      <c r="G129" s="39">
        <v>0</v>
      </c>
      <c r="H129" s="37"/>
      <c r="I129" s="37" t="s">
        <v>307</v>
      </c>
      <c r="J129" s="37" t="s">
        <v>308</v>
      </c>
    </row>
    <row r="130" spans="1:10" ht="15" x14ac:dyDescent="0.25">
      <c r="A130" s="37" t="s">
        <v>309</v>
      </c>
      <c r="B130" s="38">
        <v>60</v>
      </c>
      <c r="C130" s="38">
        <v>100</v>
      </c>
      <c r="D130" s="38">
        <v>25</v>
      </c>
      <c r="E130" s="37" t="s">
        <v>303</v>
      </c>
      <c r="F130" s="37" t="s">
        <v>147</v>
      </c>
      <c r="G130" s="39">
        <v>0.3</v>
      </c>
      <c r="H130" s="37" t="s">
        <v>310</v>
      </c>
      <c r="I130" s="38">
        <v>80</v>
      </c>
      <c r="J130" s="37"/>
    </row>
    <row r="131" spans="1:10" ht="15" x14ac:dyDescent="0.25">
      <c r="A131" s="37" t="s">
        <v>311</v>
      </c>
      <c r="B131" s="38">
        <v>80</v>
      </c>
      <c r="C131" s="38">
        <v>100</v>
      </c>
      <c r="D131" s="38">
        <v>15</v>
      </c>
      <c r="E131" s="37" t="s">
        <v>303</v>
      </c>
      <c r="F131" s="37" t="s">
        <v>282</v>
      </c>
      <c r="G131" s="39">
        <v>0.3</v>
      </c>
      <c r="H131" s="37"/>
      <c r="I131" s="38">
        <v>81</v>
      </c>
      <c r="J131" s="37" t="s">
        <v>312</v>
      </c>
    </row>
    <row r="132" spans="1:10" ht="15" x14ac:dyDescent="0.25">
      <c r="A132" s="37" t="s">
        <v>313</v>
      </c>
      <c r="B132" s="38">
        <v>50</v>
      </c>
      <c r="C132" s="38">
        <v>95</v>
      </c>
      <c r="D132" s="38">
        <v>35</v>
      </c>
      <c r="E132" s="37" t="s">
        <v>314</v>
      </c>
      <c r="F132" s="37" t="s">
        <v>160</v>
      </c>
      <c r="G132" s="39">
        <v>0.1</v>
      </c>
      <c r="H132" s="37"/>
      <c r="I132" s="38">
        <v>82</v>
      </c>
      <c r="J132" s="37"/>
    </row>
    <row r="133" spans="1:10" ht="15" x14ac:dyDescent="0.25">
      <c r="A133" s="37" t="s">
        <v>315</v>
      </c>
      <c r="B133" s="38">
        <v>70</v>
      </c>
      <c r="C133" s="38">
        <v>90</v>
      </c>
      <c r="D133" s="38">
        <v>25</v>
      </c>
      <c r="E133" s="37" t="s">
        <v>314</v>
      </c>
      <c r="F133" s="37" t="s">
        <v>75</v>
      </c>
      <c r="G133" s="39">
        <v>0.1</v>
      </c>
      <c r="H133" s="37" t="s">
        <v>316</v>
      </c>
      <c r="I133" s="38">
        <v>83</v>
      </c>
      <c r="J133" s="37"/>
    </row>
    <row r="134" spans="1:10" ht="15" x14ac:dyDescent="0.25">
      <c r="A134" s="37" t="s">
        <v>317</v>
      </c>
      <c r="B134" s="38">
        <v>100</v>
      </c>
      <c r="C134" s="38">
        <v>75</v>
      </c>
      <c r="D134" s="38">
        <v>15</v>
      </c>
      <c r="E134" s="37" t="s">
        <v>314</v>
      </c>
      <c r="F134" s="37" t="s">
        <v>183</v>
      </c>
      <c r="G134" s="39">
        <v>0.3</v>
      </c>
      <c r="H134" s="37" t="s">
        <v>318</v>
      </c>
      <c r="I134" s="38">
        <v>84</v>
      </c>
      <c r="J134" s="37"/>
    </row>
    <row r="135" spans="1:10" ht="15" x14ac:dyDescent="0.25">
      <c r="A135" s="37" t="s">
        <v>319</v>
      </c>
      <c r="B135" s="38">
        <v>100</v>
      </c>
      <c r="C135" s="38">
        <v>85</v>
      </c>
      <c r="D135" s="38">
        <v>10</v>
      </c>
      <c r="E135" s="37" t="s">
        <v>314</v>
      </c>
      <c r="F135" s="37" t="s">
        <v>160</v>
      </c>
      <c r="G135" s="39">
        <v>0.2</v>
      </c>
      <c r="H135" s="37"/>
      <c r="I135" s="38">
        <v>85</v>
      </c>
      <c r="J135" s="37"/>
    </row>
    <row r="136" spans="1:10" ht="15" x14ac:dyDescent="0.25">
      <c r="A136" s="37" t="s">
        <v>320</v>
      </c>
      <c r="B136" s="38" t="s">
        <v>46</v>
      </c>
      <c r="C136" s="38">
        <v>100</v>
      </c>
      <c r="D136" s="38">
        <v>15</v>
      </c>
      <c r="E136" s="37" t="s">
        <v>314</v>
      </c>
      <c r="F136" s="37" t="s">
        <v>321</v>
      </c>
      <c r="G136" s="39">
        <v>1</v>
      </c>
      <c r="H136" s="37" t="s">
        <v>322</v>
      </c>
      <c r="I136" s="38">
        <v>86</v>
      </c>
      <c r="J136" s="37"/>
    </row>
    <row r="137" spans="1:10" ht="15" x14ac:dyDescent="0.25">
      <c r="A137" s="37" t="s">
        <v>323</v>
      </c>
      <c r="B137" s="38" t="s">
        <v>46</v>
      </c>
      <c r="C137" s="38">
        <v>100</v>
      </c>
      <c r="D137" s="38">
        <v>40</v>
      </c>
      <c r="E137" s="37" t="s">
        <v>324</v>
      </c>
      <c r="F137" s="37" t="s">
        <v>51</v>
      </c>
      <c r="G137" s="39">
        <v>0</v>
      </c>
      <c r="H137" s="37"/>
      <c r="I137" s="38">
        <v>87</v>
      </c>
      <c r="J137" s="37"/>
    </row>
    <row r="138" spans="1:10" ht="15" x14ac:dyDescent="0.25">
      <c r="A138" s="37" t="s">
        <v>325</v>
      </c>
      <c r="B138" s="38">
        <v>20</v>
      </c>
      <c r="C138" s="38">
        <v>90</v>
      </c>
      <c r="D138" s="38">
        <v>20</v>
      </c>
      <c r="E138" s="37" t="s">
        <v>324</v>
      </c>
      <c r="F138" s="37" t="s">
        <v>51</v>
      </c>
      <c r="G138" s="39">
        <v>0</v>
      </c>
      <c r="H138" s="37"/>
      <c r="I138" s="38">
        <v>88</v>
      </c>
      <c r="J138" s="37" t="s">
        <v>326</v>
      </c>
    </row>
    <row r="139" spans="1:10" ht="15" x14ac:dyDescent="0.25">
      <c r="A139" s="37" t="s">
        <v>327</v>
      </c>
      <c r="B139" s="38">
        <v>35</v>
      </c>
      <c r="C139" s="38">
        <v>95</v>
      </c>
      <c r="D139" s="38">
        <v>35</v>
      </c>
      <c r="E139" s="37" t="s">
        <v>324</v>
      </c>
      <c r="F139" s="37" t="s">
        <v>51</v>
      </c>
      <c r="G139" s="39">
        <v>0</v>
      </c>
      <c r="H139" s="37"/>
      <c r="I139" s="38">
        <v>89</v>
      </c>
      <c r="J139" s="37"/>
    </row>
    <row r="140" spans="1:10" ht="15" x14ac:dyDescent="0.25">
      <c r="A140" s="37" t="s">
        <v>328</v>
      </c>
      <c r="B140" s="38">
        <v>40</v>
      </c>
      <c r="C140" s="38">
        <v>100</v>
      </c>
      <c r="D140" s="38">
        <v>40</v>
      </c>
      <c r="E140" s="37" t="s">
        <v>324</v>
      </c>
      <c r="F140" s="37" t="s">
        <v>328</v>
      </c>
      <c r="G140" s="39">
        <v>1</v>
      </c>
      <c r="H140" s="37"/>
      <c r="I140" s="37" t="s">
        <v>329</v>
      </c>
      <c r="J140" s="37"/>
    </row>
    <row r="141" spans="1:10" ht="15" x14ac:dyDescent="0.25">
      <c r="A141" s="37" t="s">
        <v>330</v>
      </c>
      <c r="B141" s="38">
        <v>40</v>
      </c>
      <c r="C141" s="38">
        <v>100</v>
      </c>
      <c r="D141" s="38">
        <v>35</v>
      </c>
      <c r="E141" s="37" t="s">
        <v>324</v>
      </c>
      <c r="F141" s="37" t="s">
        <v>51</v>
      </c>
      <c r="G141" s="39">
        <v>0</v>
      </c>
      <c r="H141" s="37"/>
      <c r="I141" s="37" t="s">
        <v>331</v>
      </c>
      <c r="J141" s="37"/>
    </row>
    <row r="142" spans="1:10" ht="15" x14ac:dyDescent="0.25">
      <c r="A142" s="37" t="s">
        <v>332</v>
      </c>
      <c r="B142" s="38">
        <v>40</v>
      </c>
      <c r="C142" s="38">
        <v>100</v>
      </c>
      <c r="D142" s="38">
        <v>30</v>
      </c>
      <c r="E142" s="37" t="s">
        <v>324</v>
      </c>
      <c r="F142" s="37" t="s">
        <v>51</v>
      </c>
      <c r="G142" s="39">
        <v>0</v>
      </c>
      <c r="H142" s="37"/>
      <c r="I142" s="37" t="s">
        <v>333</v>
      </c>
      <c r="J142" s="37" t="s">
        <v>202</v>
      </c>
    </row>
    <row r="143" spans="1:10" ht="15" x14ac:dyDescent="0.25">
      <c r="A143" s="37" t="s">
        <v>334</v>
      </c>
      <c r="B143" s="38">
        <v>40</v>
      </c>
      <c r="C143" s="38">
        <v>100</v>
      </c>
      <c r="D143" s="38">
        <v>20</v>
      </c>
      <c r="E143" s="37" t="s">
        <v>324</v>
      </c>
      <c r="F143" s="37" t="s">
        <v>334</v>
      </c>
      <c r="G143" s="39">
        <v>1</v>
      </c>
      <c r="H143" s="37"/>
      <c r="I143" s="37" t="s">
        <v>335</v>
      </c>
      <c r="J143" s="37" t="s">
        <v>336</v>
      </c>
    </row>
    <row r="144" spans="1:10" ht="15" x14ac:dyDescent="0.25">
      <c r="A144" s="37" t="s">
        <v>337</v>
      </c>
      <c r="B144" s="38">
        <v>40</v>
      </c>
      <c r="C144" s="38">
        <v>100</v>
      </c>
      <c r="D144" s="38">
        <v>15</v>
      </c>
      <c r="E144" s="37" t="s">
        <v>324</v>
      </c>
      <c r="F144" s="37" t="s">
        <v>337</v>
      </c>
      <c r="G144" s="39">
        <v>1</v>
      </c>
      <c r="H144" s="37" t="s">
        <v>338</v>
      </c>
      <c r="I144" s="37" t="s">
        <v>339</v>
      </c>
      <c r="J144" s="37" t="s">
        <v>340</v>
      </c>
    </row>
    <row r="145" spans="1:10" ht="15" x14ac:dyDescent="0.25">
      <c r="A145" s="37" t="s">
        <v>341</v>
      </c>
      <c r="B145" s="38">
        <v>50</v>
      </c>
      <c r="C145" s="38">
        <v>95</v>
      </c>
      <c r="D145" s="38">
        <v>30</v>
      </c>
      <c r="E145" s="37" t="s">
        <v>324</v>
      </c>
      <c r="F145" s="37" t="s">
        <v>51</v>
      </c>
      <c r="G145" s="39">
        <v>0</v>
      </c>
      <c r="H145" s="37" t="s">
        <v>342</v>
      </c>
      <c r="I145" s="37" t="s">
        <v>343</v>
      </c>
      <c r="J145" s="37"/>
    </row>
    <row r="146" spans="1:10" ht="15" x14ac:dyDescent="0.25">
      <c r="A146" s="37" t="s">
        <v>344</v>
      </c>
      <c r="B146" s="38">
        <v>60</v>
      </c>
      <c r="C146" s="38">
        <v>100</v>
      </c>
      <c r="D146" s="38">
        <v>20</v>
      </c>
      <c r="E146" s="37" t="s">
        <v>324</v>
      </c>
      <c r="F146" s="37" t="s">
        <v>51</v>
      </c>
      <c r="G146" s="39">
        <v>0</v>
      </c>
      <c r="H146" s="37"/>
      <c r="I146" s="38">
        <v>90</v>
      </c>
      <c r="J146" s="37" t="s">
        <v>81</v>
      </c>
    </row>
    <row r="147" spans="1:10" ht="15" x14ac:dyDescent="0.25">
      <c r="A147" s="37" t="s">
        <v>345</v>
      </c>
      <c r="B147" s="38">
        <v>65</v>
      </c>
      <c r="C147" s="38">
        <v>100</v>
      </c>
      <c r="D147" s="38">
        <v>25</v>
      </c>
      <c r="E147" s="37" t="s">
        <v>324</v>
      </c>
      <c r="F147" s="37" t="s">
        <v>51</v>
      </c>
      <c r="G147" s="39">
        <v>0</v>
      </c>
      <c r="H147" s="37"/>
      <c r="I147" s="38">
        <v>91</v>
      </c>
      <c r="J147" s="37"/>
    </row>
    <row r="148" spans="1:10" ht="15" x14ac:dyDescent="0.25">
      <c r="A148" s="37" t="s">
        <v>346</v>
      </c>
      <c r="B148" s="38">
        <v>75</v>
      </c>
      <c r="C148" s="38">
        <v>100</v>
      </c>
      <c r="D148" s="38">
        <v>20</v>
      </c>
      <c r="E148" s="37" t="s">
        <v>324</v>
      </c>
      <c r="F148" s="37" t="s">
        <v>183</v>
      </c>
      <c r="G148" s="39">
        <v>0.5</v>
      </c>
      <c r="H148" s="37"/>
      <c r="I148" s="38">
        <v>92</v>
      </c>
      <c r="J148" s="37" t="s">
        <v>347</v>
      </c>
    </row>
    <row r="149" spans="1:10" ht="15" x14ac:dyDescent="0.25">
      <c r="A149" s="37" t="s">
        <v>348</v>
      </c>
      <c r="B149" s="38">
        <v>70</v>
      </c>
      <c r="C149" s="38">
        <v>100</v>
      </c>
      <c r="D149" s="38">
        <v>20</v>
      </c>
      <c r="E149" s="37" t="s">
        <v>324</v>
      </c>
      <c r="F149" s="37" t="s">
        <v>51</v>
      </c>
      <c r="G149" s="39">
        <v>0</v>
      </c>
      <c r="H149" s="37" t="s">
        <v>349</v>
      </c>
      <c r="I149" s="38">
        <v>93</v>
      </c>
      <c r="J149" s="37" t="s">
        <v>350</v>
      </c>
    </row>
    <row r="150" spans="1:10" ht="15" x14ac:dyDescent="0.25">
      <c r="A150" s="37" t="s">
        <v>351</v>
      </c>
      <c r="B150" s="38">
        <v>80</v>
      </c>
      <c r="C150" s="38">
        <v>90</v>
      </c>
      <c r="D150" s="38">
        <v>15</v>
      </c>
      <c r="E150" s="37" t="s">
        <v>324</v>
      </c>
      <c r="F150" s="37" t="s">
        <v>147</v>
      </c>
      <c r="G150" s="39">
        <v>0.2</v>
      </c>
      <c r="H150" s="37"/>
      <c r="I150" s="38">
        <v>94</v>
      </c>
      <c r="J150" s="37"/>
    </row>
    <row r="151" spans="1:10" ht="15" x14ac:dyDescent="0.25">
      <c r="A151" s="37" t="s">
        <v>352</v>
      </c>
      <c r="B151" s="38">
        <v>80</v>
      </c>
      <c r="C151" s="38">
        <v>100</v>
      </c>
      <c r="D151" s="38">
        <v>10</v>
      </c>
      <c r="E151" s="37" t="s">
        <v>324</v>
      </c>
      <c r="F151" s="37" t="s">
        <v>352</v>
      </c>
      <c r="G151" s="39">
        <v>0.2</v>
      </c>
      <c r="H151" s="37"/>
      <c r="I151" s="38">
        <v>95</v>
      </c>
      <c r="J151" s="37"/>
    </row>
    <row r="152" spans="1:10" ht="15" x14ac:dyDescent="0.25">
      <c r="A152" s="37" t="s">
        <v>353</v>
      </c>
      <c r="B152" s="38">
        <v>120</v>
      </c>
      <c r="C152" s="38">
        <v>100</v>
      </c>
      <c r="D152" s="38">
        <v>15</v>
      </c>
      <c r="E152" s="37" t="s">
        <v>324</v>
      </c>
      <c r="F152" s="37" t="s">
        <v>354</v>
      </c>
      <c r="G152" s="39">
        <v>1</v>
      </c>
      <c r="H152" s="37"/>
      <c r="I152" s="38">
        <v>96</v>
      </c>
      <c r="J152" s="37"/>
    </row>
    <row r="153" spans="1:10" ht="15" x14ac:dyDescent="0.25">
      <c r="A153" s="37" t="s">
        <v>355</v>
      </c>
      <c r="B153" s="38">
        <v>150</v>
      </c>
      <c r="C153" s="38">
        <v>90</v>
      </c>
      <c r="D153" s="38">
        <v>5</v>
      </c>
      <c r="E153" s="37" t="s">
        <v>324</v>
      </c>
      <c r="F153" s="37" t="s">
        <v>113</v>
      </c>
      <c r="G153" s="39">
        <v>1</v>
      </c>
      <c r="H153" s="37" t="s">
        <v>356</v>
      </c>
      <c r="I153" s="38">
        <v>97</v>
      </c>
      <c r="J153" s="37"/>
    </row>
    <row r="154" spans="1:10" ht="15" x14ac:dyDescent="0.25">
      <c r="A154" s="37" t="s">
        <v>357</v>
      </c>
      <c r="B154" s="38">
        <v>200</v>
      </c>
      <c r="C154" s="38">
        <v>100</v>
      </c>
      <c r="D154" s="38">
        <v>5</v>
      </c>
      <c r="E154" s="37" t="s">
        <v>324</v>
      </c>
      <c r="F154" s="37" t="s">
        <v>358</v>
      </c>
      <c r="G154" s="39">
        <v>1</v>
      </c>
      <c r="H154" s="37"/>
      <c r="I154" s="38">
        <v>98</v>
      </c>
      <c r="J154" s="37" t="s">
        <v>359</v>
      </c>
    </row>
    <row r="155" spans="1:10" ht="15" x14ac:dyDescent="0.25">
      <c r="A155" s="37" t="s">
        <v>360</v>
      </c>
      <c r="B155" s="38">
        <v>250</v>
      </c>
      <c r="C155" s="38">
        <v>100</v>
      </c>
      <c r="D155" s="38">
        <v>5</v>
      </c>
      <c r="E155" s="37" t="s">
        <v>324</v>
      </c>
      <c r="F155" s="37" t="s">
        <v>358</v>
      </c>
      <c r="G155" s="39">
        <v>1</v>
      </c>
      <c r="H155" s="37"/>
      <c r="I155" s="38">
        <v>99</v>
      </c>
      <c r="J155" s="37" t="s">
        <v>359</v>
      </c>
    </row>
    <row r="156" spans="1:10" ht="15" x14ac:dyDescent="0.25">
      <c r="A156" s="37" t="s">
        <v>361</v>
      </c>
      <c r="B156" s="38">
        <v>255</v>
      </c>
      <c r="C156" s="38">
        <v>30</v>
      </c>
      <c r="D156" s="38">
        <v>5</v>
      </c>
      <c r="E156" s="37" t="s">
        <v>324</v>
      </c>
      <c r="F156" s="37" t="s">
        <v>137</v>
      </c>
      <c r="G156" s="39">
        <v>1</v>
      </c>
      <c r="H156" s="37"/>
      <c r="I156" s="37" t="s">
        <v>362</v>
      </c>
      <c r="J156" s="37" t="s">
        <v>363</v>
      </c>
    </row>
    <row r="157" spans="1:10" ht="15" x14ac:dyDescent="0.25">
      <c r="A157" s="37" t="s">
        <v>364</v>
      </c>
      <c r="B157" s="38">
        <v>255</v>
      </c>
      <c r="C157" s="38">
        <v>30</v>
      </c>
      <c r="D157" s="38">
        <v>5</v>
      </c>
      <c r="E157" s="37" t="s">
        <v>324</v>
      </c>
      <c r="F157" s="37" t="s">
        <v>137</v>
      </c>
      <c r="G157" s="39">
        <v>1</v>
      </c>
      <c r="H157" s="37"/>
      <c r="I157" s="37" t="s">
        <v>365</v>
      </c>
      <c r="J157" s="37" t="s">
        <v>366</v>
      </c>
    </row>
    <row r="158" spans="1:10" ht="15" x14ac:dyDescent="0.25">
      <c r="A158" s="37" t="s">
        <v>367</v>
      </c>
      <c r="B158" s="38" t="s">
        <v>46</v>
      </c>
      <c r="C158" s="38">
        <v>55</v>
      </c>
      <c r="D158" s="38">
        <v>15</v>
      </c>
      <c r="E158" s="37" t="s">
        <v>324</v>
      </c>
      <c r="F158" s="37" t="s">
        <v>115</v>
      </c>
      <c r="G158" s="39">
        <v>1</v>
      </c>
      <c r="H158" s="37"/>
      <c r="I158" s="37" t="s">
        <v>368</v>
      </c>
      <c r="J158" s="37"/>
    </row>
    <row r="159" spans="1:10" ht="15" x14ac:dyDescent="0.25">
      <c r="A159" s="37" t="s">
        <v>369</v>
      </c>
      <c r="B159" s="38" t="s">
        <v>46</v>
      </c>
      <c r="C159" s="38">
        <v>75</v>
      </c>
      <c r="D159" s="38">
        <v>10</v>
      </c>
      <c r="E159" s="37" t="s">
        <v>324</v>
      </c>
      <c r="F159" s="37" t="s">
        <v>115</v>
      </c>
      <c r="G159" s="39">
        <v>1</v>
      </c>
      <c r="H159" s="37"/>
      <c r="I159" s="37" t="s">
        <v>370</v>
      </c>
      <c r="J159" s="37"/>
    </row>
    <row r="160" spans="1:10" ht="15" x14ac:dyDescent="0.25">
      <c r="A160" s="37" t="s">
        <v>371</v>
      </c>
      <c r="B160" s="38" t="s">
        <v>46</v>
      </c>
      <c r="C160" s="38">
        <v>55</v>
      </c>
      <c r="D160" s="38">
        <v>20</v>
      </c>
      <c r="E160" s="37" t="s">
        <v>324</v>
      </c>
      <c r="F160" s="37" t="s">
        <v>53</v>
      </c>
      <c r="G160" s="39">
        <v>1</v>
      </c>
      <c r="H160" s="37"/>
      <c r="I160" s="37" t="s">
        <v>372</v>
      </c>
      <c r="J160" s="37"/>
    </row>
    <row r="161" spans="1:10" ht="15" x14ac:dyDescent="0.25">
      <c r="A161" s="37" t="s">
        <v>373</v>
      </c>
      <c r="B161" s="38" t="s">
        <v>46</v>
      </c>
      <c r="C161" s="38">
        <v>100</v>
      </c>
      <c r="D161" s="38">
        <v>30</v>
      </c>
      <c r="E161" s="37" t="s">
        <v>324</v>
      </c>
      <c r="F161" s="37" t="s">
        <v>374</v>
      </c>
      <c r="G161" s="39">
        <v>1</v>
      </c>
      <c r="H161" s="37"/>
      <c r="I161" s="37" t="s">
        <v>375</v>
      </c>
      <c r="J161" s="37"/>
    </row>
    <row r="162" spans="1:10" ht="15" x14ac:dyDescent="0.25">
      <c r="A162" s="37" t="s">
        <v>376</v>
      </c>
      <c r="B162" s="38" t="s">
        <v>46</v>
      </c>
      <c r="C162" s="38">
        <v>95</v>
      </c>
      <c r="D162" s="38">
        <v>40</v>
      </c>
      <c r="E162" s="37" t="s">
        <v>324</v>
      </c>
      <c r="F162" s="37" t="s">
        <v>126</v>
      </c>
      <c r="G162" s="39">
        <v>1</v>
      </c>
      <c r="H162" s="37"/>
      <c r="I162" s="37" t="s">
        <v>377</v>
      </c>
      <c r="J162" s="37" t="s">
        <v>378</v>
      </c>
    </row>
    <row r="163" spans="1:10" ht="15" x14ac:dyDescent="0.25">
      <c r="A163" s="37" t="s">
        <v>379</v>
      </c>
      <c r="B163" s="38" t="s">
        <v>46</v>
      </c>
      <c r="C163" s="38">
        <v>100</v>
      </c>
      <c r="D163" s="38">
        <v>20</v>
      </c>
      <c r="E163" s="37" t="s">
        <v>324</v>
      </c>
      <c r="F163" s="37" t="s">
        <v>380</v>
      </c>
      <c r="G163" s="39">
        <v>1</v>
      </c>
      <c r="H163" s="37" t="s">
        <v>381</v>
      </c>
      <c r="I163" s="37" t="s">
        <v>382</v>
      </c>
      <c r="J163" s="37"/>
    </row>
    <row r="164" spans="1:10" ht="15" x14ac:dyDescent="0.25">
      <c r="A164" s="37" t="s">
        <v>383</v>
      </c>
      <c r="B164" s="38" t="s">
        <v>46</v>
      </c>
      <c r="C164" s="38">
        <v>100</v>
      </c>
      <c r="D164" s="38">
        <v>40</v>
      </c>
      <c r="E164" s="37" t="s">
        <v>324</v>
      </c>
      <c r="F164" s="37" t="s">
        <v>75</v>
      </c>
      <c r="G164" s="39">
        <v>1</v>
      </c>
      <c r="H164" s="37"/>
      <c r="I164" s="37" t="s">
        <v>384</v>
      </c>
      <c r="J164" s="37"/>
    </row>
    <row r="165" spans="1:10" ht="15" x14ac:dyDescent="0.25">
      <c r="A165" s="37" t="s">
        <v>385</v>
      </c>
      <c r="B165" s="38" t="s">
        <v>46</v>
      </c>
      <c r="C165" s="38">
        <v>100</v>
      </c>
      <c r="D165" s="38">
        <v>30</v>
      </c>
      <c r="E165" s="37" t="s">
        <v>324</v>
      </c>
      <c r="F165" s="37" t="s">
        <v>75</v>
      </c>
      <c r="G165" s="39">
        <v>1</v>
      </c>
      <c r="H165" s="37" t="s">
        <v>386</v>
      </c>
      <c r="I165" s="37" t="s">
        <v>387</v>
      </c>
      <c r="J165" s="37"/>
    </row>
    <row r="166" spans="1:10" ht="15" x14ac:dyDescent="0.25">
      <c r="A166" s="37" t="s">
        <v>388</v>
      </c>
      <c r="B166" s="38" t="s">
        <v>46</v>
      </c>
      <c r="C166" s="38">
        <v>100</v>
      </c>
      <c r="D166" s="38">
        <v>30</v>
      </c>
      <c r="E166" s="37" t="s">
        <v>324</v>
      </c>
      <c r="F166" s="37" t="s">
        <v>183</v>
      </c>
      <c r="G166" s="39">
        <v>1</v>
      </c>
      <c r="H166" s="37"/>
      <c r="I166" s="37" t="s">
        <v>389</v>
      </c>
      <c r="J166" s="37"/>
    </row>
    <row r="167" spans="1:10" ht="15" x14ac:dyDescent="0.25">
      <c r="A167" s="37" t="s">
        <v>390</v>
      </c>
      <c r="B167" s="38" t="s">
        <v>46</v>
      </c>
      <c r="C167" s="38">
        <v>100</v>
      </c>
      <c r="D167" s="38">
        <v>20</v>
      </c>
      <c r="E167" s="37" t="s">
        <v>324</v>
      </c>
      <c r="F167" s="37" t="s">
        <v>390</v>
      </c>
      <c r="G167" s="39">
        <v>1</v>
      </c>
      <c r="H167" s="37"/>
      <c r="I167" s="37" t="s">
        <v>391</v>
      </c>
      <c r="J167" s="37"/>
    </row>
    <row r="168" spans="1:10" ht="15" x14ac:dyDescent="0.25">
      <c r="A168" s="37" t="s">
        <v>392</v>
      </c>
      <c r="B168" s="38" t="s">
        <v>46</v>
      </c>
      <c r="C168" s="38">
        <v>100</v>
      </c>
      <c r="D168" s="38">
        <v>20</v>
      </c>
      <c r="E168" s="37" t="s">
        <v>324</v>
      </c>
      <c r="F168" s="37" t="s">
        <v>60</v>
      </c>
      <c r="G168" s="39">
        <v>1</v>
      </c>
      <c r="H168" s="37" t="s">
        <v>393</v>
      </c>
      <c r="I168" s="37" t="s">
        <v>394</v>
      </c>
      <c r="J168" s="37"/>
    </row>
    <row r="169" spans="1:10" ht="15" x14ac:dyDescent="0.25">
      <c r="A169" s="37" t="s">
        <v>395</v>
      </c>
      <c r="B169" s="38" t="s">
        <v>46</v>
      </c>
      <c r="C169" s="38">
        <v>70</v>
      </c>
      <c r="D169" s="38">
        <v>20</v>
      </c>
      <c r="E169" s="37" t="s">
        <v>324</v>
      </c>
      <c r="F169" s="37" t="s">
        <v>60</v>
      </c>
      <c r="G169" s="39">
        <v>1</v>
      </c>
      <c r="H169" s="37" t="s">
        <v>396</v>
      </c>
      <c r="I169" s="37" t="s">
        <v>397</v>
      </c>
      <c r="J169" s="37"/>
    </row>
    <row r="170" spans="1:10" ht="15" x14ac:dyDescent="0.25">
      <c r="A170" s="37" t="s">
        <v>398</v>
      </c>
      <c r="B170" s="38" t="s">
        <v>46</v>
      </c>
      <c r="C170" s="38">
        <v>100</v>
      </c>
      <c r="D170" s="38">
        <v>15</v>
      </c>
      <c r="E170" s="37" t="s">
        <v>324</v>
      </c>
      <c r="F170" s="37" t="s">
        <v>60</v>
      </c>
      <c r="G170" s="39">
        <v>1</v>
      </c>
      <c r="H170" s="37" t="s">
        <v>399</v>
      </c>
      <c r="I170" s="37" t="s">
        <v>400</v>
      </c>
      <c r="J170" s="37" t="s">
        <v>401</v>
      </c>
    </row>
    <row r="171" spans="1:10" ht="15" x14ac:dyDescent="0.25">
      <c r="A171" s="37" t="s">
        <v>402</v>
      </c>
      <c r="B171" s="38" t="s">
        <v>46</v>
      </c>
      <c r="C171" s="38">
        <v>100</v>
      </c>
      <c r="D171" s="38">
        <v>20</v>
      </c>
      <c r="E171" s="37" t="s">
        <v>324</v>
      </c>
      <c r="F171" s="37" t="s">
        <v>402</v>
      </c>
      <c r="G171" s="39">
        <v>1</v>
      </c>
      <c r="H171" s="37" t="s">
        <v>403</v>
      </c>
      <c r="I171" s="37" t="s">
        <v>404</v>
      </c>
      <c r="J171" s="37" t="s">
        <v>405</v>
      </c>
    </row>
    <row r="172" spans="1:10" ht="15" x14ac:dyDescent="0.25">
      <c r="A172" s="37" t="s">
        <v>406</v>
      </c>
      <c r="B172" s="38" t="s">
        <v>46</v>
      </c>
      <c r="C172" s="38">
        <v>100</v>
      </c>
      <c r="D172" s="38">
        <v>5</v>
      </c>
      <c r="E172" s="37" t="s">
        <v>324</v>
      </c>
      <c r="F172" s="37" t="s">
        <v>406</v>
      </c>
      <c r="G172" s="39">
        <v>1</v>
      </c>
      <c r="H172" s="37"/>
      <c r="I172" s="37" t="s">
        <v>407</v>
      </c>
      <c r="J172" s="37" t="s">
        <v>408</v>
      </c>
    </row>
    <row r="173" spans="1:10" ht="15" x14ac:dyDescent="0.25">
      <c r="A173" s="37" t="s">
        <v>409</v>
      </c>
      <c r="B173" s="38" t="s">
        <v>46</v>
      </c>
      <c r="C173" s="38">
        <v>100</v>
      </c>
      <c r="D173" s="38">
        <v>20</v>
      </c>
      <c r="E173" s="37" t="s">
        <v>324</v>
      </c>
      <c r="F173" s="37" t="s">
        <v>271</v>
      </c>
      <c r="G173" s="39">
        <v>1</v>
      </c>
      <c r="H173" s="37" t="s">
        <v>410</v>
      </c>
      <c r="I173" s="37" t="s">
        <v>411</v>
      </c>
      <c r="J173" s="37" t="s">
        <v>412</v>
      </c>
    </row>
    <row r="174" spans="1:10" ht="15" x14ac:dyDescent="0.25">
      <c r="A174" s="37" t="s">
        <v>413</v>
      </c>
      <c r="B174" s="38" t="s">
        <v>46</v>
      </c>
      <c r="C174" s="38">
        <v>100</v>
      </c>
      <c r="D174" s="38">
        <v>20</v>
      </c>
      <c r="E174" s="37" t="s">
        <v>324</v>
      </c>
      <c r="F174" s="37" t="s">
        <v>271</v>
      </c>
      <c r="G174" s="39">
        <v>1</v>
      </c>
      <c r="H174" s="37"/>
      <c r="I174" s="37" t="s">
        <v>414</v>
      </c>
      <c r="J174" s="37" t="s">
        <v>412</v>
      </c>
    </row>
    <row r="175" spans="1:10" ht="15" x14ac:dyDescent="0.25">
      <c r="A175" s="37" t="s">
        <v>415</v>
      </c>
      <c r="B175" s="38" t="s">
        <v>46</v>
      </c>
      <c r="C175" s="38">
        <v>100</v>
      </c>
      <c r="D175" s="38">
        <v>10</v>
      </c>
      <c r="E175" s="37" t="s">
        <v>324</v>
      </c>
      <c r="F175" s="37" t="s">
        <v>415</v>
      </c>
      <c r="G175" s="39">
        <v>1</v>
      </c>
      <c r="H175" s="37"/>
      <c r="I175" s="37" t="s">
        <v>416</v>
      </c>
      <c r="J175" s="37" t="s">
        <v>417</v>
      </c>
    </row>
    <row r="176" spans="1:10" ht="15" x14ac:dyDescent="0.25">
      <c r="A176" s="37" t="s">
        <v>418</v>
      </c>
      <c r="B176" s="38" t="s">
        <v>46</v>
      </c>
      <c r="C176" s="38">
        <v>100</v>
      </c>
      <c r="D176" s="38">
        <v>10</v>
      </c>
      <c r="E176" s="37" t="s">
        <v>324</v>
      </c>
      <c r="F176" s="37" t="s">
        <v>418</v>
      </c>
      <c r="G176" s="39">
        <v>1</v>
      </c>
      <c r="H176" s="37"/>
      <c r="I176" s="37" t="s">
        <v>419</v>
      </c>
      <c r="J176" s="37" t="s">
        <v>420</v>
      </c>
    </row>
    <row r="177" spans="1:10" ht="15" x14ac:dyDescent="0.25">
      <c r="A177" s="37" t="s">
        <v>421</v>
      </c>
      <c r="B177" s="38">
        <v>80</v>
      </c>
      <c r="C177" s="38">
        <v>100</v>
      </c>
      <c r="D177" s="38">
        <v>15</v>
      </c>
      <c r="E177" s="37" t="s">
        <v>324</v>
      </c>
      <c r="F177" s="37" t="s">
        <v>51</v>
      </c>
      <c r="G177" s="39">
        <v>0</v>
      </c>
      <c r="H177" s="37" t="s">
        <v>422</v>
      </c>
      <c r="I177" s="37" t="s">
        <v>423</v>
      </c>
      <c r="J177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160"/>
  <sheetViews>
    <sheetView workbookViewId="0">
      <pane xSplit="1" topLeftCell="B1" activePane="topRight" state="frozen"/>
      <selection pane="topRight" activeCell="A4" sqref="A4"/>
    </sheetView>
  </sheetViews>
  <sheetFormatPr defaultColWidth="12.5703125" defaultRowHeight="15.75" customHeight="1" x14ac:dyDescent="0.2"/>
  <cols>
    <col min="2" max="2" width="4" bestFit="1" customWidth="1"/>
    <col min="3" max="4" width="8.140625" bestFit="1" customWidth="1"/>
    <col min="5" max="5" width="4" bestFit="1" customWidth="1"/>
    <col min="6" max="6" width="10.28515625" bestFit="1" customWidth="1"/>
    <col min="7" max="7" width="17.28515625" bestFit="1" customWidth="1"/>
    <col min="8" max="8" width="6.5703125" bestFit="1" customWidth="1"/>
    <col min="9" max="9" width="5.42578125" bestFit="1" customWidth="1"/>
  </cols>
  <sheetData>
    <row r="1" spans="1:67" ht="15.75" customHeight="1" x14ac:dyDescent="0.25">
      <c r="A1" s="37" t="s">
        <v>0</v>
      </c>
      <c r="B1" s="37" t="s">
        <v>424</v>
      </c>
      <c r="C1" s="37" t="s">
        <v>425</v>
      </c>
      <c r="D1" s="37" t="s">
        <v>426</v>
      </c>
      <c r="E1" s="37" t="s">
        <v>1</v>
      </c>
      <c r="F1" s="37" t="s">
        <v>2</v>
      </c>
      <c r="G1" s="37" t="s">
        <v>427</v>
      </c>
      <c r="H1" s="37" t="s">
        <v>4</v>
      </c>
      <c r="I1" s="37" t="s">
        <v>428</v>
      </c>
      <c r="J1" s="37" t="s">
        <v>429</v>
      </c>
      <c r="K1" s="37" t="s">
        <v>430</v>
      </c>
      <c r="L1" s="37" t="s">
        <v>431</v>
      </c>
      <c r="M1" s="37" t="s">
        <v>432</v>
      </c>
      <c r="N1" s="37" t="s">
        <v>433</v>
      </c>
      <c r="O1" s="37" t="s">
        <v>434</v>
      </c>
      <c r="P1" s="37" t="s">
        <v>435</v>
      </c>
      <c r="Q1" s="37" t="s">
        <v>436</v>
      </c>
      <c r="R1" s="37" t="s">
        <v>437</v>
      </c>
      <c r="S1" s="37" t="s">
        <v>438</v>
      </c>
      <c r="T1" s="37" t="s">
        <v>439</v>
      </c>
      <c r="U1" s="37" t="s">
        <v>440</v>
      </c>
      <c r="V1" s="37" t="s">
        <v>441</v>
      </c>
      <c r="W1" s="37" t="s">
        <v>442</v>
      </c>
      <c r="X1" s="37" t="s">
        <v>443</v>
      </c>
      <c r="Y1" s="37" t="s">
        <v>444</v>
      </c>
      <c r="Z1" s="37" t="s">
        <v>445</v>
      </c>
      <c r="AA1" s="37" t="s">
        <v>446</v>
      </c>
      <c r="AB1" s="37" t="s">
        <v>447</v>
      </c>
      <c r="AC1" s="37" t="s">
        <v>448</v>
      </c>
      <c r="AD1" s="37" t="s">
        <v>449</v>
      </c>
      <c r="AE1" s="37" t="s">
        <v>450</v>
      </c>
      <c r="AF1" s="37" t="s">
        <v>451</v>
      </c>
      <c r="AG1" s="37" t="s">
        <v>452</v>
      </c>
      <c r="AH1" s="37" t="s">
        <v>453</v>
      </c>
      <c r="AI1" s="37" t="s">
        <v>454</v>
      </c>
      <c r="AJ1" s="37" t="s">
        <v>455</v>
      </c>
      <c r="AK1" s="37" t="s">
        <v>456</v>
      </c>
      <c r="AL1" s="37" t="s">
        <v>457</v>
      </c>
      <c r="AM1" s="37" t="s">
        <v>458</v>
      </c>
      <c r="AN1" s="37" t="s">
        <v>459</v>
      </c>
      <c r="AO1" s="37" t="s">
        <v>460</v>
      </c>
      <c r="AP1" s="37" t="s">
        <v>461</v>
      </c>
      <c r="AQ1" s="37" t="s">
        <v>462</v>
      </c>
      <c r="AR1" s="37" t="s">
        <v>463</v>
      </c>
      <c r="AS1" s="37" t="s">
        <v>464</v>
      </c>
      <c r="AT1" s="37" t="s">
        <v>465</v>
      </c>
      <c r="AU1" s="37" t="s">
        <v>466</v>
      </c>
      <c r="AV1" s="37" t="s">
        <v>467</v>
      </c>
      <c r="AW1" s="37" t="s">
        <v>468</v>
      </c>
      <c r="AX1" s="37" t="s">
        <v>469</v>
      </c>
      <c r="AY1" s="37" t="s">
        <v>470</v>
      </c>
      <c r="AZ1" s="37" t="s">
        <v>471</v>
      </c>
      <c r="BA1" s="37" t="s">
        <v>472</v>
      </c>
      <c r="BB1" s="37" t="s">
        <v>473</v>
      </c>
      <c r="BC1" s="37" t="s">
        <v>474</v>
      </c>
      <c r="BD1" s="37" t="s">
        <v>475</v>
      </c>
      <c r="BE1" s="37" t="s">
        <v>476</v>
      </c>
      <c r="BF1" s="37" t="s">
        <v>477</v>
      </c>
      <c r="BG1" s="37" t="s">
        <v>478</v>
      </c>
      <c r="BH1" s="37" t="s">
        <v>479</v>
      </c>
      <c r="BI1" s="37" t="s">
        <v>480</v>
      </c>
      <c r="BJ1" s="37" t="s">
        <v>481</v>
      </c>
      <c r="BK1" s="37" t="s">
        <v>482</v>
      </c>
      <c r="BL1" s="37" t="s">
        <v>483</v>
      </c>
      <c r="BM1" s="37" t="s">
        <v>484</v>
      </c>
      <c r="BN1" s="37" t="s">
        <v>485</v>
      </c>
      <c r="BO1" s="37" t="s">
        <v>486</v>
      </c>
    </row>
    <row r="2" spans="1:67" ht="15.75" customHeight="1" x14ac:dyDescent="0.25">
      <c r="A2" s="37" t="s">
        <v>487</v>
      </c>
      <c r="B2" s="38">
        <v>1</v>
      </c>
      <c r="C2" s="37" t="s">
        <v>95</v>
      </c>
      <c r="D2" s="37" t="s">
        <v>170</v>
      </c>
      <c r="E2" s="38">
        <v>45</v>
      </c>
      <c r="F2" s="38">
        <v>0</v>
      </c>
      <c r="G2" s="38">
        <v>0</v>
      </c>
      <c r="H2" s="38">
        <v>45</v>
      </c>
      <c r="I2" s="38">
        <v>90</v>
      </c>
      <c r="J2" s="37" t="s">
        <v>327</v>
      </c>
      <c r="K2" s="37" t="s">
        <v>376</v>
      </c>
      <c r="L2" s="37" t="s">
        <v>94</v>
      </c>
      <c r="M2" s="37" t="s">
        <v>103</v>
      </c>
      <c r="N2" s="37" t="s">
        <v>192</v>
      </c>
      <c r="O2" s="37" t="s">
        <v>116</v>
      </c>
      <c r="P2" s="37" t="s">
        <v>105</v>
      </c>
      <c r="Q2" s="37" t="s">
        <v>392</v>
      </c>
      <c r="R2" s="37" t="s">
        <v>118</v>
      </c>
      <c r="S2" s="37" t="s">
        <v>402</v>
      </c>
      <c r="T2" s="37" t="s">
        <v>109</v>
      </c>
      <c r="U2" s="37"/>
      <c r="V2" s="38">
        <v>0</v>
      </c>
      <c r="W2" s="38">
        <v>4</v>
      </c>
      <c r="X2" s="38">
        <v>7</v>
      </c>
      <c r="Y2" s="38">
        <v>10</v>
      </c>
      <c r="Z2" s="38">
        <v>15</v>
      </c>
      <c r="AA2" s="38">
        <v>15</v>
      </c>
      <c r="AB2" s="38">
        <v>20</v>
      </c>
      <c r="AC2" s="38">
        <v>25</v>
      </c>
      <c r="AD2" s="38">
        <v>32</v>
      </c>
      <c r="AE2" s="38">
        <v>39</v>
      </c>
      <c r="AF2" s="38">
        <v>46</v>
      </c>
      <c r="AG2" s="37"/>
      <c r="AH2" s="37" t="s">
        <v>341</v>
      </c>
      <c r="AI2" s="37" t="s">
        <v>395</v>
      </c>
      <c r="AJ2" s="37" t="s">
        <v>220</v>
      </c>
      <c r="AK2" s="37" t="s">
        <v>194</v>
      </c>
      <c r="AL2" s="37" t="s">
        <v>348</v>
      </c>
      <c r="AM2" s="37" t="s">
        <v>392</v>
      </c>
      <c r="AN2" s="37" t="s">
        <v>100</v>
      </c>
      <c r="AO2" s="37" t="s">
        <v>402</v>
      </c>
      <c r="AP2" s="37" t="s">
        <v>109</v>
      </c>
      <c r="AQ2" s="50" t="s">
        <v>105</v>
      </c>
      <c r="AR2" s="51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 t="s">
        <v>488</v>
      </c>
      <c r="BK2" s="37">
        <v>10</v>
      </c>
      <c r="BL2" s="37"/>
      <c r="BM2" s="37"/>
      <c r="BN2" s="37"/>
      <c r="BO2" s="37"/>
    </row>
    <row r="3" spans="1:67" ht="15.75" customHeight="1" x14ac:dyDescent="0.25">
      <c r="A3" s="37" t="s">
        <v>489</v>
      </c>
      <c r="B3" s="38">
        <v>2</v>
      </c>
      <c r="C3" s="37" t="s">
        <v>95</v>
      </c>
      <c r="D3" s="37" t="s">
        <v>170</v>
      </c>
      <c r="E3" s="38">
        <v>60</v>
      </c>
      <c r="F3" s="38">
        <v>-1</v>
      </c>
      <c r="G3" s="38">
        <v>0</v>
      </c>
      <c r="H3" s="38">
        <v>60</v>
      </c>
      <c r="I3" s="38">
        <v>119</v>
      </c>
      <c r="J3" s="37" t="s">
        <v>327</v>
      </c>
      <c r="K3" s="37" t="s">
        <v>376</v>
      </c>
      <c r="L3" s="37" t="s">
        <v>94</v>
      </c>
      <c r="M3" s="37" t="s">
        <v>103</v>
      </c>
      <c r="N3" s="37" t="s">
        <v>192</v>
      </c>
      <c r="O3" s="37" t="s">
        <v>116</v>
      </c>
      <c r="P3" s="37" t="s">
        <v>105</v>
      </c>
      <c r="Q3" s="37" t="s">
        <v>392</v>
      </c>
      <c r="R3" s="37" t="s">
        <v>118</v>
      </c>
      <c r="S3" s="37" t="s">
        <v>402</v>
      </c>
      <c r="T3" s="37" t="s">
        <v>109</v>
      </c>
      <c r="U3" s="37"/>
      <c r="V3" s="38">
        <v>0</v>
      </c>
      <c r="W3" s="38">
        <v>4</v>
      </c>
      <c r="X3" s="38">
        <v>7</v>
      </c>
      <c r="Y3" s="38">
        <v>10</v>
      </c>
      <c r="Z3" s="38">
        <v>15</v>
      </c>
      <c r="AA3" s="38">
        <v>15</v>
      </c>
      <c r="AB3" s="38">
        <v>22</v>
      </c>
      <c r="AC3" s="38">
        <v>29</v>
      </c>
      <c r="AD3" s="38">
        <v>38</v>
      </c>
      <c r="AE3" s="38">
        <v>47</v>
      </c>
      <c r="AF3" s="38">
        <v>56</v>
      </c>
      <c r="AG3" s="37"/>
      <c r="AH3" s="37" t="s">
        <v>341</v>
      </c>
      <c r="AI3" s="37" t="s">
        <v>395</v>
      </c>
      <c r="AJ3" s="37" t="s">
        <v>220</v>
      </c>
      <c r="AK3" s="37" t="s">
        <v>194</v>
      </c>
      <c r="AL3" s="37" t="s">
        <v>348</v>
      </c>
      <c r="AM3" s="37" t="s">
        <v>392</v>
      </c>
      <c r="AN3" s="37" t="s">
        <v>100</v>
      </c>
      <c r="AO3" s="37" t="s">
        <v>402</v>
      </c>
      <c r="AP3" s="37" t="s">
        <v>109</v>
      </c>
      <c r="AQ3" s="50" t="s">
        <v>105</v>
      </c>
      <c r="AR3" s="51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 t="s">
        <v>490</v>
      </c>
      <c r="BK3" s="37"/>
      <c r="BL3" s="37"/>
      <c r="BM3" s="37"/>
      <c r="BN3" s="37"/>
      <c r="BO3" s="37"/>
    </row>
    <row r="4" spans="1:67" ht="15.75" customHeight="1" x14ac:dyDescent="0.25">
      <c r="A4" s="37" t="s">
        <v>9</v>
      </c>
      <c r="B4" s="38">
        <v>3</v>
      </c>
      <c r="C4" s="37" t="s">
        <v>95</v>
      </c>
      <c r="D4" s="37" t="s">
        <v>170</v>
      </c>
      <c r="E4" s="38">
        <v>80</v>
      </c>
      <c r="F4" s="38">
        <v>-1</v>
      </c>
      <c r="G4" s="38">
        <v>0</v>
      </c>
      <c r="H4" s="38">
        <v>80</v>
      </c>
      <c r="I4" s="38">
        <v>159</v>
      </c>
      <c r="J4" s="37" t="s">
        <v>327</v>
      </c>
      <c r="K4" s="37" t="s">
        <v>376</v>
      </c>
      <c r="L4" s="37" t="s">
        <v>94</v>
      </c>
      <c r="M4" s="37" t="s">
        <v>103</v>
      </c>
      <c r="N4" s="37" t="s">
        <v>192</v>
      </c>
      <c r="O4" s="37" t="s">
        <v>116</v>
      </c>
      <c r="P4" s="37" t="s">
        <v>105</v>
      </c>
      <c r="Q4" s="37" t="s">
        <v>392</v>
      </c>
      <c r="R4" s="37" t="s">
        <v>118</v>
      </c>
      <c r="S4" s="37" t="s">
        <v>402</v>
      </c>
      <c r="T4" s="37" t="s">
        <v>109</v>
      </c>
      <c r="U4" s="37"/>
      <c r="V4" s="38">
        <v>0</v>
      </c>
      <c r="W4" s="38">
        <v>4</v>
      </c>
      <c r="X4" s="38">
        <v>7</v>
      </c>
      <c r="Y4" s="38">
        <v>10</v>
      </c>
      <c r="Z4" s="38">
        <v>15</v>
      </c>
      <c r="AA4" s="38">
        <v>15</v>
      </c>
      <c r="AB4" s="38">
        <v>22</v>
      </c>
      <c r="AC4" s="38">
        <v>29</v>
      </c>
      <c r="AD4" s="38">
        <v>41</v>
      </c>
      <c r="AE4" s="38">
        <v>53</v>
      </c>
      <c r="AF4" s="38">
        <v>65</v>
      </c>
      <c r="AG4" s="37"/>
      <c r="AH4" s="37" t="s">
        <v>341</v>
      </c>
      <c r="AI4" s="37" t="s">
        <v>421</v>
      </c>
      <c r="AJ4" s="37" t="s">
        <v>395</v>
      </c>
      <c r="AK4" s="37" t="s">
        <v>220</v>
      </c>
      <c r="AL4" s="37" t="s">
        <v>194</v>
      </c>
      <c r="AM4" s="37" t="s">
        <v>348</v>
      </c>
      <c r="AN4" s="37" t="s">
        <v>392</v>
      </c>
      <c r="AO4" s="37" t="s">
        <v>100</v>
      </c>
      <c r="AP4" s="37" t="s">
        <v>402</v>
      </c>
      <c r="AQ4" s="37" t="s">
        <v>109</v>
      </c>
      <c r="AR4" s="50" t="s">
        <v>105</v>
      </c>
      <c r="AS4" s="51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 t="s">
        <v>491</v>
      </c>
      <c r="BK4" s="37"/>
      <c r="BL4" s="37"/>
      <c r="BM4" s="37"/>
      <c r="BN4" s="37"/>
      <c r="BO4" s="37"/>
    </row>
    <row r="5" spans="1:67" ht="15.75" customHeight="1" x14ac:dyDescent="0.25">
      <c r="A5" s="37" t="s">
        <v>492</v>
      </c>
      <c r="B5" s="38">
        <v>4</v>
      </c>
      <c r="C5" s="37" t="s">
        <v>33</v>
      </c>
      <c r="D5" s="37"/>
      <c r="E5" s="38">
        <v>39</v>
      </c>
      <c r="F5" s="38">
        <v>9</v>
      </c>
      <c r="G5" s="38">
        <v>10</v>
      </c>
      <c r="H5" s="38">
        <v>65</v>
      </c>
      <c r="I5" s="38">
        <v>123</v>
      </c>
      <c r="J5" s="37" t="s">
        <v>330</v>
      </c>
      <c r="K5" s="37" t="s">
        <v>376</v>
      </c>
      <c r="L5" s="37" t="s">
        <v>32</v>
      </c>
      <c r="M5" s="37" t="s">
        <v>392</v>
      </c>
      <c r="N5" s="37" t="s">
        <v>290</v>
      </c>
      <c r="O5" s="37" t="s">
        <v>390</v>
      </c>
      <c r="P5" s="37" t="s">
        <v>35</v>
      </c>
      <c r="Q5" s="37" t="s">
        <v>203</v>
      </c>
      <c r="R5" s="37" t="s">
        <v>297</v>
      </c>
      <c r="S5" s="37" t="s">
        <v>38</v>
      </c>
      <c r="T5" s="37"/>
      <c r="U5" s="37"/>
      <c r="V5" s="38">
        <v>0</v>
      </c>
      <c r="W5" s="38">
        <v>4</v>
      </c>
      <c r="X5" s="38">
        <v>7</v>
      </c>
      <c r="Y5" s="38">
        <v>13</v>
      </c>
      <c r="Z5" s="38">
        <v>19</v>
      </c>
      <c r="AA5" s="38">
        <v>25</v>
      </c>
      <c r="AB5" s="38">
        <v>31</v>
      </c>
      <c r="AC5" s="38">
        <v>37</v>
      </c>
      <c r="AD5" s="38">
        <v>43</v>
      </c>
      <c r="AE5" s="38">
        <v>49</v>
      </c>
      <c r="AF5" s="37"/>
      <c r="AG5" s="37"/>
      <c r="AH5" s="37" t="s">
        <v>341</v>
      </c>
      <c r="AI5" s="37" t="s">
        <v>395</v>
      </c>
      <c r="AJ5" s="37" t="s">
        <v>220</v>
      </c>
      <c r="AK5" s="37" t="s">
        <v>294</v>
      </c>
      <c r="AL5" s="37" t="s">
        <v>409</v>
      </c>
      <c r="AM5" s="37" t="s">
        <v>402</v>
      </c>
      <c r="AN5" s="37" t="s">
        <v>36</v>
      </c>
      <c r="AO5" s="37" t="s">
        <v>41</v>
      </c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 t="s">
        <v>488</v>
      </c>
      <c r="BK5" s="37">
        <v>10</v>
      </c>
      <c r="BL5" s="37"/>
      <c r="BM5" s="37"/>
      <c r="BN5" s="37"/>
      <c r="BO5" s="37"/>
    </row>
    <row r="6" spans="1:67" ht="15.75" customHeight="1" x14ac:dyDescent="0.25">
      <c r="A6" s="37" t="s">
        <v>493</v>
      </c>
      <c r="B6" s="38">
        <v>5</v>
      </c>
      <c r="C6" s="37" t="s">
        <v>33</v>
      </c>
      <c r="D6" s="37"/>
      <c r="E6" s="38">
        <v>58</v>
      </c>
      <c r="F6" s="38">
        <v>6</v>
      </c>
      <c r="G6" s="38">
        <v>15</v>
      </c>
      <c r="H6" s="38">
        <v>80</v>
      </c>
      <c r="I6" s="38">
        <v>159</v>
      </c>
      <c r="J6" s="37" t="s">
        <v>330</v>
      </c>
      <c r="K6" s="37" t="s">
        <v>376</v>
      </c>
      <c r="L6" s="37" t="s">
        <v>32</v>
      </c>
      <c r="M6" s="37" t="s">
        <v>392</v>
      </c>
      <c r="N6" s="37" t="s">
        <v>290</v>
      </c>
      <c r="O6" s="37" t="s">
        <v>390</v>
      </c>
      <c r="P6" s="37" t="s">
        <v>35</v>
      </c>
      <c r="Q6" s="37" t="s">
        <v>203</v>
      </c>
      <c r="R6" s="37" t="s">
        <v>297</v>
      </c>
      <c r="S6" s="37" t="s">
        <v>38</v>
      </c>
      <c r="T6" s="37"/>
      <c r="U6" s="37"/>
      <c r="V6" s="38">
        <v>0</v>
      </c>
      <c r="W6" s="38">
        <v>4</v>
      </c>
      <c r="X6" s="38">
        <v>7</v>
      </c>
      <c r="Y6" s="38">
        <v>13</v>
      </c>
      <c r="Z6" s="38">
        <v>20</v>
      </c>
      <c r="AA6" s="38">
        <v>27</v>
      </c>
      <c r="AB6" s="38">
        <v>34</v>
      </c>
      <c r="AC6" s="38">
        <v>41</v>
      </c>
      <c r="AD6" s="38">
        <v>48</v>
      </c>
      <c r="AE6" s="38">
        <v>55</v>
      </c>
      <c r="AF6" s="37"/>
      <c r="AG6" s="37"/>
      <c r="AH6" s="37" t="s">
        <v>341</v>
      </c>
      <c r="AI6" s="37" t="s">
        <v>395</v>
      </c>
      <c r="AJ6" s="37" t="s">
        <v>220</v>
      </c>
      <c r="AK6" s="37" t="s">
        <v>294</v>
      </c>
      <c r="AL6" s="37" t="s">
        <v>409</v>
      </c>
      <c r="AM6" s="37" t="s">
        <v>402</v>
      </c>
      <c r="AN6" s="37" t="s">
        <v>36</v>
      </c>
      <c r="AO6" s="37" t="s">
        <v>41</v>
      </c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 t="s">
        <v>490</v>
      </c>
      <c r="BK6" s="37"/>
      <c r="BL6" s="37"/>
      <c r="BM6" s="37"/>
      <c r="BN6" s="37"/>
      <c r="BO6" s="37"/>
    </row>
    <row r="7" spans="1:67" ht="15.75" customHeight="1" x14ac:dyDescent="0.25">
      <c r="A7" s="37" t="s">
        <v>494</v>
      </c>
      <c r="B7" s="38">
        <v>6</v>
      </c>
      <c r="C7" s="37" t="s">
        <v>33</v>
      </c>
      <c r="D7" s="37" t="s">
        <v>225</v>
      </c>
      <c r="E7" s="38">
        <v>78</v>
      </c>
      <c r="F7" s="38">
        <v>6</v>
      </c>
      <c r="G7" s="38">
        <v>24</v>
      </c>
      <c r="H7" s="38">
        <v>100</v>
      </c>
      <c r="I7" s="38">
        <v>208</v>
      </c>
      <c r="J7" s="37" t="s">
        <v>330</v>
      </c>
      <c r="K7" s="37" t="s">
        <v>376</v>
      </c>
      <c r="L7" s="37" t="s">
        <v>32</v>
      </c>
      <c r="M7" s="37" t="s">
        <v>392</v>
      </c>
      <c r="N7" s="37" t="s">
        <v>290</v>
      </c>
      <c r="O7" s="37" t="s">
        <v>390</v>
      </c>
      <c r="P7" s="37" t="s">
        <v>35</v>
      </c>
      <c r="Q7" s="37" t="s">
        <v>203</v>
      </c>
      <c r="R7" s="37" t="s">
        <v>297</v>
      </c>
      <c r="S7" s="37" t="s">
        <v>38</v>
      </c>
      <c r="T7" s="37"/>
      <c r="U7" s="37"/>
      <c r="V7" s="38">
        <v>0</v>
      </c>
      <c r="W7" s="38">
        <v>4</v>
      </c>
      <c r="X7" s="38">
        <v>7</v>
      </c>
      <c r="Y7" s="38">
        <v>13</v>
      </c>
      <c r="Z7" s="38">
        <v>20</v>
      </c>
      <c r="AA7" s="38">
        <v>27</v>
      </c>
      <c r="AB7" s="38">
        <v>36</v>
      </c>
      <c r="AC7" s="38">
        <v>44</v>
      </c>
      <c r="AD7" s="38">
        <v>54</v>
      </c>
      <c r="AE7" s="38">
        <v>64</v>
      </c>
      <c r="AF7" s="37"/>
      <c r="AG7" s="37"/>
      <c r="AH7" s="37" t="s">
        <v>341</v>
      </c>
      <c r="AI7" s="37" t="s">
        <v>236</v>
      </c>
      <c r="AJ7" s="37" t="s">
        <v>421</v>
      </c>
      <c r="AK7" s="37" t="s">
        <v>395</v>
      </c>
      <c r="AL7" s="37" t="s">
        <v>220</v>
      </c>
      <c r="AM7" s="37" t="s">
        <v>294</v>
      </c>
      <c r="AN7" s="37" t="s">
        <v>409</v>
      </c>
      <c r="AO7" s="37" t="s">
        <v>402</v>
      </c>
      <c r="AP7" s="37" t="s">
        <v>36</v>
      </c>
      <c r="AQ7" s="37" t="s">
        <v>233</v>
      </c>
      <c r="AR7" s="37" t="s">
        <v>41</v>
      </c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 t="s">
        <v>491</v>
      </c>
      <c r="BK7" s="37"/>
      <c r="BL7" s="37"/>
      <c r="BM7" s="37"/>
      <c r="BN7" s="37"/>
      <c r="BO7" s="37"/>
    </row>
    <row r="8" spans="1:67" ht="15.75" customHeight="1" x14ac:dyDescent="0.25">
      <c r="A8" s="37" t="s">
        <v>495</v>
      </c>
      <c r="B8" s="38">
        <v>7</v>
      </c>
      <c r="C8" s="37" t="s">
        <v>48</v>
      </c>
      <c r="D8" s="37"/>
      <c r="E8" s="38">
        <v>44</v>
      </c>
      <c r="F8" s="38">
        <v>-17</v>
      </c>
      <c r="G8" s="38">
        <v>-14</v>
      </c>
      <c r="H8" s="38">
        <v>43</v>
      </c>
      <c r="I8" s="38">
        <v>56</v>
      </c>
      <c r="J8" s="37" t="s">
        <v>327</v>
      </c>
      <c r="K8" s="37" t="s">
        <v>388</v>
      </c>
      <c r="L8" s="37" t="s">
        <v>47</v>
      </c>
      <c r="M8" s="37" t="s">
        <v>385</v>
      </c>
      <c r="N8" s="37" t="s">
        <v>50</v>
      </c>
      <c r="O8" s="37" t="s">
        <v>309</v>
      </c>
      <c r="P8" s="37" t="s">
        <v>398</v>
      </c>
      <c r="Q8" s="37" t="s">
        <v>74</v>
      </c>
      <c r="R8" s="37" t="s">
        <v>56</v>
      </c>
      <c r="S8" s="37" t="s">
        <v>345</v>
      </c>
      <c r="T8" s="37" t="s">
        <v>68</v>
      </c>
      <c r="U8" s="37"/>
      <c r="V8" s="38">
        <v>0</v>
      </c>
      <c r="W8" s="38">
        <v>4</v>
      </c>
      <c r="X8" s="38">
        <v>7</v>
      </c>
      <c r="Y8" s="38">
        <v>10</v>
      </c>
      <c r="Z8" s="38">
        <v>13</v>
      </c>
      <c r="AA8" s="38">
        <v>18</v>
      </c>
      <c r="AB8" s="38">
        <v>23</v>
      </c>
      <c r="AC8" s="38">
        <v>28</v>
      </c>
      <c r="AD8" s="38">
        <v>33</v>
      </c>
      <c r="AE8" s="38">
        <v>40</v>
      </c>
      <c r="AF8" s="38">
        <v>47</v>
      </c>
      <c r="AG8" s="37"/>
      <c r="AH8" s="37" t="s">
        <v>65</v>
      </c>
      <c r="AI8" s="37" t="s">
        <v>421</v>
      </c>
      <c r="AJ8" s="37" t="s">
        <v>52</v>
      </c>
      <c r="AK8" s="37" t="s">
        <v>379</v>
      </c>
      <c r="AL8" s="37" t="s">
        <v>56</v>
      </c>
      <c r="AM8" s="37" t="s">
        <v>130</v>
      </c>
      <c r="AN8" s="37" t="s">
        <v>402</v>
      </c>
      <c r="AO8" s="37" t="s">
        <v>398</v>
      </c>
      <c r="AP8" s="37" t="s">
        <v>385</v>
      </c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 t="s">
        <v>496</v>
      </c>
      <c r="BK8" s="37">
        <v>10</v>
      </c>
      <c r="BL8" s="37"/>
      <c r="BM8" s="37"/>
      <c r="BN8" s="37"/>
      <c r="BO8" s="37"/>
    </row>
    <row r="9" spans="1:67" ht="15.75" customHeight="1" x14ac:dyDescent="0.25">
      <c r="A9" s="37" t="s">
        <v>497</v>
      </c>
      <c r="B9" s="38">
        <v>8</v>
      </c>
      <c r="C9" s="37" t="s">
        <v>48</v>
      </c>
      <c r="D9" s="37"/>
      <c r="E9" s="38">
        <v>59</v>
      </c>
      <c r="F9" s="38">
        <v>-17</v>
      </c>
      <c r="G9" s="38">
        <v>-15</v>
      </c>
      <c r="H9" s="38">
        <v>58</v>
      </c>
      <c r="I9" s="38">
        <v>85</v>
      </c>
      <c r="J9" s="37" t="s">
        <v>327</v>
      </c>
      <c r="K9" s="37" t="s">
        <v>388</v>
      </c>
      <c r="L9" s="37" t="s">
        <v>47</v>
      </c>
      <c r="M9" s="37" t="s">
        <v>385</v>
      </c>
      <c r="N9" s="37" t="s">
        <v>50</v>
      </c>
      <c r="O9" s="37" t="s">
        <v>309</v>
      </c>
      <c r="P9" s="37" t="s">
        <v>398</v>
      </c>
      <c r="Q9" s="37" t="s">
        <v>74</v>
      </c>
      <c r="R9" s="37" t="s">
        <v>56</v>
      </c>
      <c r="S9" s="37" t="s">
        <v>345</v>
      </c>
      <c r="T9" s="37" t="s">
        <v>68</v>
      </c>
      <c r="U9" s="37"/>
      <c r="V9" s="38">
        <v>0</v>
      </c>
      <c r="W9" s="38">
        <v>4</v>
      </c>
      <c r="X9" s="38">
        <v>7</v>
      </c>
      <c r="Y9" s="38">
        <v>10</v>
      </c>
      <c r="Z9" s="38">
        <v>13</v>
      </c>
      <c r="AA9" s="38">
        <v>18</v>
      </c>
      <c r="AB9" s="38">
        <v>25</v>
      </c>
      <c r="AC9" s="38">
        <v>31</v>
      </c>
      <c r="AD9" s="38">
        <v>37</v>
      </c>
      <c r="AE9" s="38">
        <v>45</v>
      </c>
      <c r="AF9" s="38">
        <v>53</v>
      </c>
      <c r="AG9" s="37"/>
      <c r="AH9" s="37" t="s">
        <v>65</v>
      </c>
      <c r="AI9" s="37" t="s">
        <v>52</v>
      </c>
      <c r="AJ9" s="37" t="s">
        <v>379</v>
      </c>
      <c r="AK9" s="37" t="s">
        <v>56</v>
      </c>
      <c r="AL9" s="37" t="s">
        <v>130</v>
      </c>
      <c r="AM9" s="37" t="s">
        <v>402</v>
      </c>
      <c r="AN9" s="37" t="s">
        <v>398</v>
      </c>
      <c r="AO9" s="37" t="s">
        <v>385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 t="s">
        <v>421</v>
      </c>
      <c r="BA9" s="37"/>
      <c r="BB9" s="37"/>
      <c r="BC9" s="37"/>
      <c r="BD9" s="37"/>
      <c r="BE9" s="37"/>
      <c r="BF9" s="37"/>
      <c r="BG9" s="37"/>
      <c r="BH9" s="37"/>
      <c r="BI9" s="37"/>
      <c r="BJ9" s="37" t="s">
        <v>498</v>
      </c>
      <c r="BK9" s="37"/>
      <c r="BL9" s="37"/>
      <c r="BM9" s="37"/>
      <c r="BN9" s="37"/>
      <c r="BO9" s="37"/>
    </row>
    <row r="10" spans="1:67" ht="15.75" customHeight="1" x14ac:dyDescent="0.25">
      <c r="A10" s="37" t="s">
        <v>499</v>
      </c>
      <c r="B10" s="38">
        <v>9</v>
      </c>
      <c r="C10" s="37" t="s">
        <v>48</v>
      </c>
      <c r="D10" s="37"/>
      <c r="E10" s="38">
        <v>79</v>
      </c>
      <c r="F10" s="38">
        <v>-17</v>
      </c>
      <c r="G10" s="38">
        <v>-20</v>
      </c>
      <c r="H10" s="38">
        <v>78</v>
      </c>
      <c r="I10" s="38">
        <v>120</v>
      </c>
      <c r="J10" s="37" t="s">
        <v>327</v>
      </c>
      <c r="K10" s="37" t="s">
        <v>388</v>
      </c>
      <c r="L10" s="37" t="s">
        <v>47</v>
      </c>
      <c r="M10" s="37" t="s">
        <v>385</v>
      </c>
      <c r="N10" s="37" t="s">
        <v>50</v>
      </c>
      <c r="O10" s="37" t="s">
        <v>309</v>
      </c>
      <c r="P10" s="37" t="s">
        <v>398</v>
      </c>
      <c r="Q10" s="37" t="s">
        <v>74</v>
      </c>
      <c r="R10" s="37" t="s">
        <v>56</v>
      </c>
      <c r="S10" s="37" t="s">
        <v>345</v>
      </c>
      <c r="T10" s="37" t="s">
        <v>68</v>
      </c>
      <c r="U10" s="37"/>
      <c r="V10" s="38">
        <v>0</v>
      </c>
      <c r="W10" s="38">
        <v>4</v>
      </c>
      <c r="X10" s="38">
        <v>7</v>
      </c>
      <c r="Y10" s="38">
        <v>10</v>
      </c>
      <c r="Z10" s="38">
        <v>13</v>
      </c>
      <c r="AA10" s="38">
        <v>19</v>
      </c>
      <c r="AB10" s="38">
        <v>25</v>
      </c>
      <c r="AC10" s="38">
        <v>31</v>
      </c>
      <c r="AD10" s="38">
        <v>42</v>
      </c>
      <c r="AE10" s="38">
        <v>55</v>
      </c>
      <c r="AF10" s="38">
        <v>68</v>
      </c>
      <c r="AG10" s="37"/>
      <c r="AH10" s="37" t="s">
        <v>395</v>
      </c>
      <c r="AI10" s="37" t="s">
        <v>52</v>
      </c>
      <c r="AJ10" s="37" t="s">
        <v>348</v>
      </c>
      <c r="AK10" s="37" t="s">
        <v>379</v>
      </c>
      <c r="AL10" s="37" t="s">
        <v>56</v>
      </c>
      <c r="AM10" s="37" t="s">
        <v>130</v>
      </c>
      <c r="AN10" s="37" t="s">
        <v>266</v>
      </c>
      <c r="AO10" s="37" t="s">
        <v>402</v>
      </c>
      <c r="AP10" s="37" t="s">
        <v>398</v>
      </c>
      <c r="AQ10" s="37" t="s">
        <v>385</v>
      </c>
      <c r="AR10" s="37"/>
      <c r="AS10" s="37"/>
      <c r="AT10" s="37"/>
      <c r="AU10" s="37"/>
      <c r="AV10" s="37"/>
      <c r="AW10" s="37"/>
      <c r="AX10" s="37"/>
      <c r="AY10" s="37"/>
      <c r="AZ10" s="37" t="s">
        <v>421</v>
      </c>
      <c r="BA10" s="37" t="s">
        <v>65</v>
      </c>
      <c r="BB10" s="37"/>
      <c r="BC10" s="37"/>
      <c r="BD10" s="37"/>
      <c r="BE10" s="37"/>
      <c r="BF10" s="37"/>
      <c r="BG10" s="37"/>
      <c r="BH10" s="37"/>
      <c r="BI10" s="37"/>
      <c r="BJ10" s="37" t="s">
        <v>491</v>
      </c>
      <c r="BK10" s="37"/>
      <c r="BL10" s="37"/>
      <c r="BM10" s="37"/>
      <c r="BN10" s="37"/>
      <c r="BO10" s="37"/>
    </row>
    <row r="11" spans="1:67" ht="15.75" customHeight="1" x14ac:dyDescent="0.25">
      <c r="A11" s="37" t="s">
        <v>500</v>
      </c>
      <c r="B11" s="38">
        <v>10</v>
      </c>
      <c r="C11" s="37" t="s">
        <v>167</v>
      </c>
      <c r="D11" s="37"/>
      <c r="E11" s="38">
        <v>45</v>
      </c>
      <c r="F11" s="38">
        <v>-5</v>
      </c>
      <c r="G11" s="38">
        <v>0</v>
      </c>
      <c r="H11" s="38">
        <v>45</v>
      </c>
      <c r="I11" s="38">
        <v>85</v>
      </c>
      <c r="J11" s="37" t="s">
        <v>327</v>
      </c>
      <c r="K11" s="50" t="s">
        <v>179</v>
      </c>
      <c r="L11" s="51"/>
      <c r="M11" s="37"/>
      <c r="N11" s="37"/>
      <c r="O11" s="37"/>
      <c r="P11" s="37"/>
      <c r="Q11" s="37"/>
      <c r="R11" s="37"/>
      <c r="S11" s="37"/>
      <c r="T11" s="37"/>
      <c r="U11" s="37"/>
      <c r="V11" s="38">
        <v>0</v>
      </c>
      <c r="W11" s="38">
        <v>1</v>
      </c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 t="s">
        <v>395</v>
      </c>
      <c r="AI11" s="37" t="s">
        <v>385</v>
      </c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 t="s">
        <v>501</v>
      </c>
      <c r="BK11" s="40">
        <v>45357</v>
      </c>
      <c r="BL11" s="37"/>
      <c r="BM11" s="37"/>
      <c r="BN11" s="37"/>
      <c r="BO11" s="37"/>
    </row>
    <row r="12" spans="1:67" ht="15.75" customHeight="1" x14ac:dyDescent="0.25">
      <c r="A12" s="37" t="s">
        <v>502</v>
      </c>
      <c r="B12" s="38">
        <v>11</v>
      </c>
      <c r="C12" s="37" t="s">
        <v>167</v>
      </c>
      <c r="D12" s="37"/>
      <c r="E12" s="38">
        <v>50</v>
      </c>
      <c r="F12" s="38">
        <v>-35</v>
      </c>
      <c r="G12" s="38">
        <v>0</v>
      </c>
      <c r="H12" s="38">
        <v>30</v>
      </c>
      <c r="I12" s="38">
        <v>45</v>
      </c>
      <c r="J12" s="37" t="s">
        <v>385</v>
      </c>
      <c r="K12" s="37" t="s">
        <v>385</v>
      </c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8">
        <v>0</v>
      </c>
      <c r="W12" s="38">
        <v>7</v>
      </c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 t="s">
        <v>395</v>
      </c>
      <c r="AI12" s="37" t="s">
        <v>385</v>
      </c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 t="s">
        <v>327</v>
      </c>
      <c r="BA12" s="37" t="s">
        <v>179</v>
      </c>
      <c r="BB12" s="37"/>
      <c r="BC12" s="37"/>
      <c r="BD12" s="37"/>
      <c r="BE12" s="37"/>
      <c r="BF12" s="37"/>
      <c r="BG12" s="37"/>
      <c r="BH12" s="37"/>
      <c r="BI12" s="37"/>
      <c r="BJ12" s="37" t="s">
        <v>503</v>
      </c>
      <c r="BK12" s="40">
        <v>45388</v>
      </c>
      <c r="BL12" s="37"/>
      <c r="BM12" s="37"/>
      <c r="BN12" s="37"/>
      <c r="BO12" s="37"/>
    </row>
    <row r="13" spans="1:67" ht="15.75" customHeight="1" x14ac:dyDescent="0.25">
      <c r="A13" s="37" t="s">
        <v>504</v>
      </c>
      <c r="B13" s="38">
        <v>12</v>
      </c>
      <c r="C13" s="37" t="s">
        <v>167</v>
      </c>
      <c r="D13" s="37" t="s">
        <v>225</v>
      </c>
      <c r="E13" s="38">
        <v>60</v>
      </c>
      <c r="F13" s="38">
        <v>-5</v>
      </c>
      <c r="G13" s="38">
        <v>10</v>
      </c>
      <c r="H13" s="38">
        <v>70</v>
      </c>
      <c r="I13" s="38">
        <v>135</v>
      </c>
      <c r="J13" s="37" t="s">
        <v>53</v>
      </c>
      <c r="K13" s="37" t="s">
        <v>53</v>
      </c>
      <c r="L13" s="37" t="s">
        <v>192</v>
      </c>
      <c r="M13" s="37" t="s">
        <v>118</v>
      </c>
      <c r="N13" s="37" t="s">
        <v>116</v>
      </c>
      <c r="O13" s="37" t="s">
        <v>371</v>
      </c>
      <c r="P13" s="37" t="s">
        <v>227</v>
      </c>
      <c r="Q13" s="37" t="s">
        <v>174</v>
      </c>
      <c r="R13" s="37" t="s">
        <v>248</v>
      </c>
      <c r="S13" s="37" t="s">
        <v>172</v>
      </c>
      <c r="T13" s="37"/>
      <c r="U13" s="37"/>
      <c r="V13" s="38">
        <v>0</v>
      </c>
      <c r="W13" s="38">
        <v>10</v>
      </c>
      <c r="X13" s="38">
        <v>13</v>
      </c>
      <c r="Y13" s="38">
        <v>14</v>
      </c>
      <c r="Z13" s="38">
        <v>15</v>
      </c>
      <c r="AA13" s="38">
        <v>18</v>
      </c>
      <c r="AB13" s="38">
        <v>23</v>
      </c>
      <c r="AC13" s="38">
        <v>28</v>
      </c>
      <c r="AD13" s="38">
        <v>34</v>
      </c>
      <c r="AE13" s="38">
        <v>40</v>
      </c>
      <c r="AF13" s="37"/>
      <c r="AG13" s="37"/>
      <c r="AH13" s="37" t="s">
        <v>395</v>
      </c>
      <c r="AI13" s="37" t="s">
        <v>273</v>
      </c>
      <c r="AJ13" s="37" t="s">
        <v>379</v>
      </c>
      <c r="AK13" s="37" t="s">
        <v>337</v>
      </c>
      <c r="AL13" s="37" t="s">
        <v>392</v>
      </c>
      <c r="AM13" s="37" t="s">
        <v>100</v>
      </c>
      <c r="AN13" s="37" t="s">
        <v>247</v>
      </c>
      <c r="AO13" s="37" t="s">
        <v>247</v>
      </c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 t="s">
        <v>327</v>
      </c>
      <c r="BA13" s="37" t="s">
        <v>179</v>
      </c>
      <c r="BB13" s="37" t="s">
        <v>385</v>
      </c>
      <c r="BC13" s="37"/>
      <c r="BD13" s="37"/>
      <c r="BE13" s="37"/>
      <c r="BF13" s="37"/>
      <c r="BG13" s="37"/>
      <c r="BH13" s="37"/>
      <c r="BI13" s="37"/>
      <c r="BJ13" s="37" t="s">
        <v>505</v>
      </c>
      <c r="BK13" s="37"/>
      <c r="BL13" s="37"/>
      <c r="BM13" s="37"/>
      <c r="BN13" s="37"/>
      <c r="BO13" s="37"/>
    </row>
    <row r="14" spans="1:67" ht="15.75" customHeight="1" x14ac:dyDescent="0.25">
      <c r="A14" s="37" t="s">
        <v>506</v>
      </c>
      <c r="B14" s="38">
        <v>13</v>
      </c>
      <c r="C14" s="37" t="s">
        <v>167</v>
      </c>
      <c r="D14" s="37" t="s">
        <v>170</v>
      </c>
      <c r="E14" s="38">
        <v>40</v>
      </c>
      <c r="F14" s="38">
        <v>5</v>
      </c>
      <c r="G14" s="38">
        <v>0</v>
      </c>
      <c r="H14" s="38">
        <v>50</v>
      </c>
      <c r="I14" s="38">
        <v>95</v>
      </c>
      <c r="J14" s="37" t="s">
        <v>180</v>
      </c>
      <c r="K14" s="37" t="s">
        <v>179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8">
        <v>0</v>
      </c>
      <c r="W14" s="38">
        <v>1</v>
      </c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 t="s">
        <v>395</v>
      </c>
      <c r="AI14" s="37" t="s">
        <v>385</v>
      </c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 t="s">
        <v>503</v>
      </c>
      <c r="BK14" s="40">
        <v>45357</v>
      </c>
      <c r="BL14" s="37"/>
      <c r="BM14" s="37"/>
      <c r="BN14" s="37"/>
      <c r="BO14" s="37"/>
    </row>
    <row r="15" spans="1:67" ht="15.75" customHeight="1" x14ac:dyDescent="0.25">
      <c r="A15" s="37" t="s">
        <v>507</v>
      </c>
      <c r="B15" s="38">
        <v>14</v>
      </c>
      <c r="C15" s="37" t="s">
        <v>167</v>
      </c>
      <c r="D15" s="37" t="s">
        <v>170</v>
      </c>
      <c r="E15" s="38">
        <v>45</v>
      </c>
      <c r="F15" s="38">
        <v>-25</v>
      </c>
      <c r="G15" s="38">
        <v>0</v>
      </c>
      <c r="H15" s="38">
        <v>35</v>
      </c>
      <c r="I15" s="38">
        <v>55</v>
      </c>
      <c r="J15" s="37" t="s">
        <v>385</v>
      </c>
      <c r="K15" s="37" t="s">
        <v>385</v>
      </c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8">
        <v>0</v>
      </c>
      <c r="W15" s="38">
        <v>7</v>
      </c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 t="s">
        <v>395</v>
      </c>
      <c r="AI15" s="37" t="s">
        <v>385</v>
      </c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 t="s">
        <v>180</v>
      </c>
      <c r="BA15" s="37" t="s">
        <v>179</v>
      </c>
      <c r="BB15" s="37"/>
      <c r="BC15" s="37"/>
      <c r="BD15" s="37"/>
      <c r="BE15" s="37"/>
      <c r="BF15" s="37"/>
      <c r="BG15" s="37"/>
      <c r="BH15" s="37"/>
      <c r="BI15" s="37"/>
      <c r="BJ15" s="37" t="s">
        <v>503</v>
      </c>
      <c r="BK15" s="40">
        <v>45388</v>
      </c>
      <c r="BL15" s="37"/>
      <c r="BM15" s="37"/>
      <c r="BN15" s="37"/>
      <c r="BO15" s="37"/>
    </row>
    <row r="16" spans="1:67" ht="15.75" customHeight="1" x14ac:dyDescent="0.25">
      <c r="A16" s="37" t="s">
        <v>508</v>
      </c>
      <c r="B16" s="38">
        <v>15</v>
      </c>
      <c r="C16" s="37" t="s">
        <v>167</v>
      </c>
      <c r="D16" s="37" t="s">
        <v>170</v>
      </c>
      <c r="E16" s="38">
        <v>65</v>
      </c>
      <c r="F16" s="38">
        <v>50</v>
      </c>
      <c r="G16" s="38">
        <v>-35</v>
      </c>
      <c r="H16" s="38">
        <v>75</v>
      </c>
      <c r="I16" s="38">
        <v>155</v>
      </c>
      <c r="J16" s="37" t="s">
        <v>185</v>
      </c>
      <c r="K16" s="37" t="s">
        <v>185</v>
      </c>
      <c r="L16" s="37" t="s">
        <v>392</v>
      </c>
      <c r="M16" s="37" t="s">
        <v>169</v>
      </c>
      <c r="N16" s="37" t="s">
        <v>306</v>
      </c>
      <c r="O16" s="37" t="s">
        <v>174</v>
      </c>
      <c r="P16" s="37" t="s">
        <v>275</v>
      </c>
      <c r="Q16" s="37"/>
      <c r="R16" s="37"/>
      <c r="S16" s="37"/>
      <c r="T16" s="37"/>
      <c r="U16" s="37"/>
      <c r="V16" s="38">
        <v>0</v>
      </c>
      <c r="W16" s="38">
        <v>10</v>
      </c>
      <c r="X16" s="38">
        <v>15</v>
      </c>
      <c r="Y16" s="38">
        <v>20</v>
      </c>
      <c r="Z16" s="38">
        <v>30</v>
      </c>
      <c r="AA16" s="38">
        <v>35</v>
      </c>
      <c r="AB16" s="38">
        <v>40</v>
      </c>
      <c r="AC16" s="37"/>
      <c r="AD16" s="37"/>
      <c r="AE16" s="37"/>
      <c r="AF16" s="37"/>
      <c r="AG16" s="37"/>
      <c r="AH16" s="37" t="s">
        <v>395</v>
      </c>
      <c r="AI16" s="37" t="s">
        <v>379</v>
      </c>
      <c r="AJ16" s="37" t="s">
        <v>337</v>
      </c>
      <c r="AK16" s="37" t="s">
        <v>392</v>
      </c>
      <c r="AL16" s="37" t="s">
        <v>385</v>
      </c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 t="s">
        <v>180</v>
      </c>
      <c r="BA16" s="37" t="s">
        <v>179</v>
      </c>
      <c r="BB16" s="37" t="s">
        <v>385</v>
      </c>
      <c r="BC16" s="37"/>
      <c r="BD16" s="37"/>
      <c r="BE16" s="37"/>
      <c r="BF16" s="37"/>
      <c r="BG16" s="37"/>
      <c r="BH16" s="37"/>
      <c r="BI16" s="37"/>
      <c r="BJ16" s="37" t="s">
        <v>505</v>
      </c>
      <c r="BK16" s="37"/>
      <c r="BL16" s="37"/>
      <c r="BM16" s="37"/>
      <c r="BN16" s="37"/>
      <c r="BO16" s="37"/>
    </row>
    <row r="17" spans="1:67" ht="15.75" customHeight="1" x14ac:dyDescent="0.25">
      <c r="A17" s="37" t="s">
        <v>509</v>
      </c>
      <c r="B17" s="38">
        <v>16</v>
      </c>
      <c r="C17" s="37" t="s">
        <v>324</v>
      </c>
      <c r="D17" s="37" t="s">
        <v>225</v>
      </c>
      <c r="E17" s="38">
        <v>40</v>
      </c>
      <c r="F17" s="38">
        <v>5</v>
      </c>
      <c r="G17" s="38">
        <v>0</v>
      </c>
      <c r="H17" s="38">
        <v>56</v>
      </c>
      <c r="I17" s="38">
        <v>101</v>
      </c>
      <c r="J17" s="37" t="s">
        <v>224</v>
      </c>
      <c r="K17" s="37" t="s">
        <v>153</v>
      </c>
      <c r="L17" s="37" t="s">
        <v>227</v>
      </c>
      <c r="M17" s="37" t="s">
        <v>332</v>
      </c>
      <c r="N17" s="37" t="s">
        <v>413</v>
      </c>
      <c r="O17" s="37" t="s">
        <v>231</v>
      </c>
      <c r="P17" s="37" t="s">
        <v>275</v>
      </c>
      <c r="Q17" s="50" t="s">
        <v>371</v>
      </c>
      <c r="R17" s="51"/>
      <c r="S17" s="37"/>
      <c r="T17" s="37"/>
      <c r="U17" s="37"/>
      <c r="V17" s="38">
        <v>0</v>
      </c>
      <c r="W17" s="38">
        <v>5</v>
      </c>
      <c r="X17" s="38">
        <v>9</v>
      </c>
      <c r="Y17" s="38">
        <v>15</v>
      </c>
      <c r="Z17" s="38">
        <v>21</v>
      </c>
      <c r="AA17" s="38">
        <v>29</v>
      </c>
      <c r="AB17" s="38">
        <v>37</v>
      </c>
      <c r="AC17" s="38">
        <v>47</v>
      </c>
      <c r="AD17" s="37"/>
      <c r="AE17" s="37"/>
      <c r="AF17" s="37"/>
      <c r="AG17" s="37"/>
      <c r="AH17" s="37" t="s">
        <v>236</v>
      </c>
      <c r="AI17" s="37" t="s">
        <v>409</v>
      </c>
      <c r="AJ17" s="37" t="s">
        <v>379</v>
      </c>
      <c r="AK17" s="37" t="s">
        <v>337</v>
      </c>
      <c r="AL17" s="37" t="s">
        <v>315</v>
      </c>
      <c r="AM17" s="37" t="s">
        <v>402</v>
      </c>
      <c r="AN17" s="37" t="s">
        <v>398</v>
      </c>
      <c r="AO17" s="50" t="s">
        <v>233</v>
      </c>
      <c r="AP17" s="51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 t="s">
        <v>510</v>
      </c>
      <c r="BK17" s="37"/>
      <c r="BL17" s="37"/>
      <c r="BM17" s="37"/>
      <c r="BN17" s="37"/>
      <c r="BO17" s="37"/>
    </row>
    <row r="18" spans="1:67" ht="15.75" customHeight="1" x14ac:dyDescent="0.25">
      <c r="A18" s="37" t="s">
        <v>511</v>
      </c>
      <c r="B18" s="38">
        <v>17</v>
      </c>
      <c r="C18" s="37" t="s">
        <v>324</v>
      </c>
      <c r="D18" s="37" t="s">
        <v>225</v>
      </c>
      <c r="E18" s="38">
        <v>63</v>
      </c>
      <c r="F18" s="38">
        <v>5</v>
      </c>
      <c r="G18" s="38">
        <v>0</v>
      </c>
      <c r="H18" s="38">
        <v>71</v>
      </c>
      <c r="I18" s="38">
        <v>139</v>
      </c>
      <c r="J18" s="37" t="s">
        <v>224</v>
      </c>
      <c r="K18" s="37" t="s">
        <v>153</v>
      </c>
      <c r="L18" s="37" t="s">
        <v>227</v>
      </c>
      <c r="M18" s="37" t="s">
        <v>332</v>
      </c>
      <c r="N18" s="37" t="s">
        <v>413</v>
      </c>
      <c r="O18" s="37" t="s">
        <v>231</v>
      </c>
      <c r="P18" s="37" t="s">
        <v>275</v>
      </c>
      <c r="Q18" s="50" t="s">
        <v>371</v>
      </c>
      <c r="R18" s="51"/>
      <c r="S18" s="37"/>
      <c r="T18" s="37"/>
      <c r="U18" s="37"/>
      <c r="V18" s="38">
        <v>0</v>
      </c>
      <c r="W18" s="38">
        <v>5</v>
      </c>
      <c r="X18" s="38">
        <v>9</v>
      </c>
      <c r="Y18" s="38">
        <v>15</v>
      </c>
      <c r="Z18" s="38">
        <v>23</v>
      </c>
      <c r="AA18" s="38">
        <v>33</v>
      </c>
      <c r="AB18" s="38">
        <v>43</v>
      </c>
      <c r="AC18" s="38">
        <v>55</v>
      </c>
      <c r="AD18" s="37"/>
      <c r="AE18" s="37"/>
      <c r="AF18" s="37"/>
      <c r="AG18" s="37"/>
      <c r="AH18" s="37" t="s">
        <v>236</v>
      </c>
      <c r="AI18" s="37" t="s">
        <v>409</v>
      </c>
      <c r="AJ18" s="37" t="s">
        <v>379</v>
      </c>
      <c r="AK18" s="37" t="s">
        <v>337</v>
      </c>
      <c r="AL18" s="37" t="s">
        <v>315</v>
      </c>
      <c r="AM18" s="37" t="s">
        <v>402</v>
      </c>
      <c r="AN18" s="37" t="s">
        <v>398</v>
      </c>
      <c r="AO18" s="50" t="s">
        <v>233</v>
      </c>
      <c r="AP18" s="51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 t="s">
        <v>510</v>
      </c>
      <c r="BK18" s="37"/>
      <c r="BL18" s="37"/>
      <c r="BM18" s="37"/>
      <c r="BN18" s="37"/>
      <c r="BO18" s="37"/>
    </row>
    <row r="19" spans="1:67" ht="15.75" customHeight="1" x14ac:dyDescent="0.25">
      <c r="A19" s="37" t="s">
        <v>512</v>
      </c>
      <c r="B19" s="38">
        <v>18</v>
      </c>
      <c r="C19" s="37" t="s">
        <v>324</v>
      </c>
      <c r="D19" s="37" t="s">
        <v>225</v>
      </c>
      <c r="E19" s="38">
        <v>83</v>
      </c>
      <c r="F19" s="38">
        <v>5</v>
      </c>
      <c r="G19" s="38">
        <v>0</v>
      </c>
      <c r="H19" s="38">
        <v>101</v>
      </c>
      <c r="I19" s="38">
        <v>189</v>
      </c>
      <c r="J19" s="37" t="s">
        <v>224</v>
      </c>
      <c r="K19" s="37" t="s">
        <v>153</v>
      </c>
      <c r="L19" s="37" t="s">
        <v>227</v>
      </c>
      <c r="M19" s="37" t="s">
        <v>332</v>
      </c>
      <c r="N19" s="37" t="s">
        <v>413</v>
      </c>
      <c r="O19" s="37" t="s">
        <v>231</v>
      </c>
      <c r="P19" s="37" t="s">
        <v>275</v>
      </c>
      <c r="Q19" s="37" t="s">
        <v>371</v>
      </c>
      <c r="R19" s="50" t="s">
        <v>244</v>
      </c>
      <c r="S19" s="51"/>
      <c r="T19" s="37"/>
      <c r="U19" s="37"/>
      <c r="V19" s="38">
        <v>0</v>
      </c>
      <c r="W19" s="38">
        <v>5</v>
      </c>
      <c r="X19" s="38">
        <v>9</v>
      </c>
      <c r="Y19" s="38">
        <v>15</v>
      </c>
      <c r="Z19" s="38">
        <v>23</v>
      </c>
      <c r="AA19" s="38">
        <v>33</v>
      </c>
      <c r="AB19" s="38">
        <v>46</v>
      </c>
      <c r="AC19" s="38">
        <v>61</v>
      </c>
      <c r="AD19" s="38">
        <v>70</v>
      </c>
      <c r="AE19" s="37"/>
      <c r="AF19" s="37"/>
      <c r="AG19" s="37"/>
      <c r="AH19" s="37" t="s">
        <v>236</v>
      </c>
      <c r="AI19" s="37" t="s">
        <v>409</v>
      </c>
      <c r="AJ19" s="37" t="s">
        <v>379</v>
      </c>
      <c r="AK19" s="37" t="s">
        <v>337</v>
      </c>
      <c r="AL19" s="37" t="s">
        <v>315</v>
      </c>
      <c r="AM19" s="37" t="s">
        <v>402</v>
      </c>
      <c r="AN19" s="37" t="s">
        <v>398</v>
      </c>
      <c r="AO19" s="50" t="s">
        <v>233</v>
      </c>
      <c r="AP19" s="51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 t="s">
        <v>491</v>
      </c>
      <c r="BK19" s="37"/>
      <c r="BL19" s="37"/>
      <c r="BM19" s="37"/>
      <c r="BN19" s="37"/>
      <c r="BO19" s="37"/>
    </row>
    <row r="20" spans="1:67" ht="15.75" customHeight="1" x14ac:dyDescent="0.25">
      <c r="A20" s="37" t="s">
        <v>513</v>
      </c>
      <c r="B20" s="38">
        <v>19</v>
      </c>
      <c r="C20" s="37" t="s">
        <v>324</v>
      </c>
      <c r="D20" s="37"/>
      <c r="E20" s="38">
        <v>30</v>
      </c>
      <c r="F20" s="38">
        <v>21</v>
      </c>
      <c r="G20" s="38">
        <v>-10</v>
      </c>
      <c r="H20" s="38">
        <v>72</v>
      </c>
      <c r="I20" s="38">
        <v>113</v>
      </c>
      <c r="J20" s="37" t="s">
        <v>327</v>
      </c>
      <c r="K20" s="37" t="s">
        <v>388</v>
      </c>
      <c r="L20" s="37" t="s">
        <v>332</v>
      </c>
      <c r="M20" s="37" t="s">
        <v>351</v>
      </c>
      <c r="N20" s="37" t="s">
        <v>390</v>
      </c>
      <c r="O20" s="37" t="s">
        <v>379</v>
      </c>
      <c r="P20" s="37" t="s">
        <v>311</v>
      </c>
      <c r="Q20" s="37"/>
      <c r="R20" s="37"/>
      <c r="S20" s="37"/>
      <c r="T20" s="37"/>
      <c r="U20" s="37"/>
      <c r="V20" s="38">
        <v>0</v>
      </c>
      <c r="W20" s="38">
        <v>1</v>
      </c>
      <c r="X20" s="38">
        <v>7</v>
      </c>
      <c r="Y20" s="38">
        <v>13</v>
      </c>
      <c r="Z20" s="38">
        <v>20</v>
      </c>
      <c r="AA20" s="38">
        <v>27</v>
      </c>
      <c r="AB20" s="38">
        <v>34</v>
      </c>
      <c r="AC20" s="37"/>
      <c r="AD20" s="37"/>
      <c r="AE20" s="37"/>
      <c r="AF20" s="37"/>
      <c r="AG20" s="37"/>
      <c r="AH20" s="37" t="s">
        <v>421</v>
      </c>
      <c r="AI20" s="37" t="s">
        <v>220</v>
      </c>
      <c r="AJ20" s="37" t="s">
        <v>409</v>
      </c>
      <c r="AK20" s="37" t="s">
        <v>379</v>
      </c>
      <c r="AL20" s="37" t="s">
        <v>337</v>
      </c>
      <c r="AM20" s="37" t="s">
        <v>355</v>
      </c>
      <c r="AN20" s="37" t="s">
        <v>392</v>
      </c>
      <c r="AO20" s="37" t="s">
        <v>159</v>
      </c>
      <c r="AP20" s="50" t="s">
        <v>213</v>
      </c>
      <c r="AQ20" s="51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 t="s">
        <v>510</v>
      </c>
      <c r="BK20" s="37"/>
      <c r="BL20" s="37"/>
      <c r="BM20" s="37"/>
      <c r="BN20" s="37"/>
      <c r="BO20" s="37"/>
    </row>
    <row r="21" spans="1:67" ht="15.75" customHeight="1" x14ac:dyDescent="0.25">
      <c r="A21" s="37" t="s">
        <v>514</v>
      </c>
      <c r="B21" s="38">
        <v>20</v>
      </c>
      <c r="C21" s="37" t="s">
        <v>324</v>
      </c>
      <c r="D21" s="37"/>
      <c r="E21" s="38">
        <v>55</v>
      </c>
      <c r="F21" s="38">
        <v>21</v>
      </c>
      <c r="G21" s="38">
        <v>-20</v>
      </c>
      <c r="H21" s="38">
        <v>97</v>
      </c>
      <c r="I21" s="38">
        <v>153</v>
      </c>
      <c r="J21" s="37" t="s">
        <v>327</v>
      </c>
      <c r="K21" s="37" t="s">
        <v>388</v>
      </c>
      <c r="L21" s="37" t="s">
        <v>332</v>
      </c>
      <c r="M21" s="37" t="s">
        <v>351</v>
      </c>
      <c r="N21" s="37" t="s">
        <v>390</v>
      </c>
      <c r="O21" s="37" t="s">
        <v>379</v>
      </c>
      <c r="P21" s="37" t="s">
        <v>311</v>
      </c>
      <c r="Q21" s="37"/>
      <c r="R21" s="37"/>
      <c r="S21" s="37"/>
      <c r="T21" s="37"/>
      <c r="U21" s="37"/>
      <c r="V21" s="38">
        <v>0</v>
      </c>
      <c r="W21" s="38">
        <v>1</v>
      </c>
      <c r="X21" s="38">
        <v>7</v>
      </c>
      <c r="Y21" s="38">
        <v>13</v>
      </c>
      <c r="Z21" s="38">
        <v>20</v>
      </c>
      <c r="AA21" s="38">
        <v>30</v>
      </c>
      <c r="AB21" s="38">
        <v>40</v>
      </c>
      <c r="AC21" s="37"/>
      <c r="AD21" s="37"/>
      <c r="AE21" s="37"/>
      <c r="AF21" s="37"/>
      <c r="AG21" s="37"/>
      <c r="AH21" s="37" t="s">
        <v>421</v>
      </c>
      <c r="AI21" s="37" t="s">
        <v>220</v>
      </c>
      <c r="AJ21" s="37" t="s">
        <v>409</v>
      </c>
      <c r="AK21" s="37" t="s">
        <v>379</v>
      </c>
      <c r="AL21" s="37" t="s">
        <v>337</v>
      </c>
      <c r="AM21" s="37" t="s">
        <v>355</v>
      </c>
      <c r="AN21" s="37" t="s">
        <v>392</v>
      </c>
      <c r="AO21" s="37" t="s">
        <v>159</v>
      </c>
      <c r="AP21" s="50" t="s">
        <v>213</v>
      </c>
      <c r="AQ21" s="51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 t="s">
        <v>510</v>
      </c>
      <c r="BK21" s="37"/>
      <c r="BL21" s="37"/>
      <c r="BM21" s="37"/>
      <c r="BN21" s="37"/>
      <c r="BO21" s="37"/>
    </row>
    <row r="22" spans="1:67" ht="15" x14ac:dyDescent="0.25">
      <c r="A22" s="37" t="s">
        <v>515</v>
      </c>
      <c r="B22" s="38">
        <v>21</v>
      </c>
      <c r="C22" s="37" t="s">
        <v>324</v>
      </c>
      <c r="D22" s="37" t="s">
        <v>225</v>
      </c>
      <c r="E22" s="38">
        <v>40</v>
      </c>
      <c r="F22" s="38">
        <v>30</v>
      </c>
      <c r="G22" s="38">
        <v>0</v>
      </c>
      <c r="H22" s="38">
        <v>70</v>
      </c>
      <c r="I22" s="38">
        <v>140</v>
      </c>
      <c r="J22" s="37" t="s">
        <v>224</v>
      </c>
      <c r="K22" s="37" t="s">
        <v>376</v>
      </c>
      <c r="L22" s="37" t="s">
        <v>392</v>
      </c>
      <c r="M22" s="37" t="s">
        <v>413</v>
      </c>
      <c r="N22" s="37" t="s">
        <v>240</v>
      </c>
      <c r="O22" s="37" t="s">
        <v>371</v>
      </c>
      <c r="P22" s="37" t="s">
        <v>239</v>
      </c>
      <c r="Q22" s="37" t="s">
        <v>275</v>
      </c>
      <c r="R22" s="37"/>
      <c r="S22" s="37"/>
      <c r="T22" s="37"/>
      <c r="U22" s="37"/>
      <c r="V22" s="38">
        <v>0</v>
      </c>
      <c r="W22" s="38">
        <v>1</v>
      </c>
      <c r="X22" s="38">
        <v>7</v>
      </c>
      <c r="Y22" s="38">
        <v>13</v>
      </c>
      <c r="Z22" s="38">
        <v>25</v>
      </c>
      <c r="AA22" s="38">
        <v>31</v>
      </c>
      <c r="AB22" s="38">
        <v>37</v>
      </c>
      <c r="AC22" s="38">
        <v>43</v>
      </c>
      <c r="AD22" s="37"/>
      <c r="AE22" s="37"/>
      <c r="AF22" s="37"/>
      <c r="AG22" s="37"/>
      <c r="AH22" s="37" t="s">
        <v>236</v>
      </c>
      <c r="AI22" s="37" t="s">
        <v>409</v>
      </c>
      <c r="AJ22" s="37" t="s">
        <v>379</v>
      </c>
      <c r="AK22" s="37" t="s">
        <v>337</v>
      </c>
      <c r="AL22" s="37" t="s">
        <v>315</v>
      </c>
      <c r="AM22" s="37" t="s">
        <v>402</v>
      </c>
      <c r="AN22" s="37" t="s">
        <v>398</v>
      </c>
      <c r="AO22" s="50" t="s">
        <v>233</v>
      </c>
      <c r="AP22" s="51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 t="s">
        <v>510</v>
      </c>
      <c r="BK22" s="37"/>
      <c r="BL22" s="37"/>
      <c r="BM22" s="37"/>
      <c r="BN22" s="37"/>
      <c r="BO22" s="37"/>
    </row>
    <row r="23" spans="1:67" ht="15" x14ac:dyDescent="0.25">
      <c r="A23" s="37" t="s">
        <v>516</v>
      </c>
      <c r="B23" s="38">
        <v>22</v>
      </c>
      <c r="C23" s="37" t="s">
        <v>324</v>
      </c>
      <c r="D23" s="37" t="s">
        <v>225</v>
      </c>
      <c r="E23" s="38">
        <v>65</v>
      </c>
      <c r="F23" s="38">
        <v>25</v>
      </c>
      <c r="G23" s="38">
        <v>0</v>
      </c>
      <c r="H23" s="38">
        <v>100</v>
      </c>
      <c r="I23" s="38">
        <v>190</v>
      </c>
      <c r="J23" s="37" t="s">
        <v>224</v>
      </c>
      <c r="K23" s="37" t="s">
        <v>376</v>
      </c>
      <c r="L23" s="37" t="s">
        <v>392</v>
      </c>
      <c r="M23" s="37" t="s">
        <v>413</v>
      </c>
      <c r="N23" s="37" t="s">
        <v>240</v>
      </c>
      <c r="O23" s="37" t="s">
        <v>371</v>
      </c>
      <c r="P23" s="37" t="s">
        <v>239</v>
      </c>
      <c r="Q23" s="37" t="s">
        <v>275</v>
      </c>
      <c r="R23" s="37"/>
      <c r="S23" s="37"/>
      <c r="T23" s="37"/>
      <c r="U23" s="37"/>
      <c r="V23" s="38">
        <v>0</v>
      </c>
      <c r="W23" s="38">
        <v>1</v>
      </c>
      <c r="X23" s="38">
        <v>7</v>
      </c>
      <c r="Y23" s="38">
        <v>13</v>
      </c>
      <c r="Z23" s="38">
        <v>26</v>
      </c>
      <c r="AA23" s="38">
        <v>32</v>
      </c>
      <c r="AB23" s="38">
        <v>40</v>
      </c>
      <c r="AC23" s="38">
        <v>47</v>
      </c>
      <c r="AD23" s="37"/>
      <c r="AE23" s="37"/>
      <c r="AF23" s="37"/>
      <c r="AG23" s="37"/>
      <c r="AH23" s="37" t="s">
        <v>236</v>
      </c>
      <c r="AI23" s="37" t="s">
        <v>409</v>
      </c>
      <c r="AJ23" s="37" t="s">
        <v>379</v>
      </c>
      <c r="AK23" s="37" t="s">
        <v>337</v>
      </c>
      <c r="AL23" s="37" t="s">
        <v>315</v>
      </c>
      <c r="AM23" s="37" t="s">
        <v>402</v>
      </c>
      <c r="AN23" s="37" t="s">
        <v>398</v>
      </c>
      <c r="AO23" s="50" t="s">
        <v>233</v>
      </c>
      <c r="AP23" s="51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ht="15" x14ac:dyDescent="0.25">
      <c r="A24" s="37" t="s">
        <v>517</v>
      </c>
      <c r="B24" s="38">
        <v>23</v>
      </c>
      <c r="C24" s="37" t="s">
        <v>170</v>
      </c>
      <c r="D24" s="37"/>
      <c r="E24" s="38">
        <v>35</v>
      </c>
      <c r="F24" s="38">
        <v>16</v>
      </c>
      <c r="G24" s="38">
        <v>-14</v>
      </c>
      <c r="H24" s="38">
        <v>55</v>
      </c>
      <c r="I24" s="38">
        <v>92</v>
      </c>
      <c r="J24" s="37" t="s">
        <v>279</v>
      </c>
      <c r="K24" s="37" t="s">
        <v>302</v>
      </c>
      <c r="L24" s="37" t="s">
        <v>180</v>
      </c>
      <c r="M24" s="37" t="s">
        <v>330</v>
      </c>
      <c r="N24" s="37" t="s">
        <v>376</v>
      </c>
      <c r="O24" s="37" t="s">
        <v>371</v>
      </c>
      <c r="P24" s="37" t="s">
        <v>182</v>
      </c>
      <c r="Q24" s="37" t="s">
        <v>392</v>
      </c>
      <c r="R24" s="37"/>
      <c r="S24" s="37"/>
      <c r="T24" s="37"/>
      <c r="U24" s="37"/>
      <c r="V24" s="38">
        <v>0</v>
      </c>
      <c r="W24" s="38">
        <v>1</v>
      </c>
      <c r="X24" s="38">
        <v>9</v>
      </c>
      <c r="Y24" s="38">
        <v>15</v>
      </c>
      <c r="Z24" s="38">
        <v>23</v>
      </c>
      <c r="AA24" s="38">
        <v>29</v>
      </c>
      <c r="AB24" s="38">
        <v>37</v>
      </c>
      <c r="AC24" s="38">
        <v>43</v>
      </c>
      <c r="AD24" s="37"/>
      <c r="AE24" s="37"/>
      <c r="AF24" s="37"/>
      <c r="AG24" s="37"/>
      <c r="AH24" s="37" t="s">
        <v>421</v>
      </c>
      <c r="AI24" s="37" t="s">
        <v>220</v>
      </c>
      <c r="AJ24" s="37" t="s">
        <v>409</v>
      </c>
      <c r="AK24" s="37" t="s">
        <v>194</v>
      </c>
      <c r="AL24" s="37" t="s">
        <v>309</v>
      </c>
      <c r="AM24" s="37" t="s">
        <v>392</v>
      </c>
      <c r="AN24" s="37" t="s">
        <v>148</v>
      </c>
      <c r="AO24" s="37" t="s">
        <v>142</v>
      </c>
      <c r="AP24" s="37" t="s">
        <v>398</v>
      </c>
      <c r="AQ24" s="50" t="s">
        <v>188</v>
      </c>
      <c r="AR24" s="51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ht="15" x14ac:dyDescent="0.25">
      <c r="A25" s="37" t="s">
        <v>518</v>
      </c>
      <c r="B25" s="38">
        <v>24</v>
      </c>
      <c r="C25" s="37" t="s">
        <v>170</v>
      </c>
      <c r="D25" s="37"/>
      <c r="E25" s="38">
        <v>60</v>
      </c>
      <c r="F25" s="38">
        <v>16</v>
      </c>
      <c r="G25" s="38">
        <v>-14</v>
      </c>
      <c r="H25" s="38">
        <v>80</v>
      </c>
      <c r="I25" s="38">
        <v>142</v>
      </c>
      <c r="J25" s="37" t="s">
        <v>279</v>
      </c>
      <c r="K25" s="37" t="s">
        <v>302</v>
      </c>
      <c r="L25" s="37" t="s">
        <v>180</v>
      </c>
      <c r="M25" s="37" t="s">
        <v>330</v>
      </c>
      <c r="N25" s="37" t="s">
        <v>376</v>
      </c>
      <c r="O25" s="37" t="s">
        <v>371</v>
      </c>
      <c r="P25" s="37" t="s">
        <v>182</v>
      </c>
      <c r="Q25" s="37" t="s">
        <v>392</v>
      </c>
      <c r="R25" s="37"/>
      <c r="S25" s="37"/>
      <c r="T25" s="37"/>
      <c r="U25" s="37"/>
      <c r="V25" s="38">
        <v>0</v>
      </c>
      <c r="W25" s="38">
        <v>1</v>
      </c>
      <c r="X25" s="38">
        <v>9</v>
      </c>
      <c r="Y25" s="38">
        <v>15</v>
      </c>
      <c r="Z25" s="38">
        <v>25</v>
      </c>
      <c r="AA25" s="38">
        <v>33</v>
      </c>
      <c r="AB25" s="38">
        <v>43</v>
      </c>
      <c r="AC25" s="38">
        <v>51</v>
      </c>
      <c r="AD25" s="37"/>
      <c r="AE25" s="37"/>
      <c r="AF25" s="37"/>
      <c r="AG25" s="37"/>
      <c r="AH25" s="37" t="s">
        <v>421</v>
      </c>
      <c r="AI25" s="37" t="s">
        <v>220</v>
      </c>
      <c r="AJ25" s="37" t="s">
        <v>409</v>
      </c>
      <c r="AK25" s="37" t="s">
        <v>194</v>
      </c>
      <c r="AL25" s="37" t="s">
        <v>309</v>
      </c>
      <c r="AM25" s="37" t="s">
        <v>392</v>
      </c>
      <c r="AN25" s="37" t="s">
        <v>148</v>
      </c>
      <c r="AO25" s="37" t="s">
        <v>142</v>
      </c>
      <c r="AP25" s="37" t="s">
        <v>398</v>
      </c>
      <c r="AQ25" s="50" t="s">
        <v>188</v>
      </c>
      <c r="AR25" s="51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ht="15" x14ac:dyDescent="0.25">
      <c r="A26" s="37" t="s">
        <v>519</v>
      </c>
      <c r="B26" s="38">
        <v>25</v>
      </c>
      <c r="C26" s="37" t="s">
        <v>77</v>
      </c>
      <c r="D26" s="37"/>
      <c r="E26" s="38">
        <v>35</v>
      </c>
      <c r="F26" s="38">
        <v>15</v>
      </c>
      <c r="G26" s="38">
        <v>0</v>
      </c>
      <c r="H26" s="38">
        <v>90</v>
      </c>
      <c r="I26" s="38">
        <v>140</v>
      </c>
      <c r="J26" s="37" t="s">
        <v>76</v>
      </c>
      <c r="K26" s="37" t="s">
        <v>376</v>
      </c>
      <c r="L26" s="37" t="s">
        <v>388</v>
      </c>
      <c r="M26" s="37" t="s">
        <v>92</v>
      </c>
      <c r="N26" s="37" t="s">
        <v>332</v>
      </c>
      <c r="O26" s="37" t="s">
        <v>398</v>
      </c>
      <c r="P26" s="37" t="s">
        <v>200</v>
      </c>
      <c r="Q26" s="37" t="s">
        <v>84</v>
      </c>
      <c r="R26" s="37" t="s">
        <v>275</v>
      </c>
      <c r="S26" s="37" t="s">
        <v>88</v>
      </c>
      <c r="T26" s="50" t="s">
        <v>273</v>
      </c>
      <c r="U26" s="51"/>
      <c r="V26" s="38">
        <v>0</v>
      </c>
      <c r="W26" s="38">
        <v>1</v>
      </c>
      <c r="X26" s="38">
        <v>6</v>
      </c>
      <c r="Y26" s="38">
        <v>8</v>
      </c>
      <c r="Z26" s="38">
        <v>11</v>
      </c>
      <c r="AA26" s="38">
        <v>15</v>
      </c>
      <c r="AB26" s="38">
        <v>20</v>
      </c>
      <c r="AC26" s="38">
        <v>26</v>
      </c>
      <c r="AD26" s="38">
        <v>33</v>
      </c>
      <c r="AE26" s="38">
        <v>41</v>
      </c>
      <c r="AF26" s="38">
        <v>50</v>
      </c>
      <c r="AG26" s="37"/>
      <c r="AH26" s="37" t="s">
        <v>395</v>
      </c>
      <c r="AI26" s="37" t="s">
        <v>273</v>
      </c>
      <c r="AJ26" s="37" t="s">
        <v>409</v>
      </c>
      <c r="AK26" s="37" t="s">
        <v>379</v>
      </c>
      <c r="AL26" s="37" t="s">
        <v>84</v>
      </c>
      <c r="AM26" s="37" t="s">
        <v>88</v>
      </c>
      <c r="AN26" s="37" t="s">
        <v>398</v>
      </c>
      <c r="AO26" s="50" t="s">
        <v>79</v>
      </c>
      <c r="AP26" s="51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 t="s">
        <v>520</v>
      </c>
      <c r="BK26" s="37"/>
      <c r="BL26" s="37"/>
      <c r="BM26" s="37"/>
      <c r="BN26" s="37"/>
      <c r="BO26" s="37"/>
    </row>
    <row r="27" spans="1:67" ht="15" x14ac:dyDescent="0.25">
      <c r="A27" s="37" t="s">
        <v>521</v>
      </c>
      <c r="B27" s="38">
        <v>26</v>
      </c>
      <c r="C27" s="37" t="s">
        <v>77</v>
      </c>
      <c r="D27" s="37"/>
      <c r="E27" s="38">
        <v>60</v>
      </c>
      <c r="F27" s="38">
        <v>35</v>
      </c>
      <c r="G27" s="38">
        <v>10</v>
      </c>
      <c r="H27" s="38">
        <v>110</v>
      </c>
      <c r="I27" s="38">
        <v>215</v>
      </c>
      <c r="J27" s="37" t="s">
        <v>76</v>
      </c>
      <c r="K27" s="37" t="s">
        <v>388</v>
      </c>
      <c r="L27" s="37" t="s">
        <v>332</v>
      </c>
      <c r="M27" s="37" t="s">
        <v>84</v>
      </c>
      <c r="N27" s="37" t="s">
        <v>275</v>
      </c>
      <c r="O27" s="37" t="s">
        <v>88</v>
      </c>
      <c r="P27" s="37" t="s">
        <v>273</v>
      </c>
      <c r="Q27" s="37"/>
      <c r="R27" s="37"/>
      <c r="S27" s="37"/>
      <c r="T27" s="37"/>
      <c r="U27" s="37"/>
      <c r="V27" s="38">
        <v>0</v>
      </c>
      <c r="W27" s="38">
        <v>6</v>
      </c>
      <c r="X27" s="38">
        <v>11</v>
      </c>
      <c r="Y27" s="38">
        <v>28</v>
      </c>
      <c r="Z27" s="38">
        <v>35</v>
      </c>
      <c r="AA27" s="38">
        <v>43</v>
      </c>
      <c r="AB27" s="38">
        <v>52</v>
      </c>
      <c r="AC27" s="37"/>
      <c r="AD27" s="37"/>
      <c r="AE27" s="37"/>
      <c r="AF27" s="37"/>
      <c r="AG27" s="37"/>
      <c r="AH27" s="37" t="s">
        <v>395</v>
      </c>
      <c r="AI27" s="37" t="s">
        <v>273</v>
      </c>
      <c r="AJ27" s="37" t="s">
        <v>409</v>
      </c>
      <c r="AK27" s="37" t="s">
        <v>379</v>
      </c>
      <c r="AL27" s="37" t="s">
        <v>84</v>
      </c>
      <c r="AM27" s="37" t="s">
        <v>88</v>
      </c>
      <c r="AN27" s="37" t="s">
        <v>398</v>
      </c>
      <c r="AO27" s="50" t="s">
        <v>79</v>
      </c>
      <c r="AP27" s="51"/>
      <c r="AQ27" s="37"/>
      <c r="AR27" s="37"/>
      <c r="AS27" s="37"/>
      <c r="AT27" s="37"/>
      <c r="AU27" s="37"/>
      <c r="AV27" s="37"/>
      <c r="AW27" s="37"/>
      <c r="AX27" s="37"/>
      <c r="AY27" s="37"/>
      <c r="AZ27" s="37" t="s">
        <v>376</v>
      </c>
      <c r="BA27" s="37" t="s">
        <v>92</v>
      </c>
      <c r="BB27" s="37" t="s">
        <v>398</v>
      </c>
      <c r="BC27" s="37" t="s">
        <v>200</v>
      </c>
      <c r="BD27" s="37"/>
      <c r="BE27" s="37"/>
      <c r="BF27" s="37"/>
      <c r="BG27" s="37"/>
      <c r="BH27" s="37"/>
      <c r="BI27" s="37"/>
      <c r="BJ27" s="37" t="s">
        <v>522</v>
      </c>
      <c r="BK27" s="37"/>
      <c r="BL27" s="37"/>
      <c r="BM27" s="37"/>
      <c r="BN27" s="37"/>
      <c r="BO27" s="37"/>
    </row>
    <row r="28" spans="1:67" ht="15" x14ac:dyDescent="0.25">
      <c r="A28" s="37" t="s">
        <v>523</v>
      </c>
      <c r="B28" s="38">
        <v>27</v>
      </c>
      <c r="C28" s="37" t="s">
        <v>140</v>
      </c>
      <c r="D28" s="37"/>
      <c r="E28" s="38">
        <v>50</v>
      </c>
      <c r="F28" s="38">
        <v>-10</v>
      </c>
      <c r="G28" s="38">
        <v>-10</v>
      </c>
      <c r="H28" s="38">
        <v>40</v>
      </c>
      <c r="I28" s="38">
        <v>70</v>
      </c>
      <c r="J28" s="37" t="s">
        <v>390</v>
      </c>
      <c r="K28" s="37" t="s">
        <v>383</v>
      </c>
      <c r="L28" s="37" t="s">
        <v>153</v>
      </c>
      <c r="M28" s="37" t="s">
        <v>180</v>
      </c>
      <c r="N28" s="37" t="s">
        <v>157</v>
      </c>
      <c r="O28" s="37" t="s">
        <v>344</v>
      </c>
      <c r="P28" s="37" t="s">
        <v>330</v>
      </c>
      <c r="Q28" s="37" t="s">
        <v>309</v>
      </c>
      <c r="R28" s="37"/>
      <c r="S28" s="37"/>
      <c r="T28" s="37"/>
      <c r="U28" s="37"/>
      <c r="V28" s="38">
        <v>0</v>
      </c>
      <c r="W28" s="38">
        <v>6</v>
      </c>
      <c r="X28" s="38">
        <v>11</v>
      </c>
      <c r="Y28" s="38">
        <v>17</v>
      </c>
      <c r="Z28" s="38">
        <v>23</v>
      </c>
      <c r="AA28" s="38">
        <v>30</v>
      </c>
      <c r="AB28" s="38">
        <v>37</v>
      </c>
      <c r="AC28" s="38">
        <v>45</v>
      </c>
      <c r="AD28" s="37"/>
      <c r="AE28" s="37"/>
      <c r="AF28" s="37"/>
      <c r="AG28" s="37"/>
      <c r="AH28" s="37" t="s">
        <v>341</v>
      </c>
      <c r="AI28" s="37" t="s">
        <v>220</v>
      </c>
      <c r="AJ28" s="37" t="s">
        <v>409</v>
      </c>
      <c r="AK28" s="37" t="s">
        <v>348</v>
      </c>
      <c r="AL28" s="37" t="s">
        <v>379</v>
      </c>
      <c r="AM28" s="37" t="s">
        <v>309</v>
      </c>
      <c r="AN28" s="37" t="s">
        <v>355</v>
      </c>
      <c r="AO28" s="37" t="s">
        <v>320</v>
      </c>
      <c r="AP28" s="37" t="s">
        <v>148</v>
      </c>
      <c r="AQ28" s="37" t="s">
        <v>142</v>
      </c>
      <c r="AR28" s="37" t="s">
        <v>385</v>
      </c>
      <c r="AS28" s="50" t="s">
        <v>157</v>
      </c>
      <c r="AT28" s="51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ht="15" x14ac:dyDescent="0.25">
      <c r="A29" s="37" t="s">
        <v>524</v>
      </c>
      <c r="B29" s="38">
        <v>28</v>
      </c>
      <c r="C29" s="37" t="s">
        <v>140</v>
      </c>
      <c r="D29" s="37"/>
      <c r="E29" s="38">
        <v>75</v>
      </c>
      <c r="F29" s="38">
        <v>-10</v>
      </c>
      <c r="G29" s="38">
        <v>-10</v>
      </c>
      <c r="H29" s="38">
        <v>65</v>
      </c>
      <c r="I29" s="38">
        <v>120</v>
      </c>
      <c r="J29" s="37" t="s">
        <v>390</v>
      </c>
      <c r="K29" s="37" t="s">
        <v>383</v>
      </c>
      <c r="L29" s="37" t="s">
        <v>153</v>
      </c>
      <c r="M29" s="37" t="s">
        <v>180</v>
      </c>
      <c r="N29" s="37" t="s">
        <v>157</v>
      </c>
      <c r="O29" s="37" t="s">
        <v>344</v>
      </c>
      <c r="P29" s="37" t="s">
        <v>330</v>
      </c>
      <c r="Q29" s="37" t="s">
        <v>309</v>
      </c>
      <c r="R29" s="37"/>
      <c r="S29" s="37"/>
      <c r="T29" s="37"/>
      <c r="U29" s="37"/>
      <c r="V29" s="38">
        <v>0</v>
      </c>
      <c r="W29" s="38">
        <v>6</v>
      </c>
      <c r="X29" s="38">
        <v>11</v>
      </c>
      <c r="Y29" s="38">
        <v>17</v>
      </c>
      <c r="Z29" s="38">
        <v>24</v>
      </c>
      <c r="AA29" s="38">
        <v>33</v>
      </c>
      <c r="AB29" s="38">
        <v>42</v>
      </c>
      <c r="AC29" s="38">
        <v>52</v>
      </c>
      <c r="AD29" s="37"/>
      <c r="AE29" s="37"/>
      <c r="AF29" s="37"/>
      <c r="AG29" s="37"/>
      <c r="AH29" s="37" t="s">
        <v>341</v>
      </c>
      <c r="AI29" s="37" t="s">
        <v>421</v>
      </c>
      <c r="AJ29" s="37" t="s">
        <v>395</v>
      </c>
      <c r="AK29" s="37" t="s">
        <v>220</v>
      </c>
      <c r="AL29" s="37" t="s">
        <v>409</v>
      </c>
      <c r="AM29" s="37" t="s">
        <v>348</v>
      </c>
      <c r="AN29" s="37" t="s">
        <v>379</v>
      </c>
      <c r="AO29" s="37" t="s">
        <v>309</v>
      </c>
      <c r="AP29" s="37" t="s">
        <v>355</v>
      </c>
      <c r="AQ29" s="37" t="s">
        <v>320</v>
      </c>
      <c r="AR29" s="37" t="s">
        <v>148</v>
      </c>
      <c r="AS29" s="37" t="s">
        <v>142</v>
      </c>
      <c r="AT29" s="37" t="s">
        <v>385</v>
      </c>
      <c r="AU29" s="50" t="s">
        <v>157</v>
      </c>
      <c r="AV29" s="51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  <c r="BO29" s="37"/>
    </row>
    <row r="30" spans="1:67" ht="15" x14ac:dyDescent="0.25">
      <c r="A30" s="33" t="s">
        <v>525</v>
      </c>
      <c r="B30" s="38">
        <v>29</v>
      </c>
      <c r="C30" s="37" t="s">
        <v>170</v>
      </c>
      <c r="D30" s="37"/>
      <c r="E30" s="38">
        <v>55</v>
      </c>
      <c r="F30" s="38">
        <v>-5</v>
      </c>
      <c r="G30" s="38">
        <v>0</v>
      </c>
      <c r="H30" s="38">
        <v>41</v>
      </c>
      <c r="I30" s="38">
        <v>91</v>
      </c>
      <c r="J30" s="37" t="s">
        <v>376</v>
      </c>
      <c r="K30" s="37" t="s">
        <v>306</v>
      </c>
      <c r="L30" s="37" t="s">
        <v>390</v>
      </c>
      <c r="M30" s="37" t="s">
        <v>207</v>
      </c>
      <c r="N30" s="37" t="s">
        <v>180</v>
      </c>
      <c r="O30" s="37" t="s">
        <v>388</v>
      </c>
      <c r="P30" s="37" t="s">
        <v>309</v>
      </c>
      <c r="Q30" s="50" t="s">
        <v>217</v>
      </c>
      <c r="R30" s="51"/>
      <c r="S30" s="37"/>
      <c r="T30" s="37"/>
      <c r="U30" s="37"/>
      <c r="V30" s="38">
        <v>0</v>
      </c>
      <c r="W30" s="38">
        <v>2</v>
      </c>
      <c r="X30" s="38">
        <v>8</v>
      </c>
      <c r="Y30" s="38">
        <v>12</v>
      </c>
      <c r="Z30" s="38">
        <v>17</v>
      </c>
      <c r="AA30" s="38">
        <v>23</v>
      </c>
      <c r="AB30" s="38">
        <v>30</v>
      </c>
      <c r="AC30" s="38">
        <v>38</v>
      </c>
      <c r="AD30" s="37"/>
      <c r="AE30" s="37"/>
      <c r="AF30" s="37"/>
      <c r="AG30" s="37"/>
      <c r="AH30" s="37" t="s">
        <v>421</v>
      </c>
      <c r="AI30" s="37" t="s">
        <v>220</v>
      </c>
      <c r="AJ30" s="37" t="s">
        <v>194</v>
      </c>
      <c r="AK30" s="37" t="s">
        <v>348</v>
      </c>
      <c r="AL30" s="37" t="s">
        <v>379</v>
      </c>
      <c r="AM30" s="37" t="s">
        <v>309</v>
      </c>
      <c r="AN30" s="37" t="s">
        <v>355</v>
      </c>
      <c r="AO30" s="37" t="s">
        <v>320</v>
      </c>
      <c r="AP30" s="37" t="s">
        <v>148</v>
      </c>
      <c r="AQ30" s="37" t="s">
        <v>142</v>
      </c>
      <c r="AR30" s="37" t="s">
        <v>385</v>
      </c>
      <c r="AS30" s="50" t="s">
        <v>188</v>
      </c>
      <c r="AT30" s="51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ht="15" x14ac:dyDescent="0.25">
      <c r="A31" s="37" t="s">
        <v>526</v>
      </c>
      <c r="B31" s="38">
        <v>30</v>
      </c>
      <c r="C31" s="37" t="s">
        <v>170</v>
      </c>
      <c r="D31" s="37"/>
      <c r="E31" s="38">
        <v>70</v>
      </c>
      <c r="F31" s="38">
        <v>-5</v>
      </c>
      <c r="G31" s="38">
        <v>0</v>
      </c>
      <c r="H31" s="38">
        <v>56</v>
      </c>
      <c r="I31" s="38">
        <v>121</v>
      </c>
      <c r="J31" s="37" t="s">
        <v>376</v>
      </c>
      <c r="K31" s="37" t="s">
        <v>306</v>
      </c>
      <c r="L31" s="37" t="s">
        <v>390</v>
      </c>
      <c r="M31" s="37" t="s">
        <v>207</v>
      </c>
      <c r="N31" s="37" t="s">
        <v>180</v>
      </c>
      <c r="O31" s="37" t="s">
        <v>388</v>
      </c>
      <c r="P31" s="37" t="s">
        <v>309</v>
      </c>
      <c r="Q31" s="50" t="s">
        <v>217</v>
      </c>
      <c r="R31" s="51"/>
      <c r="S31" s="37"/>
      <c r="T31" s="37"/>
      <c r="U31" s="37"/>
      <c r="V31" s="38">
        <v>0</v>
      </c>
      <c r="W31" s="38">
        <v>2</v>
      </c>
      <c r="X31" s="38">
        <v>8</v>
      </c>
      <c r="Y31" s="38">
        <v>12</v>
      </c>
      <c r="Z31" s="38">
        <v>19</v>
      </c>
      <c r="AA31" s="38">
        <v>27</v>
      </c>
      <c r="AB31" s="38">
        <v>36</v>
      </c>
      <c r="AC31" s="38">
        <v>46</v>
      </c>
      <c r="AD31" s="37"/>
      <c r="AE31" s="37"/>
      <c r="AF31" s="37"/>
      <c r="AG31" s="37"/>
      <c r="AH31" s="37" t="s">
        <v>421</v>
      </c>
      <c r="AI31" s="37" t="s">
        <v>220</v>
      </c>
      <c r="AJ31" s="37" t="s">
        <v>194</v>
      </c>
      <c r="AK31" s="37" t="s">
        <v>348</v>
      </c>
      <c r="AL31" s="37" t="s">
        <v>379</v>
      </c>
      <c r="AM31" s="37" t="s">
        <v>309</v>
      </c>
      <c r="AN31" s="37" t="s">
        <v>355</v>
      </c>
      <c r="AO31" s="37" t="s">
        <v>320</v>
      </c>
      <c r="AP31" s="37" t="s">
        <v>148</v>
      </c>
      <c r="AQ31" s="37" t="s">
        <v>142</v>
      </c>
      <c r="AR31" s="37" t="s">
        <v>385</v>
      </c>
      <c r="AS31" s="50" t="s">
        <v>188</v>
      </c>
      <c r="AT31" s="51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ht="15" x14ac:dyDescent="0.25">
      <c r="A32" s="37" t="s">
        <v>527</v>
      </c>
      <c r="B32" s="38">
        <v>31</v>
      </c>
      <c r="C32" s="37" t="s">
        <v>170</v>
      </c>
      <c r="D32" s="37" t="s">
        <v>140</v>
      </c>
      <c r="E32" s="38">
        <v>90</v>
      </c>
      <c r="F32" s="38">
        <v>5</v>
      </c>
      <c r="G32" s="38">
        <v>-10</v>
      </c>
      <c r="H32" s="38">
        <v>76</v>
      </c>
      <c r="I32" s="38">
        <v>161</v>
      </c>
      <c r="J32" s="37" t="s">
        <v>306</v>
      </c>
      <c r="K32" s="37" t="s">
        <v>390</v>
      </c>
      <c r="L32" s="37" t="s">
        <v>207</v>
      </c>
      <c r="M32" s="37" t="s">
        <v>388</v>
      </c>
      <c r="N32" s="50" t="s">
        <v>346</v>
      </c>
      <c r="O32" s="51"/>
      <c r="P32" s="37"/>
      <c r="Q32" s="37"/>
      <c r="R32" s="37"/>
      <c r="S32" s="37"/>
      <c r="T32" s="37"/>
      <c r="U32" s="37"/>
      <c r="V32" s="38">
        <v>0</v>
      </c>
      <c r="W32" s="38">
        <v>8</v>
      </c>
      <c r="X32" s="38">
        <v>12</v>
      </c>
      <c r="Y32" s="38">
        <v>20</v>
      </c>
      <c r="Z32" s="38">
        <v>23</v>
      </c>
      <c r="AA32" s="37"/>
      <c r="AB32" s="37"/>
      <c r="AC32" s="37"/>
      <c r="AD32" s="37"/>
      <c r="AE32" s="37"/>
      <c r="AF32" s="37"/>
      <c r="AG32" s="37"/>
      <c r="AH32" s="37" t="s">
        <v>421</v>
      </c>
      <c r="AI32" s="37" t="s">
        <v>220</v>
      </c>
      <c r="AJ32" s="37" t="s">
        <v>194</v>
      </c>
      <c r="AK32" s="37" t="s">
        <v>348</v>
      </c>
      <c r="AL32" s="37" t="s">
        <v>379</v>
      </c>
      <c r="AM32" s="37" t="s">
        <v>309</v>
      </c>
      <c r="AN32" s="37" t="s">
        <v>355</v>
      </c>
      <c r="AO32" s="37" t="s">
        <v>320</v>
      </c>
      <c r="AP32" s="37" t="s">
        <v>148</v>
      </c>
      <c r="AQ32" s="37" t="s">
        <v>142</v>
      </c>
      <c r="AR32" s="37" t="s">
        <v>385</v>
      </c>
      <c r="AS32" s="50" t="s">
        <v>188</v>
      </c>
      <c r="AT32" s="51"/>
      <c r="AU32" s="37"/>
      <c r="AV32" s="37"/>
      <c r="AW32" s="37"/>
      <c r="AX32" s="37"/>
      <c r="AY32" s="37"/>
      <c r="AZ32" s="37" t="s">
        <v>376</v>
      </c>
      <c r="BA32" s="37" t="s">
        <v>180</v>
      </c>
      <c r="BB32" s="37" t="s">
        <v>217</v>
      </c>
      <c r="BC32" s="37"/>
      <c r="BD32" s="37"/>
      <c r="BE32" s="37"/>
      <c r="BF32" s="37"/>
      <c r="BG32" s="37"/>
      <c r="BH32" s="37"/>
      <c r="BI32" s="37"/>
      <c r="BJ32" s="37" t="s">
        <v>528</v>
      </c>
      <c r="BK32" s="37" t="s">
        <v>529</v>
      </c>
      <c r="BL32" s="37"/>
      <c r="BM32" s="37"/>
      <c r="BN32" s="37"/>
      <c r="BO32" s="37"/>
    </row>
    <row r="33" spans="1:67" ht="15" x14ac:dyDescent="0.25">
      <c r="A33" s="33" t="s">
        <v>530</v>
      </c>
      <c r="B33" s="38">
        <v>32</v>
      </c>
      <c r="C33" s="37" t="s">
        <v>170</v>
      </c>
      <c r="D33" s="37"/>
      <c r="E33" s="38">
        <v>46</v>
      </c>
      <c r="F33" s="38">
        <v>17</v>
      </c>
      <c r="G33" s="38">
        <v>0</v>
      </c>
      <c r="H33" s="38">
        <v>50</v>
      </c>
      <c r="I33" s="38">
        <v>113</v>
      </c>
      <c r="J33" s="37" t="s">
        <v>376</v>
      </c>
      <c r="K33" s="37" t="s">
        <v>306</v>
      </c>
      <c r="L33" s="37" t="s">
        <v>390</v>
      </c>
      <c r="M33" s="37" t="s">
        <v>207</v>
      </c>
      <c r="N33" s="37" t="s">
        <v>180</v>
      </c>
      <c r="O33" s="37" t="s">
        <v>388</v>
      </c>
      <c r="P33" s="37" t="s">
        <v>309</v>
      </c>
      <c r="Q33" s="50" t="s">
        <v>217</v>
      </c>
      <c r="R33" s="51"/>
      <c r="S33" s="37"/>
      <c r="T33" s="37"/>
      <c r="U33" s="37"/>
      <c r="V33" s="38">
        <v>0</v>
      </c>
      <c r="W33" s="38">
        <v>2</v>
      </c>
      <c r="X33" s="38">
        <v>8</v>
      </c>
      <c r="Y33" s="38">
        <v>12</v>
      </c>
      <c r="Z33" s="38">
        <v>17</v>
      </c>
      <c r="AA33" s="38">
        <v>23</v>
      </c>
      <c r="AB33" s="38">
        <v>30</v>
      </c>
      <c r="AC33" s="38">
        <v>38</v>
      </c>
      <c r="AD33" s="37"/>
      <c r="AE33" s="37"/>
      <c r="AF33" s="37"/>
      <c r="AG33" s="37"/>
      <c r="AH33" s="37" t="s">
        <v>421</v>
      </c>
      <c r="AI33" s="37" t="s">
        <v>220</v>
      </c>
      <c r="AJ33" s="37" t="s">
        <v>194</v>
      </c>
      <c r="AK33" s="37" t="s">
        <v>348</v>
      </c>
      <c r="AL33" s="37" t="s">
        <v>379</v>
      </c>
      <c r="AM33" s="37" t="s">
        <v>309</v>
      </c>
      <c r="AN33" s="37" t="s">
        <v>355</v>
      </c>
      <c r="AO33" s="37" t="s">
        <v>320</v>
      </c>
      <c r="AP33" s="37" t="s">
        <v>148</v>
      </c>
      <c r="AQ33" s="37" t="s">
        <v>142</v>
      </c>
      <c r="AR33" s="37" t="s">
        <v>385</v>
      </c>
      <c r="AS33" s="50" t="s">
        <v>188</v>
      </c>
      <c r="AT33" s="51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ht="15" x14ac:dyDescent="0.25">
      <c r="A34" s="37" t="s">
        <v>531</v>
      </c>
      <c r="B34" s="38">
        <v>33</v>
      </c>
      <c r="C34" s="37" t="s">
        <v>170</v>
      </c>
      <c r="D34" s="37"/>
      <c r="E34" s="38">
        <v>61</v>
      </c>
      <c r="F34" s="38">
        <v>15</v>
      </c>
      <c r="G34" s="38">
        <v>0</v>
      </c>
      <c r="H34" s="38">
        <v>65</v>
      </c>
      <c r="I34" s="38">
        <v>141</v>
      </c>
      <c r="J34" s="37" t="s">
        <v>376</v>
      </c>
      <c r="K34" s="37" t="s">
        <v>306</v>
      </c>
      <c r="L34" s="37" t="s">
        <v>390</v>
      </c>
      <c r="M34" s="37" t="s">
        <v>207</v>
      </c>
      <c r="N34" s="37" t="s">
        <v>180</v>
      </c>
      <c r="O34" s="37" t="s">
        <v>388</v>
      </c>
      <c r="P34" s="37" t="s">
        <v>309</v>
      </c>
      <c r="Q34" s="50" t="s">
        <v>217</v>
      </c>
      <c r="R34" s="51"/>
      <c r="S34" s="37"/>
      <c r="T34" s="37"/>
      <c r="U34" s="37"/>
      <c r="V34" s="38">
        <v>0</v>
      </c>
      <c r="W34" s="38">
        <v>2</v>
      </c>
      <c r="X34" s="38">
        <v>8</v>
      </c>
      <c r="Y34" s="38">
        <v>12</v>
      </c>
      <c r="Z34" s="38">
        <v>19</v>
      </c>
      <c r="AA34" s="38">
        <v>27</v>
      </c>
      <c r="AB34" s="38">
        <v>36</v>
      </c>
      <c r="AC34" s="38">
        <v>46</v>
      </c>
      <c r="AD34" s="37"/>
      <c r="AE34" s="37"/>
      <c r="AF34" s="37"/>
      <c r="AG34" s="37"/>
      <c r="AH34" s="37" t="s">
        <v>421</v>
      </c>
      <c r="AI34" s="37" t="s">
        <v>220</v>
      </c>
      <c r="AJ34" s="37" t="s">
        <v>194</v>
      </c>
      <c r="AK34" s="37" t="s">
        <v>348</v>
      </c>
      <c r="AL34" s="37" t="s">
        <v>379</v>
      </c>
      <c r="AM34" s="37" t="s">
        <v>309</v>
      </c>
      <c r="AN34" s="37" t="s">
        <v>355</v>
      </c>
      <c r="AO34" s="37" t="s">
        <v>320</v>
      </c>
      <c r="AP34" s="37" t="s">
        <v>148</v>
      </c>
      <c r="AQ34" s="37" t="s">
        <v>142</v>
      </c>
      <c r="AR34" s="37" t="s">
        <v>385</v>
      </c>
      <c r="AS34" s="50" t="s">
        <v>188</v>
      </c>
      <c r="AT34" s="51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ht="15" x14ac:dyDescent="0.25">
      <c r="A35" s="37" t="s">
        <v>532</v>
      </c>
      <c r="B35" s="38">
        <v>34</v>
      </c>
      <c r="C35" s="37" t="s">
        <v>170</v>
      </c>
      <c r="D35" s="37" t="s">
        <v>140</v>
      </c>
      <c r="E35" s="38">
        <v>81</v>
      </c>
      <c r="F35" s="38">
        <v>25</v>
      </c>
      <c r="G35" s="38">
        <v>10</v>
      </c>
      <c r="H35" s="38">
        <v>85</v>
      </c>
      <c r="I35" s="38">
        <v>201</v>
      </c>
      <c r="J35" s="37" t="s">
        <v>306</v>
      </c>
      <c r="K35" s="37" t="s">
        <v>390</v>
      </c>
      <c r="L35" s="37" t="s">
        <v>207</v>
      </c>
      <c r="M35" s="37" t="s">
        <v>388</v>
      </c>
      <c r="N35" s="50" t="s">
        <v>346</v>
      </c>
      <c r="O35" s="51"/>
      <c r="P35" s="37"/>
      <c r="Q35" s="37"/>
      <c r="R35" s="37"/>
      <c r="S35" s="37"/>
      <c r="T35" s="37"/>
      <c r="U35" s="37"/>
      <c r="V35" s="38">
        <v>0</v>
      </c>
      <c r="W35" s="38">
        <v>8</v>
      </c>
      <c r="X35" s="38">
        <v>12</v>
      </c>
      <c r="Y35" s="38">
        <v>20</v>
      </c>
      <c r="Z35" s="38">
        <v>23</v>
      </c>
      <c r="AA35" s="37"/>
      <c r="AB35" s="37"/>
      <c r="AC35" s="37"/>
      <c r="AD35" s="37"/>
      <c r="AE35" s="37"/>
      <c r="AF35" s="37"/>
      <c r="AG35" s="37"/>
      <c r="AH35" s="37" t="s">
        <v>421</v>
      </c>
      <c r="AI35" s="37" t="s">
        <v>220</v>
      </c>
      <c r="AJ35" s="37" t="s">
        <v>194</v>
      </c>
      <c r="AK35" s="37" t="s">
        <v>348</v>
      </c>
      <c r="AL35" s="37" t="s">
        <v>379</v>
      </c>
      <c r="AM35" s="37" t="s">
        <v>309</v>
      </c>
      <c r="AN35" s="37" t="s">
        <v>355</v>
      </c>
      <c r="AO35" s="37" t="s">
        <v>320</v>
      </c>
      <c r="AP35" s="37" t="s">
        <v>148</v>
      </c>
      <c r="AQ35" s="37" t="s">
        <v>142</v>
      </c>
      <c r="AR35" s="37" t="s">
        <v>385</v>
      </c>
      <c r="AS35" s="50" t="s">
        <v>188</v>
      </c>
      <c r="AT35" s="51"/>
      <c r="AU35" s="37"/>
      <c r="AV35" s="37"/>
      <c r="AW35" s="37"/>
      <c r="AX35" s="37"/>
      <c r="AY35" s="37"/>
      <c r="AZ35" s="37" t="s">
        <v>376</v>
      </c>
      <c r="BA35" s="37" t="s">
        <v>180</v>
      </c>
      <c r="BB35" s="37" t="s">
        <v>217</v>
      </c>
      <c r="BC35" s="37"/>
      <c r="BD35" s="37"/>
      <c r="BE35" s="37"/>
      <c r="BF35" s="37"/>
      <c r="BG35" s="37"/>
      <c r="BH35" s="37"/>
      <c r="BI35" s="37"/>
      <c r="BJ35" s="37" t="s">
        <v>533</v>
      </c>
      <c r="BK35" s="37"/>
      <c r="BL35" s="37"/>
      <c r="BM35" s="37"/>
      <c r="BN35" s="37"/>
      <c r="BO35" s="37"/>
    </row>
    <row r="36" spans="1:67" ht="15" x14ac:dyDescent="0.25">
      <c r="A36" s="37" t="s">
        <v>534</v>
      </c>
      <c r="B36" s="38">
        <v>35</v>
      </c>
      <c r="C36" s="37" t="s">
        <v>535</v>
      </c>
      <c r="D36" s="37"/>
      <c r="E36" s="38">
        <v>70</v>
      </c>
      <c r="F36" s="38">
        <v>-3</v>
      </c>
      <c r="G36" s="38">
        <v>-5</v>
      </c>
      <c r="H36" s="38">
        <v>35</v>
      </c>
      <c r="I36" s="38">
        <v>97</v>
      </c>
      <c r="J36" s="37" t="s">
        <v>327</v>
      </c>
      <c r="K36" s="37" t="s">
        <v>376</v>
      </c>
      <c r="L36" s="37" t="s">
        <v>379</v>
      </c>
      <c r="M36" s="37" t="s">
        <v>367</v>
      </c>
      <c r="N36" s="37" t="s">
        <v>327</v>
      </c>
      <c r="O36" s="37" t="s">
        <v>398</v>
      </c>
      <c r="P36" s="37" t="s">
        <v>383</v>
      </c>
      <c r="Q36" s="37" t="s">
        <v>388</v>
      </c>
      <c r="R36" s="37" t="s">
        <v>406</v>
      </c>
      <c r="S36" s="37" t="s">
        <v>344</v>
      </c>
      <c r="T36" s="37"/>
      <c r="U36" s="37"/>
      <c r="V36" s="38">
        <v>0</v>
      </c>
      <c r="W36" s="38">
        <v>2</v>
      </c>
      <c r="X36" s="38">
        <v>4</v>
      </c>
      <c r="Y36" s="38">
        <v>8</v>
      </c>
      <c r="Z36" s="38">
        <v>13</v>
      </c>
      <c r="AA36" s="38">
        <v>19</v>
      </c>
      <c r="AB36" s="38">
        <v>26</v>
      </c>
      <c r="AC36" s="38">
        <v>34</v>
      </c>
      <c r="AD36" s="38">
        <v>43</v>
      </c>
      <c r="AE36" s="38">
        <v>53</v>
      </c>
      <c r="AF36" s="37"/>
      <c r="AG36" s="37"/>
      <c r="AH36" s="37" t="s">
        <v>395</v>
      </c>
      <c r="AI36" s="37" t="s">
        <v>409</v>
      </c>
      <c r="AJ36" s="37" t="s">
        <v>348</v>
      </c>
      <c r="AK36" s="37" t="s">
        <v>379</v>
      </c>
      <c r="AL36" s="37" t="s">
        <v>337</v>
      </c>
      <c r="AM36" s="37" t="s">
        <v>309</v>
      </c>
      <c r="AN36" s="37" t="s">
        <v>355</v>
      </c>
      <c r="AO36" s="50" t="s">
        <v>392</v>
      </c>
      <c r="AP36" s="51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 t="s">
        <v>536</v>
      </c>
      <c r="BK36" s="37"/>
      <c r="BL36" s="37"/>
      <c r="BM36" s="37"/>
      <c r="BN36" s="37"/>
      <c r="BO36" s="37"/>
    </row>
    <row r="37" spans="1:67" ht="15" x14ac:dyDescent="0.25">
      <c r="A37" s="37" t="s">
        <v>537</v>
      </c>
      <c r="B37" s="38">
        <v>36</v>
      </c>
      <c r="C37" s="37" t="s">
        <v>535</v>
      </c>
      <c r="D37" s="37"/>
      <c r="E37" s="38">
        <v>95</v>
      </c>
      <c r="F37" s="38">
        <v>-3</v>
      </c>
      <c r="G37" s="38">
        <v>5</v>
      </c>
      <c r="H37" s="38">
        <v>60</v>
      </c>
      <c r="I37" s="38">
        <v>157</v>
      </c>
      <c r="J37" s="37" t="s">
        <v>367</v>
      </c>
      <c r="K37" s="37" t="s">
        <v>327</v>
      </c>
      <c r="L37" s="37" t="s">
        <v>388</v>
      </c>
      <c r="M37" s="37" t="s">
        <v>406</v>
      </c>
      <c r="N37" s="37" t="s">
        <v>344</v>
      </c>
      <c r="O37" s="37"/>
      <c r="P37" s="37"/>
      <c r="Q37" s="37"/>
      <c r="R37" s="37"/>
      <c r="S37" s="37"/>
      <c r="T37" s="37"/>
      <c r="U37" s="37"/>
      <c r="V37" s="38">
        <v>0</v>
      </c>
      <c r="W37" s="38">
        <v>13</v>
      </c>
      <c r="X37" s="38">
        <v>34</v>
      </c>
      <c r="Y37" s="38">
        <v>43</v>
      </c>
      <c r="Z37" s="38">
        <v>53</v>
      </c>
      <c r="AA37" s="37"/>
      <c r="AB37" s="37"/>
      <c r="AC37" s="37"/>
      <c r="AD37" s="37"/>
      <c r="AE37" s="37"/>
      <c r="AF37" s="37"/>
      <c r="AG37" s="37"/>
      <c r="AH37" s="37" t="s">
        <v>395</v>
      </c>
      <c r="AI37" s="37" t="s">
        <v>409</v>
      </c>
      <c r="AJ37" s="37" t="s">
        <v>348</v>
      </c>
      <c r="AK37" s="37" t="s">
        <v>379</v>
      </c>
      <c r="AL37" s="37" t="s">
        <v>337</v>
      </c>
      <c r="AM37" s="37" t="s">
        <v>309</v>
      </c>
      <c r="AN37" s="37" t="s">
        <v>355</v>
      </c>
      <c r="AO37" s="50" t="s">
        <v>392</v>
      </c>
      <c r="AP37" s="51"/>
      <c r="AQ37" s="37"/>
      <c r="AR37" s="37"/>
      <c r="AS37" s="37"/>
      <c r="AT37" s="37"/>
      <c r="AU37" s="37"/>
      <c r="AV37" s="37"/>
      <c r="AW37" s="37"/>
      <c r="AX37" s="37"/>
      <c r="AY37" s="37"/>
      <c r="AZ37" s="37" t="s">
        <v>376</v>
      </c>
      <c r="BA37" s="37" t="s">
        <v>379</v>
      </c>
      <c r="BB37" s="37" t="s">
        <v>398</v>
      </c>
      <c r="BC37" s="37" t="s">
        <v>383</v>
      </c>
      <c r="BD37" s="37"/>
      <c r="BE37" s="37"/>
      <c r="BF37" s="37"/>
      <c r="BG37" s="37"/>
      <c r="BH37" s="37"/>
      <c r="BI37" s="37"/>
      <c r="BJ37" s="37" t="s">
        <v>533</v>
      </c>
      <c r="BK37" s="37"/>
      <c r="BL37" s="37"/>
      <c r="BM37" s="37"/>
      <c r="BN37" s="37"/>
      <c r="BO37" s="37"/>
    </row>
    <row r="38" spans="1:67" ht="15" x14ac:dyDescent="0.25">
      <c r="A38" s="37" t="s">
        <v>538</v>
      </c>
      <c r="B38" s="38">
        <v>37</v>
      </c>
      <c r="C38" s="37" t="s">
        <v>33</v>
      </c>
      <c r="D38" s="37"/>
      <c r="E38" s="38">
        <v>38</v>
      </c>
      <c r="F38" s="38">
        <v>1</v>
      </c>
      <c r="G38" s="38">
        <v>-15</v>
      </c>
      <c r="H38" s="38">
        <v>65</v>
      </c>
      <c r="I38" s="38">
        <v>89</v>
      </c>
      <c r="J38" s="37" t="s">
        <v>32</v>
      </c>
      <c r="K38" s="37" t="s">
        <v>388</v>
      </c>
      <c r="L38" s="37" t="s">
        <v>332</v>
      </c>
      <c r="M38" s="37" t="s">
        <v>409</v>
      </c>
      <c r="N38" s="37" t="s">
        <v>344</v>
      </c>
      <c r="O38" s="37" t="s">
        <v>392</v>
      </c>
      <c r="P38" s="37" t="s">
        <v>36</v>
      </c>
      <c r="Q38" s="50" t="s">
        <v>38</v>
      </c>
      <c r="R38" s="51"/>
      <c r="S38" s="37"/>
      <c r="T38" s="37"/>
      <c r="U38" s="37"/>
      <c r="V38" s="38">
        <v>0</v>
      </c>
      <c r="W38" s="38">
        <v>2</v>
      </c>
      <c r="X38" s="38">
        <v>7</v>
      </c>
      <c r="Y38" s="38">
        <v>13</v>
      </c>
      <c r="Z38" s="38">
        <v>19</v>
      </c>
      <c r="AA38" s="38">
        <v>25</v>
      </c>
      <c r="AB38" s="38">
        <v>31</v>
      </c>
      <c r="AC38" s="38">
        <v>37</v>
      </c>
      <c r="AD38" s="37"/>
      <c r="AE38" s="37"/>
      <c r="AF38" s="37"/>
      <c r="AG38" s="37"/>
      <c r="AH38" s="37" t="s">
        <v>395</v>
      </c>
      <c r="AI38" s="37" t="s">
        <v>220</v>
      </c>
      <c r="AJ38" s="37" t="s">
        <v>294</v>
      </c>
      <c r="AK38" s="37" t="s">
        <v>409</v>
      </c>
      <c r="AL38" s="37" t="s">
        <v>402</v>
      </c>
      <c r="AM38" s="37" t="s">
        <v>36</v>
      </c>
      <c r="AN38" s="37" t="s">
        <v>41</v>
      </c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 t="s">
        <v>539</v>
      </c>
      <c r="BK38" s="37"/>
      <c r="BL38" s="37"/>
      <c r="BM38" s="37"/>
      <c r="BN38" s="37"/>
      <c r="BO38" s="37"/>
    </row>
    <row r="39" spans="1:67" ht="15" x14ac:dyDescent="0.25">
      <c r="A39" s="37" t="s">
        <v>540</v>
      </c>
      <c r="B39" s="38">
        <v>38</v>
      </c>
      <c r="C39" s="37" t="s">
        <v>33</v>
      </c>
      <c r="D39" s="37"/>
      <c r="E39" s="38">
        <v>73</v>
      </c>
      <c r="F39" s="38">
        <v>1</v>
      </c>
      <c r="G39" s="38">
        <v>-19</v>
      </c>
      <c r="H39" s="38">
        <v>100</v>
      </c>
      <c r="I39" s="38">
        <v>155</v>
      </c>
      <c r="J39" s="37" t="s">
        <v>32</v>
      </c>
      <c r="K39" s="37" t="s">
        <v>332</v>
      </c>
      <c r="L39" s="37" t="s">
        <v>344</v>
      </c>
      <c r="M39" s="37" t="s">
        <v>392</v>
      </c>
      <c r="N39" s="50" t="s">
        <v>38</v>
      </c>
      <c r="O39" s="51"/>
      <c r="P39" s="37"/>
      <c r="Q39" s="37"/>
      <c r="R39" s="37"/>
      <c r="S39" s="37"/>
      <c r="T39" s="37"/>
      <c r="U39" s="37"/>
      <c r="V39" s="38">
        <v>0</v>
      </c>
      <c r="W39" s="38">
        <v>7</v>
      </c>
      <c r="X39" s="38">
        <v>19</v>
      </c>
      <c r="Y39" s="38">
        <v>25</v>
      </c>
      <c r="Z39" s="38">
        <v>43</v>
      </c>
      <c r="AA39" s="37"/>
      <c r="AB39" s="37"/>
      <c r="AC39" s="37"/>
      <c r="AD39" s="37"/>
      <c r="AE39" s="37"/>
      <c r="AF39" s="37"/>
      <c r="AG39" s="37"/>
      <c r="AH39" s="37" t="s">
        <v>395</v>
      </c>
      <c r="AI39" s="37" t="s">
        <v>220</v>
      </c>
      <c r="AJ39" s="37" t="s">
        <v>294</v>
      </c>
      <c r="AK39" s="37" t="s">
        <v>409</v>
      </c>
      <c r="AL39" s="37" t="s">
        <v>402</v>
      </c>
      <c r="AM39" s="37" t="s">
        <v>36</v>
      </c>
      <c r="AN39" s="37" t="s">
        <v>41</v>
      </c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 t="s">
        <v>388</v>
      </c>
      <c r="BA39" s="37"/>
      <c r="BB39" s="37"/>
      <c r="BC39" s="37"/>
      <c r="BD39" s="37"/>
      <c r="BE39" s="37"/>
      <c r="BF39" s="37"/>
      <c r="BG39" s="37"/>
      <c r="BH39" s="37"/>
      <c r="BI39" s="37"/>
      <c r="BJ39" s="37" t="s">
        <v>539</v>
      </c>
      <c r="BK39" s="37"/>
      <c r="BL39" s="37"/>
      <c r="BM39" s="37"/>
      <c r="BN39" s="37"/>
      <c r="BO39" s="37"/>
    </row>
    <row r="40" spans="1:67" ht="15" x14ac:dyDescent="0.25">
      <c r="A40" s="37" t="s">
        <v>541</v>
      </c>
      <c r="B40" s="38">
        <v>39</v>
      </c>
      <c r="C40" s="37" t="s">
        <v>324</v>
      </c>
      <c r="D40" s="37" t="s">
        <v>535</v>
      </c>
      <c r="E40" s="38">
        <v>115</v>
      </c>
      <c r="F40" s="38">
        <v>25</v>
      </c>
      <c r="G40" s="38">
        <v>20</v>
      </c>
      <c r="H40" s="38">
        <v>20</v>
      </c>
      <c r="I40" s="38">
        <v>180</v>
      </c>
      <c r="J40" s="37" t="s">
        <v>367</v>
      </c>
      <c r="K40" s="37" t="s">
        <v>383</v>
      </c>
      <c r="L40" s="37" t="s">
        <v>327</v>
      </c>
      <c r="M40" s="37" t="s">
        <v>390</v>
      </c>
      <c r="N40" s="37" t="s">
        <v>379</v>
      </c>
      <c r="O40" s="37" t="s">
        <v>332</v>
      </c>
      <c r="P40" s="37" t="s">
        <v>266</v>
      </c>
      <c r="Q40" s="37" t="s">
        <v>388</v>
      </c>
      <c r="R40" s="50" t="s">
        <v>353</v>
      </c>
      <c r="S40" s="51"/>
      <c r="T40" s="37"/>
      <c r="U40" s="37"/>
      <c r="V40" s="38">
        <v>0</v>
      </c>
      <c r="W40" s="38">
        <v>4</v>
      </c>
      <c r="X40" s="38">
        <v>9</v>
      </c>
      <c r="Y40" s="38">
        <v>14</v>
      </c>
      <c r="Z40" s="38">
        <v>19</v>
      </c>
      <c r="AA40" s="38">
        <v>24</v>
      </c>
      <c r="AB40" s="38">
        <v>29</v>
      </c>
      <c r="AC40" s="38">
        <v>34</v>
      </c>
      <c r="AD40" s="38">
        <v>39</v>
      </c>
      <c r="AE40" s="37"/>
      <c r="AF40" s="37"/>
      <c r="AG40" s="37"/>
      <c r="AH40" s="37" t="s">
        <v>395</v>
      </c>
      <c r="AI40" s="37" t="s">
        <v>409</v>
      </c>
      <c r="AJ40" s="37" t="s">
        <v>348</v>
      </c>
      <c r="AK40" s="37" t="s">
        <v>379</v>
      </c>
      <c r="AL40" s="37" t="s">
        <v>337</v>
      </c>
      <c r="AM40" s="37" t="s">
        <v>309</v>
      </c>
      <c r="AN40" s="37" t="s">
        <v>355</v>
      </c>
      <c r="AO40" s="50" t="s">
        <v>392</v>
      </c>
      <c r="AP40" s="51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 t="s">
        <v>542</v>
      </c>
      <c r="BK40" s="37"/>
      <c r="BL40" s="37"/>
      <c r="BM40" s="37"/>
      <c r="BN40" s="37"/>
      <c r="BO40" s="37"/>
    </row>
    <row r="41" spans="1:67" ht="15" x14ac:dyDescent="0.25">
      <c r="A41" s="37" t="s">
        <v>543</v>
      </c>
      <c r="B41" s="38">
        <v>40</v>
      </c>
      <c r="C41" s="37" t="s">
        <v>324</v>
      </c>
      <c r="D41" s="37" t="s">
        <v>535</v>
      </c>
      <c r="E41" s="38">
        <v>140</v>
      </c>
      <c r="F41" s="38">
        <v>25</v>
      </c>
      <c r="G41" s="38">
        <v>35</v>
      </c>
      <c r="H41" s="38">
        <v>45</v>
      </c>
      <c r="I41" s="38">
        <v>245</v>
      </c>
      <c r="J41" s="37" t="s">
        <v>367</v>
      </c>
      <c r="K41" s="37" t="s">
        <v>327</v>
      </c>
      <c r="L41" s="37" t="s">
        <v>379</v>
      </c>
      <c r="M41" s="50" t="s">
        <v>332</v>
      </c>
      <c r="N41" s="51"/>
      <c r="O41" s="37"/>
      <c r="P41" s="37"/>
      <c r="Q41" s="37"/>
      <c r="R41" s="37"/>
      <c r="S41" s="37"/>
      <c r="T41" s="37"/>
      <c r="U41" s="37"/>
      <c r="V41" s="38">
        <v>0</v>
      </c>
      <c r="W41" s="38">
        <v>9</v>
      </c>
      <c r="X41" s="38">
        <v>19</v>
      </c>
      <c r="Y41" s="38">
        <v>24</v>
      </c>
      <c r="Z41" s="37"/>
      <c r="AA41" s="37"/>
      <c r="AB41" s="37"/>
      <c r="AC41" s="37"/>
      <c r="AD41" s="37"/>
      <c r="AE41" s="37"/>
      <c r="AF41" s="37"/>
      <c r="AG41" s="37"/>
      <c r="AH41" s="37" t="s">
        <v>395</v>
      </c>
      <c r="AI41" s="37" t="s">
        <v>409</v>
      </c>
      <c r="AJ41" s="37" t="s">
        <v>348</v>
      </c>
      <c r="AK41" s="37" t="s">
        <v>379</v>
      </c>
      <c r="AL41" s="37" t="s">
        <v>337</v>
      </c>
      <c r="AM41" s="37" t="s">
        <v>309</v>
      </c>
      <c r="AN41" s="37" t="s">
        <v>355</v>
      </c>
      <c r="AO41" s="50" t="s">
        <v>392</v>
      </c>
      <c r="AP41" s="51"/>
      <c r="AQ41" s="37"/>
      <c r="AR41" s="37"/>
      <c r="AS41" s="37"/>
      <c r="AT41" s="37"/>
      <c r="AU41" s="37"/>
      <c r="AV41" s="37"/>
      <c r="AW41" s="37"/>
      <c r="AX41" s="37"/>
      <c r="AY41" s="37"/>
      <c r="AZ41" s="37" t="s">
        <v>383</v>
      </c>
      <c r="BA41" s="37" t="s">
        <v>390</v>
      </c>
      <c r="BB41" s="37" t="s">
        <v>266</v>
      </c>
      <c r="BC41" s="37" t="s">
        <v>388</v>
      </c>
      <c r="BD41" s="37" t="s">
        <v>353</v>
      </c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</row>
    <row r="42" spans="1:67" ht="15" x14ac:dyDescent="0.25">
      <c r="A42" s="37" t="s">
        <v>544</v>
      </c>
      <c r="B42" s="38">
        <v>41</v>
      </c>
      <c r="C42" s="37" t="s">
        <v>170</v>
      </c>
      <c r="D42" s="37" t="s">
        <v>225</v>
      </c>
      <c r="E42" s="38">
        <v>40</v>
      </c>
      <c r="F42" s="38">
        <v>10</v>
      </c>
      <c r="G42" s="38">
        <v>-10</v>
      </c>
      <c r="H42" s="38">
        <v>55</v>
      </c>
      <c r="I42" s="38">
        <v>95</v>
      </c>
      <c r="J42" s="37" t="s">
        <v>166</v>
      </c>
      <c r="K42" s="37" t="s">
        <v>371</v>
      </c>
      <c r="L42" s="37" t="s">
        <v>309</v>
      </c>
      <c r="M42" s="37" t="s">
        <v>185</v>
      </c>
      <c r="N42" s="37" t="s">
        <v>231</v>
      </c>
      <c r="O42" s="37" t="s">
        <v>281</v>
      </c>
      <c r="P42" s="50" t="s">
        <v>190</v>
      </c>
      <c r="Q42" s="51"/>
      <c r="R42" s="37"/>
      <c r="S42" s="37"/>
      <c r="T42" s="37"/>
      <c r="U42" s="37"/>
      <c r="V42" s="38">
        <v>0</v>
      </c>
      <c r="W42" s="38">
        <v>6</v>
      </c>
      <c r="X42" s="38">
        <v>12</v>
      </c>
      <c r="Y42" s="38">
        <v>19</v>
      </c>
      <c r="Z42" s="38">
        <v>27</v>
      </c>
      <c r="AA42" s="38">
        <v>36</v>
      </c>
      <c r="AB42" s="38">
        <v>46</v>
      </c>
      <c r="AC42" s="37"/>
      <c r="AD42" s="37"/>
      <c r="AE42" s="37"/>
      <c r="AF42" s="37"/>
      <c r="AG42" s="37"/>
      <c r="AH42" s="37" t="s">
        <v>194</v>
      </c>
      <c r="AI42" s="37" t="s">
        <v>315</v>
      </c>
      <c r="AJ42" s="37" t="s">
        <v>281</v>
      </c>
      <c r="AK42" s="50" t="s">
        <v>188</v>
      </c>
      <c r="AL42" s="51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</row>
    <row r="43" spans="1:67" ht="15" x14ac:dyDescent="0.25">
      <c r="A43" s="37" t="s">
        <v>545</v>
      </c>
      <c r="B43" s="38">
        <v>42</v>
      </c>
      <c r="C43" s="37" t="s">
        <v>170</v>
      </c>
      <c r="D43" s="37" t="s">
        <v>225</v>
      </c>
      <c r="E43" s="38">
        <v>75</v>
      </c>
      <c r="F43" s="38">
        <v>10</v>
      </c>
      <c r="G43" s="38">
        <v>-10</v>
      </c>
      <c r="H43" s="38">
        <v>90</v>
      </c>
      <c r="I43" s="38">
        <v>165</v>
      </c>
      <c r="J43" s="37" t="s">
        <v>166</v>
      </c>
      <c r="K43" s="37" t="s">
        <v>371</v>
      </c>
      <c r="L43" s="37" t="s">
        <v>309</v>
      </c>
      <c r="M43" s="37" t="s">
        <v>185</v>
      </c>
      <c r="N43" s="37" t="s">
        <v>231</v>
      </c>
      <c r="O43" s="37" t="s">
        <v>281</v>
      </c>
      <c r="P43" s="50" t="s">
        <v>190</v>
      </c>
      <c r="Q43" s="51"/>
      <c r="R43" s="37"/>
      <c r="S43" s="37"/>
      <c r="T43" s="37"/>
      <c r="U43" s="37"/>
      <c r="V43" s="38">
        <v>0</v>
      </c>
      <c r="W43" s="38">
        <v>6</v>
      </c>
      <c r="X43" s="38">
        <v>12</v>
      </c>
      <c r="Y43" s="38">
        <v>19</v>
      </c>
      <c r="Z43" s="38">
        <v>30</v>
      </c>
      <c r="AA43" s="38">
        <v>42</v>
      </c>
      <c r="AB43" s="38">
        <v>55</v>
      </c>
      <c r="AC43" s="37"/>
      <c r="AD43" s="37"/>
      <c r="AE43" s="37"/>
      <c r="AF43" s="37"/>
      <c r="AG43" s="37"/>
      <c r="AH43" s="37" t="s">
        <v>194</v>
      </c>
      <c r="AI43" s="37" t="s">
        <v>315</v>
      </c>
      <c r="AJ43" s="37" t="s">
        <v>281</v>
      </c>
      <c r="AK43" s="50" t="s">
        <v>188</v>
      </c>
      <c r="AL43" s="51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ht="15" x14ac:dyDescent="0.25">
      <c r="A44" s="37" t="s">
        <v>546</v>
      </c>
      <c r="B44" s="38">
        <v>43</v>
      </c>
      <c r="C44" s="37" t="s">
        <v>95</v>
      </c>
      <c r="D44" s="37" t="s">
        <v>170</v>
      </c>
      <c r="E44" s="38">
        <v>45</v>
      </c>
      <c r="F44" s="38">
        <v>-5</v>
      </c>
      <c r="G44" s="38">
        <v>10</v>
      </c>
      <c r="H44" s="38">
        <v>30</v>
      </c>
      <c r="I44" s="38">
        <v>80</v>
      </c>
      <c r="J44" s="37" t="s">
        <v>94</v>
      </c>
      <c r="K44" s="37" t="s">
        <v>325</v>
      </c>
      <c r="L44" s="37" t="s">
        <v>192</v>
      </c>
      <c r="M44" s="37" t="s">
        <v>118</v>
      </c>
      <c r="N44" s="37" t="s">
        <v>116</v>
      </c>
      <c r="O44" s="37" t="s">
        <v>182</v>
      </c>
      <c r="P44" s="37" t="s">
        <v>273</v>
      </c>
      <c r="Q44" s="50" t="s">
        <v>107</v>
      </c>
      <c r="R44" s="51"/>
      <c r="S44" s="37"/>
      <c r="T44" s="37"/>
      <c r="U44" s="37"/>
      <c r="V44" s="38">
        <v>0</v>
      </c>
      <c r="W44" s="38">
        <v>7</v>
      </c>
      <c r="X44" s="38">
        <v>14</v>
      </c>
      <c r="Y44" s="38">
        <v>16</v>
      </c>
      <c r="Z44" s="38">
        <v>18</v>
      </c>
      <c r="AA44" s="38">
        <v>23</v>
      </c>
      <c r="AB44" s="38">
        <v>32</v>
      </c>
      <c r="AC44" s="38">
        <v>39</v>
      </c>
      <c r="AD44" s="37"/>
      <c r="AE44" s="37"/>
      <c r="AF44" s="37"/>
      <c r="AG44" s="37"/>
      <c r="AH44" s="37" t="s">
        <v>341</v>
      </c>
      <c r="AI44" s="37" t="s">
        <v>220</v>
      </c>
      <c r="AJ44" s="37" t="s">
        <v>194</v>
      </c>
      <c r="AK44" s="37" t="s">
        <v>348</v>
      </c>
      <c r="AL44" s="37" t="s">
        <v>392</v>
      </c>
      <c r="AM44" s="37" t="s">
        <v>100</v>
      </c>
      <c r="AN44" s="37" t="s">
        <v>402</v>
      </c>
      <c r="AO44" s="37" t="s">
        <v>109</v>
      </c>
      <c r="AP44" s="50" t="s">
        <v>105</v>
      </c>
      <c r="AQ44" s="51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ht="15" x14ac:dyDescent="0.25">
      <c r="A45" s="37" t="s">
        <v>547</v>
      </c>
      <c r="B45" s="38">
        <v>44</v>
      </c>
      <c r="C45" s="37" t="s">
        <v>95</v>
      </c>
      <c r="D45" s="37" t="s">
        <v>170</v>
      </c>
      <c r="E45" s="38">
        <v>60</v>
      </c>
      <c r="F45" s="38">
        <v>-5</v>
      </c>
      <c r="G45" s="38">
        <v>10</v>
      </c>
      <c r="H45" s="38">
        <v>40</v>
      </c>
      <c r="I45" s="38">
        <v>105</v>
      </c>
      <c r="J45" s="37" t="s">
        <v>94</v>
      </c>
      <c r="K45" s="37" t="s">
        <v>325</v>
      </c>
      <c r="L45" s="37" t="s">
        <v>192</v>
      </c>
      <c r="M45" s="37" t="s">
        <v>118</v>
      </c>
      <c r="N45" s="37" t="s">
        <v>116</v>
      </c>
      <c r="O45" s="37" t="s">
        <v>182</v>
      </c>
      <c r="P45" s="37" t="s">
        <v>273</v>
      </c>
      <c r="Q45" s="50" t="s">
        <v>107</v>
      </c>
      <c r="R45" s="51"/>
      <c r="S45" s="37"/>
      <c r="T45" s="37"/>
      <c r="U45" s="37"/>
      <c r="V45" s="38">
        <v>0</v>
      </c>
      <c r="W45" s="38">
        <v>7</v>
      </c>
      <c r="X45" s="38">
        <v>14</v>
      </c>
      <c r="Y45" s="38">
        <v>16</v>
      </c>
      <c r="Z45" s="38">
        <v>18</v>
      </c>
      <c r="AA45" s="38">
        <v>24</v>
      </c>
      <c r="AB45" s="38">
        <v>35</v>
      </c>
      <c r="AC45" s="38">
        <v>44</v>
      </c>
      <c r="AD45" s="37"/>
      <c r="AE45" s="37"/>
      <c r="AF45" s="37"/>
      <c r="AG45" s="37"/>
      <c r="AH45" s="37" t="s">
        <v>341</v>
      </c>
      <c r="AI45" s="37" t="s">
        <v>220</v>
      </c>
      <c r="AJ45" s="37" t="s">
        <v>194</v>
      </c>
      <c r="AK45" s="37" t="s">
        <v>348</v>
      </c>
      <c r="AL45" s="37" t="s">
        <v>392</v>
      </c>
      <c r="AM45" s="37" t="s">
        <v>100</v>
      </c>
      <c r="AN45" s="37" t="s">
        <v>402</v>
      </c>
      <c r="AO45" s="37" t="s">
        <v>109</v>
      </c>
      <c r="AP45" s="50" t="s">
        <v>105</v>
      </c>
      <c r="AQ45" s="51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ht="15" x14ac:dyDescent="0.25">
      <c r="A46" s="37" t="s">
        <v>548</v>
      </c>
      <c r="B46" s="38">
        <v>45</v>
      </c>
      <c r="C46" s="37" t="s">
        <v>95</v>
      </c>
      <c r="D46" s="37" t="s">
        <v>170</v>
      </c>
      <c r="E46" s="38">
        <v>75</v>
      </c>
      <c r="F46" s="38">
        <v>-5</v>
      </c>
      <c r="G46" s="38">
        <v>20</v>
      </c>
      <c r="H46" s="38">
        <v>50</v>
      </c>
      <c r="I46" s="38">
        <v>140</v>
      </c>
      <c r="J46" s="37" t="s">
        <v>94</v>
      </c>
      <c r="K46" s="37" t="s">
        <v>192</v>
      </c>
      <c r="L46" s="37" t="s">
        <v>118</v>
      </c>
      <c r="M46" s="37" t="s">
        <v>182</v>
      </c>
      <c r="N46" s="50" t="s">
        <v>107</v>
      </c>
      <c r="O46" s="51"/>
      <c r="P46" s="37"/>
      <c r="Q46" s="37"/>
      <c r="R46" s="37"/>
      <c r="S46" s="37"/>
      <c r="T46" s="37"/>
      <c r="U46" s="37"/>
      <c r="V46" s="38">
        <v>0</v>
      </c>
      <c r="W46" s="38">
        <v>14</v>
      </c>
      <c r="X46" s="38">
        <v>16</v>
      </c>
      <c r="Y46" s="38">
        <v>24</v>
      </c>
      <c r="Z46" s="38">
        <v>44</v>
      </c>
      <c r="AA46" s="37"/>
      <c r="AB46" s="37"/>
      <c r="AC46" s="37"/>
      <c r="AD46" s="37"/>
      <c r="AE46" s="37"/>
      <c r="AF46" s="37"/>
      <c r="AG46" s="37"/>
      <c r="AH46" s="37" t="s">
        <v>341</v>
      </c>
      <c r="AI46" s="37" t="s">
        <v>220</v>
      </c>
      <c r="AJ46" s="37" t="s">
        <v>194</v>
      </c>
      <c r="AK46" s="37" t="s">
        <v>348</v>
      </c>
      <c r="AL46" s="37" t="s">
        <v>392</v>
      </c>
      <c r="AM46" s="37" t="s">
        <v>100</v>
      </c>
      <c r="AN46" s="37" t="s">
        <v>402</v>
      </c>
      <c r="AO46" s="37" t="s">
        <v>109</v>
      </c>
      <c r="AP46" s="50" t="s">
        <v>105</v>
      </c>
      <c r="AQ46" s="51"/>
      <c r="AR46" s="37"/>
      <c r="AS46" s="37"/>
      <c r="AT46" s="37"/>
      <c r="AU46" s="37"/>
      <c r="AV46" s="37"/>
      <c r="AW46" s="37"/>
      <c r="AX46" s="37"/>
      <c r="AY46" s="37"/>
      <c r="AZ46" s="37" t="s">
        <v>325</v>
      </c>
      <c r="BA46" s="37" t="s">
        <v>116</v>
      </c>
      <c r="BB46" s="37" t="s">
        <v>273</v>
      </c>
      <c r="BC46" s="37"/>
      <c r="BD46" s="37"/>
      <c r="BE46" s="37"/>
      <c r="BF46" s="37"/>
      <c r="BG46" s="37"/>
      <c r="BH46" s="37"/>
      <c r="BI46" s="37"/>
      <c r="BJ46" s="37" t="s">
        <v>549</v>
      </c>
      <c r="BK46" s="37"/>
      <c r="BL46" s="37"/>
      <c r="BM46" s="37"/>
      <c r="BN46" s="37"/>
      <c r="BO46" s="37"/>
    </row>
    <row r="47" spans="1:67" ht="15" x14ac:dyDescent="0.25">
      <c r="A47" s="37" t="s">
        <v>550</v>
      </c>
      <c r="B47" s="38">
        <v>46</v>
      </c>
      <c r="C47" s="37" t="s">
        <v>167</v>
      </c>
      <c r="D47" s="37" t="s">
        <v>95</v>
      </c>
      <c r="E47" s="38">
        <v>35</v>
      </c>
      <c r="F47" s="38">
        <v>15</v>
      </c>
      <c r="G47" s="38">
        <v>-10</v>
      </c>
      <c r="H47" s="38">
        <v>25</v>
      </c>
      <c r="I47" s="38">
        <v>65</v>
      </c>
      <c r="J47" s="37" t="s">
        <v>390</v>
      </c>
      <c r="K47" s="37" t="s">
        <v>118</v>
      </c>
      <c r="L47" s="37" t="s">
        <v>192</v>
      </c>
      <c r="M47" s="37" t="s">
        <v>166</v>
      </c>
      <c r="N47" s="37" t="s">
        <v>117</v>
      </c>
      <c r="O47" s="37" t="s">
        <v>203</v>
      </c>
      <c r="P47" s="37" t="s">
        <v>376</v>
      </c>
      <c r="Q47" s="50" t="s">
        <v>100</v>
      </c>
      <c r="R47" s="51"/>
      <c r="S47" s="37"/>
      <c r="T47" s="37"/>
      <c r="U47" s="37"/>
      <c r="V47" s="38">
        <v>0</v>
      </c>
      <c r="W47" s="38">
        <v>7</v>
      </c>
      <c r="X47" s="38">
        <v>13</v>
      </c>
      <c r="Y47" s="38">
        <v>19</v>
      </c>
      <c r="Z47" s="38">
        <v>25</v>
      </c>
      <c r="AA47" s="38">
        <v>31</v>
      </c>
      <c r="AB47" s="38">
        <v>37</v>
      </c>
      <c r="AC47" s="38">
        <v>43</v>
      </c>
      <c r="AD47" s="37"/>
      <c r="AE47" s="37"/>
      <c r="AF47" s="37"/>
      <c r="AG47" s="37"/>
      <c r="AH47" s="37" t="s">
        <v>341</v>
      </c>
      <c r="AI47" s="37" t="s">
        <v>220</v>
      </c>
      <c r="AJ47" s="37" t="s">
        <v>194</v>
      </c>
      <c r="AK47" s="37" t="s">
        <v>348</v>
      </c>
      <c r="AL47" s="37" t="s">
        <v>392</v>
      </c>
      <c r="AM47" s="37" t="s">
        <v>100</v>
      </c>
      <c r="AN47" s="37" t="s">
        <v>402</v>
      </c>
      <c r="AO47" s="37" t="s">
        <v>109</v>
      </c>
      <c r="AP47" s="50" t="s">
        <v>105</v>
      </c>
      <c r="AQ47" s="51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</row>
    <row r="48" spans="1:67" ht="15" x14ac:dyDescent="0.25">
      <c r="A48" s="37" t="s">
        <v>551</v>
      </c>
      <c r="B48" s="38">
        <v>47</v>
      </c>
      <c r="C48" s="37" t="s">
        <v>167</v>
      </c>
      <c r="D48" s="37" t="s">
        <v>95</v>
      </c>
      <c r="E48" s="38">
        <v>60</v>
      </c>
      <c r="F48" s="38">
        <v>15</v>
      </c>
      <c r="G48" s="38">
        <v>-20</v>
      </c>
      <c r="H48" s="38">
        <v>30</v>
      </c>
      <c r="I48" s="38">
        <v>85</v>
      </c>
      <c r="J48" s="37" t="s">
        <v>390</v>
      </c>
      <c r="K48" s="37" t="s">
        <v>118</v>
      </c>
      <c r="L48" s="37" t="s">
        <v>192</v>
      </c>
      <c r="M48" s="37" t="s">
        <v>166</v>
      </c>
      <c r="N48" s="37" t="s">
        <v>117</v>
      </c>
      <c r="O48" s="37" t="s">
        <v>203</v>
      </c>
      <c r="P48" s="37" t="s">
        <v>376</v>
      </c>
      <c r="Q48" s="50" t="s">
        <v>100</v>
      </c>
      <c r="R48" s="51"/>
      <c r="S48" s="37"/>
      <c r="T48" s="37"/>
      <c r="U48" s="37"/>
      <c r="V48" s="38">
        <v>0</v>
      </c>
      <c r="W48" s="38">
        <v>7</v>
      </c>
      <c r="X48" s="38">
        <v>13</v>
      </c>
      <c r="Y48" s="38">
        <v>19</v>
      </c>
      <c r="Z48" s="38">
        <v>28</v>
      </c>
      <c r="AA48" s="38">
        <v>37</v>
      </c>
      <c r="AB48" s="38">
        <v>46</v>
      </c>
      <c r="AC48" s="38">
        <v>55</v>
      </c>
      <c r="AD48" s="37"/>
      <c r="AE48" s="37"/>
      <c r="AF48" s="37"/>
      <c r="AG48" s="37"/>
      <c r="AH48" s="37" t="s">
        <v>341</v>
      </c>
      <c r="AI48" s="37" t="s">
        <v>220</v>
      </c>
      <c r="AJ48" s="37" t="s">
        <v>194</v>
      </c>
      <c r="AK48" s="37" t="s">
        <v>348</v>
      </c>
      <c r="AL48" s="37" t="s">
        <v>392</v>
      </c>
      <c r="AM48" s="37" t="s">
        <v>100</v>
      </c>
      <c r="AN48" s="37" t="s">
        <v>402</v>
      </c>
      <c r="AO48" s="37" t="s">
        <v>109</v>
      </c>
      <c r="AP48" s="50" t="s">
        <v>105</v>
      </c>
      <c r="AQ48" s="51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</row>
    <row r="49" spans="1:67" ht="15" x14ac:dyDescent="0.25">
      <c r="A49" s="37" t="s">
        <v>552</v>
      </c>
      <c r="B49" s="38">
        <v>48</v>
      </c>
      <c r="C49" s="37" t="s">
        <v>167</v>
      </c>
      <c r="D49" s="37" t="s">
        <v>170</v>
      </c>
      <c r="E49" s="38">
        <v>60</v>
      </c>
      <c r="F49" s="38">
        <v>5</v>
      </c>
      <c r="G49" s="38">
        <v>-15</v>
      </c>
      <c r="H49" s="38">
        <v>45</v>
      </c>
      <c r="I49" s="38">
        <v>95</v>
      </c>
      <c r="J49" s="37" t="s">
        <v>327</v>
      </c>
      <c r="K49" s="37" t="s">
        <v>376</v>
      </c>
      <c r="L49" s="37" t="s">
        <v>383</v>
      </c>
      <c r="M49" s="37" t="s">
        <v>371</v>
      </c>
      <c r="N49" s="37" t="s">
        <v>53</v>
      </c>
      <c r="O49" s="37" t="s">
        <v>192</v>
      </c>
      <c r="P49" s="37" t="s">
        <v>166</v>
      </c>
      <c r="Q49" s="37" t="s">
        <v>118</v>
      </c>
      <c r="R49" s="37" t="s">
        <v>248</v>
      </c>
      <c r="S49" s="37" t="s">
        <v>264</v>
      </c>
      <c r="T49" s="37" t="s">
        <v>247</v>
      </c>
      <c r="U49" s="37"/>
      <c r="V49" s="38">
        <v>0</v>
      </c>
      <c r="W49" s="38">
        <v>2</v>
      </c>
      <c r="X49" s="38">
        <v>4</v>
      </c>
      <c r="Y49" s="38">
        <v>9</v>
      </c>
      <c r="Z49" s="38">
        <v>17</v>
      </c>
      <c r="AA49" s="38">
        <v>20</v>
      </c>
      <c r="AB49" s="38">
        <v>25</v>
      </c>
      <c r="AC49" s="38">
        <v>28</v>
      </c>
      <c r="AD49" s="38">
        <v>33</v>
      </c>
      <c r="AE49" s="38">
        <v>36</v>
      </c>
      <c r="AF49" s="38">
        <v>41</v>
      </c>
      <c r="AG49" s="37"/>
      <c r="AH49" s="37" t="s">
        <v>395</v>
      </c>
      <c r="AI49" s="37" t="s">
        <v>273</v>
      </c>
      <c r="AJ49" s="37" t="s">
        <v>409</v>
      </c>
      <c r="AK49" s="37" t="s">
        <v>194</v>
      </c>
      <c r="AL49" s="37" t="s">
        <v>309</v>
      </c>
      <c r="AM49" s="37" t="s">
        <v>392</v>
      </c>
      <c r="AN49" s="37" t="s">
        <v>247</v>
      </c>
      <c r="AO49" s="37" t="s">
        <v>398</v>
      </c>
      <c r="AP49" s="37" t="s">
        <v>247</v>
      </c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</row>
    <row r="50" spans="1:67" ht="15" x14ac:dyDescent="0.25">
      <c r="A50" s="37" t="s">
        <v>553</v>
      </c>
      <c r="B50" s="38">
        <v>49</v>
      </c>
      <c r="C50" s="37" t="s">
        <v>167</v>
      </c>
      <c r="D50" s="37" t="s">
        <v>170</v>
      </c>
      <c r="E50" s="38">
        <v>70</v>
      </c>
      <c r="F50" s="38">
        <v>5</v>
      </c>
      <c r="G50" s="38">
        <v>15</v>
      </c>
      <c r="H50" s="38">
        <v>90</v>
      </c>
      <c r="I50" s="38">
        <v>180</v>
      </c>
      <c r="J50" s="37" t="s">
        <v>327</v>
      </c>
      <c r="K50" s="37" t="s">
        <v>376</v>
      </c>
      <c r="L50" s="37" t="s">
        <v>383</v>
      </c>
      <c r="M50" s="37" t="s">
        <v>371</v>
      </c>
      <c r="N50" s="37" t="s">
        <v>53</v>
      </c>
      <c r="O50" s="37" t="s">
        <v>192</v>
      </c>
      <c r="P50" s="37" t="s">
        <v>166</v>
      </c>
      <c r="Q50" s="37" t="s">
        <v>118</v>
      </c>
      <c r="R50" s="37" t="s">
        <v>227</v>
      </c>
      <c r="S50" s="37" t="s">
        <v>248</v>
      </c>
      <c r="T50" s="37" t="s">
        <v>264</v>
      </c>
      <c r="U50" s="37" t="s">
        <v>247</v>
      </c>
      <c r="V50" s="38">
        <v>0</v>
      </c>
      <c r="W50" s="38">
        <v>2</v>
      </c>
      <c r="X50" s="38">
        <v>4</v>
      </c>
      <c r="Y50" s="38">
        <v>9</v>
      </c>
      <c r="Z50" s="38">
        <v>17</v>
      </c>
      <c r="AA50" s="38">
        <v>20</v>
      </c>
      <c r="AB50" s="38">
        <v>25</v>
      </c>
      <c r="AC50" s="38">
        <v>28</v>
      </c>
      <c r="AD50" s="38">
        <v>31</v>
      </c>
      <c r="AE50" s="38">
        <v>36</v>
      </c>
      <c r="AF50" s="38">
        <v>42</v>
      </c>
      <c r="AG50" s="38">
        <v>52</v>
      </c>
      <c r="AH50" s="37" t="s">
        <v>395</v>
      </c>
      <c r="AI50" s="37" t="s">
        <v>273</v>
      </c>
      <c r="AJ50" s="37" t="s">
        <v>409</v>
      </c>
      <c r="AK50" s="37" t="s">
        <v>194</v>
      </c>
      <c r="AL50" s="37" t="s">
        <v>309</v>
      </c>
      <c r="AM50" s="37" t="s">
        <v>392</v>
      </c>
      <c r="AN50" s="37" t="s">
        <v>247</v>
      </c>
      <c r="AO50" s="37" t="s">
        <v>398</v>
      </c>
      <c r="AP50" s="37" t="s">
        <v>247</v>
      </c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</row>
    <row r="51" spans="1:67" ht="15" x14ac:dyDescent="0.25">
      <c r="A51" s="37" t="s">
        <v>554</v>
      </c>
      <c r="B51" s="38">
        <v>50</v>
      </c>
      <c r="C51" s="37" t="s">
        <v>140</v>
      </c>
      <c r="D51" s="37"/>
      <c r="E51" s="38">
        <v>10</v>
      </c>
      <c r="F51" s="38">
        <v>30</v>
      </c>
      <c r="G51" s="38">
        <v>-10</v>
      </c>
      <c r="H51" s="38">
        <v>95</v>
      </c>
      <c r="I51" s="38">
        <v>125</v>
      </c>
      <c r="J51" s="37" t="s">
        <v>330</v>
      </c>
      <c r="K51" s="37" t="s">
        <v>376</v>
      </c>
      <c r="L51" s="37" t="s">
        <v>383</v>
      </c>
      <c r="M51" s="37" t="s">
        <v>142</v>
      </c>
      <c r="N51" s="37" t="s">
        <v>153</v>
      </c>
      <c r="O51" s="37" t="s">
        <v>203</v>
      </c>
      <c r="P51" s="37" t="s">
        <v>148</v>
      </c>
      <c r="Q51" s="37" t="s">
        <v>152</v>
      </c>
      <c r="R51" s="37"/>
      <c r="S51" s="37"/>
      <c r="T51" s="37"/>
      <c r="U51" s="37"/>
      <c r="V51" s="38">
        <v>0</v>
      </c>
      <c r="W51" s="38">
        <v>5</v>
      </c>
      <c r="X51" s="38">
        <v>9</v>
      </c>
      <c r="Y51" s="38">
        <v>17</v>
      </c>
      <c r="Z51" s="38">
        <v>25</v>
      </c>
      <c r="AA51" s="38">
        <v>33</v>
      </c>
      <c r="AB51" s="38">
        <v>41</v>
      </c>
      <c r="AC51" s="38">
        <v>49</v>
      </c>
      <c r="AD51" s="37"/>
      <c r="AE51" s="37"/>
      <c r="AF51" s="37"/>
      <c r="AG51" s="37"/>
      <c r="AH51" s="37" t="s">
        <v>421</v>
      </c>
      <c r="AI51" s="37" t="s">
        <v>220</v>
      </c>
      <c r="AJ51" s="37" t="s">
        <v>348</v>
      </c>
      <c r="AK51" s="37" t="s">
        <v>159</v>
      </c>
      <c r="AL51" s="37" t="s">
        <v>317</v>
      </c>
      <c r="AM51" s="37" t="s">
        <v>148</v>
      </c>
      <c r="AN51" s="37" t="s">
        <v>142</v>
      </c>
      <c r="AO51" s="37" t="s">
        <v>385</v>
      </c>
      <c r="AP51" s="50" t="s">
        <v>157</v>
      </c>
      <c r="AQ51" s="51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 t="s">
        <v>555</v>
      </c>
      <c r="BK51" s="37"/>
      <c r="BL51" s="37"/>
      <c r="BM51" s="37"/>
      <c r="BN51" s="37"/>
      <c r="BO51" s="37"/>
    </row>
    <row r="52" spans="1:67" ht="15" x14ac:dyDescent="0.25">
      <c r="A52" s="37" t="s">
        <v>556</v>
      </c>
      <c r="B52" s="38">
        <v>51</v>
      </c>
      <c r="C52" s="37" t="s">
        <v>140</v>
      </c>
      <c r="D52" s="37"/>
      <c r="E52" s="38">
        <v>35</v>
      </c>
      <c r="F52" s="38">
        <v>30</v>
      </c>
      <c r="G52" s="38">
        <v>-20</v>
      </c>
      <c r="H52" s="38">
        <v>120</v>
      </c>
      <c r="I52" s="38">
        <v>165</v>
      </c>
      <c r="J52" s="37" t="s">
        <v>330</v>
      </c>
      <c r="K52" s="37" t="s">
        <v>376</v>
      </c>
      <c r="L52" s="37" t="s">
        <v>383</v>
      </c>
      <c r="M52" s="37" t="s">
        <v>142</v>
      </c>
      <c r="N52" s="37" t="s">
        <v>153</v>
      </c>
      <c r="O52" s="37" t="s">
        <v>203</v>
      </c>
      <c r="P52" s="37" t="s">
        <v>148</v>
      </c>
      <c r="Q52" s="37" t="s">
        <v>152</v>
      </c>
      <c r="R52" s="37"/>
      <c r="S52" s="37"/>
      <c r="T52" s="37"/>
      <c r="U52" s="37"/>
      <c r="V52" s="38">
        <v>0</v>
      </c>
      <c r="W52" s="38">
        <v>5</v>
      </c>
      <c r="X52" s="38">
        <v>9</v>
      </c>
      <c r="Y52" s="38">
        <v>17</v>
      </c>
      <c r="Z52" s="38">
        <v>25</v>
      </c>
      <c r="AA52" s="38">
        <v>37</v>
      </c>
      <c r="AB52" s="38">
        <v>49</v>
      </c>
      <c r="AC52" s="38">
        <v>61</v>
      </c>
      <c r="AD52" s="37"/>
      <c r="AE52" s="37"/>
      <c r="AF52" s="37"/>
      <c r="AG52" s="37"/>
      <c r="AH52" s="37" t="s">
        <v>421</v>
      </c>
      <c r="AI52" s="37" t="s">
        <v>220</v>
      </c>
      <c r="AJ52" s="37" t="s">
        <v>348</v>
      </c>
      <c r="AK52" s="37" t="s">
        <v>159</v>
      </c>
      <c r="AL52" s="37" t="s">
        <v>317</v>
      </c>
      <c r="AM52" s="37" t="s">
        <v>148</v>
      </c>
      <c r="AN52" s="37" t="s">
        <v>142</v>
      </c>
      <c r="AO52" s="37" t="s">
        <v>385</v>
      </c>
      <c r="AP52" s="50" t="s">
        <v>157</v>
      </c>
      <c r="AQ52" s="51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 t="s">
        <v>549</v>
      </c>
      <c r="BK52" s="37"/>
      <c r="BL52" s="37"/>
      <c r="BM52" s="37"/>
      <c r="BN52" s="37"/>
      <c r="BO52" s="37"/>
    </row>
    <row r="53" spans="1:67" ht="15" x14ac:dyDescent="0.25">
      <c r="A53" s="37" t="s">
        <v>557</v>
      </c>
      <c r="B53" s="38">
        <v>52</v>
      </c>
      <c r="C53" s="37" t="s">
        <v>324</v>
      </c>
      <c r="D53" s="37"/>
      <c r="E53" s="38">
        <v>40</v>
      </c>
      <c r="F53" s="38">
        <v>10</v>
      </c>
      <c r="G53" s="38">
        <v>0</v>
      </c>
      <c r="H53" s="38">
        <v>90</v>
      </c>
      <c r="I53" s="38">
        <v>140</v>
      </c>
      <c r="J53" s="37" t="s">
        <v>330</v>
      </c>
      <c r="K53" s="37" t="s">
        <v>376</v>
      </c>
      <c r="L53" s="37" t="s">
        <v>309</v>
      </c>
      <c r="M53" s="37" t="s">
        <v>334</v>
      </c>
      <c r="N53" s="37" t="s">
        <v>332</v>
      </c>
      <c r="O53" s="37" t="s">
        <v>371</v>
      </c>
      <c r="P53" s="37" t="s">
        <v>346</v>
      </c>
      <c r="Q53" s="37" t="s">
        <v>406</v>
      </c>
      <c r="R53" s="37"/>
      <c r="S53" s="37"/>
      <c r="T53" s="37"/>
      <c r="U53" s="37"/>
      <c r="V53" s="38">
        <v>0</v>
      </c>
      <c r="W53" s="38">
        <v>2</v>
      </c>
      <c r="X53" s="38">
        <v>11</v>
      </c>
      <c r="Y53" s="38">
        <v>20</v>
      </c>
      <c r="Z53" s="38">
        <v>28</v>
      </c>
      <c r="AA53" s="38">
        <v>35</v>
      </c>
      <c r="AB53" s="38">
        <v>41</v>
      </c>
      <c r="AC53" s="38">
        <v>46</v>
      </c>
      <c r="AD53" s="37"/>
      <c r="AE53" s="37"/>
      <c r="AF53" s="37"/>
      <c r="AG53" s="37"/>
      <c r="AH53" s="37" t="s">
        <v>341</v>
      </c>
      <c r="AI53" s="37" t="s">
        <v>395</v>
      </c>
      <c r="AJ53" s="37" t="s">
        <v>220</v>
      </c>
      <c r="AK53" s="37" t="s">
        <v>409</v>
      </c>
      <c r="AL53" s="37" t="s">
        <v>348</v>
      </c>
      <c r="AM53" s="37" t="s">
        <v>379</v>
      </c>
      <c r="AN53" s="37" t="s">
        <v>337</v>
      </c>
      <c r="AO53" s="37" t="s">
        <v>309</v>
      </c>
      <c r="AP53" s="37" t="s">
        <v>355</v>
      </c>
      <c r="AQ53" s="50" t="s">
        <v>392</v>
      </c>
      <c r="AR53" s="51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</row>
    <row r="54" spans="1:67" ht="15" x14ac:dyDescent="0.25">
      <c r="A54" s="37" t="s">
        <v>558</v>
      </c>
      <c r="B54" s="38">
        <v>53</v>
      </c>
      <c r="C54" s="37" t="s">
        <v>324</v>
      </c>
      <c r="D54" s="37"/>
      <c r="E54" s="38">
        <v>65</v>
      </c>
      <c r="F54" s="38">
        <v>10</v>
      </c>
      <c r="G54" s="38">
        <v>0</v>
      </c>
      <c r="H54" s="38">
        <v>115</v>
      </c>
      <c r="I54" s="38">
        <v>190</v>
      </c>
      <c r="J54" s="37" t="s">
        <v>330</v>
      </c>
      <c r="K54" s="37" t="s">
        <v>376</v>
      </c>
      <c r="L54" s="37" t="s">
        <v>309</v>
      </c>
      <c r="M54" s="37" t="s">
        <v>334</v>
      </c>
      <c r="N54" s="37" t="s">
        <v>332</v>
      </c>
      <c r="O54" s="37" t="s">
        <v>371</v>
      </c>
      <c r="P54" s="37" t="s">
        <v>346</v>
      </c>
      <c r="Q54" s="37" t="s">
        <v>406</v>
      </c>
      <c r="R54" s="37"/>
      <c r="S54" s="37"/>
      <c r="T54" s="37"/>
      <c r="U54" s="37"/>
      <c r="V54" s="38">
        <v>0</v>
      </c>
      <c r="W54" s="38">
        <v>2</v>
      </c>
      <c r="X54" s="38">
        <v>11</v>
      </c>
      <c r="Y54" s="38">
        <v>20</v>
      </c>
      <c r="Z54" s="38">
        <v>29</v>
      </c>
      <c r="AA54" s="38">
        <v>38</v>
      </c>
      <c r="AB54" s="38">
        <v>46</v>
      </c>
      <c r="AC54" s="38">
        <v>53</v>
      </c>
      <c r="AD54" s="37"/>
      <c r="AE54" s="37"/>
      <c r="AF54" s="37"/>
      <c r="AG54" s="37"/>
      <c r="AH54" s="37" t="s">
        <v>341</v>
      </c>
      <c r="AI54" s="37" t="s">
        <v>395</v>
      </c>
      <c r="AJ54" s="37" t="s">
        <v>220</v>
      </c>
      <c r="AK54" s="37" t="s">
        <v>409</v>
      </c>
      <c r="AL54" s="37" t="s">
        <v>348</v>
      </c>
      <c r="AM54" s="37" t="s">
        <v>379</v>
      </c>
      <c r="AN54" s="37" t="s">
        <v>337</v>
      </c>
      <c r="AO54" s="37" t="s">
        <v>309</v>
      </c>
      <c r="AP54" s="37" t="s">
        <v>355</v>
      </c>
      <c r="AQ54" s="50" t="s">
        <v>392</v>
      </c>
      <c r="AR54" s="51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</row>
    <row r="55" spans="1:67" ht="15" x14ac:dyDescent="0.25">
      <c r="A55" s="37" t="s">
        <v>559</v>
      </c>
      <c r="B55" s="38">
        <v>54</v>
      </c>
      <c r="C55" s="37" t="s">
        <v>48</v>
      </c>
      <c r="D55" s="37"/>
      <c r="E55" s="38">
        <v>50</v>
      </c>
      <c r="F55" s="38">
        <v>4</v>
      </c>
      <c r="G55" s="38">
        <v>15</v>
      </c>
      <c r="H55" s="38">
        <v>55</v>
      </c>
      <c r="I55" s="38">
        <v>124</v>
      </c>
      <c r="J55" s="37" t="s">
        <v>390</v>
      </c>
      <c r="K55" s="37" t="s">
        <v>388</v>
      </c>
      <c r="L55" s="37" t="s">
        <v>379</v>
      </c>
      <c r="M55" s="37" t="s">
        <v>53</v>
      </c>
      <c r="N55" s="37" t="s">
        <v>371</v>
      </c>
      <c r="O55" s="37" t="s">
        <v>275</v>
      </c>
      <c r="P55" s="37" t="s">
        <v>346</v>
      </c>
      <c r="Q55" s="50" t="s">
        <v>68</v>
      </c>
      <c r="R55" s="51"/>
      <c r="S55" s="37"/>
      <c r="T55" s="37"/>
      <c r="U55" s="37"/>
      <c r="V55" s="38">
        <v>0</v>
      </c>
      <c r="W55" s="38">
        <v>5</v>
      </c>
      <c r="X55" s="38">
        <v>10</v>
      </c>
      <c r="Y55" s="38">
        <v>16</v>
      </c>
      <c r="Z55" s="38">
        <v>23</v>
      </c>
      <c r="AA55" s="38">
        <v>31</v>
      </c>
      <c r="AB55" s="38">
        <v>40</v>
      </c>
      <c r="AC55" s="38">
        <v>50</v>
      </c>
      <c r="AD55" s="37"/>
      <c r="AE55" s="37"/>
      <c r="AF55" s="37"/>
      <c r="AG55" s="37"/>
      <c r="AH55" s="37" t="s">
        <v>341</v>
      </c>
      <c r="AI55" s="37" t="s">
        <v>65</v>
      </c>
      <c r="AJ55" s="37" t="s">
        <v>421</v>
      </c>
      <c r="AK55" s="37" t="s">
        <v>52</v>
      </c>
      <c r="AL55" s="37" t="s">
        <v>273</v>
      </c>
      <c r="AM55" s="37" t="s">
        <v>56</v>
      </c>
      <c r="AN55" s="37" t="s">
        <v>266</v>
      </c>
      <c r="AO55" s="37" t="s">
        <v>247</v>
      </c>
      <c r="AP55" s="37" t="s">
        <v>281</v>
      </c>
      <c r="AQ55" s="37" t="s">
        <v>385</v>
      </c>
      <c r="AR55" s="37" t="s">
        <v>247</v>
      </c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</row>
    <row r="56" spans="1:67" ht="15" x14ac:dyDescent="0.25">
      <c r="A56" s="37" t="s">
        <v>560</v>
      </c>
      <c r="B56" s="38">
        <v>55</v>
      </c>
      <c r="C56" s="37" t="s">
        <v>48</v>
      </c>
      <c r="D56" s="37"/>
      <c r="E56" s="38">
        <v>80</v>
      </c>
      <c r="F56" s="38">
        <v>4</v>
      </c>
      <c r="G56" s="38">
        <v>15</v>
      </c>
      <c r="H56" s="38">
        <v>85</v>
      </c>
      <c r="I56" s="38">
        <v>184</v>
      </c>
      <c r="J56" s="37" t="s">
        <v>390</v>
      </c>
      <c r="K56" s="37" t="s">
        <v>388</v>
      </c>
      <c r="L56" s="37" t="s">
        <v>379</v>
      </c>
      <c r="M56" s="37" t="s">
        <v>53</v>
      </c>
      <c r="N56" s="37" t="s">
        <v>371</v>
      </c>
      <c r="O56" s="37" t="s">
        <v>275</v>
      </c>
      <c r="P56" s="37" t="s">
        <v>346</v>
      </c>
      <c r="Q56" s="50" t="s">
        <v>68</v>
      </c>
      <c r="R56" s="51"/>
      <c r="S56" s="37"/>
      <c r="T56" s="37"/>
      <c r="U56" s="37"/>
      <c r="V56" s="38">
        <v>0</v>
      </c>
      <c r="W56" s="38">
        <v>5</v>
      </c>
      <c r="X56" s="38">
        <v>10</v>
      </c>
      <c r="Y56" s="38">
        <v>16</v>
      </c>
      <c r="Z56" s="38">
        <v>18</v>
      </c>
      <c r="AA56" s="38">
        <v>23</v>
      </c>
      <c r="AB56" s="38">
        <v>44</v>
      </c>
      <c r="AC56" s="38">
        <v>58</v>
      </c>
      <c r="AD56" s="37"/>
      <c r="AE56" s="37"/>
      <c r="AF56" s="37"/>
      <c r="AG56" s="37"/>
      <c r="AH56" s="37" t="s">
        <v>341</v>
      </c>
      <c r="AI56" s="37" t="s">
        <v>65</v>
      </c>
      <c r="AJ56" s="37" t="s">
        <v>421</v>
      </c>
      <c r="AK56" s="37" t="s">
        <v>52</v>
      </c>
      <c r="AL56" s="37" t="s">
        <v>273</v>
      </c>
      <c r="AM56" s="37" t="s">
        <v>56</v>
      </c>
      <c r="AN56" s="37" t="s">
        <v>266</v>
      </c>
      <c r="AO56" s="37" t="s">
        <v>247</v>
      </c>
      <c r="AP56" s="37" t="s">
        <v>281</v>
      </c>
      <c r="AQ56" s="37" t="s">
        <v>385</v>
      </c>
      <c r="AR56" s="37" t="s">
        <v>247</v>
      </c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</row>
    <row r="57" spans="1:67" ht="15" x14ac:dyDescent="0.25">
      <c r="A57" s="37" t="s">
        <v>561</v>
      </c>
      <c r="B57" s="38">
        <v>56</v>
      </c>
      <c r="C57" s="37" t="s">
        <v>198</v>
      </c>
      <c r="D57" s="37"/>
      <c r="E57" s="38">
        <v>40</v>
      </c>
      <c r="F57" s="38">
        <v>45</v>
      </c>
      <c r="G57" s="38">
        <v>-10</v>
      </c>
      <c r="H57" s="38">
        <v>70</v>
      </c>
      <c r="I57" s="38">
        <v>145</v>
      </c>
      <c r="J57" s="37" t="s">
        <v>390</v>
      </c>
      <c r="K57" s="37" t="s">
        <v>376</v>
      </c>
      <c r="L57" s="37" t="s">
        <v>205</v>
      </c>
      <c r="M57" s="37" t="s">
        <v>203</v>
      </c>
      <c r="N57" s="37" t="s">
        <v>346</v>
      </c>
      <c r="O57" s="37" t="s">
        <v>197</v>
      </c>
      <c r="P57" s="37" t="s">
        <v>209</v>
      </c>
      <c r="Q57" s="37" t="s">
        <v>217</v>
      </c>
      <c r="R57" s="37" t="s">
        <v>398</v>
      </c>
      <c r="S57" s="50" t="s">
        <v>218</v>
      </c>
      <c r="T57" s="51"/>
      <c r="U57" s="37"/>
      <c r="V57" s="38">
        <v>0</v>
      </c>
      <c r="W57" s="38">
        <v>2</v>
      </c>
      <c r="X57" s="38">
        <v>9</v>
      </c>
      <c r="Y57" s="38">
        <v>15</v>
      </c>
      <c r="Z57" s="38">
        <v>21</v>
      </c>
      <c r="AA57" s="38">
        <v>27</v>
      </c>
      <c r="AB57" s="38">
        <v>33</v>
      </c>
      <c r="AC57" s="38">
        <v>39</v>
      </c>
      <c r="AD57" s="38">
        <v>45</v>
      </c>
      <c r="AE57" s="38">
        <v>51</v>
      </c>
      <c r="AF57" s="37"/>
      <c r="AG57" s="37"/>
      <c r="AH57" s="37" t="s">
        <v>341</v>
      </c>
      <c r="AI57" s="37" t="s">
        <v>421</v>
      </c>
      <c r="AJ57" s="37" t="s">
        <v>220</v>
      </c>
      <c r="AK57" s="37" t="s">
        <v>409</v>
      </c>
      <c r="AL57" s="37" t="s">
        <v>309</v>
      </c>
      <c r="AM57" s="37" t="s">
        <v>142</v>
      </c>
      <c r="AN57" s="50" t="s">
        <v>213</v>
      </c>
      <c r="AO57" s="51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</row>
    <row r="58" spans="1:67" ht="15" x14ac:dyDescent="0.25">
      <c r="A58" s="37" t="s">
        <v>562</v>
      </c>
      <c r="B58" s="38">
        <v>57</v>
      </c>
      <c r="C58" s="37" t="s">
        <v>198</v>
      </c>
      <c r="D58" s="37"/>
      <c r="E58" s="38">
        <v>65</v>
      </c>
      <c r="F58" s="38">
        <v>45</v>
      </c>
      <c r="G58" s="38">
        <v>-10</v>
      </c>
      <c r="H58" s="38">
        <v>95</v>
      </c>
      <c r="I58" s="38">
        <v>195</v>
      </c>
      <c r="J58" s="37" t="s">
        <v>390</v>
      </c>
      <c r="K58" s="37" t="s">
        <v>376</v>
      </c>
      <c r="L58" s="37" t="s">
        <v>205</v>
      </c>
      <c r="M58" s="37" t="s">
        <v>203</v>
      </c>
      <c r="N58" s="37" t="s">
        <v>346</v>
      </c>
      <c r="O58" s="37" t="s">
        <v>197</v>
      </c>
      <c r="P58" s="37" t="s">
        <v>209</v>
      </c>
      <c r="Q58" s="37" t="s">
        <v>217</v>
      </c>
      <c r="R58" s="37" t="s">
        <v>398</v>
      </c>
      <c r="S58" s="50" t="s">
        <v>218</v>
      </c>
      <c r="T58" s="51"/>
      <c r="U58" s="37"/>
      <c r="V58" s="38">
        <v>0</v>
      </c>
      <c r="W58" s="38">
        <v>2</v>
      </c>
      <c r="X58" s="38">
        <v>9</v>
      </c>
      <c r="Y58" s="38">
        <v>15</v>
      </c>
      <c r="Z58" s="38">
        <v>21</v>
      </c>
      <c r="AA58" s="38">
        <v>27</v>
      </c>
      <c r="AB58" s="38">
        <v>36</v>
      </c>
      <c r="AC58" s="38">
        <v>45</v>
      </c>
      <c r="AD58" s="38">
        <v>54</v>
      </c>
      <c r="AE58" s="38">
        <v>63</v>
      </c>
      <c r="AF58" s="37"/>
      <c r="AG58" s="37"/>
      <c r="AH58" s="37" t="s">
        <v>341</v>
      </c>
      <c r="AI58" s="37" t="s">
        <v>421</v>
      </c>
      <c r="AJ58" s="37" t="s">
        <v>220</v>
      </c>
      <c r="AK58" s="37" t="s">
        <v>409</v>
      </c>
      <c r="AL58" s="37" t="s">
        <v>309</v>
      </c>
      <c r="AM58" s="37" t="s">
        <v>142</v>
      </c>
      <c r="AN58" s="50" t="s">
        <v>213</v>
      </c>
      <c r="AO58" s="51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</row>
    <row r="59" spans="1:67" ht="15" x14ac:dyDescent="0.25">
      <c r="A59" s="37" t="s">
        <v>563</v>
      </c>
      <c r="B59" s="38">
        <v>58</v>
      </c>
      <c r="C59" s="37" t="s">
        <v>33</v>
      </c>
      <c r="D59" s="37"/>
      <c r="E59" s="38">
        <v>55</v>
      </c>
      <c r="F59" s="38">
        <v>25</v>
      </c>
      <c r="G59" s="38">
        <v>20</v>
      </c>
      <c r="H59" s="38">
        <v>60</v>
      </c>
      <c r="I59" s="38">
        <v>160</v>
      </c>
      <c r="J59" s="37" t="s">
        <v>306</v>
      </c>
      <c r="K59" s="37" t="s">
        <v>409</v>
      </c>
      <c r="L59" s="37" t="s">
        <v>32</v>
      </c>
      <c r="M59" s="37" t="s">
        <v>332</v>
      </c>
      <c r="N59" s="37" t="s">
        <v>330</v>
      </c>
      <c r="O59" s="37" t="s">
        <v>35</v>
      </c>
      <c r="P59" s="37" t="s">
        <v>275</v>
      </c>
      <c r="Q59" s="37" t="s">
        <v>43</v>
      </c>
      <c r="R59" s="37"/>
      <c r="S59" s="37"/>
      <c r="T59" s="37"/>
      <c r="U59" s="37"/>
      <c r="V59" s="38">
        <v>0</v>
      </c>
      <c r="W59" s="38">
        <v>2</v>
      </c>
      <c r="X59" s="38">
        <v>9</v>
      </c>
      <c r="Y59" s="38">
        <v>18</v>
      </c>
      <c r="Z59" s="38">
        <v>26</v>
      </c>
      <c r="AA59" s="38">
        <v>34</v>
      </c>
      <c r="AB59" s="38">
        <v>42</v>
      </c>
      <c r="AC59" s="38">
        <v>50</v>
      </c>
      <c r="AD59" s="37"/>
      <c r="AE59" s="37"/>
      <c r="AF59" s="37"/>
      <c r="AG59" s="37"/>
      <c r="AH59" s="37" t="s">
        <v>341</v>
      </c>
      <c r="AI59" s="37" t="s">
        <v>421</v>
      </c>
      <c r="AJ59" s="37" t="s">
        <v>395</v>
      </c>
      <c r="AK59" s="37" t="s">
        <v>220</v>
      </c>
      <c r="AL59" s="37" t="s">
        <v>294</v>
      </c>
      <c r="AM59" s="37" t="s">
        <v>409</v>
      </c>
      <c r="AN59" s="37" t="s">
        <v>402</v>
      </c>
      <c r="AO59" s="37" t="s">
        <v>36</v>
      </c>
      <c r="AP59" s="37" t="s">
        <v>41</v>
      </c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</row>
    <row r="60" spans="1:67" ht="15" x14ac:dyDescent="0.25">
      <c r="A60" s="37" t="s">
        <v>564</v>
      </c>
      <c r="B60" s="38">
        <v>59</v>
      </c>
      <c r="C60" s="37" t="s">
        <v>33</v>
      </c>
      <c r="D60" s="37"/>
      <c r="E60" s="38">
        <v>90</v>
      </c>
      <c r="F60" s="38">
        <v>30</v>
      </c>
      <c r="G60" s="38">
        <v>20</v>
      </c>
      <c r="H60" s="38">
        <v>95</v>
      </c>
      <c r="I60" s="38">
        <v>235</v>
      </c>
      <c r="J60" s="37" t="s">
        <v>409</v>
      </c>
      <c r="K60" s="37" t="s">
        <v>32</v>
      </c>
      <c r="L60" s="37" t="s">
        <v>332</v>
      </c>
      <c r="M60" s="37" t="s">
        <v>35</v>
      </c>
      <c r="N60" s="37" t="s">
        <v>275</v>
      </c>
      <c r="O60" s="37" t="s">
        <v>43</v>
      </c>
      <c r="P60" s="37"/>
      <c r="Q60" s="37"/>
      <c r="R60" s="37"/>
      <c r="S60" s="37"/>
      <c r="T60" s="37"/>
      <c r="U60" s="37"/>
      <c r="V60" s="38">
        <v>0</v>
      </c>
      <c r="W60" s="38">
        <v>9</v>
      </c>
      <c r="X60" s="38">
        <v>18</v>
      </c>
      <c r="Y60" s="38">
        <v>34</v>
      </c>
      <c r="Z60" s="38">
        <v>50</v>
      </c>
      <c r="AA60" s="38">
        <v>55</v>
      </c>
      <c r="AB60" s="37"/>
      <c r="AC60" s="37"/>
      <c r="AD60" s="37"/>
      <c r="AE60" s="37"/>
      <c r="AF60" s="37"/>
      <c r="AG60" s="37"/>
      <c r="AH60" s="37" t="s">
        <v>341</v>
      </c>
      <c r="AI60" s="37" t="s">
        <v>421</v>
      </c>
      <c r="AJ60" s="37" t="s">
        <v>395</v>
      </c>
      <c r="AK60" s="37" t="s">
        <v>220</v>
      </c>
      <c r="AL60" s="37" t="s">
        <v>294</v>
      </c>
      <c r="AM60" s="37" t="s">
        <v>409</v>
      </c>
      <c r="AN60" s="37" t="s">
        <v>402</v>
      </c>
      <c r="AO60" s="37" t="s">
        <v>36</v>
      </c>
      <c r="AP60" s="37" t="s">
        <v>41</v>
      </c>
      <c r="AQ60" s="37"/>
      <c r="AR60" s="37"/>
      <c r="AS60" s="37"/>
      <c r="AT60" s="37"/>
      <c r="AU60" s="37"/>
      <c r="AV60" s="37"/>
      <c r="AW60" s="37"/>
      <c r="AX60" s="37"/>
      <c r="AY60" s="37"/>
      <c r="AZ60" s="37" t="s">
        <v>306</v>
      </c>
      <c r="BA60" s="37" t="s">
        <v>330</v>
      </c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</row>
    <row r="61" spans="1:67" ht="15" x14ac:dyDescent="0.25">
      <c r="A61" s="37" t="s">
        <v>565</v>
      </c>
      <c r="B61" s="38">
        <v>60</v>
      </c>
      <c r="C61" s="37" t="s">
        <v>48</v>
      </c>
      <c r="D61" s="37"/>
      <c r="E61" s="38">
        <v>40</v>
      </c>
      <c r="F61" s="38">
        <v>10</v>
      </c>
      <c r="G61" s="38">
        <v>0</v>
      </c>
      <c r="H61" s="38">
        <v>90</v>
      </c>
      <c r="I61" s="38">
        <v>140</v>
      </c>
      <c r="J61" s="37" t="s">
        <v>47</v>
      </c>
      <c r="K61" s="37" t="s">
        <v>264</v>
      </c>
      <c r="L61" s="37" t="s">
        <v>50</v>
      </c>
      <c r="M61" s="37" t="s">
        <v>306</v>
      </c>
      <c r="N61" s="37" t="s">
        <v>383</v>
      </c>
      <c r="O61" s="37" t="s">
        <v>216</v>
      </c>
      <c r="P61" s="37" t="s">
        <v>320</v>
      </c>
      <c r="Q61" s="50" t="s">
        <v>68</v>
      </c>
      <c r="R61" s="51"/>
      <c r="S61" s="37"/>
      <c r="T61" s="37"/>
      <c r="U61" s="37"/>
      <c r="V61" s="38">
        <v>0</v>
      </c>
      <c r="W61" s="38">
        <v>7</v>
      </c>
      <c r="X61" s="38">
        <v>13</v>
      </c>
      <c r="Y61" s="38">
        <v>19</v>
      </c>
      <c r="Z61" s="38">
        <v>25</v>
      </c>
      <c r="AA61" s="38">
        <v>31</v>
      </c>
      <c r="AB61" s="38">
        <v>37</v>
      </c>
      <c r="AC61" s="38">
        <v>43</v>
      </c>
      <c r="AD61" s="37"/>
      <c r="AE61" s="37"/>
      <c r="AF61" s="37"/>
      <c r="AG61" s="37"/>
      <c r="AH61" s="37" t="s">
        <v>65</v>
      </c>
      <c r="AI61" s="37" t="s">
        <v>52</v>
      </c>
      <c r="AJ61" s="37" t="s">
        <v>348</v>
      </c>
      <c r="AK61" s="37" t="s">
        <v>379</v>
      </c>
      <c r="AL61" s="37" t="s">
        <v>56</v>
      </c>
      <c r="AM61" s="37" t="s">
        <v>130</v>
      </c>
      <c r="AN61" s="37" t="s">
        <v>266</v>
      </c>
      <c r="AO61" s="37" t="s">
        <v>402</v>
      </c>
      <c r="AP61" s="37" t="s">
        <v>213</v>
      </c>
      <c r="AQ61" s="37" t="s">
        <v>385</v>
      </c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</row>
    <row r="62" spans="1:67" ht="15" x14ac:dyDescent="0.25">
      <c r="A62" s="37" t="s">
        <v>566</v>
      </c>
      <c r="B62" s="38">
        <v>61</v>
      </c>
      <c r="C62" s="37" t="s">
        <v>48</v>
      </c>
      <c r="D62" s="37"/>
      <c r="E62" s="38">
        <v>65</v>
      </c>
      <c r="F62" s="38">
        <v>0</v>
      </c>
      <c r="G62" s="38">
        <v>0</v>
      </c>
      <c r="H62" s="38">
        <v>90</v>
      </c>
      <c r="I62" s="38">
        <v>155</v>
      </c>
      <c r="J62" s="37" t="s">
        <v>47</v>
      </c>
      <c r="K62" s="37" t="s">
        <v>264</v>
      </c>
      <c r="L62" s="37" t="s">
        <v>50</v>
      </c>
      <c r="M62" s="37" t="s">
        <v>306</v>
      </c>
      <c r="N62" s="37" t="s">
        <v>383</v>
      </c>
      <c r="O62" s="37" t="s">
        <v>216</v>
      </c>
      <c r="P62" s="50" t="s">
        <v>320</v>
      </c>
      <c r="Q62" s="51"/>
      <c r="R62" s="37"/>
      <c r="S62" s="37"/>
      <c r="T62" s="37"/>
      <c r="U62" s="37"/>
      <c r="V62" s="38">
        <v>0</v>
      </c>
      <c r="W62" s="38">
        <v>7</v>
      </c>
      <c r="X62" s="38">
        <v>13</v>
      </c>
      <c r="Y62" s="38">
        <v>19</v>
      </c>
      <c r="Z62" s="38">
        <v>27</v>
      </c>
      <c r="AA62" s="38">
        <v>35</v>
      </c>
      <c r="AB62" s="38">
        <v>43</v>
      </c>
      <c r="AC62" s="37"/>
      <c r="AD62" s="37"/>
      <c r="AE62" s="37"/>
      <c r="AF62" s="37"/>
      <c r="AG62" s="37"/>
      <c r="AH62" s="37" t="s">
        <v>65</v>
      </c>
      <c r="AI62" s="37" t="s">
        <v>421</v>
      </c>
      <c r="AJ62" s="37" t="s">
        <v>52</v>
      </c>
      <c r="AK62" s="37" t="s">
        <v>348</v>
      </c>
      <c r="AL62" s="37" t="s">
        <v>379</v>
      </c>
      <c r="AM62" s="37" t="s">
        <v>56</v>
      </c>
      <c r="AN62" s="37" t="s">
        <v>130</v>
      </c>
      <c r="AO62" s="37" t="s">
        <v>266</v>
      </c>
      <c r="AP62" s="37" t="s">
        <v>402</v>
      </c>
      <c r="AQ62" s="37" t="s">
        <v>213</v>
      </c>
      <c r="AR62" s="37" t="s">
        <v>385</v>
      </c>
      <c r="AS62" s="37"/>
      <c r="AT62" s="37"/>
      <c r="AU62" s="37"/>
      <c r="AV62" s="37"/>
      <c r="AW62" s="37"/>
      <c r="AX62" s="37"/>
      <c r="AY62" s="37"/>
      <c r="AZ62" s="37" t="s">
        <v>68</v>
      </c>
      <c r="BA62" s="37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</row>
    <row r="63" spans="1:67" ht="15" x14ac:dyDescent="0.25">
      <c r="A63" s="37" t="s">
        <v>567</v>
      </c>
      <c r="B63" s="38">
        <v>62</v>
      </c>
      <c r="C63" s="37" t="s">
        <v>48</v>
      </c>
      <c r="D63" s="37" t="s">
        <v>198</v>
      </c>
      <c r="E63" s="38">
        <v>90</v>
      </c>
      <c r="F63" s="38">
        <v>0</v>
      </c>
      <c r="G63" s="38">
        <v>-20</v>
      </c>
      <c r="H63" s="38">
        <v>70</v>
      </c>
      <c r="I63" s="38">
        <v>140</v>
      </c>
      <c r="J63" s="37" t="s">
        <v>47</v>
      </c>
      <c r="K63" s="37" t="s">
        <v>264</v>
      </c>
      <c r="L63" s="37" t="s">
        <v>50</v>
      </c>
      <c r="M63" s="37" t="s">
        <v>306</v>
      </c>
      <c r="N63" s="37" t="s">
        <v>216</v>
      </c>
      <c r="O63" s="50" t="s">
        <v>320</v>
      </c>
      <c r="P63" s="51"/>
      <c r="Q63" s="37"/>
      <c r="R63" s="37"/>
      <c r="S63" s="37"/>
      <c r="T63" s="37"/>
      <c r="U63" s="37"/>
      <c r="V63" s="38">
        <v>0</v>
      </c>
      <c r="W63" s="38">
        <v>2</v>
      </c>
      <c r="X63" s="38">
        <v>5</v>
      </c>
      <c r="Y63" s="38">
        <v>10</v>
      </c>
      <c r="Z63" s="38">
        <v>13</v>
      </c>
      <c r="AA63" s="38">
        <v>19</v>
      </c>
      <c r="AB63" s="37"/>
      <c r="AC63" s="37"/>
      <c r="AD63" s="37"/>
      <c r="AE63" s="37"/>
      <c r="AF63" s="37"/>
      <c r="AG63" s="37"/>
      <c r="AH63" s="37" t="s">
        <v>65</v>
      </c>
      <c r="AI63" s="37" t="s">
        <v>421</v>
      </c>
      <c r="AJ63" s="37" t="s">
        <v>52</v>
      </c>
      <c r="AK63" s="37" t="s">
        <v>348</v>
      </c>
      <c r="AL63" s="37" t="s">
        <v>379</v>
      </c>
      <c r="AM63" s="37" t="s">
        <v>56</v>
      </c>
      <c r="AN63" s="37" t="s">
        <v>130</v>
      </c>
      <c r="AO63" s="37" t="s">
        <v>266</v>
      </c>
      <c r="AP63" s="37" t="s">
        <v>402</v>
      </c>
      <c r="AQ63" s="37" t="s">
        <v>213</v>
      </c>
      <c r="AR63" s="37" t="s">
        <v>385</v>
      </c>
      <c r="AS63" s="37"/>
      <c r="AT63" s="37"/>
      <c r="AU63" s="37"/>
      <c r="AV63" s="37"/>
      <c r="AW63" s="37"/>
      <c r="AX63" s="37"/>
      <c r="AY63" s="37"/>
      <c r="AZ63" s="37" t="s">
        <v>68</v>
      </c>
      <c r="BA63" s="37" t="s">
        <v>383</v>
      </c>
      <c r="BB63" s="37"/>
      <c r="BC63" s="37"/>
      <c r="BD63" s="37"/>
      <c r="BE63" s="37"/>
      <c r="BF63" s="37"/>
      <c r="BG63" s="37"/>
      <c r="BH63" s="37"/>
      <c r="BI63" s="37"/>
      <c r="BJ63" s="37" t="s">
        <v>549</v>
      </c>
      <c r="BK63" s="37"/>
      <c r="BL63" s="37"/>
      <c r="BM63" s="37"/>
      <c r="BN63" s="37"/>
      <c r="BO63" s="37"/>
    </row>
    <row r="64" spans="1:67" ht="15" x14ac:dyDescent="0.25">
      <c r="A64" s="37" t="s">
        <v>568</v>
      </c>
      <c r="B64" s="38">
        <v>63</v>
      </c>
      <c r="C64" s="37" t="s">
        <v>247</v>
      </c>
      <c r="D64" s="37"/>
      <c r="E64" s="38">
        <v>25</v>
      </c>
      <c r="F64" s="38">
        <v>5</v>
      </c>
      <c r="G64" s="38">
        <v>50</v>
      </c>
      <c r="H64" s="38">
        <v>90</v>
      </c>
      <c r="I64" s="38">
        <v>170</v>
      </c>
      <c r="J64" s="37" t="s">
        <v>270</v>
      </c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8">
        <v>0</v>
      </c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 t="s">
        <v>395</v>
      </c>
      <c r="AI64" s="37" t="s">
        <v>266</v>
      </c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</row>
    <row r="65" spans="1:67" ht="15" x14ac:dyDescent="0.25">
      <c r="A65" s="37" t="s">
        <v>569</v>
      </c>
      <c r="B65" s="38">
        <v>64</v>
      </c>
      <c r="C65" s="37" t="s">
        <v>247</v>
      </c>
      <c r="D65" s="37"/>
      <c r="E65" s="38">
        <v>40</v>
      </c>
      <c r="F65" s="38">
        <v>5</v>
      </c>
      <c r="G65" s="38">
        <v>50</v>
      </c>
      <c r="H65" s="38">
        <v>105</v>
      </c>
      <c r="I65" s="38">
        <v>200</v>
      </c>
      <c r="J65" s="37" t="s">
        <v>270</v>
      </c>
      <c r="K65" s="37" t="s">
        <v>53</v>
      </c>
      <c r="L65" s="37" t="s">
        <v>273</v>
      </c>
      <c r="M65" s="37" t="s">
        <v>248</v>
      </c>
      <c r="N65" s="37" t="s">
        <v>402</v>
      </c>
      <c r="O65" s="37" t="s">
        <v>252</v>
      </c>
      <c r="P65" s="37" t="s">
        <v>247</v>
      </c>
      <c r="Q65" s="50" t="s">
        <v>371</v>
      </c>
      <c r="R65" s="51"/>
      <c r="S65" s="37"/>
      <c r="T65" s="37"/>
      <c r="U65" s="37"/>
      <c r="V65" s="38">
        <v>0</v>
      </c>
      <c r="W65" s="38">
        <v>16</v>
      </c>
      <c r="X65" s="38">
        <v>18</v>
      </c>
      <c r="Y65" s="38">
        <v>21</v>
      </c>
      <c r="Z65" s="38">
        <v>26</v>
      </c>
      <c r="AA65" s="38">
        <v>31</v>
      </c>
      <c r="AB65" s="38">
        <v>38</v>
      </c>
      <c r="AC65" s="38">
        <v>45</v>
      </c>
      <c r="AD65" s="37"/>
      <c r="AE65" s="37"/>
      <c r="AF65" s="37"/>
      <c r="AG65" s="37"/>
      <c r="AH65" s="37" t="s">
        <v>395</v>
      </c>
      <c r="AI65" s="37" t="s">
        <v>273</v>
      </c>
      <c r="AJ65" s="37" t="s">
        <v>409</v>
      </c>
      <c r="AK65" s="37" t="s">
        <v>266</v>
      </c>
      <c r="AL65" s="37" t="s">
        <v>392</v>
      </c>
      <c r="AM65" s="37" t="s">
        <v>247</v>
      </c>
      <c r="AN65" s="37" t="s">
        <v>281</v>
      </c>
      <c r="AO65" s="37" t="s">
        <v>247</v>
      </c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7"/>
      <c r="BJ65" s="37" t="s">
        <v>549</v>
      </c>
      <c r="BK65" s="37"/>
      <c r="BL65" s="37"/>
      <c r="BM65" s="37"/>
      <c r="BN65" s="37"/>
      <c r="BO65" s="37"/>
    </row>
    <row r="66" spans="1:67" ht="15" x14ac:dyDescent="0.25">
      <c r="A66" s="37" t="s">
        <v>570</v>
      </c>
      <c r="B66" s="38">
        <v>65</v>
      </c>
      <c r="C66" s="37" t="s">
        <v>247</v>
      </c>
      <c r="D66" s="37"/>
      <c r="E66" s="38">
        <v>55</v>
      </c>
      <c r="F66" s="38">
        <v>5</v>
      </c>
      <c r="G66" s="38">
        <v>40</v>
      </c>
      <c r="H66" s="38">
        <v>120</v>
      </c>
      <c r="I66" s="38">
        <v>220</v>
      </c>
      <c r="J66" s="37" t="s">
        <v>270</v>
      </c>
      <c r="K66" s="37" t="s">
        <v>53</v>
      </c>
      <c r="L66" s="37" t="s">
        <v>273</v>
      </c>
      <c r="M66" s="37" t="s">
        <v>248</v>
      </c>
      <c r="N66" s="37" t="s">
        <v>402</v>
      </c>
      <c r="O66" s="37" t="s">
        <v>252</v>
      </c>
      <c r="P66" s="37" t="s">
        <v>247</v>
      </c>
      <c r="Q66" s="50" t="s">
        <v>371</v>
      </c>
      <c r="R66" s="51"/>
      <c r="S66" s="37"/>
      <c r="T66" s="37"/>
      <c r="U66" s="37"/>
      <c r="V66" s="38">
        <v>0</v>
      </c>
      <c r="W66" s="38">
        <v>16</v>
      </c>
      <c r="X66" s="38">
        <v>18</v>
      </c>
      <c r="Y66" s="38">
        <v>21</v>
      </c>
      <c r="Z66" s="38">
        <v>26</v>
      </c>
      <c r="AA66" s="38">
        <v>31</v>
      </c>
      <c r="AB66" s="38">
        <v>38</v>
      </c>
      <c r="AC66" s="38">
        <v>45</v>
      </c>
      <c r="AD66" s="37"/>
      <c r="AE66" s="37"/>
      <c r="AF66" s="37"/>
      <c r="AG66" s="37"/>
      <c r="AH66" s="37" t="s">
        <v>395</v>
      </c>
      <c r="AI66" s="37" t="s">
        <v>273</v>
      </c>
      <c r="AJ66" s="37" t="s">
        <v>409</v>
      </c>
      <c r="AK66" s="37" t="s">
        <v>266</v>
      </c>
      <c r="AL66" s="37" t="s">
        <v>392</v>
      </c>
      <c r="AM66" s="37" t="s">
        <v>247</v>
      </c>
      <c r="AN66" s="37" t="s">
        <v>281</v>
      </c>
      <c r="AO66" s="37" t="s">
        <v>247</v>
      </c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37"/>
      <c r="BJ66" s="37" t="s">
        <v>549</v>
      </c>
      <c r="BK66" s="37"/>
      <c r="BL66" s="37"/>
      <c r="BM66" s="37"/>
      <c r="BN66" s="37"/>
      <c r="BO66" s="37"/>
    </row>
    <row r="67" spans="1:67" ht="15" x14ac:dyDescent="0.25">
      <c r="A67" s="37" t="s">
        <v>571</v>
      </c>
      <c r="B67" s="38">
        <v>66</v>
      </c>
      <c r="C67" s="37" t="s">
        <v>198</v>
      </c>
      <c r="D67" s="37"/>
      <c r="E67" s="38">
        <v>70</v>
      </c>
      <c r="F67" s="38">
        <v>30</v>
      </c>
      <c r="G67" s="38">
        <v>0</v>
      </c>
      <c r="H67" s="38">
        <v>35</v>
      </c>
      <c r="I67" s="38">
        <v>135</v>
      </c>
      <c r="J67" s="37" t="s">
        <v>205</v>
      </c>
      <c r="K67" s="37" t="s">
        <v>385</v>
      </c>
      <c r="L67" s="37" t="s">
        <v>153</v>
      </c>
      <c r="M67" s="37" t="s">
        <v>203</v>
      </c>
      <c r="N67" s="37" t="s">
        <v>209</v>
      </c>
      <c r="O67" s="37" t="s">
        <v>164</v>
      </c>
      <c r="P67" s="37" t="s">
        <v>353</v>
      </c>
      <c r="Q67" s="37" t="s">
        <v>217</v>
      </c>
      <c r="R67" s="37" t="s">
        <v>320</v>
      </c>
      <c r="S67" s="50" t="s">
        <v>218</v>
      </c>
      <c r="T67" s="51"/>
      <c r="U67" s="37"/>
      <c r="V67" s="38">
        <v>0</v>
      </c>
      <c r="W67" s="38">
        <v>2</v>
      </c>
      <c r="X67" s="38">
        <v>7</v>
      </c>
      <c r="Y67" s="38">
        <v>13</v>
      </c>
      <c r="Z67" s="38">
        <v>19</v>
      </c>
      <c r="AA67" s="38">
        <v>25</v>
      </c>
      <c r="AB67" s="38">
        <v>31</v>
      </c>
      <c r="AC67" s="38">
        <v>37</v>
      </c>
      <c r="AD67" s="38">
        <v>43</v>
      </c>
      <c r="AE67" s="38">
        <v>49</v>
      </c>
      <c r="AF67" s="37"/>
      <c r="AG67" s="37"/>
      <c r="AH67" s="37" t="s">
        <v>341</v>
      </c>
      <c r="AI67" s="37" t="s">
        <v>421</v>
      </c>
      <c r="AJ67" s="37" t="s">
        <v>220</v>
      </c>
      <c r="AK67" s="37" t="s">
        <v>409</v>
      </c>
      <c r="AL67" s="37" t="s">
        <v>348</v>
      </c>
      <c r="AM67" s="37" t="s">
        <v>309</v>
      </c>
      <c r="AN67" s="37" t="s">
        <v>355</v>
      </c>
      <c r="AO67" s="37" t="s">
        <v>159</v>
      </c>
      <c r="AP67" s="37" t="s">
        <v>320</v>
      </c>
      <c r="AQ67" s="37" t="s">
        <v>148</v>
      </c>
      <c r="AR67" s="37" t="s">
        <v>142</v>
      </c>
      <c r="AS67" s="37" t="s">
        <v>247</v>
      </c>
      <c r="AT67" s="50" t="s">
        <v>213</v>
      </c>
      <c r="AU67" s="51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</row>
    <row r="68" spans="1:67" ht="15" x14ac:dyDescent="0.25">
      <c r="A68" s="37" t="s">
        <v>572</v>
      </c>
      <c r="B68" s="38">
        <v>67</v>
      </c>
      <c r="C68" s="37" t="s">
        <v>198</v>
      </c>
      <c r="D68" s="37"/>
      <c r="E68" s="38">
        <v>80</v>
      </c>
      <c r="F68" s="38">
        <v>30</v>
      </c>
      <c r="G68" s="38">
        <v>-10</v>
      </c>
      <c r="H68" s="38">
        <v>45</v>
      </c>
      <c r="I68" s="38">
        <v>145</v>
      </c>
      <c r="J68" s="37" t="s">
        <v>205</v>
      </c>
      <c r="K68" s="37" t="s">
        <v>385</v>
      </c>
      <c r="L68" s="37" t="s">
        <v>153</v>
      </c>
      <c r="M68" s="37" t="s">
        <v>203</v>
      </c>
      <c r="N68" s="37" t="s">
        <v>209</v>
      </c>
      <c r="O68" s="37" t="s">
        <v>164</v>
      </c>
      <c r="P68" s="37" t="s">
        <v>353</v>
      </c>
      <c r="Q68" s="37" t="s">
        <v>217</v>
      </c>
      <c r="R68" s="37" t="s">
        <v>320</v>
      </c>
      <c r="S68" s="50" t="s">
        <v>218</v>
      </c>
      <c r="T68" s="51"/>
      <c r="U68" s="37"/>
      <c r="V68" s="38">
        <v>0</v>
      </c>
      <c r="W68" s="38">
        <v>2</v>
      </c>
      <c r="X68" s="38">
        <v>7</v>
      </c>
      <c r="Y68" s="38">
        <v>15</v>
      </c>
      <c r="Z68" s="38">
        <v>19</v>
      </c>
      <c r="AA68" s="38">
        <v>25</v>
      </c>
      <c r="AB68" s="38">
        <v>34</v>
      </c>
      <c r="AC68" s="38">
        <v>43</v>
      </c>
      <c r="AD68" s="38">
        <v>52</v>
      </c>
      <c r="AE68" s="38">
        <v>61</v>
      </c>
      <c r="AF68" s="37"/>
      <c r="AG68" s="37"/>
      <c r="AH68" s="37" t="s">
        <v>341</v>
      </c>
      <c r="AI68" s="37" t="s">
        <v>421</v>
      </c>
      <c r="AJ68" s="37" t="s">
        <v>220</v>
      </c>
      <c r="AK68" s="37" t="s">
        <v>409</v>
      </c>
      <c r="AL68" s="37" t="s">
        <v>348</v>
      </c>
      <c r="AM68" s="37" t="s">
        <v>309</v>
      </c>
      <c r="AN68" s="37" t="s">
        <v>355</v>
      </c>
      <c r="AO68" s="37" t="s">
        <v>159</v>
      </c>
      <c r="AP68" s="37" t="s">
        <v>320</v>
      </c>
      <c r="AQ68" s="37" t="s">
        <v>148</v>
      </c>
      <c r="AR68" s="37" t="s">
        <v>142</v>
      </c>
      <c r="AS68" s="37" t="s">
        <v>247</v>
      </c>
      <c r="AT68" s="50" t="s">
        <v>213</v>
      </c>
      <c r="AU68" s="51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</row>
    <row r="69" spans="1:67" ht="15" x14ac:dyDescent="0.25">
      <c r="A69" s="37" t="s">
        <v>573</v>
      </c>
      <c r="B69" s="38">
        <v>68</v>
      </c>
      <c r="C69" s="37" t="s">
        <v>198</v>
      </c>
      <c r="D69" s="37"/>
      <c r="E69" s="38">
        <v>90</v>
      </c>
      <c r="F69" s="38">
        <v>50</v>
      </c>
      <c r="G69" s="38">
        <v>-20</v>
      </c>
      <c r="H69" s="38">
        <v>55</v>
      </c>
      <c r="I69" s="38">
        <v>175</v>
      </c>
      <c r="J69" s="37" t="s">
        <v>205</v>
      </c>
      <c r="K69" s="37" t="s">
        <v>385</v>
      </c>
      <c r="L69" s="37" t="s">
        <v>153</v>
      </c>
      <c r="M69" s="37" t="s">
        <v>203</v>
      </c>
      <c r="N69" s="37" t="s">
        <v>209</v>
      </c>
      <c r="O69" s="37" t="s">
        <v>164</v>
      </c>
      <c r="P69" s="37" t="s">
        <v>353</v>
      </c>
      <c r="Q69" s="37" t="s">
        <v>217</v>
      </c>
      <c r="R69" s="37" t="s">
        <v>320</v>
      </c>
      <c r="S69" s="50" t="s">
        <v>218</v>
      </c>
      <c r="T69" s="51"/>
      <c r="U69" s="37"/>
      <c r="V69" s="38">
        <v>0</v>
      </c>
      <c r="W69" s="38">
        <v>2</v>
      </c>
      <c r="X69" s="38">
        <v>7</v>
      </c>
      <c r="Y69" s="38">
        <v>15</v>
      </c>
      <c r="Z69" s="38">
        <v>19</v>
      </c>
      <c r="AA69" s="38">
        <v>25</v>
      </c>
      <c r="AB69" s="38">
        <v>34</v>
      </c>
      <c r="AC69" s="38">
        <v>43</v>
      </c>
      <c r="AD69" s="38">
        <v>52</v>
      </c>
      <c r="AE69" s="38">
        <v>61</v>
      </c>
      <c r="AF69" s="37"/>
      <c r="AG69" s="37"/>
      <c r="AH69" s="37" t="s">
        <v>341</v>
      </c>
      <c r="AI69" s="37" t="s">
        <v>421</v>
      </c>
      <c r="AJ69" s="37" t="s">
        <v>220</v>
      </c>
      <c r="AK69" s="37" t="s">
        <v>409</v>
      </c>
      <c r="AL69" s="37" t="s">
        <v>348</v>
      </c>
      <c r="AM69" s="37" t="s">
        <v>309</v>
      </c>
      <c r="AN69" s="37" t="s">
        <v>355</v>
      </c>
      <c r="AO69" s="37" t="s">
        <v>159</v>
      </c>
      <c r="AP69" s="37" t="s">
        <v>320</v>
      </c>
      <c r="AQ69" s="37" t="s">
        <v>148</v>
      </c>
      <c r="AR69" s="37" t="s">
        <v>142</v>
      </c>
      <c r="AS69" s="37" t="s">
        <v>247</v>
      </c>
      <c r="AT69" s="50" t="s">
        <v>213</v>
      </c>
      <c r="AU69" s="51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 t="s">
        <v>574</v>
      </c>
      <c r="BK69" s="37"/>
      <c r="BL69" s="37"/>
      <c r="BM69" s="37"/>
      <c r="BN69" s="37"/>
      <c r="BO69" s="37"/>
    </row>
    <row r="70" spans="1:67" ht="15" x14ac:dyDescent="0.25">
      <c r="A70" s="37" t="s">
        <v>575</v>
      </c>
      <c r="B70" s="38">
        <v>69</v>
      </c>
      <c r="C70" s="37" t="s">
        <v>95</v>
      </c>
      <c r="D70" s="37" t="s">
        <v>170</v>
      </c>
      <c r="E70" s="38">
        <v>50</v>
      </c>
      <c r="F70" s="38">
        <v>40</v>
      </c>
      <c r="G70" s="38">
        <v>40</v>
      </c>
      <c r="H70" s="38">
        <v>40</v>
      </c>
      <c r="I70" s="38">
        <v>170</v>
      </c>
      <c r="J70" s="37" t="s">
        <v>103</v>
      </c>
      <c r="K70" s="37" t="s">
        <v>376</v>
      </c>
      <c r="L70" s="37" t="s">
        <v>392</v>
      </c>
      <c r="M70" s="37" t="s">
        <v>114</v>
      </c>
      <c r="N70" s="37" t="s">
        <v>192</v>
      </c>
      <c r="O70" s="37" t="s">
        <v>118</v>
      </c>
      <c r="P70" s="37" t="s">
        <v>182</v>
      </c>
      <c r="Q70" s="37" t="s">
        <v>177</v>
      </c>
      <c r="R70" s="37" t="s">
        <v>105</v>
      </c>
      <c r="S70" s="50" t="s">
        <v>203</v>
      </c>
      <c r="T70" s="51"/>
      <c r="U70" s="37"/>
      <c r="V70" s="38">
        <v>0</v>
      </c>
      <c r="W70" s="38">
        <v>6</v>
      </c>
      <c r="X70" s="38">
        <v>11</v>
      </c>
      <c r="Y70" s="38">
        <v>15</v>
      </c>
      <c r="Z70" s="38">
        <v>17</v>
      </c>
      <c r="AA70" s="38">
        <v>19</v>
      </c>
      <c r="AB70" s="38">
        <v>23</v>
      </c>
      <c r="AC70" s="38">
        <v>30</v>
      </c>
      <c r="AD70" s="38">
        <v>37</v>
      </c>
      <c r="AE70" s="38">
        <v>45</v>
      </c>
      <c r="AF70" s="37"/>
      <c r="AG70" s="37"/>
      <c r="AH70" s="37" t="s">
        <v>341</v>
      </c>
      <c r="AI70" s="37" t="s">
        <v>220</v>
      </c>
      <c r="AJ70" s="37" t="s">
        <v>194</v>
      </c>
      <c r="AK70" s="37" t="s">
        <v>348</v>
      </c>
      <c r="AL70" s="37" t="s">
        <v>392</v>
      </c>
      <c r="AM70" s="37" t="s">
        <v>100</v>
      </c>
      <c r="AN70" s="37" t="s">
        <v>402</v>
      </c>
      <c r="AO70" s="37" t="s">
        <v>109</v>
      </c>
      <c r="AP70" s="50" t="s">
        <v>105</v>
      </c>
      <c r="AQ70" s="51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</row>
    <row r="71" spans="1:67" ht="15" x14ac:dyDescent="0.25">
      <c r="A71" s="37" t="s">
        <v>576</v>
      </c>
      <c r="B71" s="38">
        <v>70</v>
      </c>
      <c r="C71" s="37" t="s">
        <v>95</v>
      </c>
      <c r="D71" s="37" t="s">
        <v>170</v>
      </c>
      <c r="E71" s="38">
        <v>65</v>
      </c>
      <c r="F71" s="38">
        <v>40</v>
      </c>
      <c r="G71" s="38">
        <v>40</v>
      </c>
      <c r="H71" s="38">
        <v>55</v>
      </c>
      <c r="I71" s="38">
        <v>200</v>
      </c>
      <c r="J71" s="37" t="s">
        <v>103</v>
      </c>
      <c r="K71" s="37" t="s">
        <v>376</v>
      </c>
      <c r="L71" s="37" t="s">
        <v>392</v>
      </c>
      <c r="M71" s="37" t="s">
        <v>114</v>
      </c>
      <c r="N71" s="37" t="s">
        <v>192</v>
      </c>
      <c r="O71" s="37" t="s">
        <v>118</v>
      </c>
      <c r="P71" s="37" t="s">
        <v>182</v>
      </c>
      <c r="Q71" s="37" t="s">
        <v>177</v>
      </c>
      <c r="R71" s="37" t="s">
        <v>105</v>
      </c>
      <c r="S71" s="50" t="s">
        <v>203</v>
      </c>
      <c r="T71" s="51"/>
      <c r="U71" s="37"/>
      <c r="V71" s="38">
        <v>0</v>
      </c>
      <c r="W71" s="38">
        <v>6</v>
      </c>
      <c r="X71" s="38">
        <v>11</v>
      </c>
      <c r="Y71" s="38">
        <v>15</v>
      </c>
      <c r="Z71" s="38">
        <v>17</v>
      </c>
      <c r="AA71" s="38">
        <v>19</v>
      </c>
      <c r="AB71" s="38">
        <v>24</v>
      </c>
      <c r="AC71" s="38">
        <v>33</v>
      </c>
      <c r="AD71" s="38">
        <v>42</v>
      </c>
      <c r="AE71" s="38">
        <v>54</v>
      </c>
      <c r="AF71" s="37"/>
      <c r="AG71" s="37"/>
      <c r="AH71" s="37" t="s">
        <v>341</v>
      </c>
      <c r="AI71" s="37" t="s">
        <v>220</v>
      </c>
      <c r="AJ71" s="37" t="s">
        <v>194</v>
      </c>
      <c r="AK71" s="37" t="s">
        <v>348</v>
      </c>
      <c r="AL71" s="37" t="s">
        <v>392</v>
      </c>
      <c r="AM71" s="37" t="s">
        <v>100</v>
      </c>
      <c r="AN71" s="37" t="s">
        <v>402</v>
      </c>
      <c r="AO71" s="37" t="s">
        <v>109</v>
      </c>
      <c r="AP71" s="50" t="s">
        <v>105</v>
      </c>
      <c r="AQ71" s="51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</row>
    <row r="72" spans="1:67" ht="15" x14ac:dyDescent="0.25">
      <c r="A72" s="37" t="s">
        <v>577</v>
      </c>
      <c r="B72" s="38">
        <v>71</v>
      </c>
      <c r="C72" s="37" t="s">
        <v>95</v>
      </c>
      <c r="D72" s="37" t="s">
        <v>170</v>
      </c>
      <c r="E72" s="38">
        <v>80</v>
      </c>
      <c r="F72" s="38">
        <v>40</v>
      </c>
      <c r="G72" s="38">
        <v>30</v>
      </c>
      <c r="H72" s="38">
        <v>70</v>
      </c>
      <c r="I72" s="38">
        <v>220</v>
      </c>
      <c r="J72" s="37" t="s">
        <v>103</v>
      </c>
      <c r="K72" s="37" t="s">
        <v>114</v>
      </c>
      <c r="L72" s="37" t="s">
        <v>177</v>
      </c>
      <c r="M72" s="50" t="s">
        <v>105</v>
      </c>
      <c r="N72" s="51"/>
      <c r="O72" s="37"/>
      <c r="P72" s="37"/>
      <c r="Q72" s="37"/>
      <c r="R72" s="37"/>
      <c r="S72" s="37"/>
      <c r="T72" s="37"/>
      <c r="U72" s="37"/>
      <c r="V72" s="38">
        <v>0</v>
      </c>
      <c r="W72" s="38">
        <v>2</v>
      </c>
      <c r="X72" s="38">
        <v>4</v>
      </c>
      <c r="Y72" s="38">
        <v>8</v>
      </c>
      <c r="Z72" s="37"/>
      <c r="AA72" s="37"/>
      <c r="AB72" s="37"/>
      <c r="AC72" s="37"/>
      <c r="AD72" s="37"/>
      <c r="AE72" s="37"/>
      <c r="AF72" s="37"/>
      <c r="AG72" s="37"/>
      <c r="AH72" s="37" t="s">
        <v>341</v>
      </c>
      <c r="AI72" s="37" t="s">
        <v>220</v>
      </c>
      <c r="AJ72" s="37" t="s">
        <v>194</v>
      </c>
      <c r="AK72" s="37" t="s">
        <v>348</v>
      </c>
      <c r="AL72" s="37" t="s">
        <v>392</v>
      </c>
      <c r="AM72" s="37" t="s">
        <v>100</v>
      </c>
      <c r="AN72" s="37" t="s">
        <v>402</v>
      </c>
      <c r="AO72" s="37" t="s">
        <v>109</v>
      </c>
      <c r="AP72" s="50" t="s">
        <v>105</v>
      </c>
      <c r="AQ72" s="51"/>
      <c r="AR72" s="37"/>
      <c r="AS72" s="37"/>
      <c r="AT72" s="37"/>
      <c r="AU72" s="37"/>
      <c r="AV72" s="37"/>
      <c r="AW72" s="37"/>
      <c r="AX72" s="37"/>
      <c r="AY72" s="37"/>
      <c r="AZ72" s="37" t="s">
        <v>376</v>
      </c>
      <c r="BA72" s="37" t="s">
        <v>392</v>
      </c>
      <c r="BB72" s="37" t="s">
        <v>192</v>
      </c>
      <c r="BC72" s="37" t="s">
        <v>118</v>
      </c>
      <c r="BD72" s="37" t="s">
        <v>182</v>
      </c>
      <c r="BE72" s="37" t="s">
        <v>203</v>
      </c>
      <c r="BF72" s="37"/>
      <c r="BG72" s="37"/>
      <c r="BH72" s="37"/>
      <c r="BI72" s="37"/>
      <c r="BJ72" s="37" t="s">
        <v>578</v>
      </c>
      <c r="BK72" s="37"/>
      <c r="BL72" s="37"/>
      <c r="BM72" s="37"/>
      <c r="BN72" s="37"/>
      <c r="BO72" s="37"/>
    </row>
    <row r="73" spans="1:67" ht="15" x14ac:dyDescent="0.25">
      <c r="A73" s="37" t="s">
        <v>579</v>
      </c>
      <c r="B73" s="38">
        <v>72</v>
      </c>
      <c r="C73" s="37" t="s">
        <v>48</v>
      </c>
      <c r="D73" s="37" t="s">
        <v>170</v>
      </c>
      <c r="E73" s="38">
        <v>40</v>
      </c>
      <c r="F73" s="38">
        <v>5</v>
      </c>
      <c r="G73" s="38">
        <v>-50</v>
      </c>
      <c r="H73" s="38">
        <v>70</v>
      </c>
      <c r="I73" s="38">
        <v>65</v>
      </c>
      <c r="J73" s="37" t="s">
        <v>180</v>
      </c>
      <c r="K73" s="37" t="s">
        <v>371</v>
      </c>
      <c r="L73" s="37" t="s">
        <v>302</v>
      </c>
      <c r="M73" s="37" t="s">
        <v>182</v>
      </c>
      <c r="N73" s="37" t="s">
        <v>56</v>
      </c>
      <c r="O73" s="37" t="s">
        <v>233</v>
      </c>
      <c r="P73" s="37" t="s">
        <v>345</v>
      </c>
      <c r="Q73" s="50" t="s">
        <v>287</v>
      </c>
      <c r="R73" s="51"/>
      <c r="S73" s="37"/>
      <c r="T73" s="37"/>
      <c r="U73" s="37"/>
      <c r="V73" s="38">
        <v>0</v>
      </c>
      <c r="W73" s="38">
        <v>6</v>
      </c>
      <c r="X73" s="38">
        <v>12</v>
      </c>
      <c r="Y73" s="38">
        <v>19</v>
      </c>
      <c r="Z73" s="38">
        <v>25</v>
      </c>
      <c r="AA73" s="38">
        <v>30</v>
      </c>
      <c r="AB73" s="38">
        <v>36</v>
      </c>
      <c r="AC73" s="38">
        <v>43</v>
      </c>
      <c r="AD73" s="37"/>
      <c r="AE73" s="37"/>
      <c r="AF73" s="37"/>
      <c r="AG73" s="37"/>
      <c r="AH73" s="37" t="s">
        <v>65</v>
      </c>
      <c r="AI73" s="37" t="s">
        <v>52</v>
      </c>
      <c r="AJ73" s="37" t="s">
        <v>379</v>
      </c>
      <c r="AK73" s="37" t="s">
        <v>56</v>
      </c>
      <c r="AL73" s="37" t="s">
        <v>130</v>
      </c>
      <c r="AM73" s="37" t="s">
        <v>402</v>
      </c>
      <c r="AN73" s="37" t="s">
        <v>398</v>
      </c>
      <c r="AO73" s="37" t="s">
        <v>385</v>
      </c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</row>
    <row r="74" spans="1:67" ht="15" x14ac:dyDescent="0.25">
      <c r="A74" s="37" t="s">
        <v>580</v>
      </c>
      <c r="B74" s="38">
        <v>73</v>
      </c>
      <c r="C74" s="37" t="s">
        <v>48</v>
      </c>
      <c r="D74" s="37" t="s">
        <v>170</v>
      </c>
      <c r="E74" s="38">
        <v>80</v>
      </c>
      <c r="F74" s="38">
        <v>5</v>
      </c>
      <c r="G74" s="38">
        <v>-40</v>
      </c>
      <c r="H74" s="38">
        <v>100</v>
      </c>
      <c r="I74" s="38">
        <v>145</v>
      </c>
      <c r="J74" s="37" t="s">
        <v>180</v>
      </c>
      <c r="K74" s="37" t="s">
        <v>371</v>
      </c>
      <c r="L74" s="37" t="s">
        <v>302</v>
      </c>
      <c r="M74" s="37" t="s">
        <v>182</v>
      </c>
      <c r="N74" s="37" t="s">
        <v>56</v>
      </c>
      <c r="O74" s="37" t="s">
        <v>233</v>
      </c>
      <c r="P74" s="37" t="s">
        <v>345</v>
      </c>
      <c r="Q74" s="37" t="s">
        <v>287</v>
      </c>
      <c r="R74" s="50" t="s">
        <v>68</v>
      </c>
      <c r="S74" s="51"/>
      <c r="T74" s="37"/>
      <c r="U74" s="37"/>
      <c r="V74" s="38">
        <v>0</v>
      </c>
      <c r="W74" s="38">
        <v>6</v>
      </c>
      <c r="X74" s="38">
        <v>12</v>
      </c>
      <c r="Y74" s="38">
        <v>19</v>
      </c>
      <c r="Z74" s="38">
        <v>25</v>
      </c>
      <c r="AA74" s="38">
        <v>30</v>
      </c>
      <c r="AB74" s="38">
        <v>38</v>
      </c>
      <c r="AC74" s="38">
        <v>47</v>
      </c>
      <c r="AD74" s="38">
        <v>55</v>
      </c>
      <c r="AE74" s="37"/>
      <c r="AF74" s="37"/>
      <c r="AG74" s="37"/>
      <c r="AH74" s="37" t="s">
        <v>65</v>
      </c>
      <c r="AI74" s="37" t="s">
        <v>52</v>
      </c>
      <c r="AJ74" s="37" t="s">
        <v>379</v>
      </c>
      <c r="AK74" s="37" t="s">
        <v>56</v>
      </c>
      <c r="AL74" s="37" t="s">
        <v>130</v>
      </c>
      <c r="AM74" s="37" t="s">
        <v>402</v>
      </c>
      <c r="AN74" s="37" t="s">
        <v>398</v>
      </c>
      <c r="AO74" s="37" t="s">
        <v>385</v>
      </c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37"/>
      <c r="BJ74" s="37" t="s">
        <v>581</v>
      </c>
      <c r="BK74" s="37"/>
      <c r="BL74" s="37"/>
      <c r="BM74" s="37"/>
      <c r="BN74" s="37"/>
      <c r="BO74" s="37"/>
    </row>
    <row r="75" spans="1:67" ht="15" x14ac:dyDescent="0.25">
      <c r="A75" s="37" t="s">
        <v>582</v>
      </c>
      <c r="B75" s="38">
        <v>74</v>
      </c>
      <c r="C75" s="37" t="s">
        <v>156</v>
      </c>
      <c r="D75" s="37" t="s">
        <v>140</v>
      </c>
      <c r="E75" s="38">
        <v>40</v>
      </c>
      <c r="F75" s="38">
        <v>-20</v>
      </c>
      <c r="G75" s="38">
        <v>0</v>
      </c>
      <c r="H75" s="38">
        <v>20</v>
      </c>
      <c r="I75" s="38">
        <v>40</v>
      </c>
      <c r="J75" s="37" t="s">
        <v>327</v>
      </c>
      <c r="K75" s="37" t="s">
        <v>139</v>
      </c>
      <c r="L75" s="37" t="s">
        <v>155</v>
      </c>
      <c r="M75" s="37" t="s">
        <v>164</v>
      </c>
      <c r="N75" s="37" t="s">
        <v>357</v>
      </c>
      <c r="O75" s="37" t="s">
        <v>157</v>
      </c>
      <c r="P75" s="37" t="s">
        <v>141</v>
      </c>
      <c r="Q75" s="37" t="s">
        <v>148</v>
      </c>
      <c r="R75" s="50" t="s">
        <v>360</v>
      </c>
      <c r="S75" s="51"/>
      <c r="T75" s="37"/>
      <c r="U75" s="37"/>
      <c r="V75" s="38">
        <v>0</v>
      </c>
      <c r="W75" s="38">
        <v>6</v>
      </c>
      <c r="X75" s="38">
        <v>11</v>
      </c>
      <c r="Y75" s="38">
        <v>16</v>
      </c>
      <c r="Z75" s="38">
        <v>21</v>
      </c>
      <c r="AA75" s="38">
        <v>26</v>
      </c>
      <c r="AB75" s="38">
        <v>31</v>
      </c>
      <c r="AC75" s="38">
        <v>36</v>
      </c>
      <c r="AD75" s="38">
        <v>41</v>
      </c>
      <c r="AE75" s="37"/>
      <c r="AF75" s="37"/>
      <c r="AG75" s="37"/>
      <c r="AH75" s="37" t="s">
        <v>421</v>
      </c>
      <c r="AI75" s="37" t="s">
        <v>348</v>
      </c>
      <c r="AJ75" s="37" t="s">
        <v>355</v>
      </c>
      <c r="AK75" s="37" t="s">
        <v>159</v>
      </c>
      <c r="AL75" s="37" t="s">
        <v>320</v>
      </c>
      <c r="AM75" s="37" t="s">
        <v>317</v>
      </c>
      <c r="AN75" s="37" t="s">
        <v>148</v>
      </c>
      <c r="AO75" s="37" t="s">
        <v>142</v>
      </c>
      <c r="AP75" s="37" t="s">
        <v>385</v>
      </c>
      <c r="AQ75" s="50" t="s">
        <v>157</v>
      </c>
      <c r="AR75" s="51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</row>
    <row r="76" spans="1:67" ht="15" x14ac:dyDescent="0.25">
      <c r="A76" s="37" t="s">
        <v>583</v>
      </c>
      <c r="B76" s="38">
        <v>75</v>
      </c>
      <c r="C76" s="37" t="s">
        <v>156</v>
      </c>
      <c r="D76" s="37" t="s">
        <v>140</v>
      </c>
      <c r="E76" s="38">
        <v>55</v>
      </c>
      <c r="F76" s="38">
        <v>-20</v>
      </c>
      <c r="G76" s="38">
        <v>0</v>
      </c>
      <c r="H76" s="38">
        <v>35</v>
      </c>
      <c r="I76" s="38">
        <v>70</v>
      </c>
      <c r="J76" s="37" t="s">
        <v>327</v>
      </c>
      <c r="K76" s="37" t="s">
        <v>139</v>
      </c>
      <c r="L76" s="37" t="s">
        <v>155</v>
      </c>
      <c r="M76" s="37" t="s">
        <v>164</v>
      </c>
      <c r="N76" s="37" t="s">
        <v>357</v>
      </c>
      <c r="O76" s="37" t="s">
        <v>157</v>
      </c>
      <c r="P76" s="37" t="s">
        <v>141</v>
      </c>
      <c r="Q76" s="37" t="s">
        <v>148</v>
      </c>
      <c r="R76" s="50" t="s">
        <v>360</v>
      </c>
      <c r="S76" s="51"/>
      <c r="T76" s="37"/>
      <c r="U76" s="37"/>
      <c r="V76" s="38">
        <v>0</v>
      </c>
      <c r="W76" s="38">
        <v>6</v>
      </c>
      <c r="X76" s="38">
        <v>11</v>
      </c>
      <c r="Y76" s="38">
        <v>16</v>
      </c>
      <c r="Z76" s="38">
        <v>21</v>
      </c>
      <c r="AA76" s="38">
        <v>27</v>
      </c>
      <c r="AB76" s="38">
        <v>34</v>
      </c>
      <c r="AC76" s="38">
        <v>41</v>
      </c>
      <c r="AD76" s="38">
        <v>48</v>
      </c>
      <c r="AE76" s="37"/>
      <c r="AF76" s="37"/>
      <c r="AG76" s="37"/>
      <c r="AH76" s="37" t="s">
        <v>421</v>
      </c>
      <c r="AI76" s="37" t="s">
        <v>348</v>
      </c>
      <c r="AJ76" s="37" t="s">
        <v>355</v>
      </c>
      <c r="AK76" s="37" t="s">
        <v>159</v>
      </c>
      <c r="AL76" s="37" t="s">
        <v>320</v>
      </c>
      <c r="AM76" s="37" t="s">
        <v>317</v>
      </c>
      <c r="AN76" s="37" t="s">
        <v>148</v>
      </c>
      <c r="AO76" s="37" t="s">
        <v>142</v>
      </c>
      <c r="AP76" s="37" t="s">
        <v>385</v>
      </c>
      <c r="AQ76" s="50" t="s">
        <v>157</v>
      </c>
      <c r="AR76" s="51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</row>
    <row r="77" spans="1:67" ht="15" x14ac:dyDescent="0.25">
      <c r="A77" s="37" t="s">
        <v>584</v>
      </c>
      <c r="B77" s="38">
        <v>76</v>
      </c>
      <c r="C77" s="37" t="s">
        <v>156</v>
      </c>
      <c r="D77" s="37" t="s">
        <v>140</v>
      </c>
      <c r="E77" s="38">
        <v>80</v>
      </c>
      <c r="F77" s="38">
        <v>-10</v>
      </c>
      <c r="G77" s="38">
        <v>-10</v>
      </c>
      <c r="H77" s="38">
        <v>45</v>
      </c>
      <c r="I77" s="38">
        <v>105</v>
      </c>
      <c r="J77" s="37" t="s">
        <v>327</v>
      </c>
      <c r="K77" s="37" t="s">
        <v>139</v>
      </c>
      <c r="L77" s="37" t="s">
        <v>155</v>
      </c>
      <c r="M77" s="37" t="s">
        <v>164</v>
      </c>
      <c r="N77" s="37" t="s">
        <v>357</v>
      </c>
      <c r="O77" s="37" t="s">
        <v>157</v>
      </c>
      <c r="P77" s="37" t="s">
        <v>141</v>
      </c>
      <c r="Q77" s="37" t="s">
        <v>148</v>
      </c>
      <c r="R77" s="50" t="s">
        <v>360</v>
      </c>
      <c r="S77" s="51"/>
      <c r="T77" s="37"/>
      <c r="U77" s="37"/>
      <c r="V77" s="38">
        <v>0</v>
      </c>
      <c r="W77" s="38">
        <v>6</v>
      </c>
      <c r="X77" s="38">
        <v>11</v>
      </c>
      <c r="Y77" s="38">
        <v>16</v>
      </c>
      <c r="Z77" s="38">
        <v>21</v>
      </c>
      <c r="AA77" s="38">
        <v>27</v>
      </c>
      <c r="AB77" s="38">
        <v>34</v>
      </c>
      <c r="AC77" s="38">
        <v>41</v>
      </c>
      <c r="AD77" s="38">
        <v>48</v>
      </c>
      <c r="AE77" s="37"/>
      <c r="AF77" s="37"/>
      <c r="AG77" s="37"/>
      <c r="AH77" s="37" t="s">
        <v>421</v>
      </c>
      <c r="AI77" s="37" t="s">
        <v>348</v>
      </c>
      <c r="AJ77" s="37" t="s">
        <v>355</v>
      </c>
      <c r="AK77" s="37" t="s">
        <v>159</v>
      </c>
      <c r="AL77" s="37" t="s">
        <v>320</v>
      </c>
      <c r="AM77" s="37" t="s">
        <v>317</v>
      </c>
      <c r="AN77" s="37" t="s">
        <v>148</v>
      </c>
      <c r="AO77" s="37" t="s">
        <v>142</v>
      </c>
      <c r="AP77" s="37" t="s">
        <v>385</v>
      </c>
      <c r="AQ77" s="50" t="s">
        <v>157</v>
      </c>
      <c r="AR77" s="51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7"/>
      <c r="BJ77" s="37" t="s">
        <v>585</v>
      </c>
      <c r="BK77" s="37"/>
      <c r="BL77" s="37"/>
      <c r="BM77" s="37"/>
      <c r="BN77" s="37"/>
      <c r="BO77" s="37"/>
    </row>
    <row r="78" spans="1:67" ht="15" x14ac:dyDescent="0.25">
      <c r="A78" s="37" t="s">
        <v>586</v>
      </c>
      <c r="B78" s="38">
        <v>77</v>
      </c>
      <c r="C78" s="37" t="s">
        <v>33</v>
      </c>
      <c r="D78" s="37"/>
      <c r="E78" s="38">
        <v>50</v>
      </c>
      <c r="F78" s="38">
        <v>30</v>
      </c>
      <c r="G78" s="38">
        <v>0</v>
      </c>
      <c r="H78" s="38">
        <v>90</v>
      </c>
      <c r="I78" s="38">
        <v>170</v>
      </c>
      <c r="J78" s="37" t="s">
        <v>327</v>
      </c>
      <c r="K78" s="37" t="s">
        <v>376</v>
      </c>
      <c r="L78" s="37" t="s">
        <v>388</v>
      </c>
      <c r="M78" s="37" t="s">
        <v>32</v>
      </c>
      <c r="N78" s="37" t="s">
        <v>345</v>
      </c>
      <c r="O78" s="37" t="s">
        <v>38</v>
      </c>
      <c r="P78" s="37" t="s">
        <v>353</v>
      </c>
      <c r="Q78" s="37" t="s">
        <v>275</v>
      </c>
      <c r="R78" s="37" t="s">
        <v>41</v>
      </c>
      <c r="S78" s="37"/>
      <c r="T78" s="37"/>
      <c r="U78" s="37"/>
      <c r="V78" s="38">
        <v>0</v>
      </c>
      <c r="W78" s="38">
        <v>4</v>
      </c>
      <c r="X78" s="38">
        <v>8</v>
      </c>
      <c r="Y78" s="38">
        <v>13</v>
      </c>
      <c r="Z78" s="38">
        <v>19</v>
      </c>
      <c r="AA78" s="38">
        <v>26</v>
      </c>
      <c r="AB78" s="38">
        <v>34</v>
      </c>
      <c r="AC78" s="38">
        <v>43</v>
      </c>
      <c r="AD78" s="38">
        <v>53</v>
      </c>
      <c r="AE78" s="37"/>
      <c r="AF78" s="37"/>
      <c r="AG78" s="37"/>
      <c r="AH78" s="37" t="s">
        <v>395</v>
      </c>
      <c r="AI78" s="37" t="s">
        <v>220</v>
      </c>
      <c r="AJ78" s="37" t="s">
        <v>409</v>
      </c>
      <c r="AK78" s="37" t="s">
        <v>402</v>
      </c>
      <c r="AL78" s="37" t="s">
        <v>36</v>
      </c>
      <c r="AM78" s="37" t="s">
        <v>41</v>
      </c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</row>
    <row r="79" spans="1:67" ht="15" x14ac:dyDescent="0.25">
      <c r="A79" s="37" t="s">
        <v>587</v>
      </c>
      <c r="B79" s="38">
        <v>78</v>
      </c>
      <c r="C79" s="37" t="s">
        <v>33</v>
      </c>
      <c r="D79" s="37"/>
      <c r="E79" s="38">
        <v>65</v>
      </c>
      <c r="F79" s="38">
        <v>30</v>
      </c>
      <c r="G79" s="38">
        <v>0</v>
      </c>
      <c r="H79" s="38">
        <v>105</v>
      </c>
      <c r="I79" s="38">
        <v>200</v>
      </c>
      <c r="J79" s="37" t="s">
        <v>376</v>
      </c>
      <c r="K79" s="37" t="s">
        <v>36</v>
      </c>
      <c r="L79" s="37" t="s">
        <v>32</v>
      </c>
      <c r="M79" s="37" t="s">
        <v>345</v>
      </c>
      <c r="N79" s="37" t="s">
        <v>38</v>
      </c>
      <c r="O79" s="37" t="s">
        <v>353</v>
      </c>
      <c r="P79" s="37" t="s">
        <v>346</v>
      </c>
      <c r="Q79" s="37" t="s">
        <v>275</v>
      </c>
      <c r="R79" s="37" t="s">
        <v>41</v>
      </c>
      <c r="S79" s="37"/>
      <c r="T79" s="37"/>
      <c r="U79" s="37"/>
      <c r="V79" s="38">
        <v>0</v>
      </c>
      <c r="W79" s="38">
        <v>8</v>
      </c>
      <c r="X79" s="38">
        <v>13</v>
      </c>
      <c r="Y79" s="38">
        <v>19</v>
      </c>
      <c r="Z79" s="38">
        <v>26</v>
      </c>
      <c r="AA79" s="38">
        <v>34</v>
      </c>
      <c r="AB79" s="38">
        <v>40</v>
      </c>
      <c r="AC79" s="38">
        <v>47</v>
      </c>
      <c r="AD79" s="38">
        <v>61</v>
      </c>
      <c r="AE79" s="37"/>
      <c r="AF79" s="37"/>
      <c r="AG79" s="37"/>
      <c r="AH79" s="37" t="s">
        <v>395</v>
      </c>
      <c r="AI79" s="37" t="s">
        <v>220</v>
      </c>
      <c r="AJ79" s="37" t="s">
        <v>409</v>
      </c>
      <c r="AK79" s="37" t="s">
        <v>402</v>
      </c>
      <c r="AL79" s="37" t="s">
        <v>36</v>
      </c>
      <c r="AM79" s="37" t="s">
        <v>41</v>
      </c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</row>
    <row r="80" spans="1:67" ht="15" x14ac:dyDescent="0.25">
      <c r="A80" s="37" t="s">
        <v>588</v>
      </c>
      <c r="B80" s="38">
        <v>79</v>
      </c>
      <c r="C80" s="37" t="s">
        <v>48</v>
      </c>
      <c r="D80" s="37" t="s">
        <v>247</v>
      </c>
      <c r="E80" s="38">
        <v>90</v>
      </c>
      <c r="F80" s="38">
        <v>0</v>
      </c>
      <c r="G80" s="38">
        <v>0</v>
      </c>
      <c r="H80" s="38">
        <v>15</v>
      </c>
      <c r="I80" s="38">
        <v>105</v>
      </c>
      <c r="J80" s="37" t="s">
        <v>327</v>
      </c>
      <c r="K80" s="37" t="s">
        <v>376</v>
      </c>
      <c r="L80" s="37" t="s">
        <v>50</v>
      </c>
      <c r="M80" s="37" t="s">
        <v>53</v>
      </c>
      <c r="N80" s="37" t="s">
        <v>248</v>
      </c>
      <c r="O80" s="37" t="s">
        <v>184</v>
      </c>
      <c r="P80" s="37" t="s">
        <v>273</v>
      </c>
      <c r="Q80" s="37" t="s">
        <v>247</v>
      </c>
      <c r="R80" s="37"/>
      <c r="S80" s="37"/>
      <c r="T80" s="37"/>
      <c r="U80" s="37"/>
      <c r="V80" s="38">
        <v>0</v>
      </c>
      <c r="W80" s="38">
        <v>6</v>
      </c>
      <c r="X80" s="38">
        <v>15</v>
      </c>
      <c r="Y80" s="38">
        <v>20</v>
      </c>
      <c r="Z80" s="38">
        <v>29</v>
      </c>
      <c r="AA80" s="38">
        <v>34</v>
      </c>
      <c r="AB80" s="38">
        <v>43</v>
      </c>
      <c r="AC80" s="38">
        <v>48</v>
      </c>
      <c r="AD80" s="37"/>
      <c r="AE80" s="37"/>
      <c r="AF80" s="37"/>
      <c r="AG80" s="37"/>
      <c r="AH80" s="37" t="s">
        <v>65</v>
      </c>
      <c r="AI80" s="37" t="s">
        <v>421</v>
      </c>
      <c r="AJ80" s="37" t="s">
        <v>52</v>
      </c>
      <c r="AK80" s="37" t="s">
        <v>379</v>
      </c>
      <c r="AL80" s="37" t="s">
        <v>56</v>
      </c>
      <c r="AM80" s="37" t="s">
        <v>130</v>
      </c>
      <c r="AN80" s="37" t="s">
        <v>402</v>
      </c>
      <c r="AO80" s="37" t="s">
        <v>398</v>
      </c>
      <c r="AP80" s="37" t="s">
        <v>385</v>
      </c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</row>
    <row r="81" spans="1:67" ht="15" x14ac:dyDescent="0.25">
      <c r="A81" s="37" t="s">
        <v>589</v>
      </c>
      <c r="B81" s="38">
        <v>80</v>
      </c>
      <c r="C81" s="37" t="s">
        <v>48</v>
      </c>
      <c r="D81" s="37" t="s">
        <v>247</v>
      </c>
      <c r="E81" s="38">
        <v>95</v>
      </c>
      <c r="F81" s="38">
        <v>-35</v>
      </c>
      <c r="G81" s="38">
        <v>20</v>
      </c>
      <c r="H81" s="38">
        <v>30</v>
      </c>
      <c r="I81" s="38">
        <v>110</v>
      </c>
      <c r="J81" s="37" t="s">
        <v>327</v>
      </c>
      <c r="K81" s="37" t="s">
        <v>376</v>
      </c>
      <c r="L81" s="37" t="s">
        <v>50</v>
      </c>
      <c r="M81" s="37" t="s">
        <v>53</v>
      </c>
      <c r="N81" s="37" t="s">
        <v>248</v>
      </c>
      <c r="O81" s="37" t="s">
        <v>184</v>
      </c>
      <c r="P81" s="37" t="s">
        <v>74</v>
      </c>
      <c r="Q81" s="37" t="s">
        <v>273</v>
      </c>
      <c r="R81" s="37" t="s">
        <v>247</v>
      </c>
      <c r="S81" s="37"/>
      <c r="T81" s="37"/>
      <c r="U81" s="37"/>
      <c r="V81" s="38">
        <v>0</v>
      </c>
      <c r="W81" s="38">
        <v>6</v>
      </c>
      <c r="X81" s="38">
        <v>15</v>
      </c>
      <c r="Y81" s="38">
        <v>20</v>
      </c>
      <c r="Z81" s="38">
        <v>29</v>
      </c>
      <c r="AA81" s="38">
        <v>34</v>
      </c>
      <c r="AB81" s="38">
        <v>37</v>
      </c>
      <c r="AC81" s="38">
        <v>46</v>
      </c>
      <c r="AD81" s="38">
        <v>54</v>
      </c>
      <c r="AE81" s="37"/>
      <c r="AF81" s="37"/>
      <c r="AG81" s="37"/>
      <c r="AH81" s="37" t="s">
        <v>65</v>
      </c>
      <c r="AI81" s="37" t="s">
        <v>421</v>
      </c>
      <c r="AJ81" s="37" t="s">
        <v>52</v>
      </c>
      <c r="AK81" s="37" t="s">
        <v>379</v>
      </c>
      <c r="AL81" s="37" t="s">
        <v>56</v>
      </c>
      <c r="AM81" s="37" t="s">
        <v>130</v>
      </c>
      <c r="AN81" s="37" t="s">
        <v>402</v>
      </c>
      <c r="AO81" s="37" t="s">
        <v>398</v>
      </c>
      <c r="AP81" s="37" t="s">
        <v>385</v>
      </c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</row>
    <row r="82" spans="1:67" ht="15" x14ac:dyDescent="0.25">
      <c r="A82" s="37" t="s">
        <v>590</v>
      </c>
      <c r="B82" s="38">
        <v>81</v>
      </c>
      <c r="C82" s="37" t="s">
        <v>77</v>
      </c>
      <c r="D82" s="37" t="s">
        <v>314</v>
      </c>
      <c r="E82" s="38">
        <v>25</v>
      </c>
      <c r="F82" s="38">
        <v>-35</v>
      </c>
      <c r="G82" s="38">
        <v>40</v>
      </c>
      <c r="H82" s="38">
        <v>45</v>
      </c>
      <c r="I82" s="38">
        <v>75</v>
      </c>
      <c r="J82" s="37" t="s">
        <v>327</v>
      </c>
      <c r="K82" s="37" t="s">
        <v>76</v>
      </c>
      <c r="L82" s="37" t="s">
        <v>371</v>
      </c>
      <c r="M82" s="37" t="s">
        <v>385</v>
      </c>
      <c r="N82" s="37" t="s">
        <v>92</v>
      </c>
      <c r="O82" s="37" t="s">
        <v>325</v>
      </c>
      <c r="P82" s="37" t="s">
        <v>344</v>
      </c>
      <c r="Q82" s="37" t="s">
        <v>320</v>
      </c>
      <c r="R82" s="50" t="s">
        <v>86</v>
      </c>
      <c r="S82" s="51"/>
      <c r="T82" s="37"/>
      <c r="U82" s="37"/>
      <c r="V82" s="38">
        <v>0</v>
      </c>
      <c r="W82" s="38">
        <v>6</v>
      </c>
      <c r="X82" s="38">
        <v>11</v>
      </c>
      <c r="Y82" s="38">
        <v>16</v>
      </c>
      <c r="Z82" s="38">
        <v>21</v>
      </c>
      <c r="AA82" s="38">
        <v>27</v>
      </c>
      <c r="AB82" s="38">
        <v>33</v>
      </c>
      <c r="AC82" s="38">
        <v>39</v>
      </c>
      <c r="AD82" s="38">
        <v>45</v>
      </c>
      <c r="AE82" s="37"/>
      <c r="AF82" s="37"/>
      <c r="AG82" s="37"/>
      <c r="AH82" s="37" t="s">
        <v>395</v>
      </c>
      <c r="AI82" s="37" t="s">
        <v>273</v>
      </c>
      <c r="AJ82" s="37" t="s">
        <v>315</v>
      </c>
      <c r="AK82" s="37" t="s">
        <v>355</v>
      </c>
      <c r="AL82" s="37" t="s">
        <v>320</v>
      </c>
      <c r="AM82" s="37" t="s">
        <v>317</v>
      </c>
      <c r="AN82" s="37" t="s">
        <v>84</v>
      </c>
      <c r="AO82" s="37" t="s">
        <v>88</v>
      </c>
      <c r="AP82" s="37" t="s">
        <v>247</v>
      </c>
      <c r="AQ82" s="50" t="s">
        <v>79</v>
      </c>
      <c r="AR82" s="51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</row>
    <row r="83" spans="1:67" ht="15" x14ac:dyDescent="0.25">
      <c r="A83" s="37" t="s">
        <v>591</v>
      </c>
      <c r="B83" s="38">
        <v>82</v>
      </c>
      <c r="C83" s="37" t="s">
        <v>77</v>
      </c>
      <c r="D83" s="37" t="s">
        <v>314</v>
      </c>
      <c r="E83" s="38">
        <v>50</v>
      </c>
      <c r="F83" s="38">
        <v>-35</v>
      </c>
      <c r="G83" s="38">
        <v>50</v>
      </c>
      <c r="H83" s="38">
        <v>70</v>
      </c>
      <c r="I83" s="38">
        <v>135</v>
      </c>
      <c r="J83" s="37" t="s">
        <v>327</v>
      </c>
      <c r="K83" s="37" t="s">
        <v>76</v>
      </c>
      <c r="L83" s="37" t="s">
        <v>371</v>
      </c>
      <c r="M83" s="37" t="s">
        <v>385</v>
      </c>
      <c r="N83" s="37" t="s">
        <v>92</v>
      </c>
      <c r="O83" s="37" t="s">
        <v>325</v>
      </c>
      <c r="P83" s="37" t="s">
        <v>344</v>
      </c>
      <c r="Q83" s="37" t="s">
        <v>320</v>
      </c>
      <c r="R83" s="50" t="s">
        <v>86</v>
      </c>
      <c r="S83" s="51"/>
      <c r="T83" s="37"/>
      <c r="U83" s="37"/>
      <c r="V83" s="38">
        <v>0</v>
      </c>
      <c r="W83" s="38">
        <v>6</v>
      </c>
      <c r="X83" s="38">
        <v>11</v>
      </c>
      <c r="Y83" s="38">
        <v>16</v>
      </c>
      <c r="Z83" s="38">
        <v>21</v>
      </c>
      <c r="AA83" s="38">
        <v>27</v>
      </c>
      <c r="AB83" s="38">
        <v>35</v>
      </c>
      <c r="AC83" s="38">
        <v>43</v>
      </c>
      <c r="AD83" s="38">
        <v>53</v>
      </c>
      <c r="AE83" s="37"/>
      <c r="AF83" s="37"/>
      <c r="AG83" s="37"/>
      <c r="AH83" s="37" t="s">
        <v>395</v>
      </c>
      <c r="AI83" s="37" t="s">
        <v>273</v>
      </c>
      <c r="AJ83" s="37" t="s">
        <v>315</v>
      </c>
      <c r="AK83" s="37" t="s">
        <v>355</v>
      </c>
      <c r="AL83" s="37" t="s">
        <v>320</v>
      </c>
      <c r="AM83" s="37" t="s">
        <v>317</v>
      </c>
      <c r="AN83" s="37" t="s">
        <v>84</v>
      </c>
      <c r="AO83" s="37" t="s">
        <v>88</v>
      </c>
      <c r="AP83" s="37" t="s">
        <v>247</v>
      </c>
      <c r="AQ83" s="50" t="s">
        <v>79</v>
      </c>
      <c r="AR83" s="51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</row>
    <row r="84" spans="1:67" ht="15" x14ac:dyDescent="0.25">
      <c r="A84" s="37" t="s">
        <v>592</v>
      </c>
      <c r="B84" s="38">
        <v>83</v>
      </c>
      <c r="C84" s="37" t="s">
        <v>324</v>
      </c>
      <c r="D84" s="37" t="s">
        <v>225</v>
      </c>
      <c r="E84" s="38">
        <v>52</v>
      </c>
      <c r="F84" s="38">
        <v>10</v>
      </c>
      <c r="G84" s="38">
        <v>-4</v>
      </c>
      <c r="H84" s="38">
        <v>60</v>
      </c>
      <c r="I84" s="38">
        <v>118</v>
      </c>
      <c r="J84" s="37" t="s">
        <v>224</v>
      </c>
      <c r="K84" s="37" t="s">
        <v>153</v>
      </c>
      <c r="L84" s="37" t="s">
        <v>376</v>
      </c>
      <c r="M84" s="37" t="s">
        <v>346</v>
      </c>
      <c r="N84" s="37" t="s">
        <v>373</v>
      </c>
      <c r="O84" s="37" t="s">
        <v>275</v>
      </c>
      <c r="P84" s="37" t="s">
        <v>216</v>
      </c>
      <c r="Q84" s="50" t="s">
        <v>328</v>
      </c>
      <c r="R84" s="51"/>
      <c r="S84" s="37"/>
      <c r="T84" s="37"/>
      <c r="U84" s="37"/>
      <c r="V84" s="38">
        <v>0</v>
      </c>
      <c r="W84" s="38">
        <v>7</v>
      </c>
      <c r="X84" s="38">
        <v>13</v>
      </c>
      <c r="Y84" s="38">
        <v>19</v>
      </c>
      <c r="Z84" s="38">
        <v>25</v>
      </c>
      <c r="AA84" s="38">
        <v>31</v>
      </c>
      <c r="AB84" s="38">
        <v>37</v>
      </c>
      <c r="AC84" s="38">
        <v>44</v>
      </c>
      <c r="AD84" s="37"/>
      <c r="AE84" s="37"/>
      <c r="AF84" s="37"/>
      <c r="AG84" s="37"/>
      <c r="AH84" s="37" t="s">
        <v>236</v>
      </c>
      <c r="AI84" s="37" t="s">
        <v>409</v>
      </c>
      <c r="AJ84" s="37" t="s">
        <v>379</v>
      </c>
      <c r="AK84" s="37" t="s">
        <v>337</v>
      </c>
      <c r="AL84" s="37" t="s">
        <v>315</v>
      </c>
      <c r="AM84" s="37" t="s">
        <v>402</v>
      </c>
      <c r="AN84" s="37" t="s">
        <v>398</v>
      </c>
      <c r="AO84" s="50" t="s">
        <v>233</v>
      </c>
      <c r="AP84" s="51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</row>
    <row r="85" spans="1:67" ht="15" x14ac:dyDescent="0.25">
      <c r="A85" s="37" t="s">
        <v>593</v>
      </c>
      <c r="B85" s="38">
        <v>84</v>
      </c>
      <c r="C85" s="37" t="s">
        <v>324</v>
      </c>
      <c r="D85" s="37" t="s">
        <v>225</v>
      </c>
      <c r="E85" s="38">
        <v>35</v>
      </c>
      <c r="F85" s="38">
        <v>40</v>
      </c>
      <c r="G85" s="38">
        <v>0</v>
      </c>
      <c r="H85" s="38">
        <v>75</v>
      </c>
      <c r="I85" s="38">
        <v>150</v>
      </c>
      <c r="J85" s="37" t="s">
        <v>224</v>
      </c>
      <c r="K85" s="37" t="s">
        <v>376</v>
      </c>
      <c r="L85" s="37" t="s">
        <v>306</v>
      </c>
      <c r="M85" s="37" t="s">
        <v>346</v>
      </c>
      <c r="N85" s="37" t="s">
        <v>345</v>
      </c>
      <c r="O85" s="37" t="s">
        <v>309</v>
      </c>
      <c r="P85" s="37" t="s">
        <v>352</v>
      </c>
      <c r="Q85" s="37" t="s">
        <v>275</v>
      </c>
      <c r="R85" s="37"/>
      <c r="S85" s="37"/>
      <c r="T85" s="37"/>
      <c r="U85" s="37"/>
      <c r="V85" s="38">
        <v>0</v>
      </c>
      <c r="W85" s="38">
        <v>2</v>
      </c>
      <c r="X85" s="38">
        <v>9</v>
      </c>
      <c r="Y85" s="38">
        <v>13</v>
      </c>
      <c r="Z85" s="38">
        <v>21</v>
      </c>
      <c r="AA85" s="38">
        <v>25</v>
      </c>
      <c r="AB85" s="38">
        <v>33</v>
      </c>
      <c r="AC85" s="38">
        <v>37</v>
      </c>
      <c r="AD85" s="37"/>
      <c r="AE85" s="37"/>
      <c r="AF85" s="37"/>
      <c r="AG85" s="37"/>
      <c r="AH85" s="37" t="s">
        <v>236</v>
      </c>
      <c r="AI85" s="37" t="s">
        <v>409</v>
      </c>
      <c r="AJ85" s="37" t="s">
        <v>379</v>
      </c>
      <c r="AK85" s="37" t="s">
        <v>337</v>
      </c>
      <c r="AL85" s="37" t="s">
        <v>315</v>
      </c>
      <c r="AM85" s="37" t="s">
        <v>402</v>
      </c>
      <c r="AN85" s="37" t="s">
        <v>398</v>
      </c>
      <c r="AO85" s="50" t="s">
        <v>233</v>
      </c>
      <c r="AP85" s="51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</row>
    <row r="86" spans="1:67" ht="15" x14ac:dyDescent="0.25">
      <c r="A86" s="37" t="s">
        <v>594</v>
      </c>
      <c r="B86" s="38">
        <v>85</v>
      </c>
      <c r="C86" s="37" t="s">
        <v>324</v>
      </c>
      <c r="D86" s="37" t="s">
        <v>225</v>
      </c>
      <c r="E86" s="38">
        <v>60</v>
      </c>
      <c r="F86" s="38">
        <v>40</v>
      </c>
      <c r="G86" s="38">
        <v>0</v>
      </c>
      <c r="H86" s="38">
        <v>100</v>
      </c>
      <c r="I86" s="38">
        <v>200</v>
      </c>
      <c r="J86" s="37" t="s">
        <v>224</v>
      </c>
      <c r="K86" s="37" t="s">
        <v>376</v>
      </c>
      <c r="L86" s="37" t="s">
        <v>306</v>
      </c>
      <c r="M86" s="37" t="s">
        <v>346</v>
      </c>
      <c r="N86" s="37" t="s">
        <v>345</v>
      </c>
      <c r="O86" s="37" t="s">
        <v>309</v>
      </c>
      <c r="P86" s="37" t="s">
        <v>352</v>
      </c>
      <c r="Q86" s="37" t="s">
        <v>275</v>
      </c>
      <c r="R86" s="37"/>
      <c r="S86" s="37"/>
      <c r="T86" s="37"/>
      <c r="U86" s="37"/>
      <c r="V86" s="38">
        <v>0</v>
      </c>
      <c r="W86" s="38">
        <v>2</v>
      </c>
      <c r="X86" s="38">
        <v>9</v>
      </c>
      <c r="Y86" s="38">
        <v>13</v>
      </c>
      <c r="Z86" s="38">
        <v>21</v>
      </c>
      <c r="AA86" s="38">
        <v>25</v>
      </c>
      <c r="AB86" s="38">
        <v>38</v>
      </c>
      <c r="AC86" s="38">
        <v>47</v>
      </c>
      <c r="AD86" s="37"/>
      <c r="AE86" s="37"/>
      <c r="AF86" s="37"/>
      <c r="AG86" s="37"/>
      <c r="AH86" s="37" t="s">
        <v>236</v>
      </c>
      <c r="AI86" s="37" t="s">
        <v>409</v>
      </c>
      <c r="AJ86" s="37" t="s">
        <v>379</v>
      </c>
      <c r="AK86" s="37" t="s">
        <v>337</v>
      </c>
      <c r="AL86" s="37" t="s">
        <v>315</v>
      </c>
      <c r="AM86" s="37" t="s">
        <v>402</v>
      </c>
      <c r="AN86" s="37" t="s">
        <v>398</v>
      </c>
      <c r="AO86" s="50" t="s">
        <v>233</v>
      </c>
      <c r="AP86" s="51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</row>
    <row r="87" spans="1:67" ht="15" x14ac:dyDescent="0.25">
      <c r="A87" s="37" t="s">
        <v>595</v>
      </c>
      <c r="B87" s="38">
        <v>86</v>
      </c>
      <c r="C87" s="37" t="s">
        <v>48</v>
      </c>
      <c r="D87" s="37"/>
      <c r="E87" s="38">
        <v>65</v>
      </c>
      <c r="F87" s="38">
        <v>-10</v>
      </c>
      <c r="G87" s="38">
        <v>-25</v>
      </c>
      <c r="H87" s="38">
        <v>45</v>
      </c>
      <c r="I87" s="38">
        <v>75</v>
      </c>
      <c r="J87" s="37" t="s">
        <v>330</v>
      </c>
      <c r="K87" s="37" t="s">
        <v>376</v>
      </c>
      <c r="L87" s="37" t="s">
        <v>125</v>
      </c>
      <c r="M87" s="37" t="s">
        <v>266</v>
      </c>
      <c r="N87" s="37" t="s">
        <v>200</v>
      </c>
      <c r="O87" s="37" t="s">
        <v>130</v>
      </c>
      <c r="P87" s="50" t="s">
        <v>392</v>
      </c>
      <c r="Q87" s="51"/>
      <c r="R87" s="37"/>
      <c r="S87" s="37"/>
      <c r="T87" s="37"/>
      <c r="U87" s="37"/>
      <c r="V87" s="38">
        <v>0</v>
      </c>
      <c r="W87" s="38">
        <v>5</v>
      </c>
      <c r="X87" s="38">
        <v>16</v>
      </c>
      <c r="Y87" s="38">
        <v>21</v>
      </c>
      <c r="Z87" s="38">
        <v>32</v>
      </c>
      <c r="AA87" s="38">
        <v>37</v>
      </c>
      <c r="AB87" s="38">
        <v>48</v>
      </c>
      <c r="AC87" s="37"/>
      <c r="AD87" s="37"/>
      <c r="AE87" s="37"/>
      <c r="AF87" s="37"/>
      <c r="AG87" s="37"/>
      <c r="AH87" s="37" t="s">
        <v>65</v>
      </c>
      <c r="AI87" s="37" t="s">
        <v>421</v>
      </c>
      <c r="AJ87" s="37" t="s">
        <v>52</v>
      </c>
      <c r="AK87" s="37" t="s">
        <v>379</v>
      </c>
      <c r="AL87" s="37" t="s">
        <v>56</v>
      </c>
      <c r="AM87" s="37" t="s">
        <v>130</v>
      </c>
      <c r="AN87" s="37" t="s">
        <v>133</v>
      </c>
      <c r="AO87" s="37" t="s">
        <v>402</v>
      </c>
      <c r="AP87" s="37" t="s">
        <v>398</v>
      </c>
      <c r="AQ87" s="37" t="s">
        <v>385</v>
      </c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</row>
    <row r="88" spans="1:67" ht="15" x14ac:dyDescent="0.25">
      <c r="A88" s="37" t="s">
        <v>596</v>
      </c>
      <c r="B88" s="38">
        <v>87</v>
      </c>
      <c r="C88" s="37" t="s">
        <v>48</v>
      </c>
      <c r="D88" s="37" t="s">
        <v>121</v>
      </c>
      <c r="E88" s="38">
        <v>90</v>
      </c>
      <c r="F88" s="38">
        <v>-10</v>
      </c>
      <c r="G88" s="38">
        <v>-25</v>
      </c>
      <c r="H88" s="38">
        <v>70</v>
      </c>
      <c r="I88" s="38">
        <v>125</v>
      </c>
      <c r="J88" s="37" t="s">
        <v>330</v>
      </c>
      <c r="K88" s="37" t="s">
        <v>376</v>
      </c>
      <c r="L88" s="37" t="s">
        <v>125</v>
      </c>
      <c r="M88" s="37" t="s">
        <v>266</v>
      </c>
      <c r="N88" s="37" t="s">
        <v>200</v>
      </c>
      <c r="O88" s="37" t="s">
        <v>130</v>
      </c>
      <c r="P88" s="50" t="s">
        <v>392</v>
      </c>
      <c r="Q88" s="51"/>
      <c r="R88" s="37"/>
      <c r="S88" s="37"/>
      <c r="T88" s="37"/>
      <c r="U88" s="37"/>
      <c r="V88" s="38">
        <v>0</v>
      </c>
      <c r="W88" s="38">
        <v>5</v>
      </c>
      <c r="X88" s="38">
        <v>16</v>
      </c>
      <c r="Y88" s="38">
        <v>21</v>
      </c>
      <c r="Z88" s="38">
        <v>32</v>
      </c>
      <c r="AA88" s="38">
        <v>43</v>
      </c>
      <c r="AB88" s="38">
        <v>60</v>
      </c>
      <c r="AC88" s="37"/>
      <c r="AD88" s="37"/>
      <c r="AE88" s="37"/>
      <c r="AF88" s="37"/>
      <c r="AG88" s="37"/>
      <c r="AH88" s="37" t="s">
        <v>65</v>
      </c>
      <c r="AI88" s="37" t="s">
        <v>421</v>
      </c>
      <c r="AJ88" s="37" t="s">
        <v>52</v>
      </c>
      <c r="AK88" s="37" t="s">
        <v>379</v>
      </c>
      <c r="AL88" s="37" t="s">
        <v>56</v>
      </c>
      <c r="AM88" s="37" t="s">
        <v>130</v>
      </c>
      <c r="AN88" s="37" t="s">
        <v>133</v>
      </c>
      <c r="AO88" s="37" t="s">
        <v>402</v>
      </c>
      <c r="AP88" s="37" t="s">
        <v>398</v>
      </c>
      <c r="AQ88" s="37" t="s">
        <v>385</v>
      </c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</row>
    <row r="89" spans="1:67" ht="15" x14ac:dyDescent="0.25">
      <c r="A89" s="37" t="s">
        <v>597</v>
      </c>
      <c r="B89" s="38">
        <v>88</v>
      </c>
      <c r="C89" s="37" t="s">
        <v>170</v>
      </c>
      <c r="D89" s="37"/>
      <c r="E89" s="38">
        <v>80</v>
      </c>
      <c r="F89" s="38">
        <v>30</v>
      </c>
      <c r="G89" s="38">
        <v>-10</v>
      </c>
      <c r="H89" s="38">
        <v>25</v>
      </c>
      <c r="I89" s="38">
        <v>125</v>
      </c>
      <c r="J89" s="37" t="s">
        <v>181</v>
      </c>
      <c r="K89" s="37" t="s">
        <v>327</v>
      </c>
      <c r="L89" s="37" t="s">
        <v>320</v>
      </c>
      <c r="M89" s="37" t="s">
        <v>248</v>
      </c>
      <c r="N89" s="37" t="s">
        <v>187</v>
      </c>
      <c r="O89" s="37" t="s">
        <v>309</v>
      </c>
      <c r="P89" s="37" t="s">
        <v>371</v>
      </c>
      <c r="Q89" s="37" t="s">
        <v>194</v>
      </c>
      <c r="R89" s="50" t="s">
        <v>188</v>
      </c>
      <c r="S89" s="51"/>
      <c r="T89" s="37"/>
      <c r="U89" s="37"/>
      <c r="V89" s="38">
        <v>0</v>
      </c>
      <c r="W89" s="38">
        <v>2</v>
      </c>
      <c r="X89" s="38">
        <v>5</v>
      </c>
      <c r="Y89" s="38">
        <v>10</v>
      </c>
      <c r="Z89" s="38">
        <v>16</v>
      </c>
      <c r="AA89" s="38">
        <v>23</v>
      </c>
      <c r="AB89" s="38">
        <v>31</v>
      </c>
      <c r="AC89" s="38">
        <v>40</v>
      </c>
      <c r="AD89" s="38">
        <v>50</v>
      </c>
      <c r="AE89" s="37"/>
      <c r="AF89" s="37"/>
      <c r="AG89" s="37"/>
      <c r="AH89" s="37" t="s">
        <v>421</v>
      </c>
      <c r="AI89" s="37" t="s">
        <v>194</v>
      </c>
      <c r="AJ89" s="37" t="s">
        <v>379</v>
      </c>
      <c r="AK89" s="37" t="s">
        <v>337</v>
      </c>
      <c r="AL89" s="37" t="s">
        <v>320</v>
      </c>
      <c r="AM89" s="37" t="s">
        <v>402</v>
      </c>
      <c r="AN89" s="37" t="s">
        <v>398</v>
      </c>
      <c r="AO89" s="37" t="s">
        <v>385</v>
      </c>
      <c r="AP89" s="50" t="s">
        <v>188</v>
      </c>
      <c r="AQ89" s="51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</row>
    <row r="90" spans="1:67" ht="15" x14ac:dyDescent="0.25">
      <c r="A90" s="37" t="s">
        <v>598</v>
      </c>
      <c r="B90" s="38">
        <v>89</v>
      </c>
      <c r="C90" s="37" t="s">
        <v>170</v>
      </c>
      <c r="D90" s="37"/>
      <c r="E90" s="38">
        <v>105</v>
      </c>
      <c r="F90" s="38">
        <v>30</v>
      </c>
      <c r="G90" s="38">
        <v>-35</v>
      </c>
      <c r="H90" s="38">
        <v>50</v>
      </c>
      <c r="I90" s="38">
        <v>150</v>
      </c>
      <c r="J90" s="37" t="s">
        <v>181</v>
      </c>
      <c r="K90" s="37" t="s">
        <v>327</v>
      </c>
      <c r="L90" s="37" t="s">
        <v>320</v>
      </c>
      <c r="M90" s="37" t="s">
        <v>248</v>
      </c>
      <c r="N90" s="37" t="s">
        <v>187</v>
      </c>
      <c r="O90" s="37" t="s">
        <v>309</v>
      </c>
      <c r="P90" s="37" t="s">
        <v>371</v>
      </c>
      <c r="Q90" s="37" t="s">
        <v>194</v>
      </c>
      <c r="R90" s="50" t="s">
        <v>188</v>
      </c>
      <c r="S90" s="51"/>
      <c r="T90" s="37"/>
      <c r="U90" s="37"/>
      <c r="V90" s="38">
        <v>0</v>
      </c>
      <c r="W90" s="38">
        <v>2</v>
      </c>
      <c r="X90" s="38">
        <v>5</v>
      </c>
      <c r="Y90" s="38">
        <v>15</v>
      </c>
      <c r="Z90" s="38">
        <v>25</v>
      </c>
      <c r="AA90" s="38">
        <v>33</v>
      </c>
      <c r="AB90" s="38">
        <v>37</v>
      </c>
      <c r="AC90" s="38">
        <v>45</v>
      </c>
      <c r="AD90" s="38">
        <v>60</v>
      </c>
      <c r="AE90" s="37"/>
      <c r="AF90" s="37"/>
      <c r="AG90" s="37"/>
      <c r="AH90" s="37" t="s">
        <v>421</v>
      </c>
      <c r="AI90" s="37" t="s">
        <v>194</v>
      </c>
      <c r="AJ90" s="37" t="s">
        <v>379</v>
      </c>
      <c r="AK90" s="37" t="s">
        <v>337</v>
      </c>
      <c r="AL90" s="37" t="s">
        <v>320</v>
      </c>
      <c r="AM90" s="37" t="s">
        <v>402</v>
      </c>
      <c r="AN90" s="37" t="s">
        <v>398</v>
      </c>
      <c r="AO90" s="37" t="s">
        <v>385</v>
      </c>
      <c r="AP90" s="50" t="s">
        <v>188</v>
      </c>
      <c r="AQ90" s="51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</row>
    <row r="91" spans="1:67" ht="15" x14ac:dyDescent="0.25">
      <c r="A91" s="37" t="s">
        <v>599</v>
      </c>
      <c r="B91" s="38">
        <v>90</v>
      </c>
      <c r="C91" s="37" t="s">
        <v>48</v>
      </c>
      <c r="D91" s="37"/>
      <c r="E91" s="38">
        <v>30</v>
      </c>
      <c r="F91" s="38">
        <v>-35</v>
      </c>
      <c r="G91" s="38">
        <v>20</v>
      </c>
      <c r="H91" s="38">
        <v>40</v>
      </c>
      <c r="I91" s="38">
        <v>55</v>
      </c>
      <c r="J91" s="37" t="s">
        <v>327</v>
      </c>
      <c r="K91" s="37" t="s">
        <v>74</v>
      </c>
      <c r="L91" s="37" t="s">
        <v>371</v>
      </c>
      <c r="M91" s="37" t="s">
        <v>125</v>
      </c>
      <c r="N91" s="37" t="s">
        <v>376</v>
      </c>
      <c r="O91" s="37" t="s">
        <v>385</v>
      </c>
      <c r="P91" s="37" t="s">
        <v>72</v>
      </c>
      <c r="Q91" s="37" t="s">
        <v>130</v>
      </c>
      <c r="R91" s="37"/>
      <c r="S91" s="37"/>
      <c r="T91" s="37"/>
      <c r="U91" s="37"/>
      <c r="V91" s="38">
        <v>0</v>
      </c>
      <c r="W91" s="38">
        <v>2</v>
      </c>
      <c r="X91" s="38">
        <v>9</v>
      </c>
      <c r="Y91" s="38">
        <v>17</v>
      </c>
      <c r="Z91" s="38">
        <v>25</v>
      </c>
      <c r="AA91" s="38">
        <v>33</v>
      </c>
      <c r="AB91" s="38">
        <v>41</v>
      </c>
      <c r="AC91" s="38">
        <v>49</v>
      </c>
      <c r="AD91" s="37"/>
      <c r="AE91" s="37"/>
      <c r="AF91" s="37"/>
      <c r="AG91" s="37"/>
      <c r="AH91" s="37" t="s">
        <v>65</v>
      </c>
      <c r="AI91" s="37" t="s">
        <v>52</v>
      </c>
      <c r="AJ91" s="37" t="s">
        <v>56</v>
      </c>
      <c r="AK91" s="37" t="s">
        <v>130</v>
      </c>
      <c r="AL91" s="37" t="s">
        <v>133</v>
      </c>
      <c r="AM91" s="37" t="s">
        <v>320</v>
      </c>
      <c r="AN91" s="50" t="s">
        <v>281</v>
      </c>
      <c r="AO91" s="51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</row>
    <row r="92" spans="1:67" ht="15" x14ac:dyDescent="0.25">
      <c r="A92" s="37" t="s">
        <v>600</v>
      </c>
      <c r="B92" s="38">
        <v>91</v>
      </c>
      <c r="C92" s="37" t="s">
        <v>48</v>
      </c>
      <c r="D92" s="37" t="s">
        <v>121</v>
      </c>
      <c r="E92" s="38">
        <v>50</v>
      </c>
      <c r="F92" s="38">
        <v>-85</v>
      </c>
      <c r="G92" s="38">
        <v>40</v>
      </c>
      <c r="H92" s="38">
        <v>70</v>
      </c>
      <c r="I92" s="38">
        <v>75</v>
      </c>
      <c r="J92" s="37" t="s">
        <v>327</v>
      </c>
      <c r="K92" s="37" t="s">
        <v>74</v>
      </c>
      <c r="L92" s="37" t="s">
        <v>371</v>
      </c>
      <c r="M92" s="37" t="s">
        <v>125</v>
      </c>
      <c r="N92" s="37" t="s">
        <v>72</v>
      </c>
      <c r="O92" s="50" t="s">
        <v>68</v>
      </c>
      <c r="P92" s="51"/>
      <c r="Q92" s="37"/>
      <c r="R92" s="37"/>
      <c r="S92" s="37"/>
      <c r="T92" s="37"/>
      <c r="U92" s="37"/>
      <c r="V92" s="38">
        <v>0</v>
      </c>
      <c r="W92" s="38">
        <v>2</v>
      </c>
      <c r="X92" s="38">
        <v>9</v>
      </c>
      <c r="Y92" s="38">
        <v>17</v>
      </c>
      <c r="Z92" s="38">
        <v>25</v>
      </c>
      <c r="AA92" s="38">
        <v>41</v>
      </c>
      <c r="AB92" s="37"/>
      <c r="AC92" s="37"/>
      <c r="AD92" s="37"/>
      <c r="AE92" s="37"/>
      <c r="AF92" s="37"/>
      <c r="AG92" s="37"/>
      <c r="AH92" s="37" t="s">
        <v>65</v>
      </c>
      <c r="AI92" s="37" t="s">
        <v>52</v>
      </c>
      <c r="AJ92" s="37" t="s">
        <v>56</v>
      </c>
      <c r="AK92" s="37" t="s">
        <v>130</v>
      </c>
      <c r="AL92" s="37" t="s">
        <v>133</v>
      </c>
      <c r="AM92" s="37" t="s">
        <v>320</v>
      </c>
      <c r="AN92" s="50" t="s">
        <v>281</v>
      </c>
      <c r="AO92" s="51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 t="s">
        <v>376</v>
      </c>
      <c r="BA92" s="37" t="s">
        <v>385</v>
      </c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</row>
    <row r="93" spans="1:67" ht="15" x14ac:dyDescent="0.25">
      <c r="A93" s="37" t="s">
        <v>601</v>
      </c>
      <c r="B93" s="38">
        <v>92</v>
      </c>
      <c r="C93" s="37" t="s">
        <v>278</v>
      </c>
      <c r="D93" s="37" t="s">
        <v>170</v>
      </c>
      <c r="E93" s="38">
        <v>30</v>
      </c>
      <c r="F93" s="38">
        <v>5</v>
      </c>
      <c r="G93" s="38">
        <v>65</v>
      </c>
      <c r="H93" s="38">
        <v>80</v>
      </c>
      <c r="I93" s="38">
        <v>180</v>
      </c>
      <c r="J93" s="37" t="s">
        <v>264</v>
      </c>
      <c r="K93" s="37" t="s">
        <v>277</v>
      </c>
      <c r="L93" s="37" t="s">
        <v>279</v>
      </c>
      <c r="M93" s="37" t="s">
        <v>418</v>
      </c>
      <c r="N93" s="37" t="s">
        <v>273</v>
      </c>
      <c r="O93" s="37" t="s">
        <v>280</v>
      </c>
      <c r="P93" s="37" t="s">
        <v>287</v>
      </c>
      <c r="Q93" s="37" t="s">
        <v>257</v>
      </c>
      <c r="R93" s="50" t="s">
        <v>281</v>
      </c>
      <c r="S93" s="51"/>
      <c r="T93" s="37"/>
      <c r="U93" s="37"/>
      <c r="V93" s="38">
        <v>0</v>
      </c>
      <c r="W93" s="38">
        <v>2</v>
      </c>
      <c r="X93" s="38">
        <v>8</v>
      </c>
      <c r="Y93" s="38">
        <v>13</v>
      </c>
      <c r="Z93" s="38">
        <v>16</v>
      </c>
      <c r="AA93" s="38">
        <v>21</v>
      </c>
      <c r="AB93" s="38">
        <v>28</v>
      </c>
      <c r="AC93" s="38">
        <v>33</v>
      </c>
      <c r="AD93" s="38">
        <v>36</v>
      </c>
      <c r="AE93" s="37"/>
      <c r="AF93" s="37"/>
      <c r="AG93" s="37"/>
      <c r="AH93" s="37" t="s">
        <v>395</v>
      </c>
      <c r="AI93" s="37" t="s">
        <v>273</v>
      </c>
      <c r="AJ93" s="37" t="s">
        <v>194</v>
      </c>
      <c r="AK93" s="37" t="s">
        <v>392</v>
      </c>
      <c r="AL93" s="37" t="s">
        <v>84</v>
      </c>
      <c r="AM93" s="37" t="s">
        <v>247</v>
      </c>
      <c r="AN93" s="37" t="s">
        <v>188</v>
      </c>
      <c r="AO93" s="37" t="s">
        <v>247</v>
      </c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</row>
    <row r="94" spans="1:67" ht="15" x14ac:dyDescent="0.25">
      <c r="A94" s="37" t="s">
        <v>602</v>
      </c>
      <c r="B94" s="38">
        <v>93</v>
      </c>
      <c r="C94" s="37" t="s">
        <v>278</v>
      </c>
      <c r="D94" s="37" t="s">
        <v>170</v>
      </c>
      <c r="E94" s="38">
        <v>45</v>
      </c>
      <c r="F94" s="38">
        <v>5</v>
      </c>
      <c r="G94" s="38">
        <v>60</v>
      </c>
      <c r="H94" s="38">
        <v>95</v>
      </c>
      <c r="I94" s="38">
        <v>205</v>
      </c>
      <c r="J94" s="37" t="s">
        <v>264</v>
      </c>
      <c r="K94" s="37" t="s">
        <v>277</v>
      </c>
      <c r="L94" s="37" t="s">
        <v>279</v>
      </c>
      <c r="M94" s="37" t="s">
        <v>418</v>
      </c>
      <c r="N94" s="37" t="s">
        <v>273</v>
      </c>
      <c r="O94" s="37" t="s">
        <v>280</v>
      </c>
      <c r="P94" s="37" t="s">
        <v>287</v>
      </c>
      <c r="Q94" s="37" t="s">
        <v>257</v>
      </c>
      <c r="R94" s="50" t="s">
        <v>281</v>
      </c>
      <c r="S94" s="51"/>
      <c r="T94" s="37"/>
      <c r="U94" s="37"/>
      <c r="V94" s="38">
        <v>0</v>
      </c>
      <c r="W94" s="38">
        <v>2</v>
      </c>
      <c r="X94" s="38">
        <v>8</v>
      </c>
      <c r="Y94" s="38">
        <v>13</v>
      </c>
      <c r="Z94" s="38">
        <v>16</v>
      </c>
      <c r="AA94" s="38">
        <v>21</v>
      </c>
      <c r="AB94" s="38">
        <v>31</v>
      </c>
      <c r="AC94" s="38">
        <v>39</v>
      </c>
      <c r="AD94" s="38">
        <v>48</v>
      </c>
      <c r="AE94" s="37"/>
      <c r="AF94" s="37"/>
      <c r="AG94" s="37"/>
      <c r="AH94" s="37" t="s">
        <v>395</v>
      </c>
      <c r="AI94" s="37" t="s">
        <v>273</v>
      </c>
      <c r="AJ94" s="37" t="s">
        <v>194</v>
      </c>
      <c r="AK94" s="37" t="s">
        <v>392</v>
      </c>
      <c r="AL94" s="37" t="s">
        <v>84</v>
      </c>
      <c r="AM94" s="37" t="s">
        <v>247</v>
      </c>
      <c r="AN94" s="37" t="s">
        <v>188</v>
      </c>
      <c r="AO94" s="37" t="s">
        <v>247</v>
      </c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</row>
    <row r="95" spans="1:67" ht="15" x14ac:dyDescent="0.25">
      <c r="A95" s="37" t="s">
        <v>603</v>
      </c>
      <c r="B95" s="38">
        <v>94</v>
      </c>
      <c r="C95" s="37" t="s">
        <v>278</v>
      </c>
      <c r="D95" s="37" t="s">
        <v>170</v>
      </c>
      <c r="E95" s="38">
        <v>60</v>
      </c>
      <c r="F95" s="38">
        <v>5</v>
      </c>
      <c r="G95" s="38">
        <v>55</v>
      </c>
      <c r="H95" s="38">
        <v>110</v>
      </c>
      <c r="I95" s="38">
        <v>230</v>
      </c>
      <c r="J95" s="37" t="s">
        <v>264</v>
      </c>
      <c r="K95" s="37" t="s">
        <v>277</v>
      </c>
      <c r="L95" s="37" t="s">
        <v>279</v>
      </c>
      <c r="M95" s="37" t="s">
        <v>418</v>
      </c>
      <c r="N95" s="37" t="s">
        <v>273</v>
      </c>
      <c r="O95" s="37" t="s">
        <v>280</v>
      </c>
      <c r="P95" s="37" t="s">
        <v>45</v>
      </c>
      <c r="Q95" s="37" t="s">
        <v>257</v>
      </c>
      <c r="R95" s="50" t="s">
        <v>281</v>
      </c>
      <c r="S95" s="51"/>
      <c r="T95" s="37"/>
      <c r="U95" s="37"/>
      <c r="V95" s="38">
        <v>0</v>
      </c>
      <c r="W95" s="38">
        <v>2</v>
      </c>
      <c r="X95" s="38">
        <v>8</v>
      </c>
      <c r="Y95" s="38">
        <v>13</v>
      </c>
      <c r="Z95" s="38">
        <v>16</v>
      </c>
      <c r="AA95" s="38">
        <v>21</v>
      </c>
      <c r="AB95" s="38">
        <v>31</v>
      </c>
      <c r="AC95" s="38">
        <v>39</v>
      </c>
      <c r="AD95" s="38">
        <v>48</v>
      </c>
      <c r="AE95" s="37"/>
      <c r="AF95" s="37"/>
      <c r="AG95" s="37"/>
      <c r="AH95" s="37" t="s">
        <v>395</v>
      </c>
      <c r="AI95" s="37" t="s">
        <v>273</v>
      </c>
      <c r="AJ95" s="37" t="s">
        <v>194</v>
      </c>
      <c r="AK95" s="37" t="s">
        <v>392</v>
      </c>
      <c r="AL95" s="37" t="s">
        <v>84</v>
      </c>
      <c r="AM95" s="37" t="s">
        <v>247</v>
      </c>
      <c r="AN95" s="37" t="s">
        <v>188</v>
      </c>
      <c r="AO95" s="37" t="s">
        <v>247</v>
      </c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 t="s">
        <v>287</v>
      </c>
      <c r="BA95" s="37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</row>
    <row r="96" spans="1:67" ht="15" x14ac:dyDescent="0.25">
      <c r="A96" s="37" t="s">
        <v>604</v>
      </c>
      <c r="B96" s="38">
        <v>95</v>
      </c>
      <c r="C96" s="37" t="s">
        <v>156</v>
      </c>
      <c r="D96" s="37" t="s">
        <v>140</v>
      </c>
      <c r="E96" s="38">
        <v>35</v>
      </c>
      <c r="F96" s="38">
        <v>-115</v>
      </c>
      <c r="G96" s="38">
        <v>-15</v>
      </c>
      <c r="H96" s="38">
        <v>70</v>
      </c>
      <c r="I96" s="38">
        <v>-25</v>
      </c>
      <c r="J96" s="37" t="s">
        <v>327</v>
      </c>
      <c r="K96" s="37" t="s">
        <v>139</v>
      </c>
      <c r="L96" s="37" t="s">
        <v>306</v>
      </c>
      <c r="M96" s="37" t="s">
        <v>155</v>
      </c>
      <c r="N96" s="37" t="s">
        <v>320</v>
      </c>
      <c r="O96" s="37" t="s">
        <v>159</v>
      </c>
      <c r="P96" s="37" t="s">
        <v>142</v>
      </c>
      <c r="Q96" s="37" t="s">
        <v>311</v>
      </c>
      <c r="R96" s="37"/>
      <c r="S96" s="37"/>
      <c r="T96" s="37"/>
      <c r="U96" s="37"/>
      <c r="V96" s="38">
        <v>0</v>
      </c>
      <c r="W96" s="38">
        <v>2</v>
      </c>
      <c r="X96" s="38">
        <v>10</v>
      </c>
      <c r="Y96" s="38">
        <v>14</v>
      </c>
      <c r="Z96" s="38">
        <v>23</v>
      </c>
      <c r="AA96" s="38">
        <v>27</v>
      </c>
      <c r="AB96" s="38">
        <v>36</v>
      </c>
      <c r="AC96" s="38">
        <v>40</v>
      </c>
      <c r="AD96" s="37"/>
      <c r="AE96" s="37"/>
      <c r="AF96" s="37"/>
      <c r="AG96" s="37"/>
      <c r="AH96" s="37" t="s">
        <v>421</v>
      </c>
      <c r="AI96" s="37" t="s">
        <v>348</v>
      </c>
      <c r="AJ96" s="37" t="s">
        <v>309</v>
      </c>
      <c r="AK96" s="37" t="s">
        <v>315</v>
      </c>
      <c r="AL96" s="37" t="s">
        <v>159</v>
      </c>
      <c r="AM96" s="37" t="s">
        <v>320</v>
      </c>
      <c r="AN96" s="37" t="s">
        <v>317</v>
      </c>
      <c r="AO96" s="37" t="s">
        <v>148</v>
      </c>
      <c r="AP96" s="37" t="s">
        <v>142</v>
      </c>
      <c r="AQ96" s="50" t="s">
        <v>157</v>
      </c>
      <c r="AR96" s="51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</row>
    <row r="97" spans="1:67" ht="15" x14ac:dyDescent="0.25">
      <c r="A97" s="37" t="s">
        <v>605</v>
      </c>
      <c r="B97" s="38">
        <v>96</v>
      </c>
      <c r="C97" s="37" t="s">
        <v>247</v>
      </c>
      <c r="D97" s="37"/>
      <c r="E97" s="38">
        <v>60</v>
      </c>
      <c r="F97" s="38">
        <v>3</v>
      </c>
      <c r="G97" s="38">
        <v>-47</v>
      </c>
      <c r="H97" s="38">
        <v>42</v>
      </c>
      <c r="I97" s="38">
        <v>58</v>
      </c>
      <c r="J97" s="37" t="s">
        <v>306</v>
      </c>
      <c r="K97" s="37" t="s">
        <v>264</v>
      </c>
      <c r="L97" s="37" t="s">
        <v>53</v>
      </c>
      <c r="M97" s="37" t="s">
        <v>200</v>
      </c>
      <c r="N97" s="37" t="s">
        <v>181</v>
      </c>
      <c r="O97" s="37" t="s">
        <v>249</v>
      </c>
      <c r="P97" s="37" t="s">
        <v>248</v>
      </c>
      <c r="Q97" s="37" t="s">
        <v>348</v>
      </c>
      <c r="R97" s="50" t="s">
        <v>252</v>
      </c>
      <c r="S97" s="51"/>
      <c r="T97" s="37"/>
      <c r="U97" s="37"/>
      <c r="V97" s="38">
        <v>0</v>
      </c>
      <c r="W97" s="38">
        <v>2</v>
      </c>
      <c r="X97" s="38">
        <v>10</v>
      </c>
      <c r="Y97" s="38">
        <v>25</v>
      </c>
      <c r="Z97" s="38">
        <v>31</v>
      </c>
      <c r="AA97" s="38">
        <v>36</v>
      </c>
      <c r="AB97" s="38">
        <v>40</v>
      </c>
      <c r="AC97" s="38">
        <v>43</v>
      </c>
      <c r="AD97" s="38">
        <v>45</v>
      </c>
      <c r="AE97" s="37"/>
      <c r="AF97" s="37"/>
      <c r="AG97" s="37"/>
      <c r="AH97" s="37" t="s">
        <v>395</v>
      </c>
      <c r="AI97" s="37" t="s">
        <v>273</v>
      </c>
      <c r="AJ97" s="37" t="s">
        <v>309</v>
      </c>
      <c r="AK97" s="37" t="s">
        <v>266</v>
      </c>
      <c r="AL97" s="37" t="s">
        <v>402</v>
      </c>
      <c r="AM97" s="37" t="s">
        <v>84</v>
      </c>
      <c r="AN97" s="37" t="s">
        <v>247</v>
      </c>
      <c r="AO97" s="37" t="s">
        <v>281</v>
      </c>
      <c r="AP97" s="37" t="s">
        <v>247</v>
      </c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</row>
    <row r="98" spans="1:67" ht="15" x14ac:dyDescent="0.25">
      <c r="A98" s="37" t="s">
        <v>606</v>
      </c>
      <c r="B98" s="38">
        <v>97</v>
      </c>
      <c r="C98" s="37" t="s">
        <v>247</v>
      </c>
      <c r="D98" s="37"/>
      <c r="E98" s="38">
        <v>85</v>
      </c>
      <c r="F98" s="38">
        <v>3</v>
      </c>
      <c r="G98" s="38">
        <v>-42</v>
      </c>
      <c r="H98" s="38">
        <v>67</v>
      </c>
      <c r="I98" s="38">
        <v>113</v>
      </c>
      <c r="J98" s="37" t="s">
        <v>306</v>
      </c>
      <c r="K98" s="37" t="s">
        <v>264</v>
      </c>
      <c r="L98" s="37" t="s">
        <v>53</v>
      </c>
      <c r="M98" s="37" t="s">
        <v>200</v>
      </c>
      <c r="N98" s="37" t="s">
        <v>181</v>
      </c>
      <c r="O98" s="37" t="s">
        <v>249</v>
      </c>
      <c r="P98" s="37" t="s">
        <v>248</v>
      </c>
      <c r="Q98" s="37" t="s">
        <v>348</v>
      </c>
      <c r="R98" s="50" t="s">
        <v>252</v>
      </c>
      <c r="S98" s="51"/>
      <c r="T98" s="37"/>
      <c r="U98" s="37"/>
      <c r="V98" s="38">
        <v>0</v>
      </c>
      <c r="W98" s="38">
        <v>2</v>
      </c>
      <c r="X98" s="38">
        <v>10</v>
      </c>
      <c r="Y98" s="38">
        <v>25</v>
      </c>
      <c r="Z98" s="38">
        <v>33</v>
      </c>
      <c r="AA98" s="38">
        <v>40</v>
      </c>
      <c r="AB98" s="38">
        <v>49</v>
      </c>
      <c r="AC98" s="38">
        <v>55</v>
      </c>
      <c r="AD98" s="38">
        <v>60</v>
      </c>
      <c r="AE98" s="37"/>
      <c r="AF98" s="37"/>
      <c r="AG98" s="37"/>
      <c r="AH98" s="37" t="s">
        <v>395</v>
      </c>
      <c r="AI98" s="37" t="s">
        <v>273</v>
      </c>
      <c r="AJ98" s="37" t="s">
        <v>309</v>
      </c>
      <c r="AK98" s="37" t="s">
        <v>266</v>
      </c>
      <c r="AL98" s="37" t="s">
        <v>402</v>
      </c>
      <c r="AM98" s="37" t="s">
        <v>84</v>
      </c>
      <c r="AN98" s="37" t="s">
        <v>247</v>
      </c>
      <c r="AO98" s="37" t="s">
        <v>281</v>
      </c>
      <c r="AP98" s="37" t="s">
        <v>247</v>
      </c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</row>
    <row r="99" spans="1:67" ht="15" x14ac:dyDescent="0.25">
      <c r="A99" s="37" t="s">
        <v>607</v>
      </c>
      <c r="B99" s="38">
        <v>98</v>
      </c>
      <c r="C99" s="37" t="s">
        <v>48</v>
      </c>
      <c r="D99" s="37"/>
      <c r="E99" s="38">
        <v>30</v>
      </c>
      <c r="F99" s="38">
        <v>15</v>
      </c>
      <c r="G99" s="38">
        <v>0</v>
      </c>
      <c r="H99" s="38">
        <v>50</v>
      </c>
      <c r="I99" s="38">
        <v>95</v>
      </c>
      <c r="J99" s="37" t="s">
        <v>47</v>
      </c>
      <c r="K99" s="37" t="s">
        <v>376</v>
      </c>
      <c r="L99" s="37" t="s">
        <v>306</v>
      </c>
      <c r="M99" s="37" t="s">
        <v>385</v>
      </c>
      <c r="N99" s="37" t="s">
        <v>205</v>
      </c>
      <c r="O99" s="37" t="s">
        <v>364</v>
      </c>
      <c r="P99" s="37" t="s">
        <v>74</v>
      </c>
      <c r="Q99" s="50" t="s">
        <v>62</v>
      </c>
      <c r="R99" s="51"/>
      <c r="S99" s="37"/>
      <c r="T99" s="37"/>
      <c r="U99" s="37"/>
      <c r="V99" s="38">
        <v>0</v>
      </c>
      <c r="W99" s="38">
        <v>5</v>
      </c>
      <c r="X99" s="38">
        <v>12</v>
      </c>
      <c r="Y99" s="38">
        <v>16</v>
      </c>
      <c r="Z99" s="38">
        <v>23</v>
      </c>
      <c r="AA99" s="38">
        <v>27</v>
      </c>
      <c r="AB99" s="38">
        <v>34</v>
      </c>
      <c r="AC99" s="38">
        <v>41</v>
      </c>
      <c r="AD99" s="37"/>
      <c r="AE99" s="37"/>
      <c r="AF99" s="37"/>
      <c r="AG99" s="37"/>
      <c r="AH99" s="37" t="s">
        <v>65</v>
      </c>
      <c r="AI99" s="37" t="s">
        <v>421</v>
      </c>
      <c r="AJ99" s="37" t="s">
        <v>52</v>
      </c>
      <c r="AK99" s="37" t="s">
        <v>379</v>
      </c>
      <c r="AL99" s="37" t="s">
        <v>56</v>
      </c>
      <c r="AM99" s="37" t="s">
        <v>130</v>
      </c>
      <c r="AN99" s="37" t="s">
        <v>402</v>
      </c>
      <c r="AO99" s="37" t="s">
        <v>398</v>
      </c>
      <c r="AP99" s="37" t="s">
        <v>385</v>
      </c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</row>
    <row r="100" spans="1:67" ht="15" x14ac:dyDescent="0.25">
      <c r="A100" s="37" t="s">
        <v>608</v>
      </c>
      <c r="B100" s="38">
        <v>99</v>
      </c>
      <c r="C100" s="37" t="s">
        <v>48</v>
      </c>
      <c r="D100" s="37"/>
      <c r="E100" s="38">
        <v>55</v>
      </c>
      <c r="F100" s="38">
        <v>15</v>
      </c>
      <c r="G100" s="38">
        <v>0</v>
      </c>
      <c r="H100" s="38">
        <v>75</v>
      </c>
      <c r="I100" s="38">
        <v>145</v>
      </c>
      <c r="J100" s="37" t="s">
        <v>47</v>
      </c>
      <c r="K100" s="37" t="s">
        <v>376</v>
      </c>
      <c r="L100" s="37" t="s">
        <v>306</v>
      </c>
      <c r="M100" s="37" t="s">
        <v>385</v>
      </c>
      <c r="N100" s="37" t="s">
        <v>205</v>
      </c>
      <c r="O100" s="37" t="s">
        <v>364</v>
      </c>
      <c r="P100" s="50" t="s">
        <v>74</v>
      </c>
      <c r="Q100" s="51"/>
      <c r="R100" s="37"/>
      <c r="S100" s="37"/>
      <c r="T100" s="37"/>
      <c r="U100" s="37"/>
      <c r="V100" s="38">
        <v>0</v>
      </c>
      <c r="W100" s="38">
        <v>5</v>
      </c>
      <c r="X100" s="38">
        <v>12</v>
      </c>
      <c r="Y100" s="38">
        <v>16</v>
      </c>
      <c r="Z100" s="38">
        <v>23</v>
      </c>
      <c r="AA100" s="38">
        <v>27</v>
      </c>
      <c r="AB100" s="38">
        <v>38</v>
      </c>
      <c r="AC100" s="37"/>
      <c r="AD100" s="37"/>
      <c r="AE100" s="37"/>
      <c r="AF100" s="37"/>
      <c r="AG100" s="37"/>
      <c r="AH100" s="37" t="s">
        <v>65</v>
      </c>
      <c r="AI100" s="37" t="s">
        <v>421</v>
      </c>
      <c r="AJ100" s="37" t="s">
        <v>52</v>
      </c>
      <c r="AK100" s="37" t="s">
        <v>379</v>
      </c>
      <c r="AL100" s="37" t="s">
        <v>56</v>
      </c>
      <c r="AM100" s="37" t="s">
        <v>130</v>
      </c>
      <c r="AN100" s="37" t="s">
        <v>402</v>
      </c>
      <c r="AO100" s="37" t="s">
        <v>398</v>
      </c>
      <c r="AP100" s="37" t="s">
        <v>385</v>
      </c>
      <c r="AQ100" s="37"/>
      <c r="AR100" s="37"/>
      <c r="AS100" s="37"/>
      <c r="AT100" s="37"/>
      <c r="AU100" s="37"/>
      <c r="AV100" s="37"/>
      <c r="AW100" s="37"/>
      <c r="AX100" s="37"/>
      <c r="AY100" s="37"/>
      <c r="AZ100" s="37" t="s">
        <v>62</v>
      </c>
      <c r="BA100" s="37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</row>
    <row r="101" spans="1:67" ht="15" x14ac:dyDescent="0.25">
      <c r="A101" s="37" t="s">
        <v>609</v>
      </c>
      <c r="B101" s="38">
        <v>100</v>
      </c>
      <c r="C101" s="37" t="s">
        <v>77</v>
      </c>
      <c r="D101" s="37"/>
      <c r="E101" s="38">
        <v>40</v>
      </c>
      <c r="F101" s="38">
        <v>-20</v>
      </c>
      <c r="G101" s="38">
        <v>0</v>
      </c>
      <c r="H101" s="38">
        <v>100</v>
      </c>
      <c r="I101" s="38">
        <v>120</v>
      </c>
      <c r="J101" s="37" t="s">
        <v>306</v>
      </c>
      <c r="K101" s="37" t="s">
        <v>371</v>
      </c>
      <c r="L101" s="37" t="s">
        <v>320</v>
      </c>
      <c r="M101" s="37" t="s">
        <v>357</v>
      </c>
      <c r="N101" s="37" t="s">
        <v>327</v>
      </c>
      <c r="O101" s="37" t="s">
        <v>385</v>
      </c>
      <c r="P101" s="37" t="s">
        <v>344</v>
      </c>
      <c r="Q101" s="37" t="s">
        <v>360</v>
      </c>
      <c r="R101" s="50" t="s">
        <v>383</v>
      </c>
      <c r="S101" s="51"/>
      <c r="T101" s="37"/>
      <c r="U101" s="37"/>
      <c r="V101" s="38">
        <v>0</v>
      </c>
      <c r="W101" s="38">
        <v>9</v>
      </c>
      <c r="X101" s="38">
        <v>17</v>
      </c>
      <c r="Y101" s="38">
        <v>23</v>
      </c>
      <c r="Z101" s="38">
        <v>29</v>
      </c>
      <c r="AA101" s="38">
        <v>33</v>
      </c>
      <c r="AB101" s="38">
        <v>37</v>
      </c>
      <c r="AC101" s="38">
        <v>39</v>
      </c>
      <c r="AD101" s="38">
        <v>41</v>
      </c>
      <c r="AE101" s="37"/>
      <c r="AF101" s="37"/>
      <c r="AG101" s="37"/>
      <c r="AH101" s="37" t="s">
        <v>395</v>
      </c>
      <c r="AI101" s="37" t="s">
        <v>273</v>
      </c>
      <c r="AJ101" s="37" t="s">
        <v>315</v>
      </c>
      <c r="AK101" s="37" t="s">
        <v>355</v>
      </c>
      <c r="AL101" s="37" t="s">
        <v>320</v>
      </c>
      <c r="AM101" s="37" t="s">
        <v>317</v>
      </c>
      <c r="AN101" s="37" t="s">
        <v>84</v>
      </c>
      <c r="AO101" s="37" t="s">
        <v>88</v>
      </c>
      <c r="AP101" s="37" t="s">
        <v>247</v>
      </c>
      <c r="AQ101" s="50" t="s">
        <v>79</v>
      </c>
      <c r="AR101" s="51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</row>
    <row r="102" spans="1:67" ht="15" x14ac:dyDescent="0.25">
      <c r="A102" s="37" t="s">
        <v>610</v>
      </c>
      <c r="B102" s="38">
        <v>101</v>
      </c>
      <c r="C102" s="37" t="s">
        <v>77</v>
      </c>
      <c r="D102" s="37"/>
      <c r="E102" s="38">
        <v>60</v>
      </c>
      <c r="F102" s="38">
        <v>-20</v>
      </c>
      <c r="G102" s="38">
        <v>0</v>
      </c>
      <c r="H102" s="38">
        <v>140</v>
      </c>
      <c r="I102" s="38">
        <v>180</v>
      </c>
      <c r="J102" s="37" t="s">
        <v>306</v>
      </c>
      <c r="K102" s="37" t="s">
        <v>371</v>
      </c>
      <c r="L102" s="37" t="s">
        <v>320</v>
      </c>
      <c r="M102" s="37" t="s">
        <v>357</v>
      </c>
      <c r="N102" s="37" t="s">
        <v>327</v>
      </c>
      <c r="O102" s="37" t="s">
        <v>385</v>
      </c>
      <c r="P102" s="37" t="s">
        <v>344</v>
      </c>
      <c r="Q102" s="37" t="s">
        <v>360</v>
      </c>
      <c r="R102" s="50" t="s">
        <v>383</v>
      </c>
      <c r="S102" s="51"/>
      <c r="T102" s="37"/>
      <c r="U102" s="37"/>
      <c r="V102" s="38">
        <v>0</v>
      </c>
      <c r="W102" s="38">
        <v>9</v>
      </c>
      <c r="X102" s="38">
        <v>17</v>
      </c>
      <c r="Y102" s="38">
        <v>23</v>
      </c>
      <c r="Z102" s="38">
        <v>29</v>
      </c>
      <c r="AA102" s="38">
        <v>34</v>
      </c>
      <c r="AB102" s="38">
        <v>40</v>
      </c>
      <c r="AC102" s="38">
        <v>44</v>
      </c>
      <c r="AD102" s="38">
        <v>48</v>
      </c>
      <c r="AE102" s="37"/>
      <c r="AF102" s="37"/>
      <c r="AG102" s="37"/>
      <c r="AH102" s="37" t="s">
        <v>395</v>
      </c>
      <c r="AI102" s="37" t="s">
        <v>273</v>
      </c>
      <c r="AJ102" s="37" t="s">
        <v>315</v>
      </c>
      <c r="AK102" s="37" t="s">
        <v>355</v>
      </c>
      <c r="AL102" s="37" t="s">
        <v>320</v>
      </c>
      <c r="AM102" s="37" t="s">
        <v>317</v>
      </c>
      <c r="AN102" s="37" t="s">
        <v>84</v>
      </c>
      <c r="AO102" s="37" t="s">
        <v>88</v>
      </c>
      <c r="AP102" s="37" t="s">
        <v>247</v>
      </c>
      <c r="AQ102" s="50" t="s">
        <v>79</v>
      </c>
      <c r="AR102" s="51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</row>
    <row r="103" spans="1:67" ht="15" x14ac:dyDescent="0.25">
      <c r="A103" s="37" t="s">
        <v>611</v>
      </c>
      <c r="B103" s="38">
        <v>102</v>
      </c>
      <c r="C103" s="37" t="s">
        <v>95</v>
      </c>
      <c r="D103" s="37" t="s">
        <v>247</v>
      </c>
      <c r="E103" s="38">
        <v>60</v>
      </c>
      <c r="F103" s="38">
        <v>-40</v>
      </c>
      <c r="G103" s="38">
        <v>15</v>
      </c>
      <c r="H103" s="38">
        <v>40</v>
      </c>
      <c r="I103" s="38">
        <v>75</v>
      </c>
      <c r="J103" s="37" t="s">
        <v>306</v>
      </c>
      <c r="K103" s="37" t="s">
        <v>264</v>
      </c>
      <c r="L103" s="37" t="s">
        <v>320</v>
      </c>
      <c r="M103" s="37" t="s">
        <v>94</v>
      </c>
      <c r="N103" s="37" t="s">
        <v>53</v>
      </c>
      <c r="O103" s="37" t="s">
        <v>118</v>
      </c>
      <c r="P103" s="37" t="s">
        <v>192</v>
      </c>
      <c r="Q103" s="37" t="s">
        <v>116</v>
      </c>
      <c r="R103" s="50" t="s">
        <v>109</v>
      </c>
      <c r="S103" s="51"/>
      <c r="T103" s="37"/>
      <c r="U103" s="37"/>
      <c r="V103" s="38">
        <v>0</v>
      </c>
      <c r="W103" s="38">
        <v>2</v>
      </c>
      <c r="X103" s="38">
        <v>7</v>
      </c>
      <c r="Y103" s="38">
        <v>13</v>
      </c>
      <c r="Z103" s="38">
        <v>19</v>
      </c>
      <c r="AA103" s="38">
        <v>25</v>
      </c>
      <c r="AB103" s="38">
        <v>31</v>
      </c>
      <c r="AC103" s="38">
        <v>37</v>
      </c>
      <c r="AD103" s="38">
        <v>43</v>
      </c>
      <c r="AE103" s="37"/>
      <c r="AF103" s="37"/>
      <c r="AG103" s="37"/>
      <c r="AH103" s="37" t="s">
        <v>395</v>
      </c>
      <c r="AI103" s="37" t="s">
        <v>220</v>
      </c>
      <c r="AJ103" s="37" t="s">
        <v>194</v>
      </c>
      <c r="AK103" s="37" t="s">
        <v>348</v>
      </c>
      <c r="AL103" s="37" t="s">
        <v>392</v>
      </c>
      <c r="AM103" s="37" t="s">
        <v>100</v>
      </c>
      <c r="AN103" s="37" t="s">
        <v>402</v>
      </c>
      <c r="AO103" s="37" t="s">
        <v>109</v>
      </c>
      <c r="AP103" s="50" t="s">
        <v>105</v>
      </c>
      <c r="AQ103" s="51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</row>
    <row r="104" spans="1:67" ht="15" x14ac:dyDescent="0.25">
      <c r="A104" s="37" t="s">
        <v>612</v>
      </c>
      <c r="B104" s="38">
        <v>103</v>
      </c>
      <c r="C104" s="37" t="s">
        <v>95</v>
      </c>
      <c r="D104" s="37" t="s">
        <v>247</v>
      </c>
      <c r="E104" s="38">
        <v>95</v>
      </c>
      <c r="F104" s="38">
        <v>10</v>
      </c>
      <c r="G104" s="38">
        <v>60</v>
      </c>
      <c r="H104" s="38">
        <v>55</v>
      </c>
      <c r="I104" s="38">
        <v>220</v>
      </c>
      <c r="J104" s="37" t="s">
        <v>306</v>
      </c>
      <c r="K104" s="37" t="s">
        <v>264</v>
      </c>
      <c r="L104" s="37" t="s">
        <v>53</v>
      </c>
      <c r="M104" s="37" t="s">
        <v>108</v>
      </c>
      <c r="N104" s="50" t="s">
        <v>112</v>
      </c>
      <c r="O104" s="51"/>
      <c r="P104" s="37"/>
      <c r="Q104" s="37"/>
      <c r="R104" s="37"/>
      <c r="S104" s="37"/>
      <c r="T104" s="37"/>
      <c r="U104" s="37"/>
      <c r="V104" s="38">
        <v>0</v>
      </c>
      <c r="W104" s="38">
        <v>2</v>
      </c>
      <c r="X104" s="38">
        <v>19</v>
      </c>
      <c r="Y104" s="38">
        <v>20</v>
      </c>
      <c r="Z104" s="38">
        <v>31</v>
      </c>
      <c r="AA104" s="37"/>
      <c r="AB104" s="37"/>
      <c r="AC104" s="37"/>
      <c r="AD104" s="37"/>
      <c r="AE104" s="37"/>
      <c r="AF104" s="37"/>
      <c r="AG104" s="37"/>
      <c r="AH104" s="37" t="s">
        <v>341</v>
      </c>
      <c r="AI104" s="37" t="s">
        <v>395</v>
      </c>
      <c r="AJ104" s="37" t="s">
        <v>220</v>
      </c>
      <c r="AK104" s="37" t="s">
        <v>194</v>
      </c>
      <c r="AL104" s="37" t="s">
        <v>348</v>
      </c>
      <c r="AM104" s="37" t="s">
        <v>392</v>
      </c>
      <c r="AN104" s="37" t="s">
        <v>100</v>
      </c>
      <c r="AO104" s="37" t="s">
        <v>402</v>
      </c>
      <c r="AP104" s="37" t="s">
        <v>109</v>
      </c>
      <c r="AQ104" s="50" t="s">
        <v>105</v>
      </c>
      <c r="AR104" s="51"/>
      <c r="AS104" s="37"/>
      <c r="AT104" s="37"/>
      <c r="AU104" s="37"/>
      <c r="AV104" s="37"/>
      <c r="AW104" s="37"/>
      <c r="AX104" s="37"/>
      <c r="AY104" s="37"/>
      <c r="AZ104" s="37" t="s">
        <v>320</v>
      </c>
      <c r="BA104" s="37" t="s">
        <v>94</v>
      </c>
      <c r="BB104" s="37" t="s">
        <v>118</v>
      </c>
      <c r="BC104" s="37" t="s">
        <v>192</v>
      </c>
      <c r="BD104" s="37" t="s">
        <v>116</v>
      </c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</row>
    <row r="105" spans="1:67" ht="15" x14ac:dyDescent="0.25">
      <c r="A105" s="37" t="s">
        <v>613</v>
      </c>
      <c r="B105" s="38">
        <v>104</v>
      </c>
      <c r="C105" s="37" t="s">
        <v>140</v>
      </c>
      <c r="D105" s="37"/>
      <c r="E105" s="38">
        <v>50</v>
      </c>
      <c r="F105" s="38">
        <v>-45</v>
      </c>
      <c r="G105" s="38">
        <v>-10</v>
      </c>
      <c r="H105" s="38">
        <v>35</v>
      </c>
      <c r="I105" s="38">
        <v>30</v>
      </c>
      <c r="J105" s="37" t="s">
        <v>376</v>
      </c>
      <c r="K105" s="37" t="s">
        <v>388</v>
      </c>
      <c r="L105" s="37" t="s">
        <v>146</v>
      </c>
      <c r="M105" s="37" t="s">
        <v>203</v>
      </c>
      <c r="N105" s="37" t="s">
        <v>345</v>
      </c>
      <c r="O105" s="37" t="s">
        <v>373</v>
      </c>
      <c r="P105" s="37" t="s">
        <v>150</v>
      </c>
      <c r="Q105" s="37" t="s">
        <v>297</v>
      </c>
      <c r="R105" s="37" t="s">
        <v>328</v>
      </c>
      <c r="S105" s="37" t="s">
        <v>353</v>
      </c>
      <c r="T105" s="50" t="s">
        <v>148</v>
      </c>
      <c r="U105" s="51"/>
      <c r="V105" s="38">
        <v>0</v>
      </c>
      <c r="W105" s="38">
        <v>5</v>
      </c>
      <c r="X105" s="38">
        <v>9</v>
      </c>
      <c r="Y105" s="38">
        <v>13</v>
      </c>
      <c r="Z105" s="38">
        <v>17</v>
      </c>
      <c r="AA105" s="38">
        <v>21</v>
      </c>
      <c r="AB105" s="38">
        <v>25</v>
      </c>
      <c r="AC105" s="38">
        <v>29</v>
      </c>
      <c r="AD105" s="38">
        <v>33</v>
      </c>
      <c r="AE105" s="38">
        <v>37</v>
      </c>
      <c r="AF105" s="38">
        <v>41</v>
      </c>
      <c r="AG105" s="37"/>
      <c r="AH105" s="37" t="s">
        <v>421</v>
      </c>
      <c r="AI105" s="37" t="s">
        <v>220</v>
      </c>
      <c r="AJ105" s="37" t="s">
        <v>409</v>
      </c>
      <c r="AK105" s="37" t="s">
        <v>348</v>
      </c>
      <c r="AL105" s="37" t="s">
        <v>309</v>
      </c>
      <c r="AM105" s="37" t="s">
        <v>355</v>
      </c>
      <c r="AN105" s="37" t="s">
        <v>159</v>
      </c>
      <c r="AO105" s="37" t="s">
        <v>320</v>
      </c>
      <c r="AP105" s="37" t="s">
        <v>148</v>
      </c>
      <c r="AQ105" s="37" t="s">
        <v>142</v>
      </c>
      <c r="AR105" s="37" t="s">
        <v>247</v>
      </c>
      <c r="AS105" s="50" t="s">
        <v>213</v>
      </c>
      <c r="AT105" s="51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</row>
    <row r="106" spans="1:67" ht="15" x14ac:dyDescent="0.25">
      <c r="A106" s="37" t="s">
        <v>614</v>
      </c>
      <c r="B106" s="38">
        <v>105</v>
      </c>
      <c r="C106" s="37" t="s">
        <v>140</v>
      </c>
      <c r="D106" s="37"/>
      <c r="E106" s="38">
        <v>60</v>
      </c>
      <c r="F106" s="38">
        <v>-30</v>
      </c>
      <c r="G106" s="38">
        <v>-30</v>
      </c>
      <c r="H106" s="38">
        <v>45</v>
      </c>
      <c r="I106" s="38">
        <v>45</v>
      </c>
      <c r="J106" s="37" t="s">
        <v>376</v>
      </c>
      <c r="K106" s="37" t="s">
        <v>388</v>
      </c>
      <c r="L106" s="37" t="s">
        <v>146</v>
      </c>
      <c r="M106" s="37" t="s">
        <v>203</v>
      </c>
      <c r="N106" s="37" t="s">
        <v>345</v>
      </c>
      <c r="O106" s="37" t="s">
        <v>373</v>
      </c>
      <c r="P106" s="37" t="s">
        <v>150</v>
      </c>
      <c r="Q106" s="37" t="s">
        <v>297</v>
      </c>
      <c r="R106" s="37" t="s">
        <v>328</v>
      </c>
      <c r="S106" s="37" t="s">
        <v>353</v>
      </c>
      <c r="T106" s="50" t="s">
        <v>148</v>
      </c>
      <c r="U106" s="51"/>
      <c r="V106" s="38">
        <v>0</v>
      </c>
      <c r="W106" s="38">
        <v>5</v>
      </c>
      <c r="X106" s="38">
        <v>9</v>
      </c>
      <c r="Y106" s="38">
        <v>13</v>
      </c>
      <c r="Z106" s="38">
        <v>17</v>
      </c>
      <c r="AA106" s="38">
        <v>21</v>
      </c>
      <c r="AB106" s="38">
        <v>25</v>
      </c>
      <c r="AC106" s="38">
        <v>32</v>
      </c>
      <c r="AD106" s="38">
        <v>39</v>
      </c>
      <c r="AE106" s="38">
        <v>46</v>
      </c>
      <c r="AF106" s="38">
        <v>53</v>
      </c>
      <c r="AG106" s="37"/>
      <c r="AH106" s="37" t="s">
        <v>421</v>
      </c>
      <c r="AI106" s="37" t="s">
        <v>220</v>
      </c>
      <c r="AJ106" s="37" t="s">
        <v>409</v>
      </c>
      <c r="AK106" s="37" t="s">
        <v>348</v>
      </c>
      <c r="AL106" s="37" t="s">
        <v>309</v>
      </c>
      <c r="AM106" s="37" t="s">
        <v>355</v>
      </c>
      <c r="AN106" s="37" t="s">
        <v>159</v>
      </c>
      <c r="AO106" s="37" t="s">
        <v>320</v>
      </c>
      <c r="AP106" s="37" t="s">
        <v>148</v>
      </c>
      <c r="AQ106" s="37" t="s">
        <v>142</v>
      </c>
      <c r="AR106" s="37" t="s">
        <v>247</v>
      </c>
      <c r="AS106" s="50" t="s">
        <v>213</v>
      </c>
      <c r="AT106" s="51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</row>
    <row r="107" spans="1:67" ht="15" x14ac:dyDescent="0.25">
      <c r="A107" s="37" t="s">
        <v>615</v>
      </c>
      <c r="B107" s="38">
        <v>106</v>
      </c>
      <c r="C107" s="37" t="s">
        <v>198</v>
      </c>
      <c r="D107" s="37"/>
      <c r="E107" s="38">
        <v>50</v>
      </c>
      <c r="F107" s="38">
        <v>67</v>
      </c>
      <c r="G107" s="38">
        <v>-75</v>
      </c>
      <c r="H107" s="38">
        <v>87</v>
      </c>
      <c r="I107" s="38">
        <v>129</v>
      </c>
      <c r="J107" s="37" t="s">
        <v>205</v>
      </c>
      <c r="K107" s="37" t="s">
        <v>306</v>
      </c>
      <c r="L107" s="37" t="s">
        <v>207</v>
      </c>
      <c r="M107" s="37" t="s">
        <v>211</v>
      </c>
      <c r="N107" s="37" t="s">
        <v>373</v>
      </c>
      <c r="O107" s="37" t="s">
        <v>213</v>
      </c>
      <c r="P107" s="37" t="s">
        <v>376</v>
      </c>
      <c r="Q107" s="37" t="s">
        <v>275</v>
      </c>
      <c r="R107" s="37" t="s">
        <v>398</v>
      </c>
      <c r="S107" s="37" t="s">
        <v>219</v>
      </c>
      <c r="T107" s="37" t="s">
        <v>402</v>
      </c>
      <c r="U107" s="37"/>
      <c r="V107" s="38">
        <v>0</v>
      </c>
      <c r="W107" s="38">
        <v>6</v>
      </c>
      <c r="X107" s="38">
        <v>11</v>
      </c>
      <c r="Y107" s="38">
        <v>16</v>
      </c>
      <c r="Z107" s="38">
        <v>21</v>
      </c>
      <c r="AA107" s="38">
        <v>26</v>
      </c>
      <c r="AB107" s="38">
        <v>31</v>
      </c>
      <c r="AC107" s="38">
        <v>36</v>
      </c>
      <c r="AD107" s="38">
        <v>41</v>
      </c>
      <c r="AE107" s="38">
        <v>46</v>
      </c>
      <c r="AF107" s="38">
        <v>51</v>
      </c>
      <c r="AG107" s="37"/>
      <c r="AH107" s="37" t="s">
        <v>421</v>
      </c>
      <c r="AI107" s="37" t="s">
        <v>220</v>
      </c>
      <c r="AJ107" s="37" t="s">
        <v>409</v>
      </c>
      <c r="AK107" s="37" t="s">
        <v>348</v>
      </c>
      <c r="AL107" s="37" t="s">
        <v>355</v>
      </c>
      <c r="AM107" s="37" t="s">
        <v>159</v>
      </c>
      <c r="AN107" s="37" t="s">
        <v>320</v>
      </c>
      <c r="AO107" s="37" t="s">
        <v>148</v>
      </c>
      <c r="AP107" s="37" t="s">
        <v>142</v>
      </c>
      <c r="AQ107" s="37" t="s">
        <v>213</v>
      </c>
      <c r="AR107" s="50" t="s">
        <v>157</v>
      </c>
      <c r="AS107" s="51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</row>
    <row r="108" spans="1:67" ht="15" x14ac:dyDescent="0.25">
      <c r="A108" s="37" t="s">
        <v>616</v>
      </c>
      <c r="B108" s="38">
        <v>107</v>
      </c>
      <c r="C108" s="37" t="s">
        <v>198</v>
      </c>
      <c r="D108" s="37"/>
      <c r="E108" s="38">
        <v>50</v>
      </c>
      <c r="F108" s="38">
        <v>26</v>
      </c>
      <c r="G108" s="38">
        <v>-75</v>
      </c>
      <c r="H108" s="38">
        <v>76</v>
      </c>
      <c r="I108" s="38">
        <v>77</v>
      </c>
      <c r="J108" s="37" t="s">
        <v>203</v>
      </c>
      <c r="K108" s="37" t="s">
        <v>275</v>
      </c>
      <c r="L108" s="37" t="s">
        <v>306</v>
      </c>
      <c r="M108" s="37" t="s">
        <v>83</v>
      </c>
      <c r="N108" s="37" t="s">
        <v>128</v>
      </c>
      <c r="O108" s="37" t="s">
        <v>36</v>
      </c>
      <c r="P108" s="37" t="s">
        <v>200</v>
      </c>
      <c r="Q108" s="37" t="s">
        <v>218</v>
      </c>
      <c r="R108" s="37" t="s">
        <v>373</v>
      </c>
      <c r="S108" s="50" t="s">
        <v>220</v>
      </c>
      <c r="T108" s="51"/>
      <c r="U108" s="37"/>
      <c r="V108" s="38">
        <v>0</v>
      </c>
      <c r="W108" s="38">
        <v>7</v>
      </c>
      <c r="X108" s="38">
        <v>13</v>
      </c>
      <c r="Y108" s="38">
        <v>26</v>
      </c>
      <c r="Z108" s="38">
        <v>26</v>
      </c>
      <c r="AA108" s="38">
        <v>26</v>
      </c>
      <c r="AB108" s="38">
        <v>32</v>
      </c>
      <c r="AC108" s="38">
        <v>38</v>
      </c>
      <c r="AD108" s="38">
        <v>44</v>
      </c>
      <c r="AE108" s="38">
        <v>50</v>
      </c>
      <c r="AF108" s="37"/>
      <c r="AG108" s="37"/>
      <c r="AH108" s="37" t="s">
        <v>421</v>
      </c>
      <c r="AI108" s="37" t="s">
        <v>220</v>
      </c>
      <c r="AJ108" s="37" t="s">
        <v>409</v>
      </c>
      <c r="AK108" s="37" t="s">
        <v>348</v>
      </c>
      <c r="AL108" s="37" t="s">
        <v>355</v>
      </c>
      <c r="AM108" s="37" t="s">
        <v>159</v>
      </c>
      <c r="AN108" s="37" t="s">
        <v>320</v>
      </c>
      <c r="AO108" s="37" t="s">
        <v>148</v>
      </c>
      <c r="AP108" s="37" t="s">
        <v>142</v>
      </c>
      <c r="AQ108" s="37" t="s">
        <v>213</v>
      </c>
      <c r="AR108" s="50" t="s">
        <v>157</v>
      </c>
      <c r="AS108" s="51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</row>
    <row r="109" spans="1:67" ht="15" x14ac:dyDescent="0.25">
      <c r="A109" s="37" t="s">
        <v>617</v>
      </c>
      <c r="B109" s="38">
        <v>108</v>
      </c>
      <c r="C109" s="37" t="s">
        <v>324</v>
      </c>
      <c r="D109" s="37"/>
      <c r="E109" s="38">
        <v>90</v>
      </c>
      <c r="F109" s="38">
        <v>-20</v>
      </c>
      <c r="G109" s="38">
        <v>-15</v>
      </c>
      <c r="H109" s="38">
        <v>30</v>
      </c>
      <c r="I109" s="38">
        <v>85</v>
      </c>
      <c r="J109" s="37" t="s">
        <v>277</v>
      </c>
      <c r="K109" s="37" t="s">
        <v>371</v>
      </c>
      <c r="L109" s="37" t="s">
        <v>383</v>
      </c>
      <c r="M109" s="37" t="s">
        <v>208</v>
      </c>
      <c r="N109" s="37" t="s">
        <v>376</v>
      </c>
      <c r="O109" s="37" t="s">
        <v>248</v>
      </c>
      <c r="P109" s="37" t="s">
        <v>219</v>
      </c>
      <c r="Q109" s="50" t="s">
        <v>287</v>
      </c>
      <c r="R109" s="51"/>
      <c r="S109" s="37"/>
      <c r="T109" s="37"/>
      <c r="U109" s="37"/>
      <c r="V109" s="38">
        <v>0</v>
      </c>
      <c r="W109" s="38">
        <v>7</v>
      </c>
      <c r="X109" s="38">
        <v>13</v>
      </c>
      <c r="Y109" s="38">
        <v>19</v>
      </c>
      <c r="Z109" s="38">
        <v>25</v>
      </c>
      <c r="AA109" s="38">
        <v>31</v>
      </c>
      <c r="AB109" s="38">
        <v>37</v>
      </c>
      <c r="AC109" s="38">
        <v>43</v>
      </c>
      <c r="AD109" s="37"/>
      <c r="AE109" s="37"/>
      <c r="AF109" s="37"/>
      <c r="AG109" s="37"/>
      <c r="AH109" s="37" t="s">
        <v>421</v>
      </c>
      <c r="AI109" s="37" t="s">
        <v>273</v>
      </c>
      <c r="AJ109" s="37" t="s">
        <v>409</v>
      </c>
      <c r="AK109" s="37" t="s">
        <v>379</v>
      </c>
      <c r="AL109" s="37" t="s">
        <v>337</v>
      </c>
      <c r="AM109" s="37" t="s">
        <v>355</v>
      </c>
      <c r="AN109" s="37" t="s">
        <v>266</v>
      </c>
      <c r="AO109" s="37" t="s">
        <v>159</v>
      </c>
      <c r="AP109" s="37" t="s">
        <v>320</v>
      </c>
      <c r="AQ109" s="37" t="s">
        <v>402</v>
      </c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</row>
    <row r="110" spans="1:67" ht="15" x14ac:dyDescent="0.25">
      <c r="A110" s="37" t="s">
        <v>618</v>
      </c>
      <c r="B110" s="38">
        <v>109</v>
      </c>
      <c r="C110" s="37" t="s">
        <v>170</v>
      </c>
      <c r="D110" s="37"/>
      <c r="E110" s="38">
        <v>40</v>
      </c>
      <c r="F110" s="38">
        <v>-30</v>
      </c>
      <c r="G110" s="38">
        <v>15</v>
      </c>
      <c r="H110" s="38">
        <v>35</v>
      </c>
      <c r="I110" s="38">
        <v>60</v>
      </c>
      <c r="J110" s="37" t="s">
        <v>181</v>
      </c>
      <c r="K110" s="37" t="s">
        <v>327</v>
      </c>
      <c r="L110" s="37" t="s">
        <v>190</v>
      </c>
      <c r="M110" s="37" t="s">
        <v>357</v>
      </c>
      <c r="N110" s="37" t="s">
        <v>188</v>
      </c>
      <c r="O110" s="37" t="s">
        <v>392</v>
      </c>
      <c r="P110" s="37" t="s">
        <v>287</v>
      </c>
      <c r="Q110" s="37" t="s">
        <v>360</v>
      </c>
      <c r="R110" s="37" t="s">
        <v>194</v>
      </c>
      <c r="S110" s="37"/>
      <c r="T110" s="37"/>
      <c r="U110" s="37"/>
      <c r="V110" s="38">
        <v>0</v>
      </c>
      <c r="W110" s="38">
        <v>2</v>
      </c>
      <c r="X110" s="38">
        <v>9</v>
      </c>
      <c r="Y110" s="38">
        <v>17</v>
      </c>
      <c r="Z110" s="38">
        <v>21</v>
      </c>
      <c r="AA110" s="38">
        <v>25</v>
      </c>
      <c r="AB110" s="38">
        <v>33</v>
      </c>
      <c r="AC110" s="38">
        <v>41</v>
      </c>
      <c r="AD110" s="38">
        <v>45</v>
      </c>
      <c r="AE110" s="37"/>
      <c r="AF110" s="37"/>
      <c r="AG110" s="37"/>
      <c r="AH110" s="37" t="s">
        <v>395</v>
      </c>
      <c r="AI110" s="37" t="s">
        <v>194</v>
      </c>
      <c r="AJ110" s="37" t="s">
        <v>266</v>
      </c>
      <c r="AK110" s="37" t="s">
        <v>392</v>
      </c>
      <c r="AL110" s="50" t="s">
        <v>188</v>
      </c>
      <c r="AM110" s="51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</row>
    <row r="111" spans="1:67" ht="15" x14ac:dyDescent="0.25">
      <c r="A111" s="37" t="s">
        <v>619</v>
      </c>
      <c r="B111" s="38">
        <v>110</v>
      </c>
      <c r="C111" s="37" t="s">
        <v>170</v>
      </c>
      <c r="D111" s="37"/>
      <c r="E111" s="38">
        <v>65</v>
      </c>
      <c r="F111" s="38">
        <v>-30</v>
      </c>
      <c r="G111" s="38">
        <v>15</v>
      </c>
      <c r="H111" s="38">
        <v>60</v>
      </c>
      <c r="I111" s="38">
        <v>110</v>
      </c>
      <c r="J111" s="37" t="s">
        <v>181</v>
      </c>
      <c r="K111" s="37" t="s">
        <v>327</v>
      </c>
      <c r="L111" s="37" t="s">
        <v>190</v>
      </c>
      <c r="M111" s="37" t="s">
        <v>357</v>
      </c>
      <c r="N111" s="37" t="s">
        <v>190</v>
      </c>
      <c r="O111" s="37" t="s">
        <v>357</v>
      </c>
      <c r="P111" s="37" t="s">
        <v>188</v>
      </c>
      <c r="Q111" s="37" t="s">
        <v>392</v>
      </c>
      <c r="R111" s="37" t="s">
        <v>287</v>
      </c>
      <c r="S111" s="37" t="s">
        <v>360</v>
      </c>
      <c r="T111" s="37" t="s">
        <v>194</v>
      </c>
      <c r="U111" s="37"/>
      <c r="V111" s="38">
        <v>0</v>
      </c>
      <c r="W111" s="38">
        <v>2</v>
      </c>
      <c r="X111" s="38">
        <v>9</v>
      </c>
      <c r="Y111" s="38">
        <v>17</v>
      </c>
      <c r="Z111" s="38">
        <v>9</v>
      </c>
      <c r="AA111" s="38">
        <v>17</v>
      </c>
      <c r="AB111" s="38">
        <v>21</v>
      </c>
      <c r="AC111" s="38">
        <v>25</v>
      </c>
      <c r="AD111" s="38">
        <v>33</v>
      </c>
      <c r="AE111" s="38">
        <v>44</v>
      </c>
      <c r="AF111" s="38">
        <v>51</v>
      </c>
      <c r="AG111" s="37"/>
      <c r="AH111" s="37" t="s">
        <v>395</v>
      </c>
      <c r="AI111" s="37" t="s">
        <v>194</v>
      </c>
      <c r="AJ111" s="37" t="s">
        <v>266</v>
      </c>
      <c r="AK111" s="37" t="s">
        <v>392</v>
      </c>
      <c r="AL111" s="50" t="s">
        <v>188</v>
      </c>
      <c r="AM111" s="51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</row>
    <row r="112" spans="1:67" ht="15" x14ac:dyDescent="0.25">
      <c r="A112" s="37" t="s">
        <v>620</v>
      </c>
      <c r="B112" s="38">
        <v>111</v>
      </c>
      <c r="C112" s="37" t="s">
        <v>140</v>
      </c>
      <c r="D112" s="37" t="s">
        <v>156</v>
      </c>
      <c r="E112" s="38">
        <v>80</v>
      </c>
      <c r="F112" s="38">
        <v>-10</v>
      </c>
      <c r="G112" s="38">
        <v>0</v>
      </c>
      <c r="H112" s="38">
        <v>25</v>
      </c>
      <c r="I112" s="38">
        <v>95</v>
      </c>
      <c r="J112" s="37" t="s">
        <v>306</v>
      </c>
      <c r="K112" s="37" t="s">
        <v>388</v>
      </c>
      <c r="L112" s="37" t="s">
        <v>205</v>
      </c>
      <c r="M112" s="37" t="s">
        <v>353</v>
      </c>
      <c r="N112" s="37" t="s">
        <v>383</v>
      </c>
      <c r="O112" s="37" t="s">
        <v>361</v>
      </c>
      <c r="P112" s="37" t="s">
        <v>345</v>
      </c>
      <c r="Q112" s="50" t="s">
        <v>148</v>
      </c>
      <c r="R112" s="51"/>
      <c r="S112" s="37"/>
      <c r="T112" s="37"/>
      <c r="U112" s="37"/>
      <c r="V112" s="38">
        <v>0</v>
      </c>
      <c r="W112" s="38">
        <v>1</v>
      </c>
      <c r="X112" s="38">
        <v>13</v>
      </c>
      <c r="Y112" s="38">
        <v>19</v>
      </c>
      <c r="Z112" s="38">
        <v>31</v>
      </c>
      <c r="AA112" s="38">
        <v>37</v>
      </c>
      <c r="AB112" s="38">
        <v>49</v>
      </c>
      <c r="AC112" s="38">
        <v>55</v>
      </c>
      <c r="AD112" s="37"/>
      <c r="AE112" s="37"/>
      <c r="AF112" s="37"/>
      <c r="AG112" s="37"/>
      <c r="AH112" s="37" t="s">
        <v>395</v>
      </c>
      <c r="AI112" s="37" t="s">
        <v>348</v>
      </c>
      <c r="AJ112" s="37" t="s">
        <v>379</v>
      </c>
      <c r="AK112" s="37" t="s">
        <v>337</v>
      </c>
      <c r="AL112" s="37" t="s">
        <v>355</v>
      </c>
      <c r="AM112" s="37" t="s">
        <v>159</v>
      </c>
      <c r="AN112" s="37" t="s">
        <v>317</v>
      </c>
      <c r="AO112" s="37" t="s">
        <v>142</v>
      </c>
      <c r="AP112" s="37" t="s">
        <v>385</v>
      </c>
      <c r="AQ112" s="50" t="s">
        <v>157</v>
      </c>
      <c r="AR112" s="51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</row>
    <row r="113" spans="1:67" ht="15" x14ac:dyDescent="0.25">
      <c r="A113" s="37" t="s">
        <v>621</v>
      </c>
      <c r="B113" s="38">
        <v>112</v>
      </c>
      <c r="C113" s="37" t="s">
        <v>140</v>
      </c>
      <c r="D113" s="37" t="s">
        <v>156</v>
      </c>
      <c r="E113" s="38">
        <v>105</v>
      </c>
      <c r="F113" s="38">
        <v>10</v>
      </c>
      <c r="G113" s="38">
        <v>0</v>
      </c>
      <c r="H113" s="38">
        <v>40</v>
      </c>
      <c r="I113" s="38">
        <v>155</v>
      </c>
      <c r="J113" s="37" t="s">
        <v>306</v>
      </c>
      <c r="K113" s="37" t="s">
        <v>388</v>
      </c>
      <c r="L113" s="37" t="s">
        <v>205</v>
      </c>
      <c r="M113" s="37" t="s">
        <v>353</v>
      </c>
      <c r="N113" s="37" t="s">
        <v>383</v>
      </c>
      <c r="O113" s="37" t="s">
        <v>361</v>
      </c>
      <c r="P113" s="37" t="s">
        <v>345</v>
      </c>
      <c r="Q113" s="50" t="s">
        <v>148</v>
      </c>
      <c r="R113" s="51"/>
      <c r="S113" s="37"/>
      <c r="T113" s="37"/>
      <c r="U113" s="37"/>
      <c r="V113" s="38">
        <v>0</v>
      </c>
      <c r="W113" s="38">
        <v>1</v>
      </c>
      <c r="X113" s="38">
        <v>13</v>
      </c>
      <c r="Y113" s="38">
        <v>19</v>
      </c>
      <c r="Z113" s="38">
        <v>31</v>
      </c>
      <c r="AA113" s="38">
        <v>37</v>
      </c>
      <c r="AB113" s="38">
        <v>54</v>
      </c>
      <c r="AC113" s="38">
        <v>65</v>
      </c>
      <c r="AD113" s="37"/>
      <c r="AE113" s="37"/>
      <c r="AF113" s="37"/>
      <c r="AG113" s="37"/>
      <c r="AH113" s="37" t="s">
        <v>395</v>
      </c>
      <c r="AI113" s="37" t="s">
        <v>348</v>
      </c>
      <c r="AJ113" s="37" t="s">
        <v>379</v>
      </c>
      <c r="AK113" s="37" t="s">
        <v>337</v>
      </c>
      <c r="AL113" s="37" t="s">
        <v>355</v>
      </c>
      <c r="AM113" s="37" t="s">
        <v>159</v>
      </c>
      <c r="AN113" s="37" t="s">
        <v>317</v>
      </c>
      <c r="AO113" s="37" t="s">
        <v>142</v>
      </c>
      <c r="AP113" s="37" t="s">
        <v>385</v>
      </c>
      <c r="AQ113" s="50" t="s">
        <v>157</v>
      </c>
      <c r="AR113" s="51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</row>
    <row r="114" spans="1:67" ht="15" x14ac:dyDescent="0.25">
      <c r="A114" s="37" t="s">
        <v>622</v>
      </c>
      <c r="B114" s="38">
        <v>113</v>
      </c>
      <c r="C114" s="37" t="s">
        <v>324</v>
      </c>
      <c r="D114" s="37"/>
      <c r="E114" s="38">
        <v>250</v>
      </c>
      <c r="F114" s="38">
        <v>0</v>
      </c>
      <c r="G114" s="38">
        <v>-70</v>
      </c>
      <c r="H114" s="38">
        <v>50</v>
      </c>
      <c r="I114" s="38">
        <v>230</v>
      </c>
      <c r="J114" s="37" t="s">
        <v>327</v>
      </c>
      <c r="K114" s="37" t="s">
        <v>376</v>
      </c>
      <c r="L114" s="37" t="s">
        <v>388</v>
      </c>
      <c r="M114" s="37" t="s">
        <v>100</v>
      </c>
      <c r="N114" s="37" t="s">
        <v>406</v>
      </c>
      <c r="O114" s="37" t="s">
        <v>379</v>
      </c>
      <c r="P114" s="37" t="s">
        <v>367</v>
      </c>
      <c r="Q114" s="37" t="s">
        <v>348</v>
      </c>
      <c r="R114" s="37" t="s">
        <v>385</v>
      </c>
      <c r="S114" s="37" t="s">
        <v>383</v>
      </c>
      <c r="T114" s="50" t="s">
        <v>353</v>
      </c>
      <c r="U114" s="51"/>
      <c r="V114" s="38">
        <v>0</v>
      </c>
      <c r="W114" s="38">
        <v>5</v>
      </c>
      <c r="X114" s="38">
        <v>9</v>
      </c>
      <c r="Y114" s="38">
        <v>13</v>
      </c>
      <c r="Z114" s="38">
        <v>17</v>
      </c>
      <c r="AA114" s="38">
        <v>23</v>
      </c>
      <c r="AB114" s="38">
        <v>29</v>
      </c>
      <c r="AC114" s="38">
        <v>35</v>
      </c>
      <c r="AD114" s="38">
        <v>41</v>
      </c>
      <c r="AE114" s="38">
        <v>49</v>
      </c>
      <c r="AF114" s="38">
        <v>57</v>
      </c>
      <c r="AG114" s="37"/>
      <c r="AH114" s="37" t="s">
        <v>421</v>
      </c>
      <c r="AI114" s="37" t="s">
        <v>395</v>
      </c>
      <c r="AJ114" s="37" t="s">
        <v>409</v>
      </c>
      <c r="AK114" s="37" t="s">
        <v>348</v>
      </c>
      <c r="AL114" s="37" t="s">
        <v>379</v>
      </c>
      <c r="AM114" s="37" t="s">
        <v>337</v>
      </c>
      <c r="AN114" s="37" t="s">
        <v>355</v>
      </c>
      <c r="AO114" s="37" t="s">
        <v>402</v>
      </c>
      <c r="AP114" s="37" t="s">
        <v>398</v>
      </c>
      <c r="AQ114" s="37" t="s">
        <v>385</v>
      </c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</row>
    <row r="115" spans="1:67" ht="15" x14ac:dyDescent="0.25">
      <c r="A115" s="37" t="s">
        <v>623</v>
      </c>
      <c r="B115" s="38">
        <v>114</v>
      </c>
      <c r="C115" s="37" t="s">
        <v>95</v>
      </c>
      <c r="D115" s="37"/>
      <c r="E115" s="38">
        <v>65</v>
      </c>
      <c r="F115" s="38">
        <v>-60</v>
      </c>
      <c r="G115" s="38">
        <v>60</v>
      </c>
      <c r="H115" s="38">
        <v>60</v>
      </c>
      <c r="I115" s="38">
        <v>125</v>
      </c>
      <c r="J115" s="37" t="s">
        <v>327</v>
      </c>
      <c r="K115" s="37" t="s">
        <v>116</v>
      </c>
      <c r="L115" s="37" t="s">
        <v>94</v>
      </c>
      <c r="M115" s="37" t="s">
        <v>192</v>
      </c>
      <c r="N115" s="37" t="s">
        <v>103</v>
      </c>
      <c r="O115" s="37" t="s">
        <v>108</v>
      </c>
      <c r="P115" s="37" t="s">
        <v>100</v>
      </c>
      <c r="Q115" s="37" t="s">
        <v>118</v>
      </c>
      <c r="R115" s="37" t="s">
        <v>402</v>
      </c>
      <c r="S115" s="50" t="s">
        <v>112</v>
      </c>
      <c r="T115" s="51"/>
      <c r="U115" s="37"/>
      <c r="V115" s="38">
        <v>0</v>
      </c>
      <c r="W115" s="38">
        <v>4</v>
      </c>
      <c r="X115" s="38">
        <v>10</v>
      </c>
      <c r="Y115" s="38">
        <v>13</v>
      </c>
      <c r="Z115" s="38">
        <v>19</v>
      </c>
      <c r="AA115" s="38">
        <v>25</v>
      </c>
      <c r="AB115" s="38">
        <v>31</v>
      </c>
      <c r="AC115" s="38">
        <v>34</v>
      </c>
      <c r="AD115" s="38">
        <v>40</v>
      </c>
      <c r="AE115" s="38">
        <v>46</v>
      </c>
      <c r="AF115" s="37"/>
      <c r="AG115" s="37"/>
      <c r="AH115" s="37" t="s">
        <v>341</v>
      </c>
      <c r="AI115" s="37" t="s">
        <v>395</v>
      </c>
      <c r="AJ115" s="37" t="s">
        <v>220</v>
      </c>
      <c r="AK115" s="37" t="s">
        <v>194</v>
      </c>
      <c r="AL115" s="37" t="s">
        <v>348</v>
      </c>
      <c r="AM115" s="37" t="s">
        <v>392</v>
      </c>
      <c r="AN115" s="37" t="s">
        <v>100</v>
      </c>
      <c r="AO115" s="37" t="s">
        <v>402</v>
      </c>
      <c r="AP115" s="37" t="s">
        <v>109</v>
      </c>
      <c r="AQ115" s="50" t="s">
        <v>105</v>
      </c>
      <c r="AR115" s="51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</row>
    <row r="116" spans="1:67" ht="15" x14ac:dyDescent="0.25">
      <c r="A116" s="37" t="s">
        <v>624</v>
      </c>
      <c r="B116" s="38">
        <v>115</v>
      </c>
      <c r="C116" s="37" t="s">
        <v>324</v>
      </c>
      <c r="D116" s="37"/>
      <c r="E116" s="38">
        <v>105</v>
      </c>
      <c r="F116" s="38">
        <v>15</v>
      </c>
      <c r="G116" s="38">
        <v>-40</v>
      </c>
      <c r="H116" s="38">
        <v>90</v>
      </c>
      <c r="I116" s="38">
        <v>170</v>
      </c>
      <c r="J116" s="37" t="s">
        <v>200</v>
      </c>
      <c r="K116" s="37" t="s">
        <v>392</v>
      </c>
      <c r="L116" s="37" t="s">
        <v>309</v>
      </c>
      <c r="M116" s="37" t="s">
        <v>388</v>
      </c>
      <c r="N116" s="37" t="s">
        <v>203</v>
      </c>
      <c r="O116" s="37" t="s">
        <v>297</v>
      </c>
      <c r="P116" s="37" t="s">
        <v>159</v>
      </c>
      <c r="Q116" s="37" t="s">
        <v>218</v>
      </c>
      <c r="R116" s="37" t="s">
        <v>402</v>
      </c>
      <c r="S116" s="37"/>
      <c r="T116" s="37"/>
      <c r="U116" s="37"/>
      <c r="V116" s="38">
        <v>0</v>
      </c>
      <c r="W116" s="38">
        <v>7</v>
      </c>
      <c r="X116" s="38">
        <v>13</v>
      </c>
      <c r="Y116" s="38">
        <v>19</v>
      </c>
      <c r="Z116" s="38">
        <v>25</v>
      </c>
      <c r="AA116" s="38">
        <v>31</v>
      </c>
      <c r="AB116" s="38">
        <v>37</v>
      </c>
      <c r="AC116" s="38">
        <v>43</v>
      </c>
      <c r="AD116" s="38">
        <v>49</v>
      </c>
      <c r="AE116" s="37"/>
      <c r="AF116" s="37"/>
      <c r="AG116" s="37"/>
      <c r="AH116" s="37" t="s">
        <v>421</v>
      </c>
      <c r="AI116" s="37" t="s">
        <v>348</v>
      </c>
      <c r="AJ116" s="37" t="s">
        <v>379</v>
      </c>
      <c r="AK116" s="37" t="s">
        <v>337</v>
      </c>
      <c r="AL116" s="37" t="s">
        <v>355</v>
      </c>
      <c r="AM116" s="37" t="s">
        <v>159</v>
      </c>
      <c r="AN116" s="37" t="s">
        <v>317</v>
      </c>
      <c r="AO116" s="37" t="s">
        <v>148</v>
      </c>
      <c r="AP116" s="37" t="s">
        <v>142</v>
      </c>
      <c r="AQ116" s="37" t="s">
        <v>385</v>
      </c>
      <c r="AR116" s="50" t="s">
        <v>157</v>
      </c>
      <c r="AS116" s="51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</row>
    <row r="117" spans="1:67" ht="15" x14ac:dyDescent="0.25">
      <c r="A117" s="37" t="s">
        <v>625</v>
      </c>
      <c r="B117" s="38">
        <v>116</v>
      </c>
      <c r="C117" s="37" t="s">
        <v>48</v>
      </c>
      <c r="D117" s="37"/>
      <c r="E117" s="38">
        <v>30</v>
      </c>
      <c r="F117" s="38">
        <v>-30</v>
      </c>
      <c r="G117" s="38">
        <v>45</v>
      </c>
      <c r="H117" s="38">
        <v>60</v>
      </c>
      <c r="I117" s="38">
        <v>105</v>
      </c>
      <c r="J117" s="37" t="s">
        <v>47</v>
      </c>
      <c r="K117" s="37" t="s">
        <v>190</v>
      </c>
      <c r="L117" s="37" t="s">
        <v>287</v>
      </c>
      <c r="M117" s="37" t="s">
        <v>59</v>
      </c>
      <c r="N117" s="37" t="s">
        <v>288</v>
      </c>
      <c r="O117" s="37" t="s">
        <v>275</v>
      </c>
      <c r="P117" s="50" t="s">
        <v>68</v>
      </c>
      <c r="Q117" s="51"/>
      <c r="R117" s="37"/>
      <c r="S117" s="37"/>
      <c r="T117" s="37"/>
      <c r="U117" s="37"/>
      <c r="V117" s="38">
        <v>0</v>
      </c>
      <c r="W117" s="38">
        <v>8</v>
      </c>
      <c r="X117" s="38">
        <v>15</v>
      </c>
      <c r="Y117" s="38">
        <v>22</v>
      </c>
      <c r="Z117" s="38">
        <v>29</v>
      </c>
      <c r="AA117" s="38">
        <v>36</v>
      </c>
      <c r="AB117" s="38">
        <v>43</v>
      </c>
      <c r="AC117" s="37"/>
      <c r="AD117" s="37"/>
      <c r="AE117" s="37"/>
      <c r="AF117" s="37"/>
      <c r="AG117" s="37"/>
      <c r="AH117" s="37" t="s">
        <v>65</v>
      </c>
      <c r="AI117" s="37" t="s">
        <v>52</v>
      </c>
      <c r="AJ117" s="37" t="s">
        <v>194</v>
      </c>
      <c r="AK117" s="37" t="s">
        <v>379</v>
      </c>
      <c r="AL117" s="37" t="s">
        <v>56</v>
      </c>
      <c r="AM117" s="37" t="s">
        <v>130</v>
      </c>
      <c r="AN117" s="37" t="s">
        <v>402</v>
      </c>
      <c r="AO117" s="37" t="s">
        <v>398</v>
      </c>
      <c r="AP117" s="37" t="s">
        <v>385</v>
      </c>
      <c r="AQ117" s="50" t="s">
        <v>188</v>
      </c>
      <c r="AR117" s="51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</row>
    <row r="118" spans="1:67" ht="15" x14ac:dyDescent="0.25">
      <c r="A118" s="37" t="s">
        <v>626</v>
      </c>
      <c r="B118" s="38">
        <v>117</v>
      </c>
      <c r="C118" s="37" t="s">
        <v>48</v>
      </c>
      <c r="D118" s="37"/>
      <c r="E118" s="38">
        <v>55</v>
      </c>
      <c r="F118" s="38">
        <v>-30</v>
      </c>
      <c r="G118" s="38">
        <v>50</v>
      </c>
      <c r="H118" s="38">
        <v>85</v>
      </c>
      <c r="I118" s="38">
        <v>160</v>
      </c>
      <c r="J118" s="37" t="s">
        <v>47</v>
      </c>
      <c r="K118" s="37" t="s">
        <v>190</v>
      </c>
      <c r="L118" s="37" t="s">
        <v>287</v>
      </c>
      <c r="M118" s="37" t="s">
        <v>59</v>
      </c>
      <c r="N118" s="37" t="s">
        <v>288</v>
      </c>
      <c r="O118" s="37" t="s">
        <v>275</v>
      </c>
      <c r="P118" s="50" t="s">
        <v>68</v>
      </c>
      <c r="Q118" s="51"/>
      <c r="R118" s="37"/>
      <c r="S118" s="37"/>
      <c r="T118" s="37"/>
      <c r="U118" s="37"/>
      <c r="V118" s="38">
        <v>0</v>
      </c>
      <c r="W118" s="38">
        <v>8</v>
      </c>
      <c r="X118" s="38">
        <v>15</v>
      </c>
      <c r="Y118" s="38">
        <v>22</v>
      </c>
      <c r="Z118" s="38">
        <v>29</v>
      </c>
      <c r="AA118" s="38">
        <v>40</v>
      </c>
      <c r="AB118" s="38">
        <v>51</v>
      </c>
      <c r="AC118" s="37"/>
      <c r="AD118" s="37"/>
      <c r="AE118" s="37"/>
      <c r="AF118" s="37"/>
      <c r="AG118" s="37"/>
      <c r="AH118" s="37" t="s">
        <v>65</v>
      </c>
      <c r="AI118" s="37" t="s">
        <v>52</v>
      </c>
      <c r="AJ118" s="37" t="s">
        <v>194</v>
      </c>
      <c r="AK118" s="37" t="s">
        <v>379</v>
      </c>
      <c r="AL118" s="37" t="s">
        <v>56</v>
      </c>
      <c r="AM118" s="37" t="s">
        <v>130</v>
      </c>
      <c r="AN118" s="37" t="s">
        <v>133</v>
      </c>
      <c r="AO118" s="37" t="s">
        <v>402</v>
      </c>
      <c r="AP118" s="37" t="s">
        <v>398</v>
      </c>
      <c r="AQ118" s="37" t="s">
        <v>385</v>
      </c>
      <c r="AR118" s="50" t="s">
        <v>188</v>
      </c>
      <c r="AS118" s="51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</row>
    <row r="119" spans="1:67" ht="15" x14ac:dyDescent="0.25">
      <c r="A119" s="37" t="s">
        <v>627</v>
      </c>
      <c r="B119" s="38">
        <v>118</v>
      </c>
      <c r="C119" s="37" t="s">
        <v>48</v>
      </c>
      <c r="D119" s="37"/>
      <c r="E119" s="38">
        <v>45</v>
      </c>
      <c r="F119" s="38">
        <v>7</v>
      </c>
      <c r="G119" s="38">
        <v>-15</v>
      </c>
      <c r="H119" s="38">
        <v>63</v>
      </c>
      <c r="I119" s="38">
        <v>100</v>
      </c>
      <c r="J119" s="37" t="s">
        <v>224</v>
      </c>
      <c r="K119" s="37" t="s">
        <v>388</v>
      </c>
      <c r="L119" s="37" t="s">
        <v>371</v>
      </c>
      <c r="M119" s="37" t="s">
        <v>327</v>
      </c>
      <c r="N119" s="37" t="s">
        <v>392</v>
      </c>
      <c r="O119" s="37" t="s">
        <v>345</v>
      </c>
      <c r="P119" s="37" t="s">
        <v>311</v>
      </c>
      <c r="Q119" s="37" t="s">
        <v>361</v>
      </c>
      <c r="R119" s="37" t="s">
        <v>275</v>
      </c>
      <c r="S119" s="37"/>
      <c r="T119" s="37"/>
      <c r="U119" s="37"/>
      <c r="V119" s="38">
        <v>0</v>
      </c>
      <c r="W119" s="38">
        <v>2</v>
      </c>
      <c r="X119" s="38">
        <v>10</v>
      </c>
      <c r="Y119" s="38">
        <v>15</v>
      </c>
      <c r="Z119" s="38">
        <v>24</v>
      </c>
      <c r="AA119" s="38">
        <v>29</v>
      </c>
      <c r="AB119" s="38">
        <v>38</v>
      </c>
      <c r="AC119" s="38">
        <v>43</v>
      </c>
      <c r="AD119" s="38">
        <v>52</v>
      </c>
      <c r="AE119" s="37"/>
      <c r="AF119" s="37"/>
      <c r="AG119" s="37"/>
      <c r="AH119" s="37" t="s">
        <v>65</v>
      </c>
      <c r="AI119" s="37" t="s">
        <v>52</v>
      </c>
      <c r="AJ119" s="37" t="s">
        <v>194</v>
      </c>
      <c r="AK119" s="37" t="s">
        <v>379</v>
      </c>
      <c r="AL119" s="37" t="s">
        <v>56</v>
      </c>
      <c r="AM119" s="37" t="s">
        <v>130</v>
      </c>
      <c r="AN119" s="37" t="s">
        <v>133</v>
      </c>
      <c r="AO119" s="37" t="s">
        <v>402</v>
      </c>
      <c r="AP119" s="37" t="s">
        <v>398</v>
      </c>
      <c r="AQ119" s="37" t="s">
        <v>385</v>
      </c>
      <c r="AR119" s="50" t="s">
        <v>188</v>
      </c>
      <c r="AS119" s="51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</row>
    <row r="120" spans="1:67" ht="15" x14ac:dyDescent="0.25">
      <c r="A120" s="37" t="s">
        <v>628</v>
      </c>
      <c r="B120" s="38">
        <v>119</v>
      </c>
      <c r="C120" s="37" t="s">
        <v>48</v>
      </c>
      <c r="D120" s="37"/>
      <c r="E120" s="38">
        <v>80</v>
      </c>
      <c r="F120" s="38">
        <v>27</v>
      </c>
      <c r="G120" s="38">
        <v>-15</v>
      </c>
      <c r="H120" s="38">
        <v>68</v>
      </c>
      <c r="I120" s="38">
        <v>160</v>
      </c>
      <c r="J120" s="37" t="s">
        <v>224</v>
      </c>
      <c r="K120" s="37" t="s">
        <v>388</v>
      </c>
      <c r="L120" s="37" t="s">
        <v>371</v>
      </c>
      <c r="M120" s="37" t="s">
        <v>327</v>
      </c>
      <c r="N120" s="37" t="s">
        <v>392</v>
      </c>
      <c r="O120" s="37" t="s">
        <v>345</v>
      </c>
      <c r="P120" s="37" t="s">
        <v>311</v>
      </c>
      <c r="Q120" s="37" t="s">
        <v>361</v>
      </c>
      <c r="R120" s="37" t="s">
        <v>275</v>
      </c>
      <c r="S120" s="37"/>
      <c r="T120" s="37"/>
      <c r="U120" s="37"/>
      <c r="V120" s="38">
        <v>0</v>
      </c>
      <c r="W120" s="38">
        <v>2</v>
      </c>
      <c r="X120" s="38">
        <v>10</v>
      </c>
      <c r="Y120" s="38">
        <v>15</v>
      </c>
      <c r="Z120" s="38">
        <v>24</v>
      </c>
      <c r="AA120" s="38">
        <v>29</v>
      </c>
      <c r="AB120" s="38">
        <v>41</v>
      </c>
      <c r="AC120" s="38">
        <v>49</v>
      </c>
      <c r="AD120" s="38">
        <v>61</v>
      </c>
      <c r="AE120" s="37"/>
      <c r="AF120" s="37"/>
      <c r="AG120" s="37"/>
      <c r="AH120" s="37" t="s">
        <v>65</v>
      </c>
      <c r="AI120" s="37" t="s">
        <v>52</v>
      </c>
      <c r="AJ120" s="37" t="s">
        <v>194</v>
      </c>
      <c r="AK120" s="37" t="s">
        <v>379</v>
      </c>
      <c r="AL120" s="37" t="s">
        <v>56</v>
      </c>
      <c r="AM120" s="37" t="s">
        <v>130</v>
      </c>
      <c r="AN120" s="37" t="s">
        <v>133</v>
      </c>
      <c r="AO120" s="37" t="s">
        <v>402</v>
      </c>
      <c r="AP120" s="37" t="s">
        <v>398</v>
      </c>
      <c r="AQ120" s="37" t="s">
        <v>385</v>
      </c>
      <c r="AR120" s="50" t="s">
        <v>188</v>
      </c>
      <c r="AS120" s="51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</row>
    <row r="121" spans="1:67" ht="15" x14ac:dyDescent="0.25">
      <c r="A121" s="37" t="s">
        <v>629</v>
      </c>
      <c r="B121" s="38">
        <v>120</v>
      </c>
      <c r="C121" s="37" t="s">
        <v>48</v>
      </c>
      <c r="D121" s="37"/>
      <c r="E121" s="38">
        <v>30</v>
      </c>
      <c r="F121" s="38">
        <v>-10</v>
      </c>
      <c r="G121" s="38">
        <v>15</v>
      </c>
      <c r="H121" s="38">
        <v>85</v>
      </c>
      <c r="I121" s="38">
        <v>120</v>
      </c>
      <c r="J121" s="37" t="s">
        <v>327</v>
      </c>
      <c r="K121" s="37" t="s">
        <v>385</v>
      </c>
      <c r="L121" s="37" t="s">
        <v>50</v>
      </c>
      <c r="M121" s="37" t="s">
        <v>275</v>
      </c>
      <c r="N121" s="37" t="s">
        <v>402</v>
      </c>
      <c r="O121" s="37" t="s">
        <v>344</v>
      </c>
      <c r="P121" s="37" t="s">
        <v>56</v>
      </c>
      <c r="Q121" s="37" t="s">
        <v>398</v>
      </c>
      <c r="R121" s="37" t="s">
        <v>320</v>
      </c>
      <c r="S121" s="50" t="s">
        <v>68</v>
      </c>
      <c r="T121" s="51"/>
      <c r="U121" s="37"/>
      <c r="V121" s="38">
        <v>0</v>
      </c>
      <c r="W121" s="38">
        <v>2</v>
      </c>
      <c r="X121" s="38">
        <v>7</v>
      </c>
      <c r="Y121" s="38">
        <v>13</v>
      </c>
      <c r="Z121" s="38">
        <v>19</v>
      </c>
      <c r="AA121" s="38">
        <v>25</v>
      </c>
      <c r="AB121" s="38">
        <v>31</v>
      </c>
      <c r="AC121" s="38">
        <v>37</v>
      </c>
      <c r="AD121" s="38">
        <v>43</v>
      </c>
      <c r="AE121" s="38">
        <v>50</v>
      </c>
      <c r="AF121" s="37"/>
      <c r="AG121" s="37"/>
      <c r="AH121" s="37" t="s">
        <v>65</v>
      </c>
      <c r="AI121" s="37" t="s">
        <v>52</v>
      </c>
      <c r="AJ121" s="37" t="s">
        <v>194</v>
      </c>
      <c r="AK121" s="37" t="s">
        <v>379</v>
      </c>
      <c r="AL121" s="37" t="s">
        <v>56</v>
      </c>
      <c r="AM121" s="37" t="s">
        <v>130</v>
      </c>
      <c r="AN121" s="37" t="s">
        <v>133</v>
      </c>
      <c r="AO121" s="37" t="s">
        <v>402</v>
      </c>
      <c r="AP121" s="37" t="s">
        <v>398</v>
      </c>
      <c r="AQ121" s="37" t="s">
        <v>385</v>
      </c>
      <c r="AR121" s="50" t="s">
        <v>188</v>
      </c>
      <c r="AS121" s="51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</row>
    <row r="122" spans="1:67" ht="15" x14ac:dyDescent="0.25">
      <c r="A122" s="37" t="s">
        <v>630</v>
      </c>
      <c r="B122" s="38">
        <v>121</v>
      </c>
      <c r="C122" s="37" t="s">
        <v>48</v>
      </c>
      <c r="D122" s="37" t="s">
        <v>247</v>
      </c>
      <c r="E122" s="38">
        <v>60</v>
      </c>
      <c r="F122" s="38">
        <v>-10</v>
      </c>
      <c r="G122" s="38">
        <v>15</v>
      </c>
      <c r="H122" s="38">
        <v>115</v>
      </c>
      <c r="I122" s="38">
        <v>180</v>
      </c>
      <c r="J122" s="37" t="s">
        <v>327</v>
      </c>
      <c r="K122" s="37" t="s">
        <v>385</v>
      </c>
      <c r="L122" s="37" t="s">
        <v>50</v>
      </c>
      <c r="M122" s="37" t="s">
        <v>275</v>
      </c>
      <c r="N122" s="50" t="s">
        <v>287</v>
      </c>
      <c r="O122" s="51"/>
      <c r="P122" s="37"/>
      <c r="Q122" s="37"/>
      <c r="R122" s="37"/>
      <c r="S122" s="37"/>
      <c r="T122" s="37"/>
      <c r="U122" s="37"/>
      <c r="V122" s="38">
        <v>0</v>
      </c>
      <c r="W122" s="38">
        <v>2</v>
      </c>
      <c r="X122" s="38">
        <v>7</v>
      </c>
      <c r="Y122" s="38">
        <v>13</v>
      </c>
      <c r="Z122" s="38">
        <v>37</v>
      </c>
      <c r="AA122" s="37"/>
      <c r="AB122" s="37"/>
      <c r="AC122" s="37"/>
      <c r="AD122" s="37"/>
      <c r="AE122" s="37"/>
      <c r="AF122" s="37"/>
      <c r="AG122" s="37"/>
      <c r="AH122" s="37" t="s">
        <v>65</v>
      </c>
      <c r="AI122" s="37" t="s">
        <v>52</v>
      </c>
      <c r="AJ122" s="37" t="s">
        <v>194</v>
      </c>
      <c r="AK122" s="37" t="s">
        <v>379</v>
      </c>
      <c r="AL122" s="37" t="s">
        <v>56</v>
      </c>
      <c r="AM122" s="37" t="s">
        <v>130</v>
      </c>
      <c r="AN122" s="37" t="s">
        <v>133</v>
      </c>
      <c r="AO122" s="37" t="s">
        <v>402</v>
      </c>
      <c r="AP122" s="37" t="s">
        <v>398</v>
      </c>
      <c r="AQ122" s="37" t="s">
        <v>385</v>
      </c>
      <c r="AR122" s="50" t="s">
        <v>188</v>
      </c>
      <c r="AS122" s="51"/>
      <c r="AT122" s="37"/>
      <c r="AU122" s="37"/>
      <c r="AV122" s="37"/>
      <c r="AW122" s="37"/>
      <c r="AX122" s="37"/>
      <c r="AY122" s="37"/>
      <c r="AZ122" s="37" t="s">
        <v>344</v>
      </c>
      <c r="BA122" s="37" t="s">
        <v>320</v>
      </c>
      <c r="BB122" s="37" t="s">
        <v>68</v>
      </c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</row>
    <row r="123" spans="1:67" ht="15" x14ac:dyDescent="0.25">
      <c r="A123" s="37" t="s">
        <v>631</v>
      </c>
      <c r="B123" s="38">
        <v>122</v>
      </c>
      <c r="C123" s="37" t="s">
        <v>247</v>
      </c>
      <c r="D123" s="37" t="s">
        <v>535</v>
      </c>
      <c r="E123" s="38">
        <v>40</v>
      </c>
      <c r="F123" s="38">
        <v>-20</v>
      </c>
      <c r="G123" s="38">
        <v>-20</v>
      </c>
      <c r="H123" s="38">
        <v>90</v>
      </c>
      <c r="I123" s="38">
        <v>90</v>
      </c>
      <c r="J123" s="37" t="s">
        <v>371</v>
      </c>
      <c r="K123" s="37" t="s">
        <v>53</v>
      </c>
      <c r="L123" s="37" t="s">
        <v>402</v>
      </c>
      <c r="M123" s="37" t="s">
        <v>379</v>
      </c>
      <c r="N123" s="37" t="s">
        <v>344</v>
      </c>
      <c r="O123" s="37" t="s">
        <v>251</v>
      </c>
      <c r="P123" s="37" t="s">
        <v>266</v>
      </c>
      <c r="Q123" s="37" t="s">
        <v>287</v>
      </c>
      <c r="R123" s="50" t="s">
        <v>273</v>
      </c>
      <c r="S123" s="51"/>
      <c r="T123" s="37"/>
      <c r="U123" s="37"/>
      <c r="V123" s="38">
        <v>0</v>
      </c>
      <c r="W123" s="38">
        <v>6</v>
      </c>
      <c r="X123" s="38">
        <v>11</v>
      </c>
      <c r="Y123" s="38">
        <v>16</v>
      </c>
      <c r="Z123" s="38">
        <v>21</v>
      </c>
      <c r="AA123" s="38">
        <v>26</v>
      </c>
      <c r="AB123" s="38">
        <v>31</v>
      </c>
      <c r="AC123" s="38">
        <v>36</v>
      </c>
      <c r="AD123" s="38">
        <v>41</v>
      </c>
      <c r="AE123" s="37"/>
      <c r="AF123" s="37"/>
      <c r="AG123" s="37"/>
      <c r="AH123" s="37" t="s">
        <v>395</v>
      </c>
      <c r="AI123" s="37" t="s">
        <v>273</v>
      </c>
      <c r="AJ123" s="37" t="s">
        <v>266</v>
      </c>
      <c r="AK123" s="37" t="s">
        <v>247</v>
      </c>
      <c r="AL123" s="37" t="s">
        <v>281</v>
      </c>
      <c r="AM123" s="37" t="s">
        <v>247</v>
      </c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</row>
    <row r="124" spans="1:67" ht="15" x14ac:dyDescent="0.25">
      <c r="A124" s="37" t="s">
        <v>632</v>
      </c>
      <c r="B124" s="38">
        <v>123</v>
      </c>
      <c r="C124" s="37" t="s">
        <v>167</v>
      </c>
      <c r="D124" s="37" t="s">
        <v>225</v>
      </c>
      <c r="E124" s="38">
        <v>70</v>
      </c>
      <c r="F124" s="38">
        <v>30</v>
      </c>
      <c r="G124" s="38">
        <v>-25</v>
      </c>
      <c r="H124" s="38">
        <v>105</v>
      </c>
      <c r="I124" s="38">
        <v>180</v>
      </c>
      <c r="J124" s="37" t="s">
        <v>332</v>
      </c>
      <c r="K124" s="37" t="s">
        <v>376</v>
      </c>
      <c r="L124" s="37" t="s">
        <v>320</v>
      </c>
      <c r="M124" s="37" t="s">
        <v>306</v>
      </c>
      <c r="N124" s="37" t="s">
        <v>328</v>
      </c>
      <c r="O124" s="37" t="s">
        <v>275</v>
      </c>
      <c r="P124" s="37" t="s">
        <v>229</v>
      </c>
      <c r="Q124" s="37" t="s">
        <v>217</v>
      </c>
      <c r="R124" s="37" t="s">
        <v>373</v>
      </c>
      <c r="S124" s="50" t="s">
        <v>398</v>
      </c>
      <c r="T124" s="51"/>
      <c r="U124" s="37"/>
      <c r="V124" s="38">
        <v>0</v>
      </c>
      <c r="W124" s="38">
        <v>2</v>
      </c>
      <c r="X124" s="38">
        <v>6</v>
      </c>
      <c r="Y124" s="38">
        <v>12</v>
      </c>
      <c r="Z124" s="38">
        <v>18</v>
      </c>
      <c r="AA124" s="38">
        <v>24</v>
      </c>
      <c r="AB124" s="38">
        <v>30</v>
      </c>
      <c r="AC124" s="38">
        <v>36</v>
      </c>
      <c r="AD124" s="38">
        <v>42</v>
      </c>
      <c r="AE124" s="38">
        <v>48</v>
      </c>
      <c r="AF124" s="37"/>
      <c r="AG124" s="37"/>
      <c r="AH124" s="37" t="s">
        <v>341</v>
      </c>
      <c r="AI124" s="37" t="s">
        <v>220</v>
      </c>
      <c r="AJ124" s="37" t="s">
        <v>409</v>
      </c>
      <c r="AK124" s="37" t="s">
        <v>348</v>
      </c>
      <c r="AL124" s="37" t="s">
        <v>309</v>
      </c>
      <c r="AM124" s="37" t="s">
        <v>355</v>
      </c>
      <c r="AN124" s="37" t="s">
        <v>402</v>
      </c>
      <c r="AO124" s="37" t="s">
        <v>317</v>
      </c>
      <c r="AP124" s="50" t="s">
        <v>148</v>
      </c>
      <c r="AQ124" s="51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</row>
    <row r="125" spans="1:67" ht="15" x14ac:dyDescent="0.25">
      <c r="A125" s="37" t="s">
        <v>633</v>
      </c>
      <c r="B125" s="38">
        <v>124</v>
      </c>
      <c r="C125" s="37" t="s">
        <v>121</v>
      </c>
      <c r="D125" s="37" t="s">
        <v>247</v>
      </c>
      <c r="E125" s="38">
        <v>65</v>
      </c>
      <c r="F125" s="38">
        <v>15</v>
      </c>
      <c r="G125" s="38">
        <v>20</v>
      </c>
      <c r="H125" s="38">
        <v>95</v>
      </c>
      <c r="I125" s="38">
        <v>195</v>
      </c>
      <c r="J125" s="37" t="s">
        <v>327</v>
      </c>
      <c r="K125" s="37" t="s">
        <v>277</v>
      </c>
      <c r="L125" s="37" t="s">
        <v>369</v>
      </c>
      <c r="M125" s="37" t="s">
        <v>120</v>
      </c>
      <c r="N125" s="37" t="s">
        <v>53</v>
      </c>
      <c r="O125" s="37" t="s">
        <v>128</v>
      </c>
      <c r="P125" s="37" t="s">
        <v>279</v>
      </c>
      <c r="Q125" s="37" t="s">
        <v>371</v>
      </c>
      <c r="R125" s="37" t="s">
        <v>136</v>
      </c>
      <c r="S125" s="37" t="s">
        <v>133</v>
      </c>
      <c r="T125" s="37"/>
      <c r="U125" s="37"/>
      <c r="V125" s="38">
        <v>0</v>
      </c>
      <c r="W125" s="38">
        <v>2</v>
      </c>
      <c r="X125" s="38">
        <v>4</v>
      </c>
      <c r="Y125" s="38">
        <v>13</v>
      </c>
      <c r="Z125" s="38">
        <v>21</v>
      </c>
      <c r="AA125" s="38">
        <v>25</v>
      </c>
      <c r="AB125" s="38">
        <v>35</v>
      </c>
      <c r="AC125" s="38">
        <v>41</v>
      </c>
      <c r="AD125" s="38">
        <v>51</v>
      </c>
      <c r="AE125" s="38">
        <v>57</v>
      </c>
      <c r="AF125" s="37"/>
      <c r="AG125" s="37"/>
      <c r="AH125" s="37" t="s">
        <v>65</v>
      </c>
      <c r="AI125" s="37" t="s">
        <v>421</v>
      </c>
      <c r="AJ125" s="37" t="s">
        <v>52</v>
      </c>
      <c r="AK125" s="37" t="s">
        <v>409</v>
      </c>
      <c r="AL125" s="37" t="s">
        <v>379</v>
      </c>
      <c r="AM125" s="37" t="s">
        <v>56</v>
      </c>
      <c r="AN125" s="37" t="s">
        <v>130</v>
      </c>
      <c r="AO125" s="37" t="s">
        <v>133</v>
      </c>
      <c r="AP125" s="37" t="s">
        <v>402</v>
      </c>
      <c r="AQ125" s="37" t="s">
        <v>398</v>
      </c>
      <c r="AR125" s="37" t="s">
        <v>385</v>
      </c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</row>
    <row r="126" spans="1:67" ht="15" x14ac:dyDescent="0.25">
      <c r="A126" s="37" t="s">
        <v>634</v>
      </c>
      <c r="B126" s="38">
        <v>125</v>
      </c>
      <c r="C126" s="37" t="s">
        <v>77</v>
      </c>
      <c r="D126" s="37"/>
      <c r="E126" s="38">
        <v>65</v>
      </c>
      <c r="F126" s="38">
        <v>26</v>
      </c>
      <c r="G126" s="38">
        <v>10</v>
      </c>
      <c r="H126" s="38">
        <v>105</v>
      </c>
      <c r="I126" s="38">
        <v>206</v>
      </c>
      <c r="J126" s="37" t="s">
        <v>332</v>
      </c>
      <c r="K126" s="37" t="s">
        <v>376</v>
      </c>
      <c r="L126" s="37" t="s">
        <v>82</v>
      </c>
      <c r="M126" s="37" t="s">
        <v>383</v>
      </c>
      <c r="N126" s="37" t="s">
        <v>344</v>
      </c>
      <c r="O126" s="37" t="s">
        <v>273</v>
      </c>
      <c r="P126" s="37" t="s">
        <v>84</v>
      </c>
      <c r="Q126" s="37" t="s">
        <v>88</v>
      </c>
      <c r="R126" s="37"/>
      <c r="S126" s="37"/>
      <c r="T126" s="37"/>
      <c r="U126" s="37"/>
      <c r="V126" s="38">
        <v>0</v>
      </c>
      <c r="W126" s="38">
        <v>2</v>
      </c>
      <c r="X126" s="38">
        <v>9</v>
      </c>
      <c r="Y126" s="38">
        <v>17</v>
      </c>
      <c r="Z126" s="38">
        <v>25</v>
      </c>
      <c r="AA126" s="38">
        <v>36</v>
      </c>
      <c r="AB126" s="38">
        <v>47</v>
      </c>
      <c r="AC126" s="38">
        <v>58</v>
      </c>
      <c r="AD126" s="37"/>
      <c r="AE126" s="37"/>
      <c r="AF126" s="37"/>
      <c r="AG126" s="37"/>
      <c r="AH126" s="37" t="s">
        <v>395</v>
      </c>
      <c r="AI126" s="37" t="s">
        <v>273</v>
      </c>
      <c r="AJ126" s="37" t="s">
        <v>409</v>
      </c>
      <c r="AK126" s="37" t="s">
        <v>379</v>
      </c>
      <c r="AL126" s="37" t="s">
        <v>84</v>
      </c>
      <c r="AM126" s="37" t="s">
        <v>88</v>
      </c>
      <c r="AN126" s="37" t="s">
        <v>398</v>
      </c>
      <c r="AO126" s="50" t="s">
        <v>79</v>
      </c>
      <c r="AP126" s="51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</row>
    <row r="127" spans="1:67" ht="15" x14ac:dyDescent="0.25">
      <c r="A127" s="37" t="s">
        <v>635</v>
      </c>
      <c r="B127" s="38">
        <v>126</v>
      </c>
      <c r="C127" s="37" t="s">
        <v>33</v>
      </c>
      <c r="D127" s="37"/>
      <c r="E127" s="38">
        <v>65</v>
      </c>
      <c r="F127" s="38">
        <v>38</v>
      </c>
      <c r="G127" s="38">
        <v>15</v>
      </c>
      <c r="H127" s="38">
        <v>93</v>
      </c>
      <c r="I127" s="38">
        <v>211</v>
      </c>
      <c r="J127" s="37" t="s">
        <v>32</v>
      </c>
      <c r="K127" s="37" t="s">
        <v>376</v>
      </c>
      <c r="L127" s="37" t="s">
        <v>392</v>
      </c>
      <c r="M127" s="37" t="s">
        <v>36</v>
      </c>
      <c r="N127" s="37" t="s">
        <v>181</v>
      </c>
      <c r="O127" s="37" t="s">
        <v>398</v>
      </c>
      <c r="P127" s="37" t="s">
        <v>38</v>
      </c>
      <c r="Q127" s="37" t="s">
        <v>287</v>
      </c>
      <c r="R127" s="37" t="s">
        <v>41</v>
      </c>
      <c r="S127" s="37"/>
      <c r="T127" s="37"/>
      <c r="U127" s="37"/>
      <c r="V127" s="38">
        <v>0</v>
      </c>
      <c r="W127" s="38">
        <v>7</v>
      </c>
      <c r="X127" s="38">
        <v>13</v>
      </c>
      <c r="Y127" s="38">
        <v>19</v>
      </c>
      <c r="Z127" s="38">
        <v>25</v>
      </c>
      <c r="AA127" s="38">
        <v>33</v>
      </c>
      <c r="AB127" s="38">
        <v>41</v>
      </c>
      <c r="AC127" s="38">
        <v>49</v>
      </c>
      <c r="AD127" s="38">
        <v>57</v>
      </c>
      <c r="AE127" s="37"/>
      <c r="AF127" s="37"/>
      <c r="AG127" s="37"/>
      <c r="AH127" s="37" t="s">
        <v>341</v>
      </c>
      <c r="AI127" s="37" t="s">
        <v>395</v>
      </c>
      <c r="AJ127" s="37" t="s">
        <v>220</v>
      </c>
      <c r="AK127" s="37" t="s">
        <v>294</v>
      </c>
      <c r="AL127" s="37" t="s">
        <v>409</v>
      </c>
      <c r="AM127" s="37" t="s">
        <v>402</v>
      </c>
      <c r="AN127" s="37" t="s">
        <v>36</v>
      </c>
      <c r="AO127" s="37" t="s">
        <v>41</v>
      </c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</row>
    <row r="128" spans="1:67" ht="15" x14ac:dyDescent="0.25">
      <c r="A128" s="37" t="s">
        <v>636</v>
      </c>
      <c r="B128" s="38">
        <v>127</v>
      </c>
      <c r="C128" s="37" t="s">
        <v>167</v>
      </c>
      <c r="D128" s="37"/>
      <c r="E128" s="38">
        <v>65</v>
      </c>
      <c r="F128" s="38">
        <v>25</v>
      </c>
      <c r="G128" s="38">
        <v>-15</v>
      </c>
      <c r="H128" s="38">
        <v>85</v>
      </c>
      <c r="I128" s="38">
        <v>160</v>
      </c>
      <c r="J128" s="37" t="s">
        <v>203</v>
      </c>
      <c r="K128" s="37" t="s">
        <v>376</v>
      </c>
      <c r="L128" s="37" t="s">
        <v>371</v>
      </c>
      <c r="M128" s="37" t="s">
        <v>209</v>
      </c>
      <c r="N128" s="37" t="s">
        <v>385</v>
      </c>
      <c r="O128" s="37" t="s">
        <v>364</v>
      </c>
      <c r="P128" s="37" t="s">
        <v>176</v>
      </c>
      <c r="Q128" s="50" t="s">
        <v>373</v>
      </c>
      <c r="R128" s="51"/>
      <c r="S128" s="37"/>
      <c r="T128" s="37"/>
      <c r="U128" s="37"/>
      <c r="V128" s="38">
        <v>0</v>
      </c>
      <c r="W128" s="38">
        <v>7</v>
      </c>
      <c r="X128" s="38">
        <v>13</v>
      </c>
      <c r="Y128" s="38">
        <v>19</v>
      </c>
      <c r="Z128" s="38">
        <v>25</v>
      </c>
      <c r="AA128" s="38">
        <v>31</v>
      </c>
      <c r="AB128" s="38">
        <v>37</v>
      </c>
      <c r="AC128" s="38">
        <v>43</v>
      </c>
      <c r="AD128" s="37"/>
      <c r="AE128" s="37"/>
      <c r="AF128" s="37"/>
      <c r="AG128" s="37"/>
      <c r="AH128" s="37" t="s">
        <v>341</v>
      </c>
      <c r="AI128" s="37" t="s">
        <v>379</v>
      </c>
      <c r="AJ128" s="37" t="s">
        <v>337</v>
      </c>
      <c r="AK128" s="37" t="s">
        <v>392</v>
      </c>
      <c r="AL128" s="37" t="s">
        <v>213</v>
      </c>
      <c r="AM128" s="37" t="s">
        <v>385</v>
      </c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</row>
    <row r="129" spans="1:67" ht="15" x14ac:dyDescent="0.25">
      <c r="A129" s="37" t="s">
        <v>637</v>
      </c>
      <c r="B129" s="38">
        <v>128</v>
      </c>
      <c r="C129" s="37" t="s">
        <v>324</v>
      </c>
      <c r="D129" s="37"/>
      <c r="E129" s="38">
        <v>75</v>
      </c>
      <c r="F129" s="38">
        <v>5</v>
      </c>
      <c r="G129" s="38">
        <v>-30</v>
      </c>
      <c r="H129" s="38">
        <v>110</v>
      </c>
      <c r="I129" s="38">
        <v>160</v>
      </c>
      <c r="J129" s="37" t="s">
        <v>327</v>
      </c>
      <c r="K129" s="37" t="s">
        <v>388</v>
      </c>
      <c r="L129" s="37" t="s">
        <v>385</v>
      </c>
      <c r="M129" s="37" t="s">
        <v>207</v>
      </c>
      <c r="N129" s="37" t="s">
        <v>332</v>
      </c>
      <c r="O129" s="37" t="s">
        <v>306</v>
      </c>
      <c r="P129" s="37" t="s">
        <v>264</v>
      </c>
      <c r="Q129" s="37" t="s">
        <v>345</v>
      </c>
      <c r="R129" s="50" t="s">
        <v>176</v>
      </c>
      <c r="S129" s="51"/>
      <c r="T129" s="37"/>
      <c r="U129" s="37"/>
      <c r="V129" s="38">
        <v>0</v>
      </c>
      <c r="W129" s="38">
        <v>4</v>
      </c>
      <c r="X129" s="38">
        <v>8</v>
      </c>
      <c r="Y129" s="38">
        <v>13</v>
      </c>
      <c r="Z129" s="38">
        <v>19</v>
      </c>
      <c r="AA129" s="38">
        <v>26</v>
      </c>
      <c r="AB129" s="38">
        <v>34</v>
      </c>
      <c r="AC129" s="38">
        <v>43</v>
      </c>
      <c r="AD129" s="38">
        <v>53</v>
      </c>
      <c r="AE129" s="37"/>
      <c r="AF129" s="37"/>
      <c r="AG129" s="37"/>
      <c r="AH129" s="37" t="s">
        <v>421</v>
      </c>
      <c r="AI129" s="37" t="s">
        <v>348</v>
      </c>
      <c r="AJ129" s="37" t="s">
        <v>379</v>
      </c>
      <c r="AK129" s="37" t="s">
        <v>337</v>
      </c>
      <c r="AL129" s="37" t="s">
        <v>355</v>
      </c>
      <c r="AM129" s="37" t="s">
        <v>638</v>
      </c>
      <c r="AN129" s="37" t="s">
        <v>317</v>
      </c>
      <c r="AO129" s="37" t="s">
        <v>148</v>
      </c>
      <c r="AP129" s="37" t="s">
        <v>142</v>
      </c>
      <c r="AQ129" s="37" t="s">
        <v>385</v>
      </c>
      <c r="AR129" s="50" t="s">
        <v>157</v>
      </c>
      <c r="AS129" s="51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</row>
    <row r="130" spans="1:67" ht="15" x14ac:dyDescent="0.25">
      <c r="A130" s="37" t="s">
        <v>639</v>
      </c>
      <c r="B130" s="38">
        <v>129</v>
      </c>
      <c r="C130" s="37" t="s">
        <v>48</v>
      </c>
      <c r="D130" s="37"/>
      <c r="E130" s="38">
        <v>20</v>
      </c>
      <c r="F130" s="38">
        <v>-45</v>
      </c>
      <c r="G130" s="38">
        <v>-5</v>
      </c>
      <c r="H130" s="38">
        <v>80</v>
      </c>
      <c r="I130" s="38">
        <v>50</v>
      </c>
      <c r="J130" s="37" t="s">
        <v>323</v>
      </c>
      <c r="K130" s="37" t="s">
        <v>327</v>
      </c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8">
        <v>0</v>
      </c>
      <c r="W130" s="38">
        <v>15</v>
      </c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 t="s">
        <v>395</v>
      </c>
      <c r="AI130" s="37" t="s">
        <v>409</v>
      </c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</row>
    <row r="131" spans="1:67" ht="15" x14ac:dyDescent="0.25">
      <c r="A131" s="37" t="s">
        <v>640</v>
      </c>
      <c r="B131" s="38">
        <v>130</v>
      </c>
      <c r="C131" s="37" t="s">
        <v>48</v>
      </c>
      <c r="D131" s="37" t="s">
        <v>225</v>
      </c>
      <c r="E131" s="38">
        <v>95</v>
      </c>
      <c r="F131" s="38">
        <v>46</v>
      </c>
      <c r="G131" s="38">
        <v>-40</v>
      </c>
      <c r="H131" s="38">
        <v>81</v>
      </c>
      <c r="I131" s="38">
        <v>182</v>
      </c>
      <c r="J131" s="37" t="s">
        <v>297</v>
      </c>
      <c r="K131" s="37" t="s">
        <v>311</v>
      </c>
      <c r="L131" s="37" t="s">
        <v>290</v>
      </c>
      <c r="M131" s="37" t="s">
        <v>52</v>
      </c>
      <c r="N131" s="37" t="s">
        <v>288</v>
      </c>
      <c r="O131" s="37" t="s">
        <v>68</v>
      </c>
      <c r="P131" s="37" t="s">
        <v>300</v>
      </c>
      <c r="Q131" s="50" t="s">
        <v>355</v>
      </c>
      <c r="R131" s="51"/>
      <c r="S131" s="37"/>
      <c r="T131" s="37"/>
      <c r="U131" s="37"/>
      <c r="V131" s="38">
        <v>0</v>
      </c>
      <c r="W131" s="38">
        <v>20</v>
      </c>
      <c r="X131" s="38">
        <v>25</v>
      </c>
      <c r="Y131" s="38">
        <v>30</v>
      </c>
      <c r="Z131" s="38">
        <v>35</v>
      </c>
      <c r="AA131" s="38">
        <v>40</v>
      </c>
      <c r="AB131" s="38">
        <v>45</v>
      </c>
      <c r="AC131" s="38">
        <v>50</v>
      </c>
      <c r="AD131" s="37"/>
      <c r="AE131" s="37"/>
      <c r="AF131" s="37"/>
      <c r="AG131" s="37"/>
      <c r="AH131" s="37" t="s">
        <v>65</v>
      </c>
      <c r="AI131" s="37" t="s">
        <v>421</v>
      </c>
      <c r="AJ131" s="37" t="s">
        <v>395</v>
      </c>
      <c r="AK131" s="37" t="s">
        <v>294</v>
      </c>
      <c r="AL131" s="37" t="s">
        <v>52</v>
      </c>
      <c r="AM131" s="37" t="s">
        <v>348</v>
      </c>
      <c r="AN131" s="37" t="s">
        <v>309</v>
      </c>
      <c r="AO131" s="37" t="s">
        <v>56</v>
      </c>
      <c r="AP131" s="37" t="s">
        <v>355</v>
      </c>
      <c r="AQ131" s="37" t="s">
        <v>84</v>
      </c>
      <c r="AR131" s="37" t="s">
        <v>88</v>
      </c>
      <c r="AS131" s="37" t="s">
        <v>148</v>
      </c>
      <c r="AT131" s="37" t="s">
        <v>398</v>
      </c>
      <c r="AU131" s="50" t="s">
        <v>79</v>
      </c>
      <c r="AV131" s="51"/>
      <c r="AW131" s="37"/>
      <c r="AX131" s="37"/>
      <c r="AY131" s="37"/>
      <c r="AZ131" s="37" t="s">
        <v>323</v>
      </c>
      <c r="BA131" s="37" t="s">
        <v>327</v>
      </c>
      <c r="BB131" s="37" t="s">
        <v>409</v>
      </c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</row>
    <row r="132" spans="1:67" ht="15" x14ac:dyDescent="0.25">
      <c r="A132" s="37" t="s">
        <v>641</v>
      </c>
      <c r="B132" s="38">
        <v>131</v>
      </c>
      <c r="C132" s="37" t="s">
        <v>48</v>
      </c>
      <c r="D132" s="37" t="s">
        <v>121</v>
      </c>
      <c r="E132" s="38">
        <v>130</v>
      </c>
      <c r="F132" s="38">
        <v>5</v>
      </c>
      <c r="G132" s="38">
        <v>-10</v>
      </c>
      <c r="H132" s="38">
        <v>60</v>
      </c>
      <c r="I132" s="38">
        <v>185</v>
      </c>
      <c r="J132" s="37" t="s">
        <v>50</v>
      </c>
      <c r="K132" s="37" t="s">
        <v>376</v>
      </c>
      <c r="L132" s="37" t="s">
        <v>367</v>
      </c>
      <c r="M132" s="37" t="s">
        <v>123</v>
      </c>
      <c r="N132" s="37" t="s">
        <v>392</v>
      </c>
      <c r="O132" s="37" t="s">
        <v>287</v>
      </c>
      <c r="P132" s="37" t="s">
        <v>413</v>
      </c>
      <c r="Q132" s="37" t="s">
        <v>130</v>
      </c>
      <c r="R132" s="37" t="s">
        <v>300</v>
      </c>
      <c r="S132" s="37" t="s">
        <v>348</v>
      </c>
      <c r="T132" s="50" t="s">
        <v>68</v>
      </c>
      <c r="U132" s="51"/>
      <c r="V132" s="38">
        <v>0</v>
      </c>
      <c r="W132" s="38">
        <v>2</v>
      </c>
      <c r="X132" s="38">
        <v>3</v>
      </c>
      <c r="Y132" s="38">
        <v>8</v>
      </c>
      <c r="Z132" s="38">
        <v>15</v>
      </c>
      <c r="AA132" s="38">
        <v>22</v>
      </c>
      <c r="AB132" s="38">
        <v>29</v>
      </c>
      <c r="AC132" s="38">
        <v>36</v>
      </c>
      <c r="AD132" s="38">
        <v>43</v>
      </c>
      <c r="AE132" s="38">
        <v>50</v>
      </c>
      <c r="AF132" s="38">
        <v>57</v>
      </c>
      <c r="AG132" s="37"/>
      <c r="AH132" s="37" t="s">
        <v>65</v>
      </c>
      <c r="AI132" s="37" t="s">
        <v>421</v>
      </c>
      <c r="AJ132" s="37" t="s">
        <v>294</v>
      </c>
      <c r="AK132" s="37" t="s">
        <v>52</v>
      </c>
      <c r="AL132" s="37" t="s">
        <v>348</v>
      </c>
      <c r="AM132" s="37" t="s">
        <v>309</v>
      </c>
      <c r="AN132" s="37" t="s">
        <v>56</v>
      </c>
      <c r="AO132" s="37" t="s">
        <v>130</v>
      </c>
      <c r="AP132" s="37" t="s">
        <v>133</v>
      </c>
      <c r="AQ132" s="37" t="s">
        <v>355</v>
      </c>
      <c r="AR132" s="37" t="s">
        <v>148</v>
      </c>
      <c r="AS132" s="50" t="s">
        <v>398</v>
      </c>
      <c r="AT132" s="51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</row>
    <row r="133" spans="1:67" ht="15" x14ac:dyDescent="0.25">
      <c r="A133" s="37" t="s">
        <v>642</v>
      </c>
      <c r="B133" s="38">
        <v>132</v>
      </c>
      <c r="C133" s="37" t="s">
        <v>324</v>
      </c>
      <c r="D133" s="37"/>
      <c r="E133" s="38">
        <v>48</v>
      </c>
      <c r="F133" s="38">
        <v>0</v>
      </c>
      <c r="G133" s="38">
        <v>0</v>
      </c>
      <c r="H133" s="38">
        <v>48</v>
      </c>
      <c r="I133" s="38">
        <v>96</v>
      </c>
      <c r="J133" s="50" t="s">
        <v>415</v>
      </c>
      <c r="K133" s="51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8">
        <v>0</v>
      </c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 t="s">
        <v>395</v>
      </c>
      <c r="AI133" s="37" t="s">
        <v>337</v>
      </c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</row>
    <row r="134" spans="1:67" ht="15" x14ac:dyDescent="0.25">
      <c r="A134" s="37" t="s">
        <v>643</v>
      </c>
      <c r="B134" s="38">
        <v>133</v>
      </c>
      <c r="C134" s="37" t="s">
        <v>324</v>
      </c>
      <c r="D134" s="37"/>
      <c r="E134" s="38">
        <v>55</v>
      </c>
      <c r="F134" s="38">
        <v>5</v>
      </c>
      <c r="G134" s="38">
        <v>-20</v>
      </c>
      <c r="H134" s="38">
        <v>55</v>
      </c>
      <c r="I134" s="38">
        <v>95</v>
      </c>
      <c r="J134" s="37" t="s">
        <v>327</v>
      </c>
      <c r="K134" s="37" t="s">
        <v>388</v>
      </c>
      <c r="L134" s="37" t="s">
        <v>153</v>
      </c>
      <c r="M134" s="37" t="s">
        <v>376</v>
      </c>
      <c r="N134" s="37" t="s">
        <v>332</v>
      </c>
      <c r="O134" s="37" t="s">
        <v>309</v>
      </c>
      <c r="P134" s="37" t="s">
        <v>373</v>
      </c>
      <c r="Q134" s="50" t="s">
        <v>353</v>
      </c>
      <c r="R134" s="51"/>
      <c r="S134" s="37"/>
      <c r="T134" s="37"/>
      <c r="U134" s="37"/>
      <c r="V134" s="38">
        <v>0</v>
      </c>
      <c r="W134" s="38">
        <v>2</v>
      </c>
      <c r="X134" s="38">
        <v>8</v>
      </c>
      <c r="Y134" s="38">
        <v>16</v>
      </c>
      <c r="Z134" s="38">
        <v>23</v>
      </c>
      <c r="AA134" s="38">
        <v>30</v>
      </c>
      <c r="AB134" s="38">
        <v>36</v>
      </c>
      <c r="AC134" s="38">
        <v>42</v>
      </c>
      <c r="AD134" s="37"/>
      <c r="AE134" s="37"/>
      <c r="AF134" s="37"/>
      <c r="AG134" s="37"/>
      <c r="AH134" s="37" t="s">
        <v>395</v>
      </c>
      <c r="AI134" s="37" t="s">
        <v>220</v>
      </c>
      <c r="AJ134" s="37" t="s">
        <v>409</v>
      </c>
      <c r="AK134" s="37" t="s">
        <v>348</v>
      </c>
      <c r="AL134" s="37" t="s">
        <v>379</v>
      </c>
      <c r="AM134" s="37" t="s">
        <v>337</v>
      </c>
      <c r="AN134" s="37" t="s">
        <v>309</v>
      </c>
      <c r="AO134" s="37" t="s">
        <v>355</v>
      </c>
      <c r="AP134" s="50" t="s">
        <v>392</v>
      </c>
      <c r="AQ134" s="51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</row>
    <row r="135" spans="1:67" ht="15" x14ac:dyDescent="0.25">
      <c r="A135" s="37" t="s">
        <v>644</v>
      </c>
      <c r="B135" s="38">
        <v>134</v>
      </c>
      <c r="C135" s="37" t="s">
        <v>48</v>
      </c>
      <c r="D135" s="37"/>
      <c r="E135" s="38">
        <v>130</v>
      </c>
      <c r="F135" s="38">
        <v>5</v>
      </c>
      <c r="G135" s="38">
        <v>15</v>
      </c>
      <c r="H135" s="38">
        <v>65</v>
      </c>
      <c r="I135" s="38">
        <v>215</v>
      </c>
      <c r="J135" s="37" t="s">
        <v>327</v>
      </c>
      <c r="K135" s="37" t="s">
        <v>388</v>
      </c>
      <c r="L135" s="37" t="s">
        <v>153</v>
      </c>
      <c r="M135" s="37" t="s">
        <v>50</v>
      </c>
      <c r="N135" s="37" t="s">
        <v>332</v>
      </c>
      <c r="O135" s="37" t="s">
        <v>309</v>
      </c>
      <c r="P135" s="37" t="s">
        <v>125</v>
      </c>
      <c r="Q135" s="37" t="s">
        <v>392</v>
      </c>
      <c r="R135" s="37" t="s">
        <v>275</v>
      </c>
      <c r="S135" s="50" t="s">
        <v>68</v>
      </c>
      <c r="T135" s="51"/>
      <c r="U135" s="37"/>
      <c r="V135" s="38">
        <v>0</v>
      </c>
      <c r="W135" s="38">
        <v>2</v>
      </c>
      <c r="X135" s="38">
        <v>8</v>
      </c>
      <c r="Y135" s="38">
        <v>16</v>
      </c>
      <c r="Z135" s="38">
        <v>23</v>
      </c>
      <c r="AA135" s="38">
        <v>30</v>
      </c>
      <c r="AB135" s="38">
        <v>36</v>
      </c>
      <c r="AC135" s="38">
        <v>42</v>
      </c>
      <c r="AD135" s="38">
        <v>47</v>
      </c>
      <c r="AE135" s="38">
        <v>52</v>
      </c>
      <c r="AF135" s="37"/>
      <c r="AG135" s="37"/>
      <c r="AH135" s="37" t="s">
        <v>65</v>
      </c>
      <c r="AI135" s="37" t="s">
        <v>52</v>
      </c>
      <c r="AJ135" s="37" t="s">
        <v>194</v>
      </c>
      <c r="AK135" s="37" t="s">
        <v>379</v>
      </c>
      <c r="AL135" s="37" t="s">
        <v>56</v>
      </c>
      <c r="AM135" s="37" t="s">
        <v>130</v>
      </c>
      <c r="AN135" s="37" t="s">
        <v>133</v>
      </c>
      <c r="AO135" s="37" t="s">
        <v>402</v>
      </c>
      <c r="AP135" s="50" t="s">
        <v>398</v>
      </c>
      <c r="AQ135" s="51"/>
      <c r="AR135" s="37"/>
      <c r="AS135" s="37"/>
      <c r="AT135" s="37"/>
      <c r="AU135" s="37"/>
      <c r="AV135" s="37"/>
      <c r="AW135" s="37"/>
      <c r="AX135" s="37"/>
      <c r="AY135" s="37"/>
      <c r="AZ135" s="37" t="s">
        <v>376</v>
      </c>
      <c r="BA135" s="37" t="s">
        <v>373</v>
      </c>
      <c r="BB135" s="37" t="s">
        <v>353</v>
      </c>
      <c r="BC135" s="37" t="s">
        <v>220</v>
      </c>
      <c r="BD135" s="37" t="s">
        <v>409</v>
      </c>
      <c r="BE135" s="37" t="s">
        <v>348</v>
      </c>
      <c r="BF135" s="37" t="s">
        <v>337</v>
      </c>
      <c r="BG135" s="37" t="s">
        <v>355</v>
      </c>
      <c r="BH135" s="37" t="s">
        <v>392</v>
      </c>
      <c r="BI135" s="37" t="s">
        <v>395</v>
      </c>
      <c r="BJ135" s="37"/>
      <c r="BK135" s="37"/>
      <c r="BL135" s="37"/>
      <c r="BM135" s="37"/>
      <c r="BN135" s="37"/>
      <c r="BO135" s="37"/>
    </row>
    <row r="136" spans="1:67" ht="15" x14ac:dyDescent="0.25">
      <c r="A136" s="37" t="s">
        <v>645</v>
      </c>
      <c r="B136" s="38">
        <v>135</v>
      </c>
      <c r="C136" s="37" t="s">
        <v>77</v>
      </c>
      <c r="D136" s="37"/>
      <c r="E136" s="38">
        <v>65</v>
      </c>
      <c r="F136" s="38">
        <v>5</v>
      </c>
      <c r="G136" s="38">
        <v>15</v>
      </c>
      <c r="H136" s="38">
        <v>130</v>
      </c>
      <c r="I136" s="38">
        <v>215</v>
      </c>
      <c r="J136" s="37" t="s">
        <v>327</v>
      </c>
      <c r="K136" s="37" t="s">
        <v>388</v>
      </c>
      <c r="L136" s="37" t="s">
        <v>153</v>
      </c>
      <c r="M136" s="37" t="s">
        <v>76</v>
      </c>
      <c r="N136" s="37" t="s">
        <v>332</v>
      </c>
      <c r="O136" s="37" t="s">
        <v>207</v>
      </c>
      <c r="P136" s="37" t="s">
        <v>344</v>
      </c>
      <c r="Q136" s="37" t="s">
        <v>86</v>
      </c>
      <c r="R136" s="37" t="s">
        <v>275</v>
      </c>
      <c r="S136" s="37" t="s">
        <v>88</v>
      </c>
      <c r="T136" s="37"/>
      <c r="U136" s="37"/>
      <c r="V136" s="38">
        <v>0</v>
      </c>
      <c r="W136" s="38">
        <v>2</v>
      </c>
      <c r="X136" s="38">
        <v>8</v>
      </c>
      <c r="Y136" s="38">
        <v>16</v>
      </c>
      <c r="Z136" s="38">
        <v>23</v>
      </c>
      <c r="AA136" s="38">
        <v>30</v>
      </c>
      <c r="AB136" s="38">
        <v>36</v>
      </c>
      <c r="AC136" s="38">
        <v>42</v>
      </c>
      <c r="AD136" s="38">
        <v>47</v>
      </c>
      <c r="AE136" s="38">
        <v>52</v>
      </c>
      <c r="AF136" s="37"/>
      <c r="AG136" s="37"/>
      <c r="AH136" s="37" t="s">
        <v>395</v>
      </c>
      <c r="AI136" s="37" t="s">
        <v>273</v>
      </c>
      <c r="AJ136" s="37" t="s">
        <v>409</v>
      </c>
      <c r="AK136" s="37" t="s">
        <v>379</v>
      </c>
      <c r="AL136" s="37" t="s">
        <v>84</v>
      </c>
      <c r="AM136" s="37" t="s">
        <v>88</v>
      </c>
      <c r="AN136" s="37" t="s">
        <v>398</v>
      </c>
      <c r="AO136" s="50" t="s">
        <v>79</v>
      </c>
      <c r="AP136" s="51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 t="s">
        <v>376</v>
      </c>
      <c r="BA136" s="37" t="s">
        <v>309</v>
      </c>
      <c r="BB136" s="37" t="s">
        <v>373</v>
      </c>
      <c r="BC136" s="37" t="s">
        <v>353</v>
      </c>
      <c r="BD136" s="37" t="s">
        <v>220</v>
      </c>
      <c r="BE136" s="37" t="s">
        <v>337</v>
      </c>
      <c r="BF136" s="37" t="s">
        <v>355</v>
      </c>
      <c r="BG136" s="37" t="s">
        <v>392</v>
      </c>
      <c r="BH136" s="37"/>
      <c r="BI136" s="37"/>
      <c r="BJ136" s="37"/>
      <c r="BK136" s="37"/>
      <c r="BL136" s="37"/>
      <c r="BM136" s="37"/>
      <c r="BN136" s="37"/>
      <c r="BO136" s="37"/>
    </row>
    <row r="137" spans="1:67" ht="15" x14ac:dyDescent="0.25">
      <c r="A137" s="37" t="s">
        <v>646</v>
      </c>
      <c r="B137" s="38">
        <v>136</v>
      </c>
      <c r="C137" s="37" t="s">
        <v>33</v>
      </c>
      <c r="D137" s="37"/>
      <c r="E137" s="38">
        <v>65</v>
      </c>
      <c r="F137" s="38">
        <v>70</v>
      </c>
      <c r="G137" s="38">
        <v>-15</v>
      </c>
      <c r="H137" s="38">
        <v>65</v>
      </c>
      <c r="I137" s="38">
        <v>185</v>
      </c>
      <c r="J137" s="37" t="s">
        <v>327</v>
      </c>
      <c r="K137" s="37" t="s">
        <v>388</v>
      </c>
      <c r="L137" s="37" t="s">
        <v>153</v>
      </c>
      <c r="M137" s="37" t="s">
        <v>32</v>
      </c>
      <c r="N137" s="37" t="s">
        <v>332</v>
      </c>
      <c r="O137" s="37" t="s">
        <v>309</v>
      </c>
      <c r="P137" s="37" t="s">
        <v>35</v>
      </c>
      <c r="Q137" s="37" t="s">
        <v>344</v>
      </c>
      <c r="R137" s="37" t="s">
        <v>275</v>
      </c>
      <c r="S137" s="50" t="s">
        <v>38</v>
      </c>
      <c r="T137" s="51"/>
      <c r="U137" s="37"/>
      <c r="V137" s="38">
        <v>0</v>
      </c>
      <c r="W137" s="38">
        <v>2</v>
      </c>
      <c r="X137" s="38">
        <v>8</v>
      </c>
      <c r="Y137" s="38">
        <v>16</v>
      </c>
      <c r="Z137" s="38">
        <v>23</v>
      </c>
      <c r="AA137" s="38">
        <v>30</v>
      </c>
      <c r="AB137" s="38">
        <v>36</v>
      </c>
      <c r="AC137" s="38">
        <v>42</v>
      </c>
      <c r="AD137" s="38">
        <v>47</v>
      </c>
      <c r="AE137" s="38">
        <v>52</v>
      </c>
      <c r="AF137" s="37"/>
      <c r="AG137" s="37"/>
      <c r="AH137" s="37" t="s">
        <v>341</v>
      </c>
      <c r="AI137" s="37" t="s">
        <v>395</v>
      </c>
      <c r="AJ137" s="37" t="s">
        <v>220</v>
      </c>
      <c r="AK137" s="37" t="s">
        <v>294</v>
      </c>
      <c r="AL137" s="37" t="s">
        <v>409</v>
      </c>
      <c r="AM137" s="37" t="s">
        <v>402</v>
      </c>
      <c r="AN137" s="37" t="s">
        <v>36</v>
      </c>
      <c r="AO137" s="37" t="s">
        <v>41</v>
      </c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 t="s">
        <v>376</v>
      </c>
      <c r="BA137" s="37" t="s">
        <v>373</v>
      </c>
      <c r="BB137" s="37" t="s">
        <v>353</v>
      </c>
      <c r="BC137" s="37" t="s">
        <v>348</v>
      </c>
      <c r="BD137" s="37" t="s">
        <v>379</v>
      </c>
      <c r="BE137" s="37" t="s">
        <v>337</v>
      </c>
      <c r="BF137" s="37" t="s">
        <v>355</v>
      </c>
      <c r="BG137" s="37" t="s">
        <v>647</v>
      </c>
      <c r="BH137" s="37"/>
      <c r="BI137" s="37"/>
      <c r="BJ137" s="37"/>
      <c r="BK137" s="37"/>
      <c r="BL137" s="37"/>
      <c r="BM137" s="37"/>
      <c r="BN137" s="37"/>
      <c r="BO137" s="37"/>
    </row>
    <row r="138" spans="1:67" ht="15" x14ac:dyDescent="0.25">
      <c r="A138" s="37" t="s">
        <v>648</v>
      </c>
      <c r="B138" s="38">
        <v>137</v>
      </c>
      <c r="C138" s="37" t="s">
        <v>324</v>
      </c>
      <c r="D138" s="37"/>
      <c r="E138" s="38">
        <v>65</v>
      </c>
      <c r="F138" s="38">
        <v>-10</v>
      </c>
      <c r="G138" s="38">
        <v>10</v>
      </c>
      <c r="H138" s="38">
        <v>40</v>
      </c>
      <c r="I138" s="38">
        <v>105</v>
      </c>
      <c r="J138" s="37" t="s">
        <v>325</v>
      </c>
      <c r="K138" s="37" t="s">
        <v>327</v>
      </c>
      <c r="L138" s="37" t="s">
        <v>418</v>
      </c>
      <c r="M138" s="37" t="s">
        <v>275</v>
      </c>
      <c r="N138" s="37" t="s">
        <v>247</v>
      </c>
      <c r="O138" s="37" t="s">
        <v>402</v>
      </c>
      <c r="P138" s="37" t="s">
        <v>406</v>
      </c>
      <c r="Q138" s="37" t="s">
        <v>177</v>
      </c>
      <c r="R138" s="37" t="s">
        <v>352</v>
      </c>
      <c r="S138" s="50" t="s">
        <v>92</v>
      </c>
      <c r="T138" s="51"/>
      <c r="U138" s="37"/>
      <c r="V138" s="38">
        <v>0</v>
      </c>
      <c r="W138" s="38">
        <v>2</v>
      </c>
      <c r="X138" s="38">
        <v>4</v>
      </c>
      <c r="Y138" s="38">
        <v>6</v>
      </c>
      <c r="Z138" s="38">
        <v>12</v>
      </c>
      <c r="AA138" s="38">
        <v>20</v>
      </c>
      <c r="AB138" s="38">
        <v>24</v>
      </c>
      <c r="AC138" s="38">
        <v>32</v>
      </c>
      <c r="AD138" s="38">
        <v>36</v>
      </c>
      <c r="AE138" s="38">
        <v>44</v>
      </c>
      <c r="AF138" s="37"/>
      <c r="AG138" s="37"/>
      <c r="AH138" s="37" t="s">
        <v>395</v>
      </c>
      <c r="AI138" s="37" t="s">
        <v>273</v>
      </c>
      <c r="AJ138" s="37" t="s">
        <v>266</v>
      </c>
      <c r="AK138" s="37" t="s">
        <v>247</v>
      </c>
      <c r="AL138" s="37" t="s">
        <v>247</v>
      </c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</row>
    <row r="139" spans="1:67" ht="15" x14ac:dyDescent="0.25">
      <c r="A139" s="37" t="s">
        <v>649</v>
      </c>
      <c r="B139" s="38">
        <v>138</v>
      </c>
      <c r="C139" s="37" t="s">
        <v>156</v>
      </c>
      <c r="D139" s="37" t="s">
        <v>48</v>
      </c>
      <c r="E139" s="38">
        <v>35</v>
      </c>
      <c r="F139" s="38">
        <v>-60</v>
      </c>
      <c r="G139" s="38">
        <v>35</v>
      </c>
      <c r="H139" s="38">
        <v>35</v>
      </c>
      <c r="I139" s="38">
        <v>45</v>
      </c>
      <c r="J139" s="37" t="s">
        <v>72</v>
      </c>
      <c r="K139" s="37" t="s">
        <v>74</v>
      </c>
      <c r="L139" s="37" t="s">
        <v>309</v>
      </c>
      <c r="M139" s="37" t="s">
        <v>50</v>
      </c>
      <c r="N139" s="37" t="s">
        <v>398</v>
      </c>
      <c r="O139" s="37" t="s">
        <v>385</v>
      </c>
      <c r="P139" s="37" t="s">
        <v>164</v>
      </c>
      <c r="Q139" s="50" t="s">
        <v>68</v>
      </c>
      <c r="R139" s="51"/>
      <c r="S139" s="37"/>
      <c r="T139" s="37"/>
      <c r="U139" s="37"/>
      <c r="V139" s="38">
        <v>0</v>
      </c>
      <c r="W139" s="38">
        <v>2</v>
      </c>
      <c r="X139" s="38">
        <v>13</v>
      </c>
      <c r="Y139" s="38">
        <v>19</v>
      </c>
      <c r="Z139" s="38">
        <v>31</v>
      </c>
      <c r="AA139" s="38">
        <v>37</v>
      </c>
      <c r="AB139" s="38">
        <v>49</v>
      </c>
      <c r="AC139" s="38">
        <v>55</v>
      </c>
      <c r="AD139" s="37"/>
      <c r="AE139" s="37"/>
      <c r="AF139" s="37"/>
      <c r="AG139" s="37"/>
      <c r="AH139" s="37" t="s">
        <v>65</v>
      </c>
      <c r="AI139" s="37" t="s">
        <v>421</v>
      </c>
      <c r="AJ139" s="37" t="s">
        <v>52</v>
      </c>
      <c r="AK139" s="37" t="s">
        <v>273</v>
      </c>
      <c r="AL139" s="37" t="s">
        <v>56</v>
      </c>
      <c r="AM139" s="37" t="s">
        <v>130</v>
      </c>
      <c r="AN139" s="37" t="s">
        <v>133</v>
      </c>
      <c r="AO139" s="37" t="s">
        <v>159</v>
      </c>
      <c r="AP139" s="50" t="s">
        <v>157</v>
      </c>
      <c r="AQ139" s="51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</row>
    <row r="140" spans="1:67" ht="15" x14ac:dyDescent="0.25">
      <c r="A140" s="37" t="s">
        <v>650</v>
      </c>
      <c r="B140" s="38">
        <v>139</v>
      </c>
      <c r="C140" s="37" t="s">
        <v>156</v>
      </c>
      <c r="D140" s="37" t="s">
        <v>48</v>
      </c>
      <c r="E140" s="38">
        <v>70</v>
      </c>
      <c r="F140" s="38">
        <v>-65</v>
      </c>
      <c r="G140" s="38">
        <v>45</v>
      </c>
      <c r="H140" s="38">
        <v>55</v>
      </c>
      <c r="I140" s="38">
        <v>105</v>
      </c>
      <c r="J140" s="37" t="s">
        <v>72</v>
      </c>
      <c r="K140" s="37" t="s">
        <v>74</v>
      </c>
      <c r="L140" s="37" t="s">
        <v>309</v>
      </c>
      <c r="M140" s="37" t="s">
        <v>50</v>
      </c>
      <c r="N140" s="37" t="s">
        <v>398</v>
      </c>
      <c r="O140" s="37" t="s">
        <v>385</v>
      </c>
      <c r="P140" s="37" t="s">
        <v>62</v>
      </c>
      <c r="Q140" s="37" t="s">
        <v>164</v>
      </c>
      <c r="R140" s="50" t="s">
        <v>68</v>
      </c>
      <c r="S140" s="51"/>
      <c r="T140" s="37"/>
      <c r="U140" s="37"/>
      <c r="V140" s="38">
        <v>0</v>
      </c>
      <c r="W140" s="38">
        <v>2</v>
      </c>
      <c r="X140" s="38">
        <v>13</v>
      </c>
      <c r="Y140" s="38">
        <v>19</v>
      </c>
      <c r="Z140" s="38">
        <v>31</v>
      </c>
      <c r="AA140" s="38">
        <v>37</v>
      </c>
      <c r="AB140" s="38">
        <v>40</v>
      </c>
      <c r="AC140" s="38">
        <v>54</v>
      </c>
      <c r="AD140" s="38">
        <v>65</v>
      </c>
      <c r="AE140" s="37"/>
      <c r="AF140" s="37"/>
      <c r="AG140" s="37"/>
      <c r="AH140" s="37" t="s">
        <v>65</v>
      </c>
      <c r="AI140" s="37" t="s">
        <v>421</v>
      </c>
      <c r="AJ140" s="37" t="s">
        <v>52</v>
      </c>
      <c r="AK140" s="37" t="s">
        <v>273</v>
      </c>
      <c r="AL140" s="37" t="s">
        <v>56</v>
      </c>
      <c r="AM140" s="37" t="s">
        <v>130</v>
      </c>
      <c r="AN140" s="37" t="s">
        <v>133</v>
      </c>
      <c r="AO140" s="37" t="s">
        <v>159</v>
      </c>
      <c r="AP140" s="50" t="s">
        <v>157</v>
      </c>
      <c r="AQ140" s="51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</row>
    <row r="141" spans="1:67" ht="15" x14ac:dyDescent="0.25">
      <c r="A141" s="37" t="s">
        <v>651</v>
      </c>
      <c r="B141" s="38">
        <v>140</v>
      </c>
      <c r="C141" s="37" t="s">
        <v>156</v>
      </c>
      <c r="D141" s="37" t="s">
        <v>48</v>
      </c>
      <c r="E141" s="38">
        <v>30</v>
      </c>
      <c r="F141" s="38">
        <v>-10</v>
      </c>
      <c r="G141" s="38">
        <v>10</v>
      </c>
      <c r="H141" s="38">
        <v>55</v>
      </c>
      <c r="I141" s="38">
        <v>85</v>
      </c>
      <c r="J141" s="37" t="s">
        <v>390</v>
      </c>
      <c r="K141" s="37" t="s">
        <v>385</v>
      </c>
      <c r="L141" s="37" t="s">
        <v>94</v>
      </c>
      <c r="M141" s="37" t="s">
        <v>383</v>
      </c>
      <c r="N141" s="37" t="s">
        <v>153</v>
      </c>
      <c r="O141" s="37" t="s">
        <v>328</v>
      </c>
      <c r="P141" s="37" t="s">
        <v>98</v>
      </c>
      <c r="Q141" s="50" t="s">
        <v>164</v>
      </c>
      <c r="R141" s="51"/>
      <c r="S141" s="37"/>
      <c r="T141" s="37"/>
      <c r="U141" s="37"/>
      <c r="V141" s="38">
        <v>0</v>
      </c>
      <c r="W141" s="38">
        <v>2</v>
      </c>
      <c r="X141" s="38">
        <v>10</v>
      </c>
      <c r="Y141" s="38">
        <v>19</v>
      </c>
      <c r="Z141" s="38">
        <v>28</v>
      </c>
      <c r="AA141" s="38">
        <v>37</v>
      </c>
      <c r="AB141" s="38">
        <v>46</v>
      </c>
      <c r="AC141" s="38">
        <v>55</v>
      </c>
      <c r="AD141" s="37"/>
      <c r="AE141" s="37"/>
      <c r="AF141" s="37"/>
      <c r="AG141" s="37"/>
      <c r="AH141" s="37" t="s">
        <v>341</v>
      </c>
      <c r="AI141" s="37" t="s">
        <v>220</v>
      </c>
      <c r="AJ141" s="37" t="s">
        <v>409</v>
      </c>
      <c r="AK141" s="37" t="s">
        <v>348</v>
      </c>
      <c r="AL141" s="37" t="s">
        <v>379</v>
      </c>
      <c r="AM141" s="37" t="s">
        <v>337</v>
      </c>
      <c r="AN141" s="37" t="s">
        <v>309</v>
      </c>
      <c r="AO141" s="37" t="s">
        <v>355</v>
      </c>
      <c r="AP141" s="50" t="s">
        <v>392</v>
      </c>
      <c r="AQ141" s="51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</row>
    <row r="142" spans="1:67" ht="15" x14ac:dyDescent="0.25">
      <c r="A142" s="37" t="s">
        <v>652</v>
      </c>
      <c r="B142" s="38">
        <v>141</v>
      </c>
      <c r="C142" s="37" t="s">
        <v>156</v>
      </c>
      <c r="D142" s="37" t="s">
        <v>48</v>
      </c>
      <c r="E142" s="38">
        <v>60</v>
      </c>
      <c r="F142" s="38">
        <v>10</v>
      </c>
      <c r="G142" s="38">
        <v>-5</v>
      </c>
      <c r="H142" s="38">
        <v>80</v>
      </c>
      <c r="I142" s="38">
        <v>145</v>
      </c>
      <c r="J142" s="37" t="s">
        <v>390</v>
      </c>
      <c r="K142" s="37" t="s">
        <v>385</v>
      </c>
      <c r="L142" s="37" t="s">
        <v>94</v>
      </c>
      <c r="M142" s="37" t="s">
        <v>383</v>
      </c>
      <c r="N142" s="37" t="s">
        <v>153</v>
      </c>
      <c r="O142" s="37" t="s">
        <v>328</v>
      </c>
      <c r="P142" s="37" t="s">
        <v>217</v>
      </c>
      <c r="Q142" s="37" t="s">
        <v>98</v>
      </c>
      <c r="R142" s="50" t="s">
        <v>164</v>
      </c>
      <c r="S142" s="51"/>
      <c r="T142" s="37"/>
      <c r="U142" s="37"/>
      <c r="V142" s="38">
        <v>0</v>
      </c>
      <c r="W142" s="38">
        <v>2</v>
      </c>
      <c r="X142" s="38">
        <v>10</v>
      </c>
      <c r="Y142" s="38">
        <v>19</v>
      </c>
      <c r="Z142" s="38">
        <v>28</v>
      </c>
      <c r="AA142" s="38">
        <v>37</v>
      </c>
      <c r="AB142" s="38">
        <v>40</v>
      </c>
      <c r="AC142" s="38">
        <v>51</v>
      </c>
      <c r="AD142" s="38">
        <v>65</v>
      </c>
      <c r="AE142" s="37"/>
      <c r="AF142" s="37"/>
      <c r="AG142" s="37"/>
      <c r="AH142" s="37" t="s">
        <v>341</v>
      </c>
      <c r="AI142" s="37" t="s">
        <v>220</v>
      </c>
      <c r="AJ142" s="37" t="s">
        <v>409</v>
      </c>
      <c r="AK142" s="37" t="s">
        <v>348</v>
      </c>
      <c r="AL142" s="37" t="s">
        <v>379</v>
      </c>
      <c r="AM142" s="37" t="s">
        <v>337</v>
      </c>
      <c r="AN142" s="37" t="s">
        <v>309</v>
      </c>
      <c r="AO142" s="37" t="s">
        <v>355</v>
      </c>
      <c r="AP142" s="50" t="s">
        <v>392</v>
      </c>
      <c r="AQ142" s="51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</row>
    <row r="143" spans="1:67" ht="15" x14ac:dyDescent="0.25">
      <c r="A143" s="37" t="s">
        <v>653</v>
      </c>
      <c r="B143" s="38">
        <v>142</v>
      </c>
      <c r="C143" s="37" t="s">
        <v>156</v>
      </c>
      <c r="D143" s="37" t="s">
        <v>225</v>
      </c>
      <c r="E143" s="38">
        <v>80</v>
      </c>
      <c r="F143" s="38">
        <v>40</v>
      </c>
      <c r="G143" s="38">
        <v>-15</v>
      </c>
      <c r="H143" s="38">
        <v>130</v>
      </c>
      <c r="I143" s="38">
        <v>235</v>
      </c>
      <c r="J143" s="37" t="s">
        <v>313</v>
      </c>
      <c r="K143" s="37" t="s">
        <v>275</v>
      </c>
      <c r="L143" s="37" t="s">
        <v>311</v>
      </c>
      <c r="M143" s="37" t="s">
        <v>315</v>
      </c>
      <c r="N143" s="37" t="s">
        <v>164</v>
      </c>
      <c r="O143" s="37" t="s">
        <v>243</v>
      </c>
      <c r="P143" s="37" t="s">
        <v>317</v>
      </c>
      <c r="Q143" s="50" t="s">
        <v>355</v>
      </c>
      <c r="R143" s="51"/>
      <c r="S143" s="37"/>
      <c r="T143" s="37"/>
      <c r="U143" s="37"/>
      <c r="V143" s="38">
        <v>0</v>
      </c>
      <c r="W143" s="38">
        <v>8</v>
      </c>
      <c r="X143" s="38">
        <v>15</v>
      </c>
      <c r="Y143" s="38">
        <v>22</v>
      </c>
      <c r="Z143" s="38">
        <v>29</v>
      </c>
      <c r="AA143" s="38">
        <v>36</v>
      </c>
      <c r="AB143" s="38">
        <v>43</v>
      </c>
      <c r="AC143" s="38">
        <v>50</v>
      </c>
      <c r="AD143" s="37"/>
      <c r="AE143" s="37"/>
      <c r="AF143" s="37"/>
      <c r="AG143" s="37"/>
      <c r="AH143" s="37" t="s">
        <v>236</v>
      </c>
      <c r="AI143" s="37" t="s">
        <v>348</v>
      </c>
      <c r="AJ143" s="37" t="s">
        <v>309</v>
      </c>
      <c r="AK143" s="37" t="s">
        <v>315</v>
      </c>
      <c r="AL143" s="37" t="s">
        <v>355</v>
      </c>
      <c r="AM143" s="37" t="s">
        <v>159</v>
      </c>
      <c r="AN143" s="37" t="s">
        <v>320</v>
      </c>
      <c r="AO143" s="37" t="s">
        <v>398</v>
      </c>
      <c r="AP143" s="37" t="s">
        <v>385</v>
      </c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</row>
    <row r="144" spans="1:67" ht="15" x14ac:dyDescent="0.25">
      <c r="A144" s="37" t="s">
        <v>654</v>
      </c>
      <c r="B144" s="38">
        <v>143</v>
      </c>
      <c r="C144" s="37" t="s">
        <v>324</v>
      </c>
      <c r="D144" s="37"/>
      <c r="E144" s="38">
        <v>160</v>
      </c>
      <c r="F144" s="38">
        <v>45</v>
      </c>
      <c r="G144" s="38">
        <v>-45</v>
      </c>
      <c r="H144" s="38">
        <v>30</v>
      </c>
      <c r="I144" s="38">
        <v>190</v>
      </c>
      <c r="J144" s="37" t="s">
        <v>327</v>
      </c>
      <c r="K144" s="37" t="s">
        <v>264</v>
      </c>
      <c r="L144" s="37" t="s">
        <v>330</v>
      </c>
      <c r="M144" s="37" t="s">
        <v>285</v>
      </c>
      <c r="N144" s="37" t="s">
        <v>348</v>
      </c>
      <c r="O144" s="37" t="s">
        <v>337</v>
      </c>
      <c r="P144" s="37" t="s">
        <v>266</v>
      </c>
      <c r="Q144" s="37" t="s">
        <v>353</v>
      </c>
      <c r="R144" s="37" t="s">
        <v>257</v>
      </c>
      <c r="S144" s="50" t="s">
        <v>355</v>
      </c>
      <c r="T144" s="51"/>
      <c r="U144" s="37"/>
      <c r="V144" s="38">
        <v>0</v>
      </c>
      <c r="W144" s="38">
        <v>8</v>
      </c>
      <c r="X144" s="38">
        <v>15</v>
      </c>
      <c r="Y144" s="38">
        <v>22</v>
      </c>
      <c r="Z144" s="38">
        <v>29</v>
      </c>
      <c r="AA144" s="38">
        <v>36</v>
      </c>
      <c r="AB144" s="38">
        <v>36</v>
      </c>
      <c r="AC144" s="38">
        <v>43</v>
      </c>
      <c r="AD144" s="38">
        <v>50</v>
      </c>
      <c r="AE144" s="38">
        <v>57</v>
      </c>
      <c r="AF144" s="37"/>
      <c r="AG144" s="37"/>
      <c r="AH144" s="37" t="s">
        <v>341</v>
      </c>
      <c r="AI144" s="37" t="s">
        <v>421</v>
      </c>
      <c r="AJ144" s="37" t="s">
        <v>395</v>
      </c>
      <c r="AK144" s="37" t="s">
        <v>220</v>
      </c>
      <c r="AL144" s="37" t="s">
        <v>409</v>
      </c>
      <c r="AM144" s="37" t="s">
        <v>337</v>
      </c>
      <c r="AN144" s="37" t="s">
        <v>355</v>
      </c>
      <c r="AO144" s="37" t="s">
        <v>159</v>
      </c>
      <c r="AP144" s="37" t="s">
        <v>320</v>
      </c>
      <c r="AQ144" s="37" t="s">
        <v>385</v>
      </c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</row>
    <row r="145" spans="1:67" ht="15" x14ac:dyDescent="0.25">
      <c r="A145" s="37" t="s">
        <v>655</v>
      </c>
      <c r="B145" s="38">
        <v>144</v>
      </c>
      <c r="C145" s="37" t="s">
        <v>121</v>
      </c>
      <c r="D145" s="37" t="s">
        <v>225</v>
      </c>
      <c r="E145" s="38">
        <v>90</v>
      </c>
      <c r="F145" s="38">
        <v>-15</v>
      </c>
      <c r="G145" s="38">
        <v>-30</v>
      </c>
      <c r="H145" s="38">
        <v>85</v>
      </c>
      <c r="I145" s="38">
        <v>130</v>
      </c>
      <c r="J145" s="37" t="s">
        <v>123</v>
      </c>
      <c r="K145" s="37" t="s">
        <v>120</v>
      </c>
      <c r="L145" s="37" t="s">
        <v>224</v>
      </c>
      <c r="M145" s="37" t="s">
        <v>275</v>
      </c>
      <c r="N145" s="37" t="s">
        <v>376</v>
      </c>
      <c r="O145" s="37" t="s">
        <v>130</v>
      </c>
      <c r="P145" s="37" t="s">
        <v>136</v>
      </c>
      <c r="Q145" s="37" t="s">
        <v>133</v>
      </c>
      <c r="R145" s="37"/>
      <c r="S145" s="37"/>
      <c r="T145" s="37"/>
      <c r="U145" s="37"/>
      <c r="V145" s="38">
        <v>0</v>
      </c>
      <c r="W145" s="38">
        <v>4</v>
      </c>
      <c r="X145" s="38">
        <v>13</v>
      </c>
      <c r="Y145" s="38">
        <v>25</v>
      </c>
      <c r="Z145" s="38">
        <v>37</v>
      </c>
      <c r="AA145" s="38">
        <v>49</v>
      </c>
      <c r="AB145" s="38">
        <v>61</v>
      </c>
      <c r="AC145" s="38">
        <v>73</v>
      </c>
      <c r="AD145" s="37"/>
      <c r="AE145" s="37"/>
      <c r="AF145" s="37"/>
      <c r="AG145" s="37"/>
      <c r="AH145" s="37" t="s">
        <v>236</v>
      </c>
      <c r="AI145" s="37" t="s">
        <v>52</v>
      </c>
      <c r="AJ145" s="37" t="s">
        <v>409</v>
      </c>
      <c r="AK145" s="37" t="s">
        <v>56</v>
      </c>
      <c r="AL145" s="37" t="s">
        <v>130</v>
      </c>
      <c r="AM145" s="37" t="s">
        <v>133</v>
      </c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</row>
    <row r="146" spans="1:67" ht="15" x14ac:dyDescent="0.25">
      <c r="A146" s="37" t="s">
        <v>656</v>
      </c>
      <c r="B146" s="38">
        <v>145</v>
      </c>
      <c r="C146" s="37" t="s">
        <v>77</v>
      </c>
      <c r="D146" s="37" t="s">
        <v>225</v>
      </c>
      <c r="E146" s="38">
        <v>90</v>
      </c>
      <c r="F146" s="38">
        <v>5</v>
      </c>
      <c r="G146" s="38">
        <v>35</v>
      </c>
      <c r="H146" s="38">
        <v>100</v>
      </c>
      <c r="I146" s="38">
        <v>230</v>
      </c>
      <c r="J146" s="37" t="s">
        <v>224</v>
      </c>
      <c r="K146" s="37" t="s">
        <v>76</v>
      </c>
      <c r="L146" s="37" t="s">
        <v>92</v>
      </c>
      <c r="M146" s="37" t="s">
        <v>275</v>
      </c>
      <c r="N146" s="37" t="s">
        <v>79</v>
      </c>
      <c r="O146" s="37" t="s">
        <v>239</v>
      </c>
      <c r="P146" s="37" t="s">
        <v>244</v>
      </c>
      <c r="Q146" s="37" t="s">
        <v>88</v>
      </c>
      <c r="R146" s="37"/>
      <c r="S146" s="37"/>
      <c r="T146" s="37"/>
      <c r="U146" s="37"/>
      <c r="V146" s="38">
        <v>0</v>
      </c>
      <c r="W146" s="38">
        <v>4</v>
      </c>
      <c r="X146" s="38">
        <v>13</v>
      </c>
      <c r="Y146" s="38">
        <v>25</v>
      </c>
      <c r="Z146" s="38">
        <v>37</v>
      </c>
      <c r="AA146" s="38">
        <v>49</v>
      </c>
      <c r="AB146" s="38">
        <v>61</v>
      </c>
      <c r="AC146" s="38">
        <v>73</v>
      </c>
      <c r="AD146" s="37"/>
      <c r="AE146" s="37"/>
      <c r="AF146" s="37"/>
      <c r="AG146" s="37"/>
      <c r="AH146" s="37" t="s">
        <v>236</v>
      </c>
      <c r="AI146" s="37" t="s">
        <v>395</v>
      </c>
      <c r="AJ146" s="37" t="s">
        <v>273</v>
      </c>
      <c r="AK146" s="37" t="s">
        <v>409</v>
      </c>
      <c r="AL146" s="37" t="s">
        <v>379</v>
      </c>
      <c r="AM146" s="37" t="s">
        <v>84</v>
      </c>
      <c r="AN146" s="37" t="s">
        <v>88</v>
      </c>
      <c r="AO146" s="37" t="s">
        <v>398</v>
      </c>
      <c r="AP146" s="50" t="s">
        <v>79</v>
      </c>
      <c r="AQ146" s="51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</row>
    <row r="147" spans="1:67" ht="15" x14ac:dyDescent="0.25">
      <c r="A147" s="37" t="s">
        <v>657</v>
      </c>
      <c r="B147" s="38">
        <v>146</v>
      </c>
      <c r="C147" s="37" t="s">
        <v>33</v>
      </c>
      <c r="D147" s="37" t="s">
        <v>225</v>
      </c>
      <c r="E147" s="38">
        <v>90</v>
      </c>
      <c r="F147" s="38">
        <v>10</v>
      </c>
      <c r="G147" s="38">
        <v>40</v>
      </c>
      <c r="H147" s="38">
        <v>90</v>
      </c>
      <c r="I147" s="38">
        <v>230</v>
      </c>
      <c r="J147" s="37" t="s">
        <v>231</v>
      </c>
      <c r="K147" s="37" t="s">
        <v>32</v>
      </c>
      <c r="L147" s="37" t="s">
        <v>35</v>
      </c>
      <c r="M147" s="37" t="s">
        <v>275</v>
      </c>
      <c r="N147" s="37" t="s">
        <v>376</v>
      </c>
      <c r="O147" s="37" t="s">
        <v>38</v>
      </c>
      <c r="P147" s="37" t="s">
        <v>240</v>
      </c>
      <c r="Q147" s="50" t="s">
        <v>243</v>
      </c>
      <c r="R147" s="51"/>
      <c r="S147" s="37"/>
      <c r="T147" s="37"/>
      <c r="U147" s="37"/>
      <c r="V147" s="38">
        <v>0</v>
      </c>
      <c r="W147" s="38">
        <v>4</v>
      </c>
      <c r="X147" s="38">
        <v>13</v>
      </c>
      <c r="Y147" s="38">
        <v>25</v>
      </c>
      <c r="Z147" s="38">
        <v>37</v>
      </c>
      <c r="AA147" s="38">
        <v>49</v>
      </c>
      <c r="AB147" s="38">
        <v>61</v>
      </c>
      <c r="AC147" s="38">
        <v>73</v>
      </c>
      <c r="AD147" s="37"/>
      <c r="AE147" s="37"/>
      <c r="AF147" s="37"/>
      <c r="AG147" s="37"/>
      <c r="AH147" s="37" t="s">
        <v>236</v>
      </c>
      <c r="AI147" s="37" t="s">
        <v>220</v>
      </c>
      <c r="AJ147" s="37" t="s">
        <v>294</v>
      </c>
      <c r="AK147" s="37" t="s">
        <v>409</v>
      </c>
      <c r="AL147" s="37" t="s">
        <v>402</v>
      </c>
      <c r="AM147" s="37" t="s">
        <v>36</v>
      </c>
      <c r="AN147" s="37" t="s">
        <v>233</v>
      </c>
      <c r="AO147" s="37" t="s">
        <v>41</v>
      </c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</row>
    <row r="148" spans="1:67" ht="15" x14ac:dyDescent="0.25">
      <c r="A148" s="37" t="s">
        <v>658</v>
      </c>
      <c r="B148" s="38">
        <v>147</v>
      </c>
      <c r="C148" s="37" t="s">
        <v>289</v>
      </c>
      <c r="D148" s="37"/>
      <c r="E148" s="38">
        <v>41</v>
      </c>
      <c r="F148" s="38">
        <v>19</v>
      </c>
      <c r="G148" s="38">
        <v>0</v>
      </c>
      <c r="H148" s="38">
        <v>50</v>
      </c>
      <c r="I148" s="38">
        <v>110</v>
      </c>
      <c r="J148" s="37" t="s">
        <v>327</v>
      </c>
      <c r="K148" s="37" t="s">
        <v>376</v>
      </c>
      <c r="L148" s="37" t="s">
        <v>92</v>
      </c>
      <c r="M148" s="37" t="s">
        <v>288</v>
      </c>
      <c r="N148" s="37" t="s">
        <v>290</v>
      </c>
      <c r="O148" s="37" t="s">
        <v>330</v>
      </c>
      <c r="P148" s="37" t="s">
        <v>275</v>
      </c>
      <c r="Q148" s="37" t="s">
        <v>294</v>
      </c>
      <c r="R148" s="37" t="s">
        <v>297</v>
      </c>
      <c r="S148" s="50" t="s">
        <v>355</v>
      </c>
      <c r="T148" s="51"/>
      <c r="U148" s="37"/>
      <c r="V148" s="38">
        <v>0</v>
      </c>
      <c r="W148" s="38">
        <v>2</v>
      </c>
      <c r="X148" s="38">
        <v>8</v>
      </c>
      <c r="Y148" s="38">
        <v>15</v>
      </c>
      <c r="Z148" s="38">
        <v>22</v>
      </c>
      <c r="AA148" s="38">
        <v>29</v>
      </c>
      <c r="AB148" s="38">
        <v>36</v>
      </c>
      <c r="AC148" s="38">
        <v>43</v>
      </c>
      <c r="AD148" s="38">
        <v>50</v>
      </c>
      <c r="AE148" s="38">
        <v>57</v>
      </c>
      <c r="AF148" s="37"/>
      <c r="AG148" s="37"/>
      <c r="AH148" s="37" t="s">
        <v>65</v>
      </c>
      <c r="AI148" s="37" t="s">
        <v>294</v>
      </c>
      <c r="AJ148" s="37" t="s">
        <v>52</v>
      </c>
      <c r="AK148" s="37" t="s">
        <v>309</v>
      </c>
      <c r="AL148" s="37" t="s">
        <v>56</v>
      </c>
      <c r="AM148" s="37" t="s">
        <v>130</v>
      </c>
      <c r="AN148" s="37" t="s">
        <v>133</v>
      </c>
      <c r="AO148" s="37" t="s">
        <v>84</v>
      </c>
      <c r="AP148" s="37" t="s">
        <v>88</v>
      </c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</row>
    <row r="149" spans="1:67" ht="15" x14ac:dyDescent="0.25">
      <c r="A149" s="37" t="s">
        <v>659</v>
      </c>
      <c r="B149" s="38">
        <v>148</v>
      </c>
      <c r="C149" s="37" t="s">
        <v>289</v>
      </c>
      <c r="D149" s="37"/>
      <c r="E149" s="38">
        <v>61</v>
      </c>
      <c r="F149" s="38">
        <v>19</v>
      </c>
      <c r="G149" s="38">
        <v>0</v>
      </c>
      <c r="H149" s="38">
        <v>70</v>
      </c>
      <c r="I149" s="38">
        <v>150</v>
      </c>
      <c r="J149" s="37" t="s">
        <v>327</v>
      </c>
      <c r="K149" s="37" t="s">
        <v>376</v>
      </c>
      <c r="L149" s="37" t="s">
        <v>92</v>
      </c>
      <c r="M149" s="37" t="s">
        <v>288</v>
      </c>
      <c r="N149" s="37" t="s">
        <v>290</v>
      </c>
      <c r="O149" s="37" t="s">
        <v>330</v>
      </c>
      <c r="P149" s="37" t="s">
        <v>275</v>
      </c>
      <c r="Q149" s="37" t="s">
        <v>294</v>
      </c>
      <c r="R149" s="37" t="s">
        <v>297</v>
      </c>
      <c r="S149" s="50" t="s">
        <v>355</v>
      </c>
      <c r="T149" s="51"/>
      <c r="U149" s="37"/>
      <c r="V149" s="38">
        <v>0</v>
      </c>
      <c r="W149" s="38">
        <v>2</v>
      </c>
      <c r="X149" s="38">
        <v>8</v>
      </c>
      <c r="Y149" s="38">
        <v>15</v>
      </c>
      <c r="Z149" s="38">
        <v>22</v>
      </c>
      <c r="AA149" s="38">
        <v>29</v>
      </c>
      <c r="AB149" s="38">
        <v>38</v>
      </c>
      <c r="AC149" s="38">
        <v>47</v>
      </c>
      <c r="AD149" s="38">
        <v>56</v>
      </c>
      <c r="AE149" s="38">
        <v>65</v>
      </c>
      <c r="AF149" s="37"/>
      <c r="AG149" s="37"/>
      <c r="AH149" s="37" t="s">
        <v>65</v>
      </c>
      <c r="AI149" s="37" t="s">
        <v>421</v>
      </c>
      <c r="AJ149" s="37" t="s">
        <v>294</v>
      </c>
      <c r="AK149" s="37" t="s">
        <v>52</v>
      </c>
      <c r="AL149" s="37" t="s">
        <v>309</v>
      </c>
      <c r="AM149" s="37" t="s">
        <v>56</v>
      </c>
      <c r="AN149" s="37" t="s">
        <v>130</v>
      </c>
      <c r="AO149" s="37" t="s">
        <v>133</v>
      </c>
      <c r="AP149" s="37" t="s">
        <v>84</v>
      </c>
      <c r="AQ149" s="37" t="s">
        <v>88</v>
      </c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</row>
    <row r="150" spans="1:67" ht="15" x14ac:dyDescent="0.25">
      <c r="A150" s="37" t="s">
        <v>660</v>
      </c>
      <c r="B150" s="38">
        <v>149</v>
      </c>
      <c r="C150" s="37" t="s">
        <v>289</v>
      </c>
      <c r="D150" s="37" t="s">
        <v>225</v>
      </c>
      <c r="E150" s="38">
        <v>91</v>
      </c>
      <c r="F150" s="38">
        <v>39</v>
      </c>
      <c r="G150" s="38">
        <v>0</v>
      </c>
      <c r="H150" s="38">
        <v>80</v>
      </c>
      <c r="I150" s="38">
        <v>210</v>
      </c>
      <c r="J150" s="37" t="s">
        <v>327</v>
      </c>
      <c r="K150" s="37" t="s">
        <v>376</v>
      </c>
      <c r="L150" s="37" t="s">
        <v>92</v>
      </c>
      <c r="M150" s="37" t="s">
        <v>288</v>
      </c>
      <c r="N150" s="37" t="s">
        <v>290</v>
      </c>
      <c r="O150" s="37" t="s">
        <v>330</v>
      </c>
      <c r="P150" s="37" t="s">
        <v>275</v>
      </c>
      <c r="Q150" s="37" t="s">
        <v>294</v>
      </c>
      <c r="R150" s="37" t="s">
        <v>231</v>
      </c>
      <c r="S150" s="37" t="s">
        <v>297</v>
      </c>
      <c r="T150" s="50" t="s">
        <v>355</v>
      </c>
      <c r="U150" s="51"/>
      <c r="V150" s="38">
        <v>0</v>
      </c>
      <c r="W150" s="38">
        <v>2</v>
      </c>
      <c r="X150" s="38">
        <v>8</v>
      </c>
      <c r="Y150" s="38">
        <v>15</v>
      </c>
      <c r="Z150" s="38">
        <v>22</v>
      </c>
      <c r="AA150" s="38">
        <v>29</v>
      </c>
      <c r="AB150" s="38">
        <v>38</v>
      </c>
      <c r="AC150" s="38">
        <v>47</v>
      </c>
      <c r="AD150" s="38">
        <v>55</v>
      </c>
      <c r="AE150" s="38">
        <v>61</v>
      </c>
      <c r="AF150" s="38">
        <v>75</v>
      </c>
      <c r="AG150" s="37"/>
      <c r="AH150" s="37" t="s">
        <v>236</v>
      </c>
      <c r="AI150" s="37" t="s">
        <v>65</v>
      </c>
      <c r="AJ150" s="37" t="s">
        <v>421</v>
      </c>
      <c r="AK150" s="37" t="s">
        <v>294</v>
      </c>
      <c r="AL150" s="37" t="s">
        <v>52</v>
      </c>
      <c r="AM150" s="37" t="s">
        <v>309</v>
      </c>
      <c r="AN150" s="37" t="s">
        <v>56</v>
      </c>
      <c r="AO150" s="37" t="s">
        <v>130</v>
      </c>
      <c r="AP150" s="37" t="s">
        <v>133</v>
      </c>
      <c r="AQ150" s="37" t="s">
        <v>355</v>
      </c>
      <c r="AR150" s="37" t="s">
        <v>84</v>
      </c>
      <c r="AS150" s="37" t="s">
        <v>88</v>
      </c>
      <c r="AT150" s="50" t="s">
        <v>233</v>
      </c>
      <c r="AU150" s="51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</row>
    <row r="151" spans="1:67" ht="15" x14ac:dyDescent="0.25">
      <c r="A151" s="37" t="s">
        <v>661</v>
      </c>
      <c r="B151" s="38">
        <v>150</v>
      </c>
      <c r="C151" s="37" t="s">
        <v>247</v>
      </c>
      <c r="D151" s="37"/>
      <c r="E151" s="38">
        <v>106</v>
      </c>
      <c r="F151" s="38">
        <v>20</v>
      </c>
      <c r="G151" s="38">
        <v>64</v>
      </c>
      <c r="H151" s="38">
        <v>130</v>
      </c>
      <c r="I151" s="38">
        <v>320</v>
      </c>
      <c r="J151" s="37" t="s">
        <v>53</v>
      </c>
      <c r="K151" s="37" t="s">
        <v>248</v>
      </c>
      <c r="L151" s="37" t="s">
        <v>355</v>
      </c>
      <c r="M151" s="37" t="s">
        <v>344</v>
      </c>
      <c r="N151" s="37" t="s">
        <v>319</v>
      </c>
      <c r="O151" s="37" t="s">
        <v>252</v>
      </c>
      <c r="P151" s="37" t="s">
        <v>287</v>
      </c>
      <c r="Q151" s="37" t="s">
        <v>247</v>
      </c>
      <c r="R151" s="37" t="s">
        <v>251</v>
      </c>
      <c r="S151" s="37" t="s">
        <v>402</v>
      </c>
      <c r="T151" s="50" t="s">
        <v>261</v>
      </c>
      <c r="U151" s="51"/>
      <c r="V151" s="38">
        <v>0</v>
      </c>
      <c r="W151" s="38">
        <v>2</v>
      </c>
      <c r="X151" s="38">
        <v>11</v>
      </c>
      <c r="Y151" s="38">
        <v>22</v>
      </c>
      <c r="Z151" s="38">
        <v>33</v>
      </c>
      <c r="AA151" s="38">
        <v>44</v>
      </c>
      <c r="AB151" s="38">
        <v>55</v>
      </c>
      <c r="AC151" s="38">
        <v>66</v>
      </c>
      <c r="AD151" s="38">
        <v>77</v>
      </c>
      <c r="AE151" s="38">
        <v>88</v>
      </c>
      <c r="AF151" s="38">
        <v>99</v>
      </c>
      <c r="AG151" s="37"/>
      <c r="AH151" s="37" t="s">
        <v>421</v>
      </c>
      <c r="AI151" s="37" t="s">
        <v>395</v>
      </c>
      <c r="AJ151" s="37" t="s">
        <v>294</v>
      </c>
      <c r="AK151" s="37" t="s">
        <v>52</v>
      </c>
      <c r="AL151" s="37" t="s">
        <v>273</v>
      </c>
      <c r="AM151" s="37" t="s">
        <v>409</v>
      </c>
      <c r="AN151" s="37" t="s">
        <v>130</v>
      </c>
      <c r="AO151" s="37" t="s">
        <v>133</v>
      </c>
      <c r="AP151" s="37" t="s">
        <v>355</v>
      </c>
      <c r="AQ151" s="37" t="s">
        <v>402</v>
      </c>
      <c r="AR151" s="37" t="s">
        <v>84</v>
      </c>
      <c r="AS151" s="37" t="s">
        <v>88</v>
      </c>
      <c r="AT151" s="37" t="s">
        <v>247</v>
      </c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</row>
    <row r="152" spans="1:67" ht="15" x14ac:dyDescent="0.25">
      <c r="A152" s="37" t="s">
        <v>662</v>
      </c>
      <c r="B152" s="38">
        <v>151</v>
      </c>
      <c r="C152" s="37" t="s">
        <v>247</v>
      </c>
      <c r="D152" s="37"/>
      <c r="E152" s="38">
        <v>100</v>
      </c>
      <c r="F152" s="38">
        <v>0</v>
      </c>
      <c r="G152" s="38">
        <v>0</v>
      </c>
      <c r="H152" s="38">
        <v>100</v>
      </c>
      <c r="I152" s="38">
        <v>200</v>
      </c>
      <c r="J152" s="37" t="s">
        <v>327</v>
      </c>
      <c r="K152" s="37" t="s">
        <v>415</v>
      </c>
      <c r="L152" s="37" t="s">
        <v>344</v>
      </c>
      <c r="M152" s="37" t="s">
        <v>402</v>
      </c>
      <c r="N152" s="37" t="s">
        <v>247</v>
      </c>
      <c r="O152" s="50" t="s">
        <v>164</v>
      </c>
      <c r="P152" s="51"/>
      <c r="Q152" s="37"/>
      <c r="R152" s="37"/>
      <c r="S152" s="37"/>
      <c r="T152" s="37"/>
      <c r="U152" s="37"/>
      <c r="V152" s="38">
        <v>0</v>
      </c>
      <c r="W152" s="38">
        <v>10</v>
      </c>
      <c r="X152" s="38">
        <v>20</v>
      </c>
      <c r="Y152" s="38">
        <v>30</v>
      </c>
      <c r="Z152" s="38">
        <v>40</v>
      </c>
      <c r="AA152" s="38">
        <v>50</v>
      </c>
      <c r="AB152" s="37"/>
      <c r="AC152" s="37"/>
      <c r="AD152" s="37"/>
      <c r="AE152" s="37"/>
      <c r="AF152" s="37"/>
      <c r="AG152" s="37"/>
      <c r="AH152" s="37" t="s">
        <v>341</v>
      </c>
      <c r="AI152" s="37" t="s">
        <v>236</v>
      </c>
      <c r="AJ152" s="37" t="s">
        <v>65</v>
      </c>
      <c r="AK152" s="37" t="s">
        <v>421</v>
      </c>
      <c r="AL152" s="37" t="s">
        <v>395</v>
      </c>
      <c r="AM152" s="37" t="s">
        <v>294</v>
      </c>
      <c r="AN152" s="37" t="s">
        <v>52</v>
      </c>
      <c r="AO152" s="37" t="s">
        <v>273</v>
      </c>
      <c r="AP152" s="37" t="s">
        <v>409</v>
      </c>
      <c r="AQ152" s="37" t="s">
        <v>130</v>
      </c>
      <c r="AR152" s="37" t="s">
        <v>133</v>
      </c>
      <c r="AS152" s="37" t="s">
        <v>355</v>
      </c>
      <c r="AT152" s="37" t="s">
        <v>402</v>
      </c>
      <c r="AU152" s="37" t="s">
        <v>84</v>
      </c>
      <c r="AV152" s="37" t="s">
        <v>88</v>
      </c>
      <c r="AW152" s="37" t="s">
        <v>148</v>
      </c>
      <c r="AX152" s="37" t="s">
        <v>41</v>
      </c>
      <c r="AY152" s="37" t="s">
        <v>247</v>
      </c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</row>
    <row r="153" spans="1:67" ht="15" x14ac:dyDescent="0.25">
      <c r="A153" s="37" t="s">
        <v>663</v>
      </c>
      <c r="B153" s="38">
        <v>243</v>
      </c>
      <c r="C153" s="37" t="s">
        <v>77</v>
      </c>
      <c r="D153" s="37"/>
      <c r="E153" s="38">
        <v>90</v>
      </c>
      <c r="F153" s="38">
        <v>10</v>
      </c>
      <c r="G153" s="38">
        <v>15</v>
      </c>
      <c r="H153" s="38">
        <v>115</v>
      </c>
      <c r="I153" s="38">
        <v>230</v>
      </c>
      <c r="J153" s="37" t="s">
        <v>309</v>
      </c>
      <c r="K153" s="37" t="s">
        <v>376</v>
      </c>
      <c r="L153" s="37" t="s">
        <v>76</v>
      </c>
      <c r="M153" s="37" t="s">
        <v>409</v>
      </c>
      <c r="N153" s="37" t="s">
        <v>332</v>
      </c>
      <c r="O153" s="37" t="s">
        <v>398</v>
      </c>
      <c r="P153" s="37" t="s">
        <v>87</v>
      </c>
      <c r="Q153" s="37" t="s">
        <v>311</v>
      </c>
      <c r="R153" s="37" t="s">
        <v>88</v>
      </c>
      <c r="S153" s="37"/>
      <c r="T153" s="37"/>
      <c r="U153" s="37"/>
      <c r="V153" s="38">
        <v>0</v>
      </c>
      <c r="W153" s="38">
        <v>2</v>
      </c>
      <c r="X153" s="38">
        <v>11</v>
      </c>
      <c r="Y153" s="38">
        <v>21</v>
      </c>
      <c r="Z153" s="38">
        <v>31</v>
      </c>
      <c r="AA153" s="38">
        <v>41</v>
      </c>
      <c r="AB153" s="38">
        <v>51</v>
      </c>
      <c r="AC153" s="38">
        <v>61</v>
      </c>
      <c r="AD153" s="38">
        <v>71</v>
      </c>
      <c r="AE153" s="37"/>
      <c r="AF153" s="37"/>
      <c r="AG153" s="37"/>
      <c r="AH153" s="37" t="s">
        <v>421</v>
      </c>
      <c r="AI153" s="37" t="s">
        <v>395</v>
      </c>
      <c r="AJ153" s="37" t="s">
        <v>273</v>
      </c>
      <c r="AK153" s="37" t="s">
        <v>409</v>
      </c>
      <c r="AL153" s="37" t="s">
        <v>379</v>
      </c>
      <c r="AM153" s="37" t="s">
        <v>84</v>
      </c>
      <c r="AN153" s="37" t="s">
        <v>88</v>
      </c>
      <c r="AO153" s="37" t="s">
        <v>398</v>
      </c>
      <c r="AP153" s="50" t="s">
        <v>79</v>
      </c>
      <c r="AQ153" s="51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</row>
    <row r="154" spans="1:67" ht="15" x14ac:dyDescent="0.25">
      <c r="A154" s="37" t="s">
        <v>664</v>
      </c>
      <c r="B154" s="38">
        <v>244</v>
      </c>
      <c r="C154" s="37" t="s">
        <v>33</v>
      </c>
      <c r="D154" s="37"/>
      <c r="E154" s="38">
        <v>115</v>
      </c>
      <c r="F154" s="38">
        <v>30</v>
      </c>
      <c r="G154" s="38">
        <v>15</v>
      </c>
      <c r="H154" s="38">
        <v>100</v>
      </c>
      <c r="I154" s="38">
        <v>260</v>
      </c>
      <c r="J154" s="37" t="s">
        <v>309</v>
      </c>
      <c r="K154" s="37" t="s">
        <v>376</v>
      </c>
      <c r="L154" s="37" t="s">
        <v>32</v>
      </c>
      <c r="M154" s="37" t="s">
        <v>413</v>
      </c>
      <c r="N154" s="37" t="s">
        <v>35</v>
      </c>
      <c r="O154" s="37" t="s">
        <v>208</v>
      </c>
      <c r="P154" s="37" t="s">
        <v>38</v>
      </c>
      <c r="Q154" s="37" t="s">
        <v>353</v>
      </c>
      <c r="R154" s="37" t="s">
        <v>41</v>
      </c>
      <c r="S154" s="37"/>
      <c r="T154" s="37"/>
      <c r="U154" s="37"/>
      <c r="V154" s="38">
        <v>0</v>
      </c>
      <c r="W154" s="38">
        <v>2</v>
      </c>
      <c r="X154" s="38">
        <v>11</v>
      </c>
      <c r="Y154" s="38">
        <v>21</v>
      </c>
      <c r="Z154" s="38">
        <v>31</v>
      </c>
      <c r="AA154" s="38">
        <v>41</v>
      </c>
      <c r="AB154" s="38">
        <v>51</v>
      </c>
      <c r="AC154" s="38">
        <v>61</v>
      </c>
      <c r="AD154" s="38">
        <v>71</v>
      </c>
      <c r="AE154" s="37"/>
      <c r="AF154" s="37"/>
      <c r="AG154" s="37"/>
      <c r="AH154" s="37" t="s">
        <v>341</v>
      </c>
      <c r="AI154" s="37" t="s">
        <v>421</v>
      </c>
      <c r="AJ154" s="37" t="s">
        <v>395</v>
      </c>
      <c r="AK154" s="37" t="s">
        <v>220</v>
      </c>
      <c r="AL154" s="37" t="s">
        <v>294</v>
      </c>
      <c r="AM154" s="37" t="s">
        <v>409</v>
      </c>
      <c r="AN154" s="37" t="s">
        <v>402</v>
      </c>
      <c r="AO154" s="37" t="s">
        <v>36</v>
      </c>
      <c r="AP154" s="37" t="s">
        <v>41</v>
      </c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</row>
    <row r="155" spans="1:67" ht="15" x14ac:dyDescent="0.25">
      <c r="A155" s="37" t="s">
        <v>665</v>
      </c>
      <c r="B155" s="38">
        <v>245</v>
      </c>
      <c r="C155" s="37" t="s">
        <v>48</v>
      </c>
      <c r="D155" s="37"/>
      <c r="E155" s="38">
        <v>100</v>
      </c>
      <c r="F155" s="38">
        <v>-40</v>
      </c>
      <c r="G155" s="38">
        <v>-25</v>
      </c>
      <c r="H155" s="38">
        <v>85</v>
      </c>
      <c r="I155" s="38">
        <v>120</v>
      </c>
      <c r="J155" s="37" t="s">
        <v>309</v>
      </c>
      <c r="K155" s="37" t="s">
        <v>376</v>
      </c>
      <c r="L155" s="37" t="s">
        <v>50</v>
      </c>
      <c r="M155" s="37" t="s">
        <v>413</v>
      </c>
      <c r="N155" s="37" t="s">
        <v>229</v>
      </c>
      <c r="O155" s="37" t="s">
        <v>56</v>
      </c>
      <c r="P155" s="37" t="s">
        <v>371</v>
      </c>
      <c r="Q155" s="37" t="s">
        <v>398</v>
      </c>
      <c r="R155" s="50" t="s">
        <v>68</v>
      </c>
      <c r="S155" s="51"/>
      <c r="T155" s="37"/>
      <c r="U155" s="37"/>
      <c r="V155" s="38">
        <v>0</v>
      </c>
      <c r="W155" s="38">
        <v>2</v>
      </c>
      <c r="X155" s="38">
        <v>11</v>
      </c>
      <c r="Y155" s="38">
        <v>21</v>
      </c>
      <c r="Z155" s="38">
        <v>31</v>
      </c>
      <c r="AA155" s="38">
        <v>41</v>
      </c>
      <c r="AB155" s="38">
        <v>51</v>
      </c>
      <c r="AC155" s="38">
        <v>61</v>
      </c>
      <c r="AD155" s="38">
        <v>71</v>
      </c>
      <c r="AE155" s="37"/>
      <c r="AF155" s="37"/>
      <c r="AG155" s="37"/>
      <c r="AH155" s="37" t="s">
        <v>65</v>
      </c>
      <c r="AI155" s="37" t="s">
        <v>421</v>
      </c>
      <c r="AJ155" s="37" t="s">
        <v>52</v>
      </c>
      <c r="AK155" s="37" t="s">
        <v>379</v>
      </c>
      <c r="AL155" s="37" t="s">
        <v>56</v>
      </c>
      <c r="AM155" s="37" t="s">
        <v>130</v>
      </c>
      <c r="AN155" s="37" t="s">
        <v>402</v>
      </c>
      <c r="AO155" s="37" t="s">
        <v>398</v>
      </c>
      <c r="AP155" s="37" t="s">
        <v>385</v>
      </c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</row>
    <row r="156" spans="1:67" ht="15" x14ac:dyDescent="0.25">
      <c r="A156" s="37" t="s">
        <v>666</v>
      </c>
      <c r="B156" s="38">
        <v>249</v>
      </c>
      <c r="C156" s="37" t="s">
        <v>247</v>
      </c>
      <c r="D156" s="37" t="s">
        <v>225</v>
      </c>
      <c r="E156" s="38">
        <v>106</v>
      </c>
      <c r="F156" s="38">
        <v>-40</v>
      </c>
      <c r="G156" s="38">
        <v>-64</v>
      </c>
      <c r="H156" s="38">
        <v>110</v>
      </c>
      <c r="I156" s="38">
        <v>112</v>
      </c>
      <c r="J156" s="37" t="s">
        <v>243</v>
      </c>
      <c r="K156" s="37" t="s">
        <v>300</v>
      </c>
      <c r="L156" s="37" t="s">
        <v>290</v>
      </c>
      <c r="M156" s="37" t="s">
        <v>402</v>
      </c>
      <c r="N156" s="37" t="s">
        <v>56</v>
      </c>
      <c r="O156" s="37" t="s">
        <v>68</v>
      </c>
      <c r="P156" s="37" t="s">
        <v>344</v>
      </c>
      <c r="Q156" s="37" t="s">
        <v>292</v>
      </c>
      <c r="R156" s="37" t="s">
        <v>70</v>
      </c>
      <c r="S156" s="50" t="s">
        <v>252</v>
      </c>
      <c r="T156" s="51"/>
      <c r="U156" s="37"/>
      <c r="V156" s="38">
        <v>0</v>
      </c>
      <c r="W156" s="38">
        <v>11</v>
      </c>
      <c r="X156" s="38">
        <v>22</v>
      </c>
      <c r="Y156" s="38">
        <v>33</v>
      </c>
      <c r="Z156" s="38">
        <v>44</v>
      </c>
      <c r="AA156" s="38">
        <v>55</v>
      </c>
      <c r="AB156" s="38">
        <v>66</v>
      </c>
      <c r="AC156" s="38">
        <v>77</v>
      </c>
      <c r="AD156" s="38">
        <v>88</v>
      </c>
      <c r="AE156" s="38">
        <v>99</v>
      </c>
      <c r="AF156" s="37"/>
      <c r="AG156" s="37"/>
      <c r="AH156" s="37" t="s">
        <v>65</v>
      </c>
      <c r="AI156" s="37" t="s">
        <v>421</v>
      </c>
      <c r="AJ156" s="37" t="s">
        <v>294</v>
      </c>
      <c r="AK156" s="37" t="s">
        <v>52</v>
      </c>
      <c r="AL156" s="37" t="s">
        <v>409</v>
      </c>
      <c r="AM156" s="37" t="s">
        <v>56</v>
      </c>
      <c r="AN156" s="37" t="s">
        <v>130</v>
      </c>
      <c r="AO156" s="37" t="s">
        <v>133</v>
      </c>
      <c r="AP156" s="37" t="s">
        <v>355</v>
      </c>
      <c r="AQ156" s="37" t="s">
        <v>266</v>
      </c>
      <c r="AR156" s="37" t="s">
        <v>402</v>
      </c>
      <c r="AS156" s="37" t="s">
        <v>84</v>
      </c>
      <c r="AT156" s="37" t="s">
        <v>88</v>
      </c>
      <c r="AU156" s="37" t="s">
        <v>233</v>
      </c>
      <c r="AV156" s="37" t="s">
        <v>157</v>
      </c>
      <c r="AW156" s="37" t="s">
        <v>247</v>
      </c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</row>
    <row r="157" spans="1:67" ht="15" x14ac:dyDescent="0.25">
      <c r="A157" s="37" t="s">
        <v>667</v>
      </c>
      <c r="B157" s="38">
        <v>250</v>
      </c>
      <c r="C157" s="37" t="s">
        <v>33</v>
      </c>
      <c r="D157" s="37" t="s">
        <v>225</v>
      </c>
      <c r="E157" s="38">
        <v>106</v>
      </c>
      <c r="F157" s="38">
        <v>40</v>
      </c>
      <c r="G157" s="38">
        <v>-44</v>
      </c>
      <c r="H157" s="38">
        <v>90</v>
      </c>
      <c r="I157" s="38">
        <v>192</v>
      </c>
      <c r="J157" s="37" t="s">
        <v>39</v>
      </c>
      <c r="K157" s="37" t="s">
        <v>300</v>
      </c>
      <c r="L157" s="37" t="s">
        <v>290</v>
      </c>
      <c r="M157" s="37" t="s">
        <v>402</v>
      </c>
      <c r="N157" s="37" t="s">
        <v>36</v>
      </c>
      <c r="O157" s="37" t="s">
        <v>41</v>
      </c>
      <c r="P157" s="37" t="s">
        <v>344</v>
      </c>
      <c r="Q157" s="37" t="s">
        <v>292</v>
      </c>
      <c r="R157" s="37" t="s">
        <v>43</v>
      </c>
      <c r="S157" s="50" t="s">
        <v>244</v>
      </c>
      <c r="T157" s="51"/>
      <c r="U157" s="37"/>
      <c r="V157" s="38">
        <v>0</v>
      </c>
      <c r="W157" s="38">
        <v>11</v>
      </c>
      <c r="X157" s="38">
        <v>22</v>
      </c>
      <c r="Y157" s="38">
        <v>33</v>
      </c>
      <c r="Z157" s="38">
        <v>44</v>
      </c>
      <c r="AA157" s="38">
        <v>55</v>
      </c>
      <c r="AB157" s="38">
        <v>66</v>
      </c>
      <c r="AC157" s="38">
        <v>77</v>
      </c>
      <c r="AD157" s="38">
        <v>88</v>
      </c>
      <c r="AE157" s="38">
        <v>99</v>
      </c>
      <c r="AF157" s="37"/>
      <c r="AG157" s="37"/>
      <c r="AH157" s="37" t="s">
        <v>236</v>
      </c>
      <c r="AI157" s="37" t="s">
        <v>421</v>
      </c>
      <c r="AJ157" s="37" t="s">
        <v>194</v>
      </c>
      <c r="AK157" s="37" t="s">
        <v>348</v>
      </c>
      <c r="AL157" s="37" t="s">
        <v>309</v>
      </c>
      <c r="AM157" s="37" t="s">
        <v>315</v>
      </c>
      <c r="AN157" s="37" t="s">
        <v>355</v>
      </c>
      <c r="AO157" s="37" t="s">
        <v>392</v>
      </c>
      <c r="AP157" s="37" t="s">
        <v>402</v>
      </c>
      <c r="AQ157" s="37" t="s">
        <v>109</v>
      </c>
      <c r="AR157" s="37" t="s">
        <v>317</v>
      </c>
      <c r="AS157" s="37" t="s">
        <v>84</v>
      </c>
      <c r="AT157" s="37" t="s">
        <v>88</v>
      </c>
      <c r="AU157" s="37" t="s">
        <v>36</v>
      </c>
      <c r="AV157" s="37" t="s">
        <v>398</v>
      </c>
      <c r="AW157" s="37" t="s">
        <v>233</v>
      </c>
      <c r="AX157" s="37" t="s">
        <v>41</v>
      </c>
      <c r="AY157" s="37" t="s">
        <v>247</v>
      </c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</row>
    <row r="158" spans="1:67" ht="15" x14ac:dyDescent="0.25">
      <c r="A158" s="37" t="s">
        <v>668</v>
      </c>
      <c r="B158" s="38">
        <v>382</v>
      </c>
      <c r="C158" s="37" t="s">
        <v>48</v>
      </c>
      <c r="D158" s="37"/>
      <c r="E158" s="38">
        <v>100</v>
      </c>
      <c r="F158" s="38">
        <v>10</v>
      </c>
      <c r="G158" s="38">
        <v>10</v>
      </c>
      <c r="H158" s="38">
        <v>90</v>
      </c>
      <c r="I158" s="38">
        <v>210</v>
      </c>
      <c r="J158" s="37" t="s">
        <v>309</v>
      </c>
      <c r="K158" s="37" t="s">
        <v>376</v>
      </c>
      <c r="L158" s="37" t="s">
        <v>50</v>
      </c>
      <c r="M158" s="37" t="s">
        <v>413</v>
      </c>
      <c r="N158" s="37" t="s">
        <v>229</v>
      </c>
      <c r="O158" s="37" t="s">
        <v>56</v>
      </c>
      <c r="P158" s="37" t="s">
        <v>371</v>
      </c>
      <c r="Q158" s="37" t="s">
        <v>398</v>
      </c>
      <c r="R158" s="50" t="s">
        <v>70</v>
      </c>
      <c r="S158" s="51"/>
      <c r="T158" s="37"/>
      <c r="U158" s="37"/>
      <c r="V158" s="38">
        <v>0</v>
      </c>
      <c r="W158" s="38">
        <v>2</v>
      </c>
      <c r="X158" s="38">
        <v>11</v>
      </c>
      <c r="Y158" s="38">
        <v>21</v>
      </c>
      <c r="Z158" s="38">
        <v>31</v>
      </c>
      <c r="AA158" s="38">
        <v>41</v>
      </c>
      <c r="AB158" s="38">
        <v>51</v>
      </c>
      <c r="AC158" s="38">
        <v>61</v>
      </c>
      <c r="AD158" s="38">
        <v>71</v>
      </c>
      <c r="AE158" s="37"/>
      <c r="AF158" s="37"/>
      <c r="AG158" s="37"/>
      <c r="AH158" s="37" t="s">
        <v>65</v>
      </c>
      <c r="AI158" s="37" t="s">
        <v>421</v>
      </c>
      <c r="AJ158" s="37" t="s">
        <v>52</v>
      </c>
      <c r="AK158" s="37" t="s">
        <v>379</v>
      </c>
      <c r="AL158" s="37" t="s">
        <v>56</v>
      </c>
      <c r="AM158" s="37" t="s">
        <v>130</v>
      </c>
      <c r="AN158" s="37" t="s">
        <v>402</v>
      </c>
      <c r="AO158" s="37" t="s">
        <v>398</v>
      </c>
      <c r="AP158" s="37" t="s">
        <v>385</v>
      </c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</row>
    <row r="159" spans="1:67" ht="15" x14ac:dyDescent="0.25">
      <c r="A159" s="37" t="s">
        <v>669</v>
      </c>
      <c r="B159" s="38">
        <v>383</v>
      </c>
      <c r="C159" s="37" t="s">
        <v>140</v>
      </c>
      <c r="D159" s="37"/>
      <c r="E159" s="38">
        <v>100</v>
      </c>
      <c r="F159" s="38">
        <v>10</v>
      </c>
      <c r="G159" s="38">
        <v>10</v>
      </c>
      <c r="H159" s="38">
        <v>90</v>
      </c>
      <c r="I159" s="38">
        <v>210</v>
      </c>
      <c r="J159" s="37" t="s">
        <v>327</v>
      </c>
      <c r="K159" s="37" t="s">
        <v>376</v>
      </c>
      <c r="L159" s="37" t="s">
        <v>92</v>
      </c>
      <c r="M159" s="37" t="s">
        <v>36</v>
      </c>
      <c r="N159" s="37" t="s">
        <v>290</v>
      </c>
      <c r="O159" s="37" t="s">
        <v>330</v>
      </c>
      <c r="P159" s="37" t="s">
        <v>275</v>
      </c>
      <c r="Q159" s="37" t="s">
        <v>294</v>
      </c>
      <c r="R159" s="37" t="s">
        <v>231</v>
      </c>
      <c r="S159" s="37" t="s">
        <v>148</v>
      </c>
      <c r="T159" s="37" t="s">
        <v>43</v>
      </c>
      <c r="U159" s="37"/>
      <c r="V159" s="38">
        <v>0</v>
      </c>
      <c r="W159" s="38">
        <v>2</v>
      </c>
      <c r="X159" s="38">
        <v>8</v>
      </c>
      <c r="Y159" s="38">
        <v>15</v>
      </c>
      <c r="Z159" s="38">
        <v>22</v>
      </c>
      <c r="AA159" s="38">
        <v>29</v>
      </c>
      <c r="AB159" s="38">
        <v>38</v>
      </c>
      <c r="AC159" s="38">
        <v>47</v>
      </c>
      <c r="AD159" s="38">
        <v>55</v>
      </c>
      <c r="AE159" s="38">
        <v>61</v>
      </c>
      <c r="AF159" s="38">
        <v>75</v>
      </c>
      <c r="AG159" s="37"/>
      <c r="AH159" s="37" t="s">
        <v>236</v>
      </c>
      <c r="AI159" s="37" t="s">
        <v>65</v>
      </c>
      <c r="AJ159" s="37" t="s">
        <v>421</v>
      </c>
      <c r="AK159" s="37" t="s">
        <v>294</v>
      </c>
      <c r="AL159" s="37" t="s">
        <v>52</v>
      </c>
      <c r="AM159" s="37" t="s">
        <v>309</v>
      </c>
      <c r="AN159" s="37" t="s">
        <v>56</v>
      </c>
      <c r="AO159" s="37" t="s">
        <v>130</v>
      </c>
      <c r="AP159" s="37" t="s">
        <v>133</v>
      </c>
      <c r="AQ159" s="37" t="s">
        <v>355</v>
      </c>
      <c r="AR159" s="37" t="s">
        <v>84</v>
      </c>
      <c r="AS159" s="37" t="s">
        <v>88</v>
      </c>
      <c r="AT159" s="50" t="s">
        <v>233</v>
      </c>
      <c r="AU159" s="51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</row>
    <row r="160" spans="1:67" ht="15" x14ac:dyDescent="0.25">
      <c r="A160" s="37" t="s">
        <v>670</v>
      </c>
      <c r="B160" s="38">
        <v>384</v>
      </c>
      <c r="C160" s="37" t="s">
        <v>289</v>
      </c>
      <c r="D160" s="37" t="s">
        <v>225</v>
      </c>
      <c r="E160" s="38">
        <v>105</v>
      </c>
      <c r="F160" s="38">
        <v>60</v>
      </c>
      <c r="G160" s="38">
        <v>60</v>
      </c>
      <c r="H160" s="38">
        <v>95</v>
      </c>
      <c r="I160" s="38">
        <v>320</v>
      </c>
      <c r="J160" s="37" t="s">
        <v>243</v>
      </c>
      <c r="K160" s="37" t="s">
        <v>300</v>
      </c>
      <c r="L160" s="37" t="s">
        <v>275</v>
      </c>
      <c r="M160" s="37" t="s">
        <v>402</v>
      </c>
      <c r="N160" s="37" t="s">
        <v>56</v>
      </c>
      <c r="O160" s="37" t="s">
        <v>355</v>
      </c>
      <c r="P160" s="37" t="s">
        <v>344</v>
      </c>
      <c r="Q160" s="37" t="s">
        <v>292</v>
      </c>
      <c r="R160" s="37" t="s">
        <v>297</v>
      </c>
      <c r="S160" s="50" t="s">
        <v>252</v>
      </c>
      <c r="T160" s="51"/>
      <c r="U160" s="37"/>
      <c r="V160" s="38">
        <v>0</v>
      </c>
      <c r="W160" s="38">
        <v>11</v>
      </c>
      <c r="X160" s="38">
        <v>22</v>
      </c>
      <c r="Y160" s="38">
        <v>33</v>
      </c>
      <c r="Z160" s="38">
        <v>44</v>
      </c>
      <c r="AA160" s="38">
        <v>55</v>
      </c>
      <c r="AB160" s="38">
        <v>66</v>
      </c>
      <c r="AC160" s="38">
        <v>77</v>
      </c>
      <c r="AD160" s="38">
        <v>88</v>
      </c>
      <c r="AE160" s="38">
        <v>99</v>
      </c>
      <c r="AF160" s="37"/>
      <c r="AG160" s="37"/>
      <c r="AH160" s="37" t="s">
        <v>65</v>
      </c>
      <c r="AI160" s="37" t="s">
        <v>421</v>
      </c>
      <c r="AJ160" s="37" t="s">
        <v>294</v>
      </c>
      <c r="AK160" s="37" t="s">
        <v>52</v>
      </c>
      <c r="AL160" s="37" t="s">
        <v>409</v>
      </c>
      <c r="AM160" s="37" t="s">
        <v>56</v>
      </c>
      <c r="AN160" s="37" t="s">
        <v>130</v>
      </c>
      <c r="AO160" s="37" t="s">
        <v>133</v>
      </c>
      <c r="AP160" s="37" t="s">
        <v>355</v>
      </c>
      <c r="AQ160" s="37" t="s">
        <v>266</v>
      </c>
      <c r="AR160" s="37" t="s">
        <v>402</v>
      </c>
      <c r="AS160" s="37" t="s">
        <v>84</v>
      </c>
      <c r="AT160" s="37" t="s">
        <v>88</v>
      </c>
      <c r="AU160" s="37" t="s">
        <v>233</v>
      </c>
      <c r="AV160" s="37" t="s">
        <v>157</v>
      </c>
      <c r="AW160" s="37" t="s">
        <v>247</v>
      </c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</row>
  </sheetData>
  <mergeCells count="195">
    <mergeCell ref="Q109:R109"/>
    <mergeCell ref="Q112:R112"/>
    <mergeCell ref="Q113:R113"/>
    <mergeCell ref="T114:U114"/>
    <mergeCell ref="S115:T115"/>
    <mergeCell ref="P117:Q117"/>
    <mergeCell ref="P118:Q118"/>
    <mergeCell ref="N122:O122"/>
    <mergeCell ref="Q99:R99"/>
    <mergeCell ref="P100:Q100"/>
    <mergeCell ref="R101:S101"/>
    <mergeCell ref="R102:S102"/>
    <mergeCell ref="R103:S103"/>
    <mergeCell ref="N104:O104"/>
    <mergeCell ref="T105:U105"/>
    <mergeCell ref="T106:U106"/>
    <mergeCell ref="S108:T108"/>
    <mergeCell ref="P88:Q88"/>
    <mergeCell ref="R89:S89"/>
    <mergeCell ref="R90:S90"/>
    <mergeCell ref="O92:P92"/>
    <mergeCell ref="R93:S93"/>
    <mergeCell ref="R94:S94"/>
    <mergeCell ref="R95:S95"/>
    <mergeCell ref="R97:S97"/>
    <mergeCell ref="R98:S98"/>
    <mergeCell ref="Q73:R73"/>
    <mergeCell ref="R74:S74"/>
    <mergeCell ref="R75:S75"/>
    <mergeCell ref="R76:S76"/>
    <mergeCell ref="R77:S77"/>
    <mergeCell ref="R82:S82"/>
    <mergeCell ref="R83:S83"/>
    <mergeCell ref="Q84:R84"/>
    <mergeCell ref="P87:Q87"/>
    <mergeCell ref="S156:T156"/>
    <mergeCell ref="S157:T157"/>
    <mergeCell ref="R158:S158"/>
    <mergeCell ref="S160:T160"/>
    <mergeCell ref="Q141:R141"/>
    <mergeCell ref="R142:S142"/>
    <mergeCell ref="Q143:R143"/>
    <mergeCell ref="S144:T144"/>
    <mergeCell ref="Q147:R147"/>
    <mergeCell ref="S148:T148"/>
    <mergeCell ref="S149:T149"/>
    <mergeCell ref="S135:T135"/>
    <mergeCell ref="S137:T137"/>
    <mergeCell ref="S138:T138"/>
    <mergeCell ref="Q139:R139"/>
    <mergeCell ref="R140:S140"/>
    <mergeCell ref="T150:U150"/>
    <mergeCell ref="T151:U151"/>
    <mergeCell ref="O152:P152"/>
    <mergeCell ref="R155:S155"/>
    <mergeCell ref="S121:T121"/>
    <mergeCell ref="R123:S123"/>
    <mergeCell ref="S124:T124"/>
    <mergeCell ref="Q128:R128"/>
    <mergeCell ref="R129:S129"/>
    <mergeCell ref="T132:U132"/>
    <mergeCell ref="J133:K133"/>
    <mergeCell ref="Q131:R131"/>
    <mergeCell ref="Q134:R134"/>
    <mergeCell ref="Q47:R47"/>
    <mergeCell ref="S71:T71"/>
    <mergeCell ref="M72:N72"/>
    <mergeCell ref="AN57:AO57"/>
    <mergeCell ref="AN58:AO58"/>
    <mergeCell ref="AT67:AU67"/>
    <mergeCell ref="AT68:AU68"/>
    <mergeCell ref="AT69:AU69"/>
    <mergeCell ref="AP70:AQ70"/>
    <mergeCell ref="AP71:AQ71"/>
    <mergeCell ref="Q48:R48"/>
    <mergeCell ref="Q55:R55"/>
    <mergeCell ref="Q56:R56"/>
    <mergeCell ref="S57:T57"/>
    <mergeCell ref="S58:T58"/>
    <mergeCell ref="P62:Q62"/>
    <mergeCell ref="O63:P63"/>
    <mergeCell ref="Q61:R61"/>
    <mergeCell ref="Q65:R65"/>
    <mergeCell ref="Q66:R66"/>
    <mergeCell ref="S67:T67"/>
    <mergeCell ref="S68:T68"/>
    <mergeCell ref="S69:T69"/>
    <mergeCell ref="S70:T70"/>
    <mergeCell ref="N46:O46"/>
    <mergeCell ref="Q18:R18"/>
    <mergeCell ref="R19:S19"/>
    <mergeCell ref="T26:U26"/>
    <mergeCell ref="Q30:R30"/>
    <mergeCell ref="Q31:R31"/>
    <mergeCell ref="Q33:R33"/>
    <mergeCell ref="Q34:R34"/>
    <mergeCell ref="Q38:R38"/>
    <mergeCell ref="R40:S40"/>
    <mergeCell ref="P42:Q42"/>
    <mergeCell ref="P43:Q43"/>
    <mergeCell ref="Q44:R44"/>
    <mergeCell ref="Q45:R45"/>
    <mergeCell ref="AP21:AQ21"/>
    <mergeCell ref="AO22:AP22"/>
    <mergeCell ref="AO23:AP23"/>
    <mergeCell ref="AQ24:AR24"/>
    <mergeCell ref="AQ25:AR25"/>
    <mergeCell ref="N32:O32"/>
    <mergeCell ref="N35:O35"/>
    <mergeCell ref="N39:O39"/>
    <mergeCell ref="M41:N41"/>
    <mergeCell ref="AQ2:AR2"/>
    <mergeCell ref="AQ3:AR3"/>
    <mergeCell ref="AR4:AS4"/>
    <mergeCell ref="K11:L11"/>
    <mergeCell ref="Q17:R17"/>
    <mergeCell ref="AO17:AP17"/>
    <mergeCell ref="AO18:AP18"/>
    <mergeCell ref="AO19:AP19"/>
    <mergeCell ref="AP20:AQ20"/>
    <mergeCell ref="AT150:AU150"/>
    <mergeCell ref="AP153:AQ153"/>
    <mergeCell ref="AT159:AU159"/>
    <mergeCell ref="AR122:AS122"/>
    <mergeCell ref="AR129:AS129"/>
    <mergeCell ref="AU131:AV131"/>
    <mergeCell ref="AS132:AT132"/>
    <mergeCell ref="AP134:AQ134"/>
    <mergeCell ref="AP135:AQ135"/>
    <mergeCell ref="AO136:AP136"/>
    <mergeCell ref="AR120:AS120"/>
    <mergeCell ref="AR121:AS121"/>
    <mergeCell ref="AP124:AQ124"/>
    <mergeCell ref="AO126:AP126"/>
    <mergeCell ref="AP139:AQ139"/>
    <mergeCell ref="AP140:AQ140"/>
    <mergeCell ref="AP141:AQ141"/>
    <mergeCell ref="AP142:AQ142"/>
    <mergeCell ref="AP146:AQ146"/>
    <mergeCell ref="AL110:AM110"/>
    <mergeCell ref="AL111:AM111"/>
    <mergeCell ref="AQ112:AR112"/>
    <mergeCell ref="AQ113:AR113"/>
    <mergeCell ref="AQ115:AR115"/>
    <mergeCell ref="AR116:AS116"/>
    <mergeCell ref="AQ117:AR117"/>
    <mergeCell ref="AR118:AS118"/>
    <mergeCell ref="AR119:AS119"/>
    <mergeCell ref="AQ96:AR96"/>
    <mergeCell ref="AQ101:AR101"/>
    <mergeCell ref="AQ102:AR102"/>
    <mergeCell ref="AP103:AQ103"/>
    <mergeCell ref="AQ104:AR104"/>
    <mergeCell ref="AS105:AT105"/>
    <mergeCell ref="AS106:AT106"/>
    <mergeCell ref="AR107:AS107"/>
    <mergeCell ref="AR108:AS108"/>
    <mergeCell ref="AQ82:AR82"/>
    <mergeCell ref="AQ83:AR83"/>
    <mergeCell ref="AO84:AP84"/>
    <mergeCell ref="AO85:AP85"/>
    <mergeCell ref="AO86:AP86"/>
    <mergeCell ref="AP89:AQ89"/>
    <mergeCell ref="AP90:AQ90"/>
    <mergeCell ref="AN91:AO91"/>
    <mergeCell ref="AN92:AO92"/>
    <mergeCell ref="AS35:AT35"/>
    <mergeCell ref="AO36:AP36"/>
    <mergeCell ref="AO37:AP37"/>
    <mergeCell ref="AO40:AP40"/>
    <mergeCell ref="AO41:AP41"/>
    <mergeCell ref="AP72:AQ72"/>
    <mergeCell ref="AQ75:AR75"/>
    <mergeCell ref="AQ76:AR76"/>
    <mergeCell ref="AQ77:AR77"/>
    <mergeCell ref="AO26:AP26"/>
    <mergeCell ref="AO27:AP27"/>
    <mergeCell ref="AS28:AT28"/>
    <mergeCell ref="AU29:AV29"/>
    <mergeCell ref="AS30:AT30"/>
    <mergeCell ref="AS31:AT31"/>
    <mergeCell ref="AS32:AT32"/>
    <mergeCell ref="AS33:AT33"/>
    <mergeCell ref="AS34:AT34"/>
    <mergeCell ref="AP51:AQ51"/>
    <mergeCell ref="AP52:AQ52"/>
    <mergeCell ref="AQ53:AR53"/>
    <mergeCell ref="AQ54:AR54"/>
    <mergeCell ref="AK42:AL42"/>
    <mergeCell ref="AK43:AL43"/>
    <mergeCell ref="AP44:AQ44"/>
    <mergeCell ref="AP45:AQ45"/>
    <mergeCell ref="AP46:AQ46"/>
    <mergeCell ref="AP47:AQ47"/>
    <mergeCell ref="AP48:AQ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7"/>
  <sheetViews>
    <sheetView tabSelected="1" workbookViewId="0"/>
  </sheetViews>
  <sheetFormatPr defaultColWidth="12.5703125" defaultRowHeight="15.75" customHeight="1" x14ac:dyDescent="0.2"/>
  <cols>
    <col min="3" max="3" width="18.42578125" customWidth="1"/>
  </cols>
  <sheetData>
    <row r="1" spans="1:7" x14ac:dyDescent="0.2">
      <c r="A1" s="33" t="s">
        <v>671</v>
      </c>
      <c r="B1" s="33"/>
    </row>
    <row r="2" spans="1:7" x14ac:dyDescent="0.2">
      <c r="A2" s="33" t="s">
        <v>672</v>
      </c>
      <c r="B2" s="33" t="s">
        <v>673</v>
      </c>
    </row>
    <row r="3" spans="1:7" x14ac:dyDescent="0.2">
      <c r="A3" s="33" t="s">
        <v>674</v>
      </c>
      <c r="B3" s="33" t="s">
        <v>675</v>
      </c>
    </row>
    <row r="4" spans="1:7" x14ac:dyDescent="0.2">
      <c r="A4" s="33" t="s">
        <v>676</v>
      </c>
      <c r="B4" s="33" t="s">
        <v>677</v>
      </c>
      <c r="D4" s="41" t="s">
        <v>678</v>
      </c>
    </row>
    <row r="5" spans="1:7" x14ac:dyDescent="0.2">
      <c r="A5" s="74" t="s">
        <v>700</v>
      </c>
      <c r="D5" s="74" t="s">
        <v>699</v>
      </c>
      <c r="G5" s="33" t="s">
        <v>679</v>
      </c>
    </row>
    <row r="6" spans="1:7" x14ac:dyDescent="0.2">
      <c r="A6" s="33" t="s">
        <v>680</v>
      </c>
      <c r="B6" s="33" t="s">
        <v>681</v>
      </c>
    </row>
    <row r="7" spans="1:7" x14ac:dyDescent="0.2">
      <c r="A7" s="33" t="s">
        <v>682</v>
      </c>
      <c r="B7" s="33" t="s">
        <v>683</v>
      </c>
    </row>
    <row r="8" spans="1:7" x14ac:dyDescent="0.2">
      <c r="A8" s="33" t="s">
        <v>684</v>
      </c>
      <c r="B8" s="33" t="s">
        <v>685</v>
      </c>
    </row>
    <row r="9" spans="1:7" x14ac:dyDescent="0.2">
      <c r="A9" s="33" t="s">
        <v>686</v>
      </c>
      <c r="B9" s="33" t="s">
        <v>687</v>
      </c>
    </row>
    <row r="10" spans="1:7" x14ac:dyDescent="0.2">
      <c r="A10" s="33"/>
    </row>
    <row r="11" spans="1:7" x14ac:dyDescent="0.2">
      <c r="A11" s="33" t="s">
        <v>688</v>
      </c>
    </row>
    <row r="12" spans="1:7" x14ac:dyDescent="0.2">
      <c r="A12" s="33" t="s">
        <v>689</v>
      </c>
    </row>
    <row r="13" spans="1:7" x14ac:dyDescent="0.2">
      <c r="A13" s="33" t="s">
        <v>690</v>
      </c>
    </row>
    <row r="14" spans="1:7" x14ac:dyDescent="0.2">
      <c r="A14" s="33" t="s">
        <v>691</v>
      </c>
    </row>
    <row r="16" spans="1:7" x14ac:dyDescent="0.2">
      <c r="A16" s="33" t="s">
        <v>692</v>
      </c>
    </row>
    <row r="17" spans="1:2" x14ac:dyDescent="0.2">
      <c r="A17" s="33" t="s">
        <v>693</v>
      </c>
    </row>
    <row r="18" spans="1:2" x14ac:dyDescent="0.2">
      <c r="A18" s="33" t="s">
        <v>694</v>
      </c>
    </row>
    <row r="19" spans="1:2" x14ac:dyDescent="0.2">
      <c r="A19" s="33"/>
    </row>
    <row r="20" spans="1:2" x14ac:dyDescent="0.2">
      <c r="A20" s="74" t="s">
        <v>702</v>
      </c>
    </row>
    <row r="21" spans="1:2" x14ac:dyDescent="0.2">
      <c r="A21" s="74" t="s">
        <v>701</v>
      </c>
    </row>
    <row r="22" spans="1:2" x14ac:dyDescent="0.2">
      <c r="A22" s="33"/>
    </row>
    <row r="23" spans="1:2" x14ac:dyDescent="0.2">
      <c r="A23" s="33" t="s">
        <v>695</v>
      </c>
    </row>
    <row r="24" spans="1:2" x14ac:dyDescent="0.2">
      <c r="A24" s="42">
        <v>45294</v>
      </c>
      <c r="B24" s="33" t="s">
        <v>696</v>
      </c>
    </row>
    <row r="25" spans="1:2" x14ac:dyDescent="0.2">
      <c r="A25" s="42">
        <v>45298</v>
      </c>
      <c r="B25" s="74" t="s">
        <v>698</v>
      </c>
    </row>
    <row r="26" spans="1:2" x14ac:dyDescent="0.2">
      <c r="A26" s="42">
        <v>45299</v>
      </c>
      <c r="B26" s="33" t="s">
        <v>697</v>
      </c>
    </row>
    <row r="27" spans="1:2" ht="15.75" customHeight="1" x14ac:dyDescent="0.2">
      <c r="A27" s="75">
        <v>45446</v>
      </c>
      <c r="B27" s="74" t="s">
        <v>703</v>
      </c>
    </row>
  </sheetData>
  <hyperlinks>
    <hyperlink ref="D4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Pokedex</vt:lpstr>
      <vt:lpstr>Move Data</vt:lpstr>
      <vt:lpstr>Mon Data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Coggins</cp:lastModifiedBy>
  <dcterms:modified xsi:type="dcterms:W3CDTF">2024-06-03T20:35:18Z</dcterms:modified>
</cp:coreProperties>
</file>