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zmo\Downloads\"/>
    </mc:Choice>
  </mc:AlternateContent>
  <bookViews>
    <workbookView xWindow="0" yWindow="0" windowWidth="17268" windowHeight="5430" firstSheet="2" activeTab="3" xr2:uid="{00000000-000D-0000-FFFF-FFFF00000000}"/>
  </bookViews>
  <sheets>
    <sheet name="pivot table and chart 1" sheetId="2" r:id="rId1"/>
    <sheet name="pivot table and chart 2" sheetId="3" r:id="rId2"/>
    <sheet name="pivot table and chart 3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71027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F13" i="5" s="1"/>
  <c r="E2" i="5"/>
  <c r="H13" i="5"/>
  <c r="H2" i="5"/>
  <c r="G13" i="5"/>
  <c r="G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9" i="5"/>
  <c r="C11" i="5" s="1"/>
  <c r="C13" i="5"/>
  <c r="C10" i="5"/>
  <c r="C8" i="5"/>
  <c r="C7" i="5"/>
  <c r="C6" i="5"/>
  <c r="C5" i="5"/>
  <c r="C4" i="5"/>
  <c r="C3" i="5"/>
  <c r="C2" i="5"/>
  <c r="B2" i="5"/>
  <c r="B13" i="5"/>
  <c r="B3" i="5"/>
  <c r="B4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5" l="1"/>
  <c r="F3" i="5"/>
  <c r="H3" i="5"/>
  <c r="C12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5" i="5" l="1"/>
  <c r="F5" i="5"/>
  <c r="G5" i="5"/>
  <c r="H4" i="5"/>
  <c r="F4" i="5"/>
  <c r="G4" i="5"/>
  <c r="B6" i="5"/>
  <c r="G6" i="5" l="1"/>
  <c r="H6" i="5"/>
  <c r="F6" i="5"/>
  <c r="B7" i="5"/>
  <c r="B9" i="5" s="1"/>
  <c r="B8" i="5"/>
  <c r="G7" i="5" l="1"/>
  <c r="H7" i="5"/>
  <c r="F7" i="5"/>
  <c r="B10" i="5"/>
  <c r="B11" i="5" s="1"/>
  <c r="B12" i="5" s="1"/>
  <c r="G8" i="5" l="1"/>
  <c r="H8" i="5"/>
  <c r="F8" i="5"/>
  <c r="G9" i="5" l="1"/>
  <c r="H9" i="5"/>
  <c r="F9" i="5"/>
  <c r="H10" i="5" l="1"/>
  <c r="F10" i="5"/>
  <c r="G10" i="5"/>
  <c r="H11" i="5" l="1"/>
  <c r="F11" i="5"/>
  <c r="G11" i="5"/>
  <c r="H12" i="5" l="1"/>
  <c r="F12" i="5"/>
  <c r="G1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<sst xmlns="http://schemas.openxmlformats.org/spreadsheetml/2006/main" count="33048" uniqueCount="8400">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</sst>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14" fontId="0" fillId="0" borderId="0" xfId="0" applyNumberFormat="1"/>
    <xf numFmtId="0" fontId="1" fillId="0" borderId="1" xfId="0" applyFont="1" applyBorder="1"/>
    <xf numFmtId="9" fontId="0" fillId="0" borderId="1" xfId="0" applyNumberFormat="1" applyBorder="1"/>
  </cellXfs>
  <cellStyles count="1">
    <cellStyle name="Normal" xfId="0" builtinId="0"/>
  </cellStyles>
  <dxfs count="4"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8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[Kohtz_Sara_HW1.xlsx]pivot table and chart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7-4FDD-A2F0-D960383F6922}"/>
            </c:ext>
          </c:extLst>
        </c:ser>
        <c:ser>
          <c:idx val="1"/>
          <c:order val="1"/>
          <c:tx>
            <c:strRef>
              <c:f>'pivot table and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7-4FDD-A2F0-D960383F6922}"/>
            </c:ext>
          </c:extLst>
        </c:ser>
        <c:ser>
          <c:idx val="2"/>
          <c:order val="2"/>
          <c:tx>
            <c:strRef>
              <c:f>'pivot table and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7-4FDD-A2F0-D960383F6922}"/>
            </c:ext>
          </c:extLst>
        </c:ser>
        <c:ser>
          <c:idx val="3"/>
          <c:order val="3"/>
          <c:tx>
            <c:strRef>
              <c:f>'pivot table and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7-4FDD-A2F0-D960383F6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834152"/>
        <c:axId val="569836120"/>
      </c:barChart>
      <c:catAx>
        <c:axId val="56983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6120"/>
        <c:crosses val="autoZero"/>
        <c:auto val="1"/>
        <c:lblAlgn val="ctr"/>
        <c:lblOffset val="100"/>
        <c:noMultiLvlLbl val="0"/>
      </c:catAx>
      <c:valAx>
        <c:axId val="5698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[Kohtz_Sara_HW1.xlsx]pivot table and chart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7-47EB-95A7-61C94E1E7956}"/>
            </c:ext>
          </c:extLst>
        </c:ser>
        <c:ser>
          <c:idx val="1"/>
          <c:order val="1"/>
          <c:tx>
            <c:strRef>
              <c:f>'pivot table and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7-47EB-95A7-61C94E1E7956}"/>
            </c:ext>
          </c:extLst>
        </c:ser>
        <c:ser>
          <c:idx val="2"/>
          <c:order val="2"/>
          <c:tx>
            <c:strRef>
              <c:f>'pivot table and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7-47EB-95A7-61C94E1E7956}"/>
            </c:ext>
          </c:extLst>
        </c:ser>
        <c:ser>
          <c:idx val="3"/>
          <c:order val="3"/>
          <c:tx>
            <c:strRef>
              <c:f>'pivot table and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7-47EB-95A7-61C94E1E7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7405424"/>
        <c:axId val="687401160"/>
      </c:barChart>
      <c:catAx>
        <c:axId val="6874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01160"/>
        <c:crosses val="autoZero"/>
        <c:auto val="1"/>
        <c:lblAlgn val="ctr"/>
        <c:lblOffset val="100"/>
        <c:noMultiLvlLbl val="0"/>
      </c:catAx>
      <c:valAx>
        <c:axId val="68740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[Kohtz_Sara_HW1.xlsx]pivot table and chart 3!PivotTable3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3-4042-9182-7891474AE987}"/>
            </c:ext>
          </c:extLst>
        </c:ser>
        <c:ser>
          <c:idx val="1"/>
          <c:order val="1"/>
          <c:tx>
            <c:strRef>
              <c:f>'pivot table and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3-4042-9182-7891474AE987}"/>
            </c:ext>
          </c:extLst>
        </c:ser>
        <c:ser>
          <c:idx val="2"/>
          <c:order val="2"/>
          <c:tx>
            <c:strRef>
              <c:f>'pivot table and 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3-4042-9182-7891474A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838088"/>
        <c:axId val="569836120"/>
      </c:lineChart>
      <c:catAx>
        <c:axId val="56983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6120"/>
        <c:crosses val="autoZero"/>
        <c:auto val="1"/>
        <c:lblAlgn val="ctr"/>
        <c:lblOffset val="100"/>
        <c:noMultiLvlLbl val="0"/>
      </c:catAx>
      <c:valAx>
        <c:axId val="5698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0-416D-90B5-66C370883D94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0-416D-90B5-66C370883D94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0-416D-90B5-66C370883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662904"/>
        <c:axId val="726976840"/>
      </c:lineChart>
      <c:catAx>
        <c:axId val="73166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76840"/>
        <c:crosses val="autoZero"/>
        <c:auto val="1"/>
        <c:lblAlgn val="ctr"/>
        <c:lblOffset val="100"/>
        <c:noMultiLvlLbl val="0"/>
      </c:catAx>
      <c:valAx>
        <c:axId val="7269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6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453390</xdr:colOff>
      <xdr:row>3</xdr:row>
      <xdr:rowOff>36194</xdr:rowOff>
    </xdr:from>
    <xdr:to>
      <xdr:col>20</xdr:col>
      <xdr:colOff>384810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4DACC-EDD2-421D-AA29-89D5D40ED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1</xdr:row>
      <xdr:rowOff>70484</xdr:rowOff>
    </xdr:from>
    <xdr:to>
      <xdr:col>20</xdr:col>
      <xdr:colOff>293370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E3F2E-B796-414F-8A9A-E6F00E41C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651510</xdr:colOff>
      <xdr:row>3</xdr:row>
      <xdr:rowOff>24765</xdr:rowOff>
    </xdr:from>
    <xdr:to>
      <xdr:col>13</xdr:col>
      <xdr:colOff>3810</xdr:colOff>
      <xdr:row>18</xdr:row>
      <xdr:rowOff>24765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174F4-2B34-4691-AAE8-CAB6EFBB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384810</xdr:colOff>
      <xdr:row>13</xdr:row>
      <xdr:rowOff>169544</xdr:rowOff>
    </xdr:from>
    <xdr:to>
      <xdr:col>9</xdr:col>
      <xdr:colOff>213360</xdr:colOff>
      <xdr:row>38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7961A-93C4-46F1-BB23-EAE3664C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zmo" refreshedDate="43132.990194212965" createdVersion="6" refreshedVersion="6" minRefreshableVersion="3" recordCount="4114" xr:uid="{B33B9BAA-7EAB-4B64-9885-100B040F733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zmo" refreshedDate="43133.746760300928" createdVersion="6" refreshedVersion="6" minRefreshableVersion="3" recordCount="4114" xr:uid="{E3936936-8DA8-40F3-B033-6897F353CC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ion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5E458-F984-464C-A277-257F107C088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02B49-2686-4598-A4F8-44E64ACE8E2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64143-6C09-4FC2-BEA2-860DE32B81E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C267-6AFD-4FC4-9944-8BE9FECED28D}">
  <dimension ref="A1:F14"/>
  <sheetViews>
    <sheetView topLeftCell="B1" workbookViewId="0">
      <selection activeCell="F24" sqref="F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8360</v>
      </c>
    </row>
    <row r="3" spans="1:6" x14ac:dyDescent="0.55000000000000004">
      <c r="A3" s="7" t="s">
        <v>8364</v>
      </c>
      <c r="B3" s="7" t="s">
        <v>8361</v>
      </c>
    </row>
    <row r="4" spans="1:6" x14ac:dyDescent="0.55000000000000004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56C0-CB5F-4D3D-AD6C-A40C8B9829D1}">
  <dimension ref="A1:F47"/>
  <sheetViews>
    <sheetView workbookViewId="0">
      <selection activeCell="L29" sqref="L2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8360</v>
      </c>
    </row>
    <row r="2" spans="1:6" x14ac:dyDescent="0.55000000000000004">
      <c r="A2" s="7" t="s">
        <v>8308</v>
      </c>
      <c r="B2" t="s">
        <v>8360</v>
      </c>
    </row>
    <row r="4" spans="1:6" x14ac:dyDescent="0.55000000000000004">
      <c r="A4" s="7" t="s">
        <v>8364</v>
      </c>
      <c r="B4" s="7" t="s">
        <v>8361</v>
      </c>
    </row>
    <row r="5" spans="1:6" x14ac:dyDescent="0.55000000000000004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D825-05A9-4063-8CA5-3551FBF2F4F6}">
  <dimension ref="A1:E26"/>
  <sheetViews>
    <sheetView workbookViewId="0">
      <selection activeCell="Q18" sqref="Q1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8379</v>
      </c>
      <c r="B1" t="s">
        <v>8360</v>
      </c>
    </row>
    <row r="2" spans="1:5" x14ac:dyDescent="0.55000000000000004">
      <c r="A2" s="7" t="s">
        <v>8308</v>
      </c>
      <c r="B2" t="s">
        <v>8360</v>
      </c>
    </row>
    <row r="4" spans="1:5" x14ac:dyDescent="0.55000000000000004">
      <c r="A4" s="7" t="s">
        <v>8364</v>
      </c>
      <c r="B4" s="7" t="s">
        <v>8361</v>
      </c>
    </row>
    <row r="5" spans="1:5" x14ac:dyDescent="0.55000000000000004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1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55000000000000004">
      <c r="A7" s="11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55000000000000004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55000000000000004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55000000000000004">
      <c r="A10" s="11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55000000000000004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55000000000000004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55000000000000004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55000000000000004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55000000000000004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55000000000000004">
      <c r="A16" s="11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55000000000000004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55000000000000004">
      <c r="A18" s="11" t="s">
        <v>8362</v>
      </c>
      <c r="B18" s="9">
        <v>349</v>
      </c>
      <c r="C18" s="9">
        <v>1530</v>
      </c>
      <c r="D18" s="9">
        <v>2185</v>
      </c>
      <c r="E18" s="9">
        <v>4064</v>
      </c>
    </row>
    <row r="26" spans="1:5" x14ac:dyDescent="0.55000000000000004">
      <c r="E26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selection activeCell="D4115" sqref="D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style="6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1.26171875" customWidth="1"/>
    <col min="13" max="13" width="19.734375" customWidth="1"/>
    <col min="14" max="14" width="31.3125" customWidth="1"/>
    <col min="15" max="15" width="20.20703125" customWidth="1"/>
    <col min="16" max="16" width="15.5234375" customWidth="1"/>
    <col min="17" max="17" width="12.89453125" customWidth="1"/>
    <col min="18" max="18" width="16.89453125" customWidth="1"/>
    <col min="19" max="19" width="21.1015625" customWidth="1"/>
    <col min="20" max="20" width="19.734375" customWidth="1"/>
    <col min="21" max="21" width="9.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IF(L2=0,0,ROUND(E2/L2,0))</f>
        <v>64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s="13"/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IF(L3=0,0,ROUND(E3/L3,0))</f>
        <v>185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  <c r="U3" s="13"/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ROUND((E9/D9)*100,0)</f>
        <v>101</v>
      </c>
      <c r="P9">
        <f t="shared" si="1"/>
        <v>160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IF(L67=0,0,ROUND(E67/L67,0))</f>
        <v>132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>
        <f t="shared" ref="P131:P194" si="9">IF(L131=0,0,ROUND(E131/L131,0))</f>
        <v>0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>
        <f t="shared" ref="P195:P258" si="13">IF(L195=0,0,ROUND(E195/L195,0))</f>
        <v>0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IF(L259=0,0,ROUND(E259/L259,0))</f>
        <v>67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IF(L323=0,0,ROUND(E323/L323,0))</f>
        <v>107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IF(L387=0,0,ROUND(E387/L387,0))</f>
        <v>112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IF(L451=0,0,ROUND(E451/L451,0))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IF(L515=0,0,ROUND(E515/L515,0))</f>
        <v>102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IF(L579=0,0,ROUND(E579/L579,0))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IF(L643=0,0,ROUND(E643/L643,0))</f>
        <v>151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IF(L707=0,0,ROUND(E707/L707,0))</f>
        <v>195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IF(L771=0,0,ROUND(E771/L771,0))</f>
        <v>32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IF(L835=0,0,ROUND(E835/L835,0))</f>
        <v>149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>
        <f t="shared" ref="P899:P962" si="57">IF(L899=0,0,ROUND(E899/L899,0))</f>
        <v>0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IF(L963=0,0,ROUND(E963/L963,0))</f>
        <v>364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IF(L1027=0,0,ROUND(E1027/L1027,0))</f>
        <v>72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IF(L1091=0,0,ROUND(E1091/L1091,0))</f>
        <v>24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IF(L1155=0,0,ROUND(E1155/L1155,0))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IF(L1219=0,0,ROUND(E1219/L1219,0))</f>
        <v>149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IF(L1283=0,0,ROUND(E1283/L1283,0))</f>
        <v>105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IF(L1347=0,0,ROUND(E1347/L1347,0))</f>
        <v>54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>
        <f t="shared" ref="P1411:P1474" si="89">IF(L1411=0,0,ROUND(E1411/L1411,0))</f>
        <v>0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IF(L1475=0,0,ROUND(E1475/L1475,0))</f>
        <v>38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IF(L1539=0,0,ROUND(E1539/L1539,0))</f>
        <v>96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IF(L1603=0,0,ROUND(E1603/L1603,0))</f>
        <v>48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IF(L1667=0,0,ROUND(E1667/L1667,0))</f>
        <v>45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>
        <f t="shared" ref="P1731:P1794" si="109">IF(L1731=0,0,ROUND(E1731/L1731,0))</f>
        <v>0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IF(L1795=0,0,ROUND(E1795/L1795,0))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IF(L1859=0,0,ROUND(E1859/L1859,0))</f>
        <v>136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IF(L1923=0,0,ROUND(E1923/L1923,0))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IF(L1987=0,0,ROUND(E1987/L1987,0))</f>
        <v>13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IF(L2051=0,0,ROUND(E2051/L2051,0))</f>
        <v>81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IF(L2115=0,0,ROUND(E2115/L2115,0))</f>
        <v>69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IF(L2179=0,0,ROUND(E2179/L2179,0))</f>
        <v>66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IF(L2243=0,0,ROUND(E2243/L2243,0))</f>
        <v>49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IF(L2307=0,0,ROUND(E2307/L2307,0))</f>
        <v>109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>
        <f t="shared" ref="P2371:P2434" si="149">IF(L2371=0,0,ROUND(E2371/L2371,0))</f>
        <v>0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>
        <f t="shared" ref="P2435:P2498" si="153">IF(L2435=0,0,ROUND(E2435/L2435,0))</f>
        <v>0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IF(L2499=0,0,ROUND(E2499/L2499,0))</f>
        <v>81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>
        <f t="shared" ref="P2563:P2626" si="161">IF(L2563=0,0,ROUND(E2563/L2563,0))</f>
        <v>0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IF(L2627=0,0,ROUND(E2627/L2627,0))</f>
        <v>28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IF(L2691=0,0,ROUND(E2691/L2691,0))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IF(L2755=0,0,ROUND(E2755/L2755,0))</f>
        <v>48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IF(L2819=0,0,ROUND(E2819/L2819,0))</f>
        <v>24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>
        <f t="shared" ref="P2883:P2946" si="181">IF(L2883=0,0,ROUND(E2883/L2883,0))</f>
        <v>0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>
        <f t="shared" ref="P2947:P3010" si="185">IF(L2947=0,0,ROUND(E2947/L2947,0))</f>
        <v>0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IF(L3011=0,0,ROUND(E3011/L3011,0))</f>
        <v>234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IF(L3075=0,0,ROUND(E3075/L3075,0))</f>
        <v>92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IF(L3139=0,0,ROUND(E3139/L3139,0))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IF(L3203=0,0,ROUND(E3203/L3203,0))</f>
        <v>13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IF(L3267=0,0,ROUND(E3267/L3267,0))</f>
        <v>70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IF(L3331=0,0,ROUND(E3331/L3331,0))</f>
        <v>45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IF(L3395=0,0,ROUND(E3395/L3395,0))</f>
        <v>36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IF(L3459=0,0,ROUND(E3459/L3459,0))</f>
        <v>51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IF(L3523=0,0,ROUND(E3523/L3523,0))</f>
        <v>46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IF(L3587=0,0,ROUND(E3587/L3587,0))</f>
        <v>176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IF(L3651=0,0,ROUND(E3651/L3651,0))</f>
        <v>98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IF(L3715=0,0,ROUND(E3715/L3715,0))</f>
        <v>107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IF(L3779=0,0,ROUND(E3779/L3779,0))</f>
        <v>49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IF(L3843=0,0,ROUND(E3843/L3843,0))</f>
        <v>26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IF(L3907=0,0,ROUND(E3907/L3907,0))</f>
        <v>25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IF(L3971=0,0,ROUND(E3971/L3971,0))</f>
        <v>35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IF(L4035=0,0,ROUND(E4035/L4035,0))</f>
        <v>65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>
        <f t="shared" ref="P4099:P4115" si="257">IF(L4099=0,0,ROUND(E4099/L4099,0))</f>
        <v>0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780609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2151-9371-451F-89BB-D17D17B600D1}">
  <dimension ref="A1:H13"/>
  <sheetViews>
    <sheetView workbookViewId="0">
      <selection activeCell="K38" sqref="K38"/>
    </sheetView>
  </sheetViews>
  <sheetFormatPr defaultRowHeight="14.4" x14ac:dyDescent="0.55000000000000004"/>
  <cols>
    <col min="1" max="1" width="26.68359375" customWidth="1"/>
    <col min="2" max="2" width="17.20703125" customWidth="1"/>
    <col min="3" max="3" width="13.9453125" customWidth="1"/>
    <col min="4" max="4" width="14.83984375" customWidth="1"/>
    <col min="5" max="5" width="12.68359375" customWidth="1"/>
    <col min="6" max="6" width="19.5234375" customWidth="1"/>
    <col min="7" max="7" width="15.5234375" customWidth="1"/>
    <col min="8" max="8" width="17.578125" customWidth="1"/>
  </cols>
  <sheetData>
    <row r="1" spans="1:8" x14ac:dyDescent="0.55000000000000004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55000000000000004">
      <c r="A2" s="6" t="s">
        <v>8388</v>
      </c>
      <c r="B2" s="6">
        <f>COUNTIFS(Data!$F$2:$F$4115, "successful",Data!$D$2:$D$4115, "&lt;1000")</f>
        <v>322</v>
      </c>
      <c r="C2" s="6">
        <f>COUNTIFS(Data!$F$2:$F$4115, "failed",Data!$D$2:$D$4115, "&lt;1000")</f>
        <v>113</v>
      </c>
      <c r="D2" s="6">
        <f>COUNTIFS(Data!$F$2:$F$4115, "canceled",Data!$D$2:$D$4115, "&lt;1000")</f>
        <v>18</v>
      </c>
      <c r="E2" s="6">
        <f>SUM(B2:D2)</f>
        <v>453</v>
      </c>
      <c r="F2" s="15">
        <f>ROUND(B2/E2,2)</f>
        <v>0.71</v>
      </c>
      <c r="G2" s="15">
        <f>C2/E2</f>
        <v>0.24944812362030905</v>
      </c>
      <c r="H2" s="15">
        <f>D2/E2</f>
        <v>3.9735099337748346E-2</v>
      </c>
    </row>
    <row r="3" spans="1:8" x14ac:dyDescent="0.55000000000000004">
      <c r="A3" s="6" t="s">
        <v>8389</v>
      </c>
      <c r="B3" s="6">
        <f>COUNTIFS(Data!$F$2:$F$4115, "successful",Data!$D$2:$D$4115, "&lt;=4999")-B2</f>
        <v>932</v>
      </c>
      <c r="C3" s="6">
        <f>COUNTIFS(Data!$F$2:$F$4115, "failed",Data!$D$2:$D$4115, "&lt;=4999")-C2</f>
        <v>420</v>
      </c>
      <c r="D3" s="6">
        <f>COUNTIFS(Data!$F$2:$F$4115, "canceled",Data!$D$2:$D$4115, "&lt;=4999")-D2</f>
        <v>60</v>
      </c>
      <c r="E3" s="6">
        <f t="shared" ref="E3:E13" si="0">SUM(B3:D3)</f>
        <v>1412</v>
      </c>
      <c r="F3" s="15">
        <f t="shared" ref="F3:F13" si="1">ROUND(B3/E3,2)</f>
        <v>0.66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55000000000000004">
      <c r="A4" s="6" t="s">
        <v>8390</v>
      </c>
      <c r="B4" s="6">
        <f>COUNTIFS(Data!$F$2:$F$4115, "successful",Data!$D$2:$D$4115, "&lt;=9999")-B3-B2</f>
        <v>381</v>
      </c>
      <c r="C4" s="6">
        <f>COUNTIFS(Data!$F$2:$F$4115, "failed",Data!$D$2:$D$4115, "&lt;=9999")-C3-C2</f>
        <v>283</v>
      </c>
      <c r="D4" s="6">
        <f>COUNTIFS(Data!$F$2:$F$4115, "canceled",Data!$D$2:$D$4115, "&lt;=9999")-D3-D2</f>
        <v>52</v>
      </c>
      <c r="E4" s="6">
        <f t="shared" si="0"/>
        <v>716</v>
      </c>
      <c r="F4" s="15">
        <f t="shared" si="1"/>
        <v>0.53</v>
      </c>
      <c r="G4" s="15">
        <f t="shared" si="2"/>
        <v>0.39525139664804471</v>
      </c>
      <c r="H4" s="15">
        <f t="shared" si="3"/>
        <v>7.2625698324022353E-2</v>
      </c>
    </row>
    <row r="5" spans="1:8" x14ac:dyDescent="0.55000000000000004">
      <c r="A5" s="6" t="s">
        <v>8391</v>
      </c>
      <c r="B5" s="6">
        <f>COUNTIFS(Data!$F$2:$F$4115, "successful",Data!$D$2:$D$4115, "&lt;=14999")-B4-B3-B2</f>
        <v>168</v>
      </c>
      <c r="C5" s="6">
        <f>COUNTIFS(Data!$F$2:$F$4115, "failed",Data!$D$2:$D$4115, "&lt;=14999")-C4-C3-C2</f>
        <v>144</v>
      </c>
      <c r="D5" s="6">
        <f>COUNTIFS(Data!$F$2:$F$4115, "canceled",Data!$D$2:$D$4115, "&lt;=14999")-D4-D3-D2</f>
        <v>40</v>
      </c>
      <c r="E5" s="6">
        <f t="shared" si="0"/>
        <v>352</v>
      </c>
      <c r="F5" s="15">
        <f t="shared" si="1"/>
        <v>0.48</v>
      </c>
      <c r="G5" s="15">
        <f t="shared" si="2"/>
        <v>0.40909090909090912</v>
      </c>
      <c r="H5" s="15">
        <f t="shared" si="3"/>
        <v>0.11363636363636363</v>
      </c>
    </row>
    <row r="6" spans="1:8" x14ac:dyDescent="0.55000000000000004">
      <c r="A6" s="6" t="s">
        <v>8392</v>
      </c>
      <c r="B6" s="6">
        <f>COUNTIFS(Data!$F$2:$F$4115, "successful",Data!$D$2:$D$4115, "&lt;=19999")-SUM(B2:B5)</f>
        <v>94</v>
      </c>
      <c r="C6" s="6">
        <f>COUNTIFS(Data!$F$2:$F$4115, "failed",Data!$D$2:$D$4115, "&lt;=19999")-SUM(C2:C5)</f>
        <v>90</v>
      </c>
      <c r="D6" s="6">
        <f>COUNTIFS(Data!$F$2:$F$4115, "canceled",Data!$D$2:$D$4115, "&lt;=19999")-SUM(D2:D5)</f>
        <v>17</v>
      </c>
      <c r="E6" s="6">
        <f t="shared" si="0"/>
        <v>201</v>
      </c>
      <c r="F6" s="15">
        <f t="shared" si="1"/>
        <v>0.47</v>
      </c>
      <c r="G6" s="15">
        <f t="shared" si="2"/>
        <v>0.44776119402985076</v>
      </c>
      <c r="H6" s="15">
        <f t="shared" si="3"/>
        <v>8.45771144278607E-2</v>
      </c>
    </row>
    <row r="7" spans="1:8" x14ac:dyDescent="0.55000000000000004">
      <c r="A7" s="6" t="s">
        <v>8393</v>
      </c>
      <c r="B7" s="6">
        <f>COUNTIFS(Data!$F$2:$F$4115, "successful",Data!$D$2:$D$4115, "&lt;=24999")-SUM(B2:B6)</f>
        <v>62</v>
      </c>
      <c r="C7" s="6">
        <f>COUNTIFS(Data!$F$2:$F$4115, "failed",Data!$D$2:$D$4115, "&lt;=24999")-SUM(C2:C6)</f>
        <v>72</v>
      </c>
      <c r="D7" s="6">
        <f>COUNTIFS(Data!$F$2:$F$4115, "canceled",Data!$D$2:$D$4115, "&lt;=24999")-SUM(D2:D6)</f>
        <v>14</v>
      </c>
      <c r="E7" s="6">
        <f t="shared" si="0"/>
        <v>148</v>
      </c>
      <c r="F7" s="15">
        <f t="shared" si="1"/>
        <v>0.42</v>
      </c>
      <c r="G7" s="15">
        <f t="shared" si="2"/>
        <v>0.48648648648648651</v>
      </c>
      <c r="H7" s="15">
        <f t="shared" si="3"/>
        <v>9.45945945945946E-2</v>
      </c>
    </row>
    <row r="8" spans="1:8" x14ac:dyDescent="0.55000000000000004">
      <c r="A8" s="6" t="s">
        <v>8394</v>
      </c>
      <c r="B8" s="6">
        <f>COUNTIFS(Data!$F$2:$F$4115, "successful",Data!$D$2:$D$4115, "&lt;=29999")-SUM(B2:B7)</f>
        <v>55</v>
      </c>
      <c r="C8" s="6">
        <f>COUNTIFS(Data!$F$2:$F$4115, "failed",Data!$D$2:$D$4115, "&lt;=29999")-SUM(C2:C7)</f>
        <v>64</v>
      </c>
      <c r="D8" s="6">
        <f>COUNTIFS(Data!$F$2:$F$4115, "canceled",Data!$D$2:$D$4115, "&lt;=29999")-SUM(D2:D7)</f>
        <v>18</v>
      </c>
      <c r="E8" s="6">
        <f t="shared" si="0"/>
        <v>137</v>
      </c>
      <c r="F8" s="15">
        <f t="shared" si="1"/>
        <v>0.4</v>
      </c>
      <c r="G8" s="15">
        <f t="shared" si="2"/>
        <v>0.46715328467153283</v>
      </c>
      <c r="H8" s="15">
        <f t="shared" si="3"/>
        <v>0.13138686131386862</v>
      </c>
    </row>
    <row r="9" spans="1:8" x14ac:dyDescent="0.55000000000000004">
      <c r="A9" s="6" t="s">
        <v>8395</v>
      </c>
      <c r="B9" s="6">
        <f>COUNTIFS(Data!$F$2:$F$4115, "successful",Data!$D$2:$D$4115, "&lt;=34999")-SUM(B2:B8)</f>
        <v>32</v>
      </c>
      <c r="C9" s="6">
        <f>COUNTIFS(Data!$F$2:$F$4115, "failed",Data!$D$2:$D$4115, "&lt;=34999")-SUM(C2:C8)</f>
        <v>37</v>
      </c>
      <c r="D9" s="6">
        <f>COUNTIFS(Data!$F$2:$F$4115, "canceled",Data!$D$2:$D$4115, "&lt;=34999")-SUM(D2:D8)</f>
        <v>13</v>
      </c>
      <c r="E9" s="6">
        <f t="shared" si="0"/>
        <v>82</v>
      </c>
      <c r="F9" s="15">
        <f t="shared" si="1"/>
        <v>0.39</v>
      </c>
      <c r="G9" s="15">
        <f t="shared" si="2"/>
        <v>0.45121951219512196</v>
      </c>
      <c r="H9" s="15">
        <f t="shared" si="3"/>
        <v>0.15853658536585366</v>
      </c>
    </row>
    <row r="10" spans="1:8" x14ac:dyDescent="0.55000000000000004">
      <c r="A10" s="6" t="s">
        <v>8396</v>
      </c>
      <c r="B10" s="6">
        <f>COUNTIFS(Data!$F$2:$F$4115, "successful",Data!$D$2:$D$4115, "&lt;=39999")-SUM(B2:B9)</f>
        <v>26</v>
      </c>
      <c r="C10" s="6">
        <f>COUNTIFS(Data!$F$2:$F$4115, "failed",Data!$D$2:$D$4115, "&lt;=39999")-SUM(C2:C9)</f>
        <v>22</v>
      </c>
      <c r="D10" s="6">
        <f>COUNTIFS(Data!$F$2:$F$4115, "canceled",Data!$D$2:$D$4115, "&lt;=39999")-SUM(D2:D9)</f>
        <v>7</v>
      </c>
      <c r="E10" s="6">
        <f t="shared" si="0"/>
        <v>55</v>
      </c>
      <c r="F10" s="15">
        <f t="shared" si="1"/>
        <v>0.47</v>
      </c>
      <c r="G10" s="15">
        <f t="shared" si="2"/>
        <v>0.4</v>
      </c>
      <c r="H10" s="15">
        <f t="shared" si="3"/>
        <v>0.12727272727272726</v>
      </c>
    </row>
    <row r="11" spans="1:8" x14ac:dyDescent="0.55000000000000004">
      <c r="A11" s="6" t="s">
        <v>8397</v>
      </c>
      <c r="B11" s="6">
        <f>COUNTIFS(Data!$F$2:$F$4115, "successful",Data!$D$2:$D$4115, "&lt;=44999")-SUM(B2:B10)</f>
        <v>21</v>
      </c>
      <c r="C11" s="6">
        <f>COUNTIFS(Data!$F$2:$F$4115, "failed",Data!$D$2:$D$4115, "&lt;=44999")-SUM(C2:C10)</f>
        <v>16</v>
      </c>
      <c r="D11" s="6">
        <f>COUNTIFS(Data!$F$2:$F$4115, "canceled",Data!$D$2:$D$4115, "&lt;=44999")-SUM(D2:D10)</f>
        <v>6</v>
      </c>
      <c r="E11" s="6">
        <f t="shared" si="0"/>
        <v>43</v>
      </c>
      <c r="F11" s="15">
        <f t="shared" si="1"/>
        <v>0.49</v>
      </c>
      <c r="G11" s="15">
        <f t="shared" si="2"/>
        <v>0.37209302325581395</v>
      </c>
      <c r="H11" s="15">
        <f t="shared" si="3"/>
        <v>0.13953488372093023</v>
      </c>
    </row>
    <row r="12" spans="1:8" x14ac:dyDescent="0.55000000000000004">
      <c r="A12" s="6" t="s">
        <v>8398</v>
      </c>
      <c r="B12" s="6">
        <f>COUNTIFS(Data!$F$2:$F$4115, "successful",Data!$D$2:$D$4115, "&lt;=49999")-SUM(B2:B11)</f>
        <v>6</v>
      </c>
      <c r="C12" s="6">
        <f>COUNTIFS(Data!$F$2:$F$4115, "failed",Data!$D$2:$D$4115, "&lt;=49999")-SUM(C2:C11)</f>
        <v>11</v>
      </c>
      <c r="D12" s="6">
        <f>COUNTIFS(Data!$F$2:$F$4115, "canceled",Data!$D$2:$D$4115, "&lt;=49999")-SUM(D2:D11)</f>
        <v>4</v>
      </c>
      <c r="E12" s="6">
        <f t="shared" si="0"/>
        <v>21</v>
      </c>
      <c r="F12" s="15">
        <f t="shared" si="1"/>
        <v>0.28999999999999998</v>
      </c>
      <c r="G12" s="15">
        <f t="shared" si="2"/>
        <v>0.52380952380952384</v>
      </c>
      <c r="H12" s="15">
        <f t="shared" si="3"/>
        <v>0.19047619047619047</v>
      </c>
    </row>
    <row r="13" spans="1:8" x14ac:dyDescent="0.55000000000000004">
      <c r="A13" s="6" t="s">
        <v>8399</v>
      </c>
      <c r="B13" s="6">
        <f>COUNTIFS(Data!$F$2:$F$4115, "successful",Data!$D$2:$D$4115, "&gt;=50000")</f>
        <v>86</v>
      </c>
      <c r="C13" s="6">
        <f>COUNTIFS(Data!$F$2:$F$4115, "failed",Data!$D$2:$D$4115, "&gt;=50000")</f>
        <v>258</v>
      </c>
      <c r="D13" s="6">
        <f>COUNTIFS(Data!$F$2:$F$4115, "canceled",Data!$D$2:$D$4115, "&gt;=50000")</f>
        <v>100</v>
      </c>
      <c r="E13" s="6">
        <f t="shared" si="0"/>
        <v>444</v>
      </c>
      <c r="F13" s="15">
        <f t="shared" si="1"/>
        <v>0.19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and chart 1</vt:lpstr>
      <vt:lpstr>pivot table and chart 2</vt:lpstr>
      <vt:lpstr>pivot table and chart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gizmo</cp:lastModifiedBy>
  <dcterms:created xsi:type="dcterms:W3CDTF">2017-04-20T15:17:24Z</dcterms:created>
  <dcterms:modified xsi:type="dcterms:W3CDTF">2018-02-03T05:54:23Z</dcterms:modified>
</cp:coreProperties>
</file>